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5" activeTab="18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externalReferences>
    <externalReference r:id="rId32"/>
  </externalReferences>
  <calcPr calcId="144525"/>
</workbook>
</file>

<file path=xl/calcChain.xml><?xml version="1.0" encoding="utf-8"?>
<calcChain xmlns="http://schemas.openxmlformats.org/spreadsheetml/2006/main">
  <c r="K8" i="141" l="1"/>
  <c r="P27" i="1" l="1"/>
  <c r="I26" i="13" l="1"/>
  <c r="I26" i="131"/>
  <c r="I26" i="132"/>
  <c r="I26" i="133"/>
  <c r="I26" i="134"/>
  <c r="I26" i="135"/>
  <c r="I26" i="136"/>
  <c r="I26" i="137"/>
  <c r="I26" i="138"/>
  <c r="I26" i="139"/>
  <c r="I26" i="140"/>
  <c r="I26" i="141"/>
  <c r="I26" i="142"/>
  <c r="I26" i="143"/>
  <c r="I26" i="144"/>
  <c r="I26" i="145"/>
  <c r="I26" i="146"/>
  <c r="I26" i="147"/>
  <c r="I26" i="148"/>
  <c r="I26" i="149"/>
  <c r="I26" i="150"/>
  <c r="I26" i="151"/>
  <c r="I26" i="152"/>
  <c r="I26" i="153"/>
  <c r="I26" i="154"/>
  <c r="I26" i="155"/>
  <c r="I26" i="156"/>
  <c r="I26" i="157"/>
  <c r="I26" i="158"/>
  <c r="I26" i="159"/>
  <c r="I26" i="1"/>
  <c r="I13" i="132"/>
  <c r="I13" i="133"/>
  <c r="I13" i="134"/>
  <c r="I13" i="141"/>
  <c r="I13" i="148"/>
  <c r="I13" i="155"/>
  <c r="I13" i="156"/>
  <c r="I13" i="157"/>
  <c r="I13" i="159"/>
  <c r="D26" i="13"/>
  <c r="D26" i="131"/>
  <c r="D26" i="132"/>
  <c r="D26" i="133"/>
  <c r="D26" i="134"/>
  <c r="D26" i="135"/>
  <c r="D26" i="136"/>
  <c r="D26" i="137"/>
  <c r="D26" i="138"/>
  <c r="D26" i="139"/>
  <c r="D26" i="140"/>
  <c r="D26" i="141"/>
  <c r="D26" i="142"/>
  <c r="D26" i="143"/>
  <c r="D26" i="144"/>
  <c r="D26" i="145"/>
  <c r="D26" i="146"/>
  <c r="D26" i="147"/>
  <c r="D26" i="148"/>
  <c r="D26" i="149"/>
  <c r="D26" i="150"/>
  <c r="D26" i="151"/>
  <c r="D26" i="152"/>
  <c r="D26" i="153"/>
  <c r="D26" i="154"/>
  <c r="D26" i="155"/>
  <c r="D26" i="156"/>
  <c r="D26" i="157"/>
  <c r="D26" i="158"/>
  <c r="D26" i="159"/>
  <c r="D13" i="133"/>
  <c r="D13" i="135"/>
  <c r="D13" i="142"/>
  <c r="D13" i="156"/>
  <c r="D13" i="159"/>
  <c r="D13" i="1"/>
  <c r="P27" i="13" l="1"/>
  <c r="P27" i="131"/>
  <c r="P27" i="132"/>
  <c r="P27" i="133"/>
  <c r="P27" i="134"/>
  <c r="P27" i="135"/>
  <c r="P27" i="136"/>
  <c r="P27" i="137"/>
  <c r="P27" i="138"/>
  <c r="P27" i="139"/>
  <c r="P27" i="140"/>
  <c r="P27" i="141"/>
  <c r="P27" i="142"/>
  <c r="P27" i="143"/>
  <c r="P27" i="144"/>
  <c r="P27" i="145"/>
  <c r="P27" i="146"/>
  <c r="P27" i="147"/>
  <c r="P27" i="148"/>
  <c r="P27" i="149"/>
  <c r="P27" i="150"/>
  <c r="P27" i="151"/>
  <c r="P27" i="152"/>
  <c r="P27" i="153"/>
  <c r="P27" i="154"/>
  <c r="P27" i="155"/>
  <c r="P27" i="156"/>
  <c r="P27" i="157"/>
  <c r="P27" i="158"/>
  <c r="P27" i="159"/>
  <c r="J12" i="13" l="1"/>
  <c r="J11" i="13"/>
  <c r="J10" i="13"/>
  <c r="J9" i="13"/>
  <c r="J8" i="13"/>
  <c r="J7" i="13"/>
  <c r="J6" i="13"/>
  <c r="J5" i="13"/>
  <c r="J4" i="13"/>
  <c r="J3" i="13"/>
  <c r="J12" i="131"/>
  <c r="J11" i="131"/>
  <c r="J10" i="131"/>
  <c r="J9" i="131"/>
  <c r="J8" i="131"/>
  <c r="J7" i="131"/>
  <c r="J6" i="131"/>
  <c r="J5" i="131"/>
  <c r="J4" i="131"/>
  <c r="J3" i="131"/>
  <c r="J12" i="132"/>
  <c r="J11" i="132"/>
  <c r="J10" i="132"/>
  <c r="J9" i="132"/>
  <c r="J8" i="132"/>
  <c r="J7" i="132"/>
  <c r="J6" i="132"/>
  <c r="J5" i="132"/>
  <c r="J4" i="132"/>
  <c r="J3" i="132"/>
  <c r="J12" i="133"/>
  <c r="J11" i="133"/>
  <c r="J10" i="133"/>
  <c r="J9" i="133"/>
  <c r="J8" i="133"/>
  <c r="J7" i="133"/>
  <c r="J6" i="133"/>
  <c r="J5" i="133"/>
  <c r="J4" i="133"/>
  <c r="J3" i="133"/>
  <c r="J12" i="134"/>
  <c r="J11" i="134"/>
  <c r="J10" i="134"/>
  <c r="J9" i="134"/>
  <c r="J8" i="134"/>
  <c r="J7" i="134"/>
  <c r="J6" i="134"/>
  <c r="J5" i="134"/>
  <c r="J4" i="134"/>
  <c r="J3" i="134"/>
  <c r="J12" i="135"/>
  <c r="J11" i="135"/>
  <c r="J10" i="135"/>
  <c r="J9" i="135"/>
  <c r="J8" i="135"/>
  <c r="J7" i="135"/>
  <c r="J6" i="135"/>
  <c r="J5" i="135"/>
  <c r="J4" i="135"/>
  <c r="J3" i="135"/>
  <c r="J12" i="136"/>
  <c r="J11" i="136"/>
  <c r="J10" i="136"/>
  <c r="J9" i="136"/>
  <c r="J8" i="136"/>
  <c r="J7" i="136"/>
  <c r="J6" i="136"/>
  <c r="J5" i="136"/>
  <c r="J4" i="136"/>
  <c r="J3" i="136"/>
  <c r="J12" i="137"/>
  <c r="J11" i="137"/>
  <c r="J10" i="137"/>
  <c r="J9" i="137"/>
  <c r="J8" i="137"/>
  <c r="J7" i="137"/>
  <c r="J6" i="137"/>
  <c r="J5" i="137"/>
  <c r="J4" i="137"/>
  <c r="J3" i="137"/>
  <c r="J12" i="138"/>
  <c r="J11" i="138"/>
  <c r="J10" i="138"/>
  <c r="J9" i="138"/>
  <c r="J8" i="138"/>
  <c r="J7" i="138"/>
  <c r="J6" i="138"/>
  <c r="J5" i="138"/>
  <c r="J4" i="138"/>
  <c r="J3" i="138"/>
  <c r="J12" i="139"/>
  <c r="J11" i="139"/>
  <c r="J10" i="139"/>
  <c r="J9" i="139"/>
  <c r="J8" i="139"/>
  <c r="J7" i="139"/>
  <c r="J6" i="139"/>
  <c r="J5" i="139"/>
  <c r="J4" i="139"/>
  <c r="J3" i="139"/>
  <c r="J12" i="140"/>
  <c r="J11" i="140"/>
  <c r="J10" i="140"/>
  <c r="J9" i="140"/>
  <c r="J8" i="140"/>
  <c r="J7" i="140"/>
  <c r="J6" i="140"/>
  <c r="J5" i="140"/>
  <c r="J4" i="140"/>
  <c r="J3" i="140"/>
  <c r="J12" i="141"/>
  <c r="J11" i="141"/>
  <c r="J10" i="141"/>
  <c r="J9" i="141"/>
  <c r="J8" i="141"/>
  <c r="J7" i="141"/>
  <c r="J6" i="141"/>
  <c r="J5" i="141"/>
  <c r="J4" i="141"/>
  <c r="J3" i="141"/>
  <c r="J12" i="142"/>
  <c r="J11" i="142"/>
  <c r="J10" i="142"/>
  <c r="J9" i="142"/>
  <c r="J8" i="142"/>
  <c r="J7" i="142"/>
  <c r="J6" i="142"/>
  <c r="J5" i="142"/>
  <c r="J4" i="142"/>
  <c r="J3" i="142"/>
  <c r="J12" i="143"/>
  <c r="J11" i="143"/>
  <c r="J10" i="143"/>
  <c r="J9" i="143"/>
  <c r="J8" i="143"/>
  <c r="J7" i="143"/>
  <c r="J6" i="143"/>
  <c r="J5" i="143"/>
  <c r="J4" i="143"/>
  <c r="J3" i="143"/>
  <c r="J12" i="144"/>
  <c r="J11" i="144"/>
  <c r="J10" i="144"/>
  <c r="J9" i="144"/>
  <c r="J8" i="144"/>
  <c r="J7" i="144"/>
  <c r="J6" i="144"/>
  <c r="J5" i="144"/>
  <c r="J4" i="144"/>
  <c r="J3" i="144"/>
  <c r="J12" i="145"/>
  <c r="J11" i="145"/>
  <c r="J10" i="145"/>
  <c r="J9" i="145"/>
  <c r="J8" i="145"/>
  <c r="J7" i="145"/>
  <c r="J6" i="145"/>
  <c r="J5" i="145"/>
  <c r="J4" i="145"/>
  <c r="J3" i="145"/>
  <c r="J12" i="146"/>
  <c r="J11" i="146"/>
  <c r="J10" i="146"/>
  <c r="J9" i="146"/>
  <c r="J8" i="146"/>
  <c r="J7" i="146"/>
  <c r="J6" i="146"/>
  <c r="J5" i="146"/>
  <c r="J4" i="146"/>
  <c r="J3" i="146"/>
  <c r="J12" i="147"/>
  <c r="J11" i="147"/>
  <c r="J10" i="147"/>
  <c r="J9" i="147"/>
  <c r="J8" i="147"/>
  <c r="J7" i="147"/>
  <c r="J6" i="147"/>
  <c r="J5" i="147"/>
  <c r="J4" i="147"/>
  <c r="J3" i="147"/>
  <c r="J12" i="148"/>
  <c r="J11" i="148"/>
  <c r="J10" i="148"/>
  <c r="J9" i="148"/>
  <c r="J8" i="148"/>
  <c r="J7" i="148"/>
  <c r="J6" i="148"/>
  <c r="J5" i="148"/>
  <c r="J4" i="148"/>
  <c r="J3" i="148"/>
  <c r="J12" i="149"/>
  <c r="J11" i="149"/>
  <c r="J10" i="149"/>
  <c r="J9" i="149"/>
  <c r="J8" i="149"/>
  <c r="J7" i="149"/>
  <c r="J6" i="149"/>
  <c r="J5" i="149"/>
  <c r="J4" i="149"/>
  <c r="J3" i="149"/>
  <c r="J12" i="150"/>
  <c r="J11" i="150"/>
  <c r="J10" i="150"/>
  <c r="J9" i="150"/>
  <c r="J8" i="150"/>
  <c r="J7" i="150"/>
  <c r="J6" i="150"/>
  <c r="J5" i="150"/>
  <c r="J4" i="150"/>
  <c r="J3" i="150"/>
  <c r="J12" i="151"/>
  <c r="J11" i="151"/>
  <c r="J10" i="151"/>
  <c r="J9" i="151"/>
  <c r="J8" i="151"/>
  <c r="J7" i="151"/>
  <c r="J6" i="151"/>
  <c r="J5" i="151"/>
  <c r="J4" i="151"/>
  <c r="J3" i="151"/>
  <c r="J12" i="152"/>
  <c r="J11" i="152"/>
  <c r="J10" i="152"/>
  <c r="J9" i="152"/>
  <c r="J8" i="152"/>
  <c r="J7" i="152"/>
  <c r="J6" i="152"/>
  <c r="J5" i="152"/>
  <c r="J4" i="152"/>
  <c r="J3" i="152"/>
  <c r="J12" i="153"/>
  <c r="J11" i="153"/>
  <c r="J10" i="153"/>
  <c r="J9" i="153"/>
  <c r="J8" i="153"/>
  <c r="J7" i="153"/>
  <c r="J6" i="153"/>
  <c r="J5" i="153"/>
  <c r="J4" i="153"/>
  <c r="J3" i="153"/>
  <c r="J12" i="154"/>
  <c r="J11" i="154"/>
  <c r="J10" i="154"/>
  <c r="J9" i="154"/>
  <c r="J8" i="154"/>
  <c r="J7" i="154"/>
  <c r="J6" i="154"/>
  <c r="J5" i="154"/>
  <c r="J4" i="154"/>
  <c r="J3" i="154"/>
  <c r="J12" i="155"/>
  <c r="J11" i="155"/>
  <c r="J10" i="155"/>
  <c r="J9" i="155"/>
  <c r="J8" i="155"/>
  <c r="J7" i="155"/>
  <c r="J6" i="155"/>
  <c r="J5" i="155"/>
  <c r="J4" i="155"/>
  <c r="J3" i="155"/>
  <c r="J12" i="156"/>
  <c r="J11" i="156"/>
  <c r="J10" i="156"/>
  <c r="J9" i="156"/>
  <c r="J8" i="156"/>
  <c r="J7" i="156"/>
  <c r="J6" i="156"/>
  <c r="J5" i="156"/>
  <c r="J4" i="156"/>
  <c r="J3" i="156"/>
  <c r="J12" i="157"/>
  <c r="J11" i="157"/>
  <c r="J10" i="157"/>
  <c r="J9" i="157"/>
  <c r="J8" i="157"/>
  <c r="J7" i="157"/>
  <c r="J6" i="157"/>
  <c r="J5" i="157"/>
  <c r="J4" i="157"/>
  <c r="J3" i="157"/>
  <c r="J12" i="158"/>
  <c r="J11" i="158"/>
  <c r="J10" i="158"/>
  <c r="J9" i="158"/>
  <c r="J8" i="158"/>
  <c r="J7" i="158"/>
  <c r="J6" i="158"/>
  <c r="J5" i="158"/>
  <c r="J4" i="158"/>
  <c r="J3" i="158"/>
  <c r="J12" i="159"/>
  <c r="J11" i="159"/>
  <c r="J10" i="159"/>
  <c r="J9" i="159"/>
  <c r="J8" i="159"/>
  <c r="J7" i="159"/>
  <c r="J6" i="159"/>
  <c r="J5" i="159"/>
  <c r="J4" i="159"/>
  <c r="J3" i="159"/>
  <c r="J12" i="1"/>
  <c r="J11" i="1"/>
  <c r="J10" i="1"/>
  <c r="J9" i="1"/>
  <c r="J8" i="1"/>
  <c r="J7" i="1"/>
  <c r="J6" i="1"/>
  <c r="J5" i="1"/>
  <c r="J4" i="1"/>
  <c r="J3" i="1"/>
  <c r="E13" i="13"/>
  <c r="E12" i="13"/>
  <c r="E11" i="13"/>
  <c r="E10" i="13"/>
  <c r="E9" i="13"/>
  <c r="E8" i="13"/>
  <c r="E7" i="13"/>
  <c r="E6" i="13"/>
  <c r="E5" i="13"/>
  <c r="E4" i="13"/>
  <c r="E13" i="131"/>
  <c r="E12" i="131"/>
  <c r="E11" i="131"/>
  <c r="E10" i="131"/>
  <c r="E9" i="131"/>
  <c r="E8" i="131"/>
  <c r="E7" i="131"/>
  <c r="E6" i="131"/>
  <c r="E5" i="131"/>
  <c r="E4" i="131"/>
  <c r="E13" i="132"/>
  <c r="E12" i="132"/>
  <c r="E11" i="132"/>
  <c r="E10" i="132"/>
  <c r="E9" i="132"/>
  <c r="E8" i="132"/>
  <c r="E7" i="132"/>
  <c r="E6" i="132"/>
  <c r="E5" i="132"/>
  <c r="E4" i="132"/>
  <c r="E13" i="133"/>
  <c r="E12" i="133"/>
  <c r="E11" i="133"/>
  <c r="E10" i="133"/>
  <c r="E9" i="133"/>
  <c r="E8" i="133"/>
  <c r="E7" i="133"/>
  <c r="E6" i="133"/>
  <c r="E5" i="133"/>
  <c r="E4" i="133"/>
  <c r="E13" i="134"/>
  <c r="E12" i="134"/>
  <c r="E11" i="134"/>
  <c r="E10" i="134"/>
  <c r="E9" i="134"/>
  <c r="E8" i="134"/>
  <c r="E7" i="134"/>
  <c r="E6" i="134"/>
  <c r="E5" i="134"/>
  <c r="E4" i="134"/>
  <c r="E13" i="135"/>
  <c r="E12" i="135"/>
  <c r="E11" i="135"/>
  <c r="E10" i="135"/>
  <c r="E9" i="135"/>
  <c r="E8" i="135"/>
  <c r="E7" i="135"/>
  <c r="E6" i="135"/>
  <c r="E5" i="135"/>
  <c r="E4" i="135"/>
  <c r="E13" i="136"/>
  <c r="E12" i="136"/>
  <c r="E11" i="136"/>
  <c r="E10" i="136"/>
  <c r="E9" i="136"/>
  <c r="E8" i="136"/>
  <c r="E7" i="136"/>
  <c r="E6" i="136"/>
  <c r="E5" i="136"/>
  <c r="E4" i="136"/>
  <c r="E13" i="137"/>
  <c r="E12" i="137"/>
  <c r="E11" i="137"/>
  <c r="E10" i="137"/>
  <c r="E9" i="137"/>
  <c r="E8" i="137"/>
  <c r="E7" i="137"/>
  <c r="E6" i="137"/>
  <c r="E5" i="137"/>
  <c r="E4" i="137"/>
  <c r="E13" i="138"/>
  <c r="E12" i="138"/>
  <c r="E11" i="138"/>
  <c r="E10" i="138"/>
  <c r="E9" i="138"/>
  <c r="E8" i="138"/>
  <c r="E7" i="138"/>
  <c r="E6" i="138"/>
  <c r="E5" i="138"/>
  <c r="E4" i="138"/>
  <c r="E13" i="139"/>
  <c r="E12" i="139"/>
  <c r="E11" i="139"/>
  <c r="E10" i="139"/>
  <c r="E9" i="139"/>
  <c r="E8" i="139"/>
  <c r="E7" i="139"/>
  <c r="E6" i="139"/>
  <c r="E5" i="139"/>
  <c r="E4" i="139"/>
  <c r="E13" i="140"/>
  <c r="E12" i="140"/>
  <c r="E11" i="140"/>
  <c r="E10" i="140"/>
  <c r="E9" i="140"/>
  <c r="E8" i="140"/>
  <c r="E7" i="140"/>
  <c r="E6" i="140"/>
  <c r="E5" i="140"/>
  <c r="E4" i="140"/>
  <c r="E13" i="141"/>
  <c r="E12" i="141"/>
  <c r="E11" i="141"/>
  <c r="E10" i="141"/>
  <c r="E9" i="141"/>
  <c r="E8" i="141"/>
  <c r="E7" i="141"/>
  <c r="E6" i="141"/>
  <c r="E5" i="141"/>
  <c r="E4" i="141"/>
  <c r="E13" i="142"/>
  <c r="E12" i="142"/>
  <c r="E11" i="142"/>
  <c r="E10" i="142"/>
  <c r="E9" i="142"/>
  <c r="E8" i="142"/>
  <c r="E7" i="142"/>
  <c r="E6" i="142"/>
  <c r="E5" i="142"/>
  <c r="E4" i="142"/>
  <c r="E13" i="143"/>
  <c r="E12" i="143"/>
  <c r="E11" i="143"/>
  <c r="E10" i="143"/>
  <c r="E9" i="143"/>
  <c r="E8" i="143"/>
  <c r="E7" i="143"/>
  <c r="E6" i="143"/>
  <c r="E5" i="143"/>
  <c r="E4" i="143"/>
  <c r="E13" i="144"/>
  <c r="E12" i="144"/>
  <c r="E11" i="144"/>
  <c r="E10" i="144"/>
  <c r="E9" i="144"/>
  <c r="E8" i="144"/>
  <c r="E7" i="144"/>
  <c r="E6" i="144"/>
  <c r="E5" i="144"/>
  <c r="E4" i="144"/>
  <c r="E13" i="145"/>
  <c r="E12" i="145"/>
  <c r="E11" i="145"/>
  <c r="E10" i="145"/>
  <c r="E9" i="145"/>
  <c r="E8" i="145"/>
  <c r="E7" i="145"/>
  <c r="E6" i="145"/>
  <c r="E5" i="145"/>
  <c r="E4" i="145"/>
  <c r="E13" i="146"/>
  <c r="E12" i="146"/>
  <c r="E11" i="146"/>
  <c r="E10" i="146"/>
  <c r="E9" i="146"/>
  <c r="E8" i="146"/>
  <c r="E7" i="146"/>
  <c r="E6" i="146"/>
  <c r="E5" i="146"/>
  <c r="E4" i="146"/>
  <c r="E13" i="147"/>
  <c r="E12" i="147"/>
  <c r="E11" i="147"/>
  <c r="E10" i="147"/>
  <c r="E9" i="147"/>
  <c r="E8" i="147"/>
  <c r="E7" i="147"/>
  <c r="E6" i="147"/>
  <c r="E5" i="147"/>
  <c r="E4" i="147"/>
  <c r="E13" i="148"/>
  <c r="E12" i="148"/>
  <c r="E11" i="148"/>
  <c r="E10" i="148"/>
  <c r="E9" i="148"/>
  <c r="E8" i="148"/>
  <c r="E7" i="148"/>
  <c r="E6" i="148"/>
  <c r="E5" i="148"/>
  <c r="E4" i="148"/>
  <c r="E13" i="149"/>
  <c r="E12" i="149"/>
  <c r="E11" i="149"/>
  <c r="E10" i="149"/>
  <c r="E9" i="149"/>
  <c r="E8" i="149"/>
  <c r="E7" i="149"/>
  <c r="E6" i="149"/>
  <c r="E5" i="149"/>
  <c r="E4" i="149"/>
  <c r="E13" i="150"/>
  <c r="E12" i="150"/>
  <c r="E11" i="150"/>
  <c r="E10" i="150"/>
  <c r="E9" i="150"/>
  <c r="E8" i="150"/>
  <c r="E7" i="150"/>
  <c r="E6" i="150"/>
  <c r="E5" i="150"/>
  <c r="E4" i="150"/>
  <c r="E13" i="151"/>
  <c r="E12" i="151"/>
  <c r="E11" i="151"/>
  <c r="E10" i="151"/>
  <c r="E9" i="151"/>
  <c r="E8" i="151"/>
  <c r="E7" i="151"/>
  <c r="E6" i="151"/>
  <c r="E5" i="151"/>
  <c r="E4" i="151"/>
  <c r="E13" i="152"/>
  <c r="E12" i="152"/>
  <c r="E11" i="152"/>
  <c r="E10" i="152"/>
  <c r="E9" i="152"/>
  <c r="E8" i="152"/>
  <c r="E7" i="152"/>
  <c r="E6" i="152"/>
  <c r="E5" i="152"/>
  <c r="E4" i="152"/>
  <c r="E13" i="153"/>
  <c r="E12" i="153"/>
  <c r="E11" i="153"/>
  <c r="E10" i="153"/>
  <c r="E9" i="153"/>
  <c r="E8" i="153"/>
  <c r="E7" i="153"/>
  <c r="E6" i="153"/>
  <c r="E5" i="153"/>
  <c r="E4" i="153"/>
  <c r="E13" i="154"/>
  <c r="E12" i="154"/>
  <c r="E11" i="154"/>
  <c r="E10" i="154"/>
  <c r="E9" i="154"/>
  <c r="E8" i="154"/>
  <c r="E7" i="154"/>
  <c r="E6" i="154"/>
  <c r="E5" i="154"/>
  <c r="E4" i="154"/>
  <c r="E13" i="155"/>
  <c r="E12" i="155"/>
  <c r="E11" i="155"/>
  <c r="E10" i="155"/>
  <c r="E9" i="155"/>
  <c r="E8" i="155"/>
  <c r="E7" i="155"/>
  <c r="E6" i="155"/>
  <c r="E5" i="155"/>
  <c r="E4" i="155"/>
  <c r="E13" i="156"/>
  <c r="E12" i="156"/>
  <c r="E11" i="156"/>
  <c r="E10" i="156"/>
  <c r="E9" i="156"/>
  <c r="E8" i="156"/>
  <c r="E7" i="156"/>
  <c r="E6" i="156"/>
  <c r="E5" i="156"/>
  <c r="E4" i="156"/>
  <c r="E13" i="157"/>
  <c r="E12" i="157"/>
  <c r="E11" i="157"/>
  <c r="E10" i="157"/>
  <c r="E9" i="157"/>
  <c r="E8" i="157"/>
  <c r="E7" i="157"/>
  <c r="E6" i="157"/>
  <c r="E5" i="157"/>
  <c r="E4" i="157"/>
  <c r="E13" i="158"/>
  <c r="E12" i="158"/>
  <c r="E11" i="158"/>
  <c r="E10" i="158"/>
  <c r="E9" i="158"/>
  <c r="E8" i="158"/>
  <c r="E7" i="158"/>
  <c r="E6" i="158"/>
  <c r="E5" i="158"/>
  <c r="E4" i="158"/>
  <c r="E13" i="159"/>
  <c r="E12" i="159"/>
  <c r="E11" i="159"/>
  <c r="E10" i="159"/>
  <c r="E9" i="159"/>
  <c r="E8" i="159"/>
  <c r="E7" i="159"/>
  <c r="E6" i="159"/>
  <c r="E5" i="159"/>
  <c r="E4" i="159"/>
  <c r="E13" i="1"/>
  <c r="E12" i="1"/>
  <c r="E11" i="1"/>
  <c r="E10" i="1"/>
  <c r="E9" i="1"/>
  <c r="E8" i="1"/>
  <c r="E7" i="1"/>
  <c r="E6" i="1"/>
  <c r="E5" i="1"/>
  <c r="E4" i="1"/>
  <c r="Q20" i="13" l="1"/>
  <c r="Q19" i="13"/>
  <c r="Q20" i="131"/>
  <c r="Q19" i="131"/>
  <c r="Q20" i="132"/>
  <c r="Q19" i="132"/>
  <c r="Q20" i="133"/>
  <c r="Q19" i="133"/>
  <c r="Q20" i="134"/>
  <c r="Q19" i="134"/>
  <c r="Q20" i="135"/>
  <c r="Q19" i="135"/>
  <c r="Q20" i="136"/>
  <c r="Q19" i="136"/>
  <c r="Q20" i="137"/>
  <c r="Q19" i="137"/>
  <c r="Q20" i="138"/>
  <c r="Q19" i="138"/>
  <c r="Q20" i="139"/>
  <c r="Q19" i="139"/>
  <c r="Q20" i="140"/>
  <c r="Q19" i="140"/>
  <c r="Q20" i="141"/>
  <c r="Q19" i="141"/>
  <c r="Q20" i="142"/>
  <c r="Q19" i="142"/>
  <c r="Q20" i="143"/>
  <c r="Q19" i="143"/>
  <c r="Q20" i="144"/>
  <c r="Q19" i="144"/>
  <c r="Q28" i="144" s="1"/>
  <c r="Q20" i="145"/>
  <c r="Q19" i="145"/>
  <c r="Q20" i="146"/>
  <c r="Q19" i="146"/>
  <c r="Q20" i="147"/>
  <c r="Q19" i="147"/>
  <c r="Q20" i="148"/>
  <c r="Q19" i="148"/>
  <c r="Q20" i="149"/>
  <c r="Q19" i="149"/>
  <c r="Q20" i="150"/>
  <c r="Q19" i="150"/>
  <c r="Q20" i="151"/>
  <c r="Q19" i="151"/>
  <c r="Q20" i="152"/>
  <c r="Q19" i="152"/>
  <c r="Q20" i="153"/>
  <c r="Q19" i="153"/>
  <c r="Q20" i="154"/>
  <c r="Q19" i="154"/>
  <c r="Q20" i="155"/>
  <c r="Q19" i="155"/>
  <c r="Q20" i="156"/>
  <c r="Q19" i="156"/>
  <c r="Q20" i="157"/>
  <c r="Q19" i="157"/>
  <c r="Q20" i="158"/>
  <c r="Q19" i="158"/>
  <c r="Q20" i="159"/>
  <c r="Q19" i="159"/>
  <c r="Q28" i="150" l="1"/>
  <c r="Q28" i="138"/>
  <c r="Q28" i="136"/>
  <c r="Q28" i="157"/>
  <c r="Q28" i="147"/>
  <c r="Q28" i="158"/>
  <c r="Q28" i="152"/>
  <c r="Q28" i="149"/>
  <c r="Q28" i="145"/>
  <c r="Q28" i="141"/>
  <c r="Q28" i="137"/>
  <c r="Q28" i="155"/>
  <c r="Q28" i="146"/>
  <c r="Q28" i="142"/>
  <c r="Q28" i="134"/>
  <c r="Q28" i="13"/>
  <c r="Q28" i="139"/>
  <c r="Q28" i="131"/>
  <c r="Q28" i="153"/>
  <c r="Q28" i="133"/>
  <c r="Q28" i="156"/>
  <c r="Q28" i="159"/>
  <c r="Q28" i="151"/>
  <c r="Q28" i="143"/>
  <c r="Q28" i="135"/>
  <c r="Q28" i="154"/>
  <c r="Q28" i="148"/>
  <c r="Q28" i="140"/>
  <c r="Q28" i="132"/>
  <c r="Q31" i="159"/>
  <c r="Q31" i="158"/>
  <c r="Q31" i="157"/>
  <c r="Q31" i="156"/>
  <c r="Q31" i="155"/>
  <c r="Q31" i="154"/>
  <c r="Q31" i="153"/>
  <c r="Q31" i="152"/>
  <c r="Q31" i="151"/>
  <c r="Q31" i="150"/>
  <c r="Q31" i="149"/>
  <c r="Q31" i="148"/>
  <c r="Q31" i="147"/>
  <c r="Q31" i="146"/>
  <c r="Q31" i="145"/>
  <c r="Q31" i="144"/>
  <c r="Q31" i="143"/>
  <c r="Q31" i="142"/>
  <c r="Q31" i="141"/>
  <c r="Q31" i="140"/>
  <c r="Q31" i="139"/>
  <c r="Q31" i="138"/>
  <c r="Q31" i="137"/>
  <c r="Q31" i="136"/>
  <c r="Q31" i="135"/>
  <c r="Q31" i="134"/>
  <c r="Q31" i="133"/>
  <c r="Q31" i="132"/>
  <c r="Q31" i="131"/>
  <c r="Q31" i="13"/>
  <c r="Q31" i="1"/>
  <c r="I24" i="159" l="1"/>
  <c r="D24" i="159"/>
  <c r="I11" i="159"/>
  <c r="D11" i="159"/>
  <c r="I24" i="158"/>
  <c r="D24" i="158"/>
  <c r="I11" i="158"/>
  <c r="I13" i="158" s="1"/>
  <c r="D11" i="158"/>
  <c r="D13" i="158" s="1"/>
  <c r="I24" i="157"/>
  <c r="D24" i="157"/>
  <c r="I11" i="157"/>
  <c r="D11" i="157"/>
  <c r="D13" i="157" s="1"/>
  <c r="I24" i="156"/>
  <c r="D24" i="156"/>
  <c r="I11" i="156"/>
  <c r="D11" i="156"/>
  <c r="I24" i="155"/>
  <c r="D24" i="155"/>
  <c r="I11" i="155"/>
  <c r="D11" i="155"/>
  <c r="D13" i="155" s="1"/>
  <c r="I24" i="154"/>
  <c r="D24" i="154"/>
  <c r="I11" i="154"/>
  <c r="I13" i="154" s="1"/>
  <c r="D11" i="154"/>
  <c r="D13" i="154" s="1"/>
  <c r="I24" i="153"/>
  <c r="D24" i="153"/>
  <c r="I11" i="153"/>
  <c r="I13" i="153" s="1"/>
  <c r="D11" i="153"/>
  <c r="D13" i="153" s="1"/>
  <c r="I24" i="152"/>
  <c r="D24" i="152"/>
  <c r="I11" i="152"/>
  <c r="I13" i="152" s="1"/>
  <c r="D11" i="152"/>
  <c r="D13" i="152" s="1"/>
  <c r="I24" i="151"/>
  <c r="D24" i="151"/>
  <c r="I11" i="151"/>
  <c r="I13" i="151" s="1"/>
  <c r="D11" i="151"/>
  <c r="D13" i="151" s="1"/>
  <c r="I24" i="150"/>
  <c r="D24" i="150"/>
  <c r="I11" i="150"/>
  <c r="I13" i="150" s="1"/>
  <c r="D11" i="150"/>
  <c r="D13" i="150" s="1"/>
  <c r="I24" i="149"/>
  <c r="D24" i="149"/>
  <c r="I11" i="149"/>
  <c r="I13" i="149" s="1"/>
  <c r="D11" i="149"/>
  <c r="D13" i="149" s="1"/>
  <c r="I24" i="148"/>
  <c r="D24" i="148"/>
  <c r="I11" i="148"/>
  <c r="D11" i="148"/>
  <c r="D13" i="148" s="1"/>
  <c r="I24" i="147"/>
  <c r="D24" i="147"/>
  <c r="I11" i="147"/>
  <c r="I13" i="147" s="1"/>
  <c r="D11" i="147"/>
  <c r="D13" i="147" s="1"/>
  <c r="I24" i="146"/>
  <c r="D24" i="146"/>
  <c r="I11" i="146"/>
  <c r="I13" i="146" s="1"/>
  <c r="D11" i="146"/>
  <c r="D13" i="146" s="1"/>
  <c r="I24" i="145"/>
  <c r="D24" i="145"/>
  <c r="I11" i="145"/>
  <c r="I13" i="145" s="1"/>
  <c r="D11" i="145"/>
  <c r="D13" i="145" s="1"/>
  <c r="I24" i="144"/>
  <c r="D24" i="144"/>
  <c r="I11" i="144"/>
  <c r="I13" i="144" s="1"/>
  <c r="D11" i="144"/>
  <c r="D13" i="144" s="1"/>
  <c r="I24" i="143"/>
  <c r="D24" i="143"/>
  <c r="I11" i="143"/>
  <c r="I13" i="143" s="1"/>
  <c r="D11" i="143"/>
  <c r="D13" i="143" s="1"/>
  <c r="I24" i="142"/>
  <c r="D24" i="142"/>
  <c r="I11" i="142"/>
  <c r="I13" i="142" s="1"/>
  <c r="D11" i="142"/>
  <c r="I24" i="141"/>
  <c r="D24" i="141"/>
  <c r="I11" i="141"/>
  <c r="D11" i="141"/>
  <c r="D13" i="141" s="1"/>
  <c r="I24" i="140"/>
  <c r="D24" i="140"/>
  <c r="I11" i="140"/>
  <c r="I13" i="140" s="1"/>
  <c r="D11" i="140"/>
  <c r="D13" i="140" s="1"/>
  <c r="I24" i="139"/>
  <c r="D24" i="139"/>
  <c r="I11" i="139"/>
  <c r="I13" i="139" s="1"/>
  <c r="D11" i="139"/>
  <c r="D13" i="139" s="1"/>
  <c r="I24" i="138"/>
  <c r="D24" i="138"/>
  <c r="I11" i="138"/>
  <c r="I13" i="138" s="1"/>
  <c r="D11" i="138"/>
  <c r="D13" i="138" s="1"/>
  <c r="I24" i="137"/>
  <c r="D24" i="137"/>
  <c r="I11" i="137"/>
  <c r="I13" i="137" s="1"/>
  <c r="D11" i="137"/>
  <c r="D13" i="137" s="1"/>
  <c r="I24" i="136"/>
  <c r="D24" i="136"/>
  <c r="I11" i="136"/>
  <c r="I13" i="136" s="1"/>
  <c r="D11" i="136"/>
  <c r="D13" i="136" s="1"/>
  <c r="I24" i="135"/>
  <c r="D24" i="135"/>
  <c r="I11" i="135"/>
  <c r="I13" i="135" s="1"/>
  <c r="D11" i="135"/>
  <c r="I24" i="134"/>
  <c r="D24" i="134"/>
  <c r="I11" i="134"/>
  <c r="D11" i="134"/>
  <c r="D13" i="134" s="1"/>
  <c r="I24" i="133"/>
  <c r="D24" i="133"/>
  <c r="I11" i="133"/>
  <c r="D11" i="133"/>
  <c r="I24" i="132"/>
  <c r="D24" i="132"/>
  <c r="I11" i="132"/>
  <c r="D11" i="132"/>
  <c r="D13" i="132" s="1"/>
  <c r="I24" i="131"/>
  <c r="D24" i="131"/>
  <c r="I11" i="131"/>
  <c r="I13" i="131" s="1"/>
  <c r="D11" i="131"/>
  <c r="D13" i="131" s="1"/>
  <c r="I24" i="13"/>
  <c r="D24" i="13"/>
  <c r="I11" i="13"/>
  <c r="I13" i="13" s="1"/>
  <c r="D11" i="13"/>
  <c r="D13" i="13" s="1"/>
  <c r="I24" i="1"/>
  <c r="D24" i="1"/>
  <c r="D26" i="1" s="1"/>
  <c r="I11" i="1"/>
  <c r="I13" i="1" s="1"/>
  <c r="D11" i="1"/>
  <c r="K26" i="13" l="1"/>
  <c r="F26" i="13"/>
  <c r="J24" i="13"/>
  <c r="E24" i="13"/>
  <c r="J23" i="13"/>
  <c r="E23" i="13"/>
  <c r="J22" i="13"/>
  <c r="E22" i="13"/>
  <c r="J21" i="13"/>
  <c r="E21" i="13"/>
  <c r="J19" i="13"/>
  <c r="E19" i="13"/>
  <c r="J18" i="13"/>
  <c r="E18" i="13"/>
  <c r="J17" i="13"/>
  <c r="E17" i="13"/>
  <c r="L14" i="13"/>
  <c r="K13" i="13"/>
  <c r="F13" i="13"/>
  <c r="J13" i="13"/>
  <c r="C13" i="13"/>
  <c r="C26" i="13" s="1"/>
  <c r="H26" i="13" s="1"/>
  <c r="K26" i="131"/>
  <c r="F26" i="131"/>
  <c r="J24" i="131"/>
  <c r="J23" i="131"/>
  <c r="E23" i="131"/>
  <c r="J22" i="131"/>
  <c r="E22" i="131"/>
  <c r="J21" i="131"/>
  <c r="E21" i="131"/>
  <c r="J19" i="131"/>
  <c r="E19" i="131"/>
  <c r="J18" i="131"/>
  <c r="E18" i="131"/>
  <c r="J17" i="131"/>
  <c r="E17" i="131"/>
  <c r="L14" i="131"/>
  <c r="K13" i="131"/>
  <c r="F13" i="131"/>
  <c r="J13" i="131"/>
  <c r="C13" i="131"/>
  <c r="H13" i="131" s="1"/>
  <c r="K26" i="132"/>
  <c r="F26" i="132"/>
  <c r="J24" i="132"/>
  <c r="J23" i="132"/>
  <c r="E23" i="132"/>
  <c r="J22" i="132"/>
  <c r="E22" i="132"/>
  <c r="J21" i="132"/>
  <c r="E21" i="132"/>
  <c r="J19" i="132"/>
  <c r="E19" i="132"/>
  <c r="J18" i="132"/>
  <c r="E18" i="132"/>
  <c r="J17" i="132"/>
  <c r="E17" i="132"/>
  <c r="L14" i="132"/>
  <c r="K13" i="132"/>
  <c r="F13" i="132"/>
  <c r="J13" i="132"/>
  <c r="C13" i="132"/>
  <c r="C26" i="132" s="1"/>
  <c r="H26" i="132" s="1"/>
  <c r="K26" i="133"/>
  <c r="F26" i="133"/>
  <c r="J24" i="133"/>
  <c r="J23" i="133"/>
  <c r="E23" i="133"/>
  <c r="J22" i="133"/>
  <c r="E22" i="133"/>
  <c r="J21" i="133"/>
  <c r="E21" i="133"/>
  <c r="J19" i="133"/>
  <c r="E19" i="133"/>
  <c r="J18" i="133"/>
  <c r="E18" i="133"/>
  <c r="J17" i="133"/>
  <c r="E17" i="133"/>
  <c r="L14" i="133"/>
  <c r="K13" i="133"/>
  <c r="F13" i="133"/>
  <c r="J13" i="133"/>
  <c r="C13" i="133"/>
  <c r="N14" i="133" s="1"/>
  <c r="K26" i="134"/>
  <c r="F26" i="134"/>
  <c r="J24" i="134"/>
  <c r="J23" i="134"/>
  <c r="E23" i="134"/>
  <c r="J22" i="134"/>
  <c r="E22" i="134"/>
  <c r="J21" i="134"/>
  <c r="E21" i="134"/>
  <c r="J19" i="134"/>
  <c r="E19" i="134"/>
  <c r="J18" i="134"/>
  <c r="E18" i="134"/>
  <c r="J17" i="134"/>
  <c r="E17" i="134"/>
  <c r="L14" i="134"/>
  <c r="K13" i="134"/>
  <c r="F13" i="134"/>
  <c r="J13" i="134"/>
  <c r="C13" i="134"/>
  <c r="N14" i="134" s="1"/>
  <c r="K26" i="135"/>
  <c r="F26" i="135"/>
  <c r="J24" i="135"/>
  <c r="J23" i="135"/>
  <c r="E23" i="135"/>
  <c r="J22" i="135"/>
  <c r="E22" i="135"/>
  <c r="J21" i="135"/>
  <c r="E21" i="135"/>
  <c r="J19" i="135"/>
  <c r="E19" i="135"/>
  <c r="J18" i="135"/>
  <c r="E18" i="135"/>
  <c r="J17" i="135"/>
  <c r="E17" i="135"/>
  <c r="L14" i="135"/>
  <c r="K13" i="135"/>
  <c r="F13" i="135"/>
  <c r="J13" i="135"/>
  <c r="C13" i="135"/>
  <c r="N14" i="135" s="1"/>
  <c r="K26" i="136"/>
  <c r="F26" i="136"/>
  <c r="J24" i="136"/>
  <c r="J23" i="136"/>
  <c r="E23" i="136"/>
  <c r="J22" i="136"/>
  <c r="E22" i="136"/>
  <c r="J21" i="136"/>
  <c r="E21" i="136"/>
  <c r="J19" i="136"/>
  <c r="E19" i="136"/>
  <c r="J18" i="136"/>
  <c r="E18" i="136"/>
  <c r="J17" i="136"/>
  <c r="E17" i="136"/>
  <c r="I16" i="136"/>
  <c r="D16" i="136"/>
  <c r="L14" i="136"/>
  <c r="K13" i="136"/>
  <c r="F13" i="136"/>
  <c r="J13" i="136"/>
  <c r="C13" i="136"/>
  <c r="C26" i="136" s="1"/>
  <c r="H26" i="136" s="1"/>
  <c r="K26" i="137"/>
  <c r="F26" i="137"/>
  <c r="J24" i="137"/>
  <c r="J23" i="137"/>
  <c r="E23" i="137"/>
  <c r="J22" i="137"/>
  <c r="E22" i="137"/>
  <c r="J21" i="137"/>
  <c r="E21" i="137"/>
  <c r="J19" i="137"/>
  <c r="E19" i="137"/>
  <c r="J18" i="137"/>
  <c r="E18" i="137"/>
  <c r="J17" i="137"/>
  <c r="E17" i="137"/>
  <c r="L14" i="137"/>
  <c r="K13" i="137"/>
  <c r="F13" i="137"/>
  <c r="J13" i="137"/>
  <c r="C13" i="137"/>
  <c r="C26" i="137" s="1"/>
  <c r="H26" i="137" s="1"/>
  <c r="K26" i="138"/>
  <c r="F26" i="138"/>
  <c r="J24" i="138"/>
  <c r="J23" i="138"/>
  <c r="E23" i="138"/>
  <c r="J22" i="138"/>
  <c r="E22" i="138"/>
  <c r="J21" i="138"/>
  <c r="E21" i="138"/>
  <c r="J19" i="138"/>
  <c r="E19" i="138"/>
  <c r="J18" i="138"/>
  <c r="E18" i="138"/>
  <c r="J17" i="138"/>
  <c r="E17" i="138"/>
  <c r="L14" i="138"/>
  <c r="K13" i="138"/>
  <c r="F13" i="138"/>
  <c r="J13" i="138"/>
  <c r="C13" i="138"/>
  <c r="C26" i="138" s="1"/>
  <c r="H26" i="138" s="1"/>
  <c r="K26" i="139"/>
  <c r="F26" i="139"/>
  <c r="J24" i="139"/>
  <c r="J23" i="139"/>
  <c r="E23" i="139"/>
  <c r="J22" i="139"/>
  <c r="E22" i="139"/>
  <c r="J21" i="139"/>
  <c r="E21" i="139"/>
  <c r="J19" i="139"/>
  <c r="E19" i="139"/>
  <c r="J18" i="139"/>
  <c r="E18" i="139"/>
  <c r="J17" i="139"/>
  <c r="E17" i="139"/>
  <c r="L14" i="139"/>
  <c r="K13" i="139"/>
  <c r="F13" i="139"/>
  <c r="J13" i="139"/>
  <c r="C13" i="139"/>
  <c r="N14" i="139" s="1"/>
  <c r="K26" i="140"/>
  <c r="F26" i="140"/>
  <c r="J24" i="140"/>
  <c r="J23" i="140"/>
  <c r="E23" i="140"/>
  <c r="J22" i="140"/>
  <c r="E22" i="140"/>
  <c r="J21" i="140"/>
  <c r="E21" i="140"/>
  <c r="J19" i="140"/>
  <c r="E19" i="140"/>
  <c r="J18" i="140"/>
  <c r="E18" i="140"/>
  <c r="J17" i="140"/>
  <c r="E17" i="140"/>
  <c r="L14" i="140"/>
  <c r="K13" i="140"/>
  <c r="F13" i="140"/>
  <c r="J13" i="140"/>
  <c r="C13" i="140"/>
  <c r="H13" i="140" s="1"/>
  <c r="K26" i="141"/>
  <c r="F26" i="141"/>
  <c r="J24" i="141"/>
  <c r="J23" i="141"/>
  <c r="E23" i="141"/>
  <c r="J22" i="141"/>
  <c r="E22" i="141"/>
  <c r="J21" i="141"/>
  <c r="E21" i="141"/>
  <c r="J19" i="141"/>
  <c r="E19" i="141"/>
  <c r="J18" i="141"/>
  <c r="E18" i="141"/>
  <c r="J17" i="141"/>
  <c r="E17" i="141"/>
  <c r="L14" i="141"/>
  <c r="K13" i="141"/>
  <c r="F13" i="141"/>
  <c r="J13" i="141"/>
  <c r="C13" i="141"/>
  <c r="N14" i="141" s="1"/>
  <c r="K26" i="142"/>
  <c r="F26" i="142"/>
  <c r="J24" i="142"/>
  <c r="J23" i="142"/>
  <c r="E23" i="142"/>
  <c r="J22" i="142"/>
  <c r="E22" i="142"/>
  <c r="J21" i="142"/>
  <c r="E21" i="142"/>
  <c r="J19" i="142"/>
  <c r="E19" i="142"/>
  <c r="J18" i="142"/>
  <c r="E18" i="142"/>
  <c r="J17" i="142"/>
  <c r="E17" i="142"/>
  <c r="L14" i="142"/>
  <c r="K13" i="142"/>
  <c r="F13" i="142"/>
  <c r="J13" i="142"/>
  <c r="C13" i="142"/>
  <c r="C26" i="142" s="1"/>
  <c r="H26" i="142" s="1"/>
  <c r="K26" i="143"/>
  <c r="F26" i="143"/>
  <c r="J24" i="143"/>
  <c r="J23" i="143"/>
  <c r="E23" i="143"/>
  <c r="J22" i="143"/>
  <c r="E22" i="143"/>
  <c r="J21" i="143"/>
  <c r="E21" i="143"/>
  <c r="J19" i="143"/>
  <c r="E19" i="143"/>
  <c r="J18" i="143"/>
  <c r="E18" i="143"/>
  <c r="J17" i="143"/>
  <c r="E17" i="143"/>
  <c r="L14" i="143"/>
  <c r="K13" i="143"/>
  <c r="F13" i="143"/>
  <c r="J13" i="143"/>
  <c r="C13" i="143"/>
  <c r="H13" i="143" s="1"/>
  <c r="K26" i="144"/>
  <c r="F26" i="144"/>
  <c r="J24" i="144"/>
  <c r="J23" i="144"/>
  <c r="E23" i="144"/>
  <c r="J22" i="144"/>
  <c r="E22" i="144"/>
  <c r="J21" i="144"/>
  <c r="E21" i="144"/>
  <c r="J19" i="144"/>
  <c r="E19" i="144"/>
  <c r="J18" i="144"/>
  <c r="E18" i="144"/>
  <c r="J17" i="144"/>
  <c r="E17" i="144"/>
  <c r="L14" i="144"/>
  <c r="K13" i="144"/>
  <c r="F13" i="144"/>
  <c r="J13" i="144"/>
  <c r="C13" i="144"/>
  <c r="C26" i="144" s="1"/>
  <c r="H26" i="144" s="1"/>
  <c r="K26" i="145"/>
  <c r="F26" i="145"/>
  <c r="J24" i="145"/>
  <c r="J23" i="145"/>
  <c r="E23" i="145"/>
  <c r="J22" i="145"/>
  <c r="E22" i="145"/>
  <c r="J21" i="145"/>
  <c r="E21" i="145"/>
  <c r="J19" i="145"/>
  <c r="E19" i="145"/>
  <c r="J18" i="145"/>
  <c r="E18" i="145"/>
  <c r="J17" i="145"/>
  <c r="E17" i="145"/>
  <c r="L14" i="145"/>
  <c r="K13" i="145"/>
  <c r="F13" i="145"/>
  <c r="J13" i="145"/>
  <c r="C13" i="145"/>
  <c r="C26" i="145" s="1"/>
  <c r="H26" i="145" s="1"/>
  <c r="K26" i="146"/>
  <c r="F26" i="146"/>
  <c r="J24" i="146"/>
  <c r="J23" i="146"/>
  <c r="E23" i="146"/>
  <c r="J22" i="146"/>
  <c r="E22" i="146"/>
  <c r="J21" i="146"/>
  <c r="E21" i="146"/>
  <c r="J19" i="146"/>
  <c r="E19" i="146"/>
  <c r="J18" i="146"/>
  <c r="E18" i="146"/>
  <c r="J17" i="146"/>
  <c r="E17" i="146"/>
  <c r="L14" i="146"/>
  <c r="K13" i="146"/>
  <c r="F13" i="146"/>
  <c r="J13" i="146"/>
  <c r="C13" i="146"/>
  <c r="H13" i="146" s="1"/>
  <c r="K26" i="147"/>
  <c r="F26" i="147"/>
  <c r="J24" i="147"/>
  <c r="J23" i="147"/>
  <c r="E23" i="147"/>
  <c r="J22" i="147"/>
  <c r="E22" i="147"/>
  <c r="J21" i="147"/>
  <c r="E21" i="147"/>
  <c r="J19" i="147"/>
  <c r="E19" i="147"/>
  <c r="J18" i="147"/>
  <c r="E18" i="147"/>
  <c r="J17" i="147"/>
  <c r="E17" i="147"/>
  <c r="L14" i="147"/>
  <c r="K13" i="147"/>
  <c r="F13" i="147"/>
  <c r="J13" i="147"/>
  <c r="C13" i="147"/>
  <c r="C26" i="147" s="1"/>
  <c r="H26" i="147" s="1"/>
  <c r="K26" i="148"/>
  <c r="F26" i="148"/>
  <c r="J24" i="148"/>
  <c r="J23" i="148"/>
  <c r="E23" i="148"/>
  <c r="J22" i="148"/>
  <c r="E22" i="148"/>
  <c r="J21" i="148"/>
  <c r="E21" i="148"/>
  <c r="J19" i="148"/>
  <c r="E19" i="148"/>
  <c r="J18" i="148"/>
  <c r="E18" i="148"/>
  <c r="J17" i="148"/>
  <c r="E17" i="148"/>
  <c r="L14" i="148"/>
  <c r="K13" i="148"/>
  <c r="F13" i="148"/>
  <c r="J13" i="148"/>
  <c r="C13" i="148"/>
  <c r="N14" i="148" s="1"/>
  <c r="K26" i="149"/>
  <c r="F26" i="149"/>
  <c r="J24" i="149"/>
  <c r="J23" i="149"/>
  <c r="E23" i="149"/>
  <c r="J22" i="149"/>
  <c r="E22" i="149"/>
  <c r="J21" i="149"/>
  <c r="E21" i="149"/>
  <c r="J19" i="149"/>
  <c r="E19" i="149"/>
  <c r="J18" i="149"/>
  <c r="E18" i="149"/>
  <c r="J17" i="149"/>
  <c r="E17" i="149"/>
  <c r="L14" i="149"/>
  <c r="K13" i="149"/>
  <c r="F13" i="149"/>
  <c r="J13" i="149"/>
  <c r="C13" i="149"/>
  <c r="H13" i="149" s="1"/>
  <c r="K26" i="150"/>
  <c r="F26" i="150"/>
  <c r="J24" i="150"/>
  <c r="J23" i="150"/>
  <c r="E23" i="150"/>
  <c r="J22" i="150"/>
  <c r="E22" i="150"/>
  <c r="J21" i="150"/>
  <c r="E21" i="150"/>
  <c r="J19" i="150"/>
  <c r="E19" i="150"/>
  <c r="J18" i="150"/>
  <c r="E18" i="150"/>
  <c r="J17" i="150"/>
  <c r="E17" i="150"/>
  <c r="L14" i="150"/>
  <c r="K13" i="150"/>
  <c r="F13" i="150"/>
  <c r="J13" i="150"/>
  <c r="C13" i="150"/>
  <c r="C26" i="150" s="1"/>
  <c r="H26" i="150" s="1"/>
  <c r="K26" i="151"/>
  <c r="F26" i="151"/>
  <c r="J24" i="151"/>
  <c r="J23" i="151"/>
  <c r="E23" i="151"/>
  <c r="J22" i="151"/>
  <c r="E22" i="151"/>
  <c r="J21" i="151"/>
  <c r="E21" i="151"/>
  <c r="J19" i="151"/>
  <c r="E19" i="151"/>
  <c r="J18" i="151"/>
  <c r="E18" i="151"/>
  <c r="J17" i="151"/>
  <c r="E17" i="151"/>
  <c r="L14" i="151"/>
  <c r="K13" i="151"/>
  <c r="F13" i="151"/>
  <c r="J13" i="151"/>
  <c r="C13" i="151"/>
  <c r="C26" i="151" s="1"/>
  <c r="H26" i="151" s="1"/>
  <c r="K26" i="152"/>
  <c r="F26" i="152"/>
  <c r="J24" i="152"/>
  <c r="J23" i="152"/>
  <c r="E23" i="152"/>
  <c r="J22" i="152"/>
  <c r="E22" i="152"/>
  <c r="J21" i="152"/>
  <c r="E21" i="152"/>
  <c r="J19" i="152"/>
  <c r="E19" i="152"/>
  <c r="J18" i="152"/>
  <c r="E18" i="152"/>
  <c r="J17" i="152"/>
  <c r="E17" i="152"/>
  <c r="L14" i="152"/>
  <c r="K13" i="152"/>
  <c r="F13" i="152"/>
  <c r="J13" i="152"/>
  <c r="C13" i="152"/>
  <c r="C26" i="152" s="1"/>
  <c r="H26" i="152" s="1"/>
  <c r="K26" i="153"/>
  <c r="F26" i="153"/>
  <c r="J24" i="153"/>
  <c r="J23" i="153"/>
  <c r="E23" i="153"/>
  <c r="J22" i="153"/>
  <c r="E22" i="153"/>
  <c r="J21" i="153"/>
  <c r="E21" i="153"/>
  <c r="J19" i="153"/>
  <c r="E19" i="153"/>
  <c r="J18" i="153"/>
  <c r="E18" i="153"/>
  <c r="J17" i="153"/>
  <c r="E17" i="153"/>
  <c r="L14" i="153"/>
  <c r="K13" i="153"/>
  <c r="F13" i="153"/>
  <c r="J13" i="153"/>
  <c r="C13" i="153"/>
  <c r="C26" i="153" s="1"/>
  <c r="H26" i="153" s="1"/>
  <c r="K26" i="154"/>
  <c r="F26" i="154"/>
  <c r="J24" i="154"/>
  <c r="J23" i="154"/>
  <c r="E23" i="154"/>
  <c r="J22" i="154"/>
  <c r="E22" i="154"/>
  <c r="J21" i="154"/>
  <c r="E21" i="154"/>
  <c r="J19" i="154"/>
  <c r="E19" i="154"/>
  <c r="J18" i="154"/>
  <c r="E18" i="154"/>
  <c r="J17" i="154"/>
  <c r="E17" i="154"/>
  <c r="L14" i="154"/>
  <c r="K13" i="154"/>
  <c r="F13" i="154"/>
  <c r="J13" i="154"/>
  <c r="C13" i="154"/>
  <c r="N14" i="154" s="1"/>
  <c r="K26" i="155"/>
  <c r="F26" i="155"/>
  <c r="J24" i="155"/>
  <c r="J23" i="155"/>
  <c r="E23" i="155"/>
  <c r="J22" i="155"/>
  <c r="E22" i="155"/>
  <c r="J21" i="155"/>
  <c r="E21" i="155"/>
  <c r="J19" i="155"/>
  <c r="E19" i="155"/>
  <c r="J18" i="155"/>
  <c r="E18" i="155"/>
  <c r="J17" i="155"/>
  <c r="E17" i="155"/>
  <c r="L14" i="155"/>
  <c r="K13" i="155"/>
  <c r="F13" i="155"/>
  <c r="J13" i="155"/>
  <c r="C13" i="155"/>
  <c r="C26" i="155" s="1"/>
  <c r="H26" i="155" s="1"/>
  <c r="K26" i="156"/>
  <c r="F26" i="156"/>
  <c r="J24" i="156"/>
  <c r="J23" i="156"/>
  <c r="E23" i="156"/>
  <c r="J22" i="156"/>
  <c r="E22" i="156"/>
  <c r="J21" i="156"/>
  <c r="E21" i="156"/>
  <c r="J19" i="156"/>
  <c r="E19" i="156"/>
  <c r="J18" i="156"/>
  <c r="E18" i="156"/>
  <c r="J17" i="156"/>
  <c r="E17" i="156"/>
  <c r="L14" i="156"/>
  <c r="K13" i="156"/>
  <c r="F13" i="156"/>
  <c r="J13" i="156"/>
  <c r="C13" i="156"/>
  <c r="C26" i="156" s="1"/>
  <c r="H26" i="156" s="1"/>
  <c r="K26" i="157"/>
  <c r="F26" i="157"/>
  <c r="J24" i="157"/>
  <c r="J23" i="157"/>
  <c r="E23" i="157"/>
  <c r="J22" i="157"/>
  <c r="E22" i="157"/>
  <c r="J21" i="157"/>
  <c r="E21" i="157"/>
  <c r="J19" i="157"/>
  <c r="E19" i="157"/>
  <c r="J18" i="157"/>
  <c r="E18" i="157"/>
  <c r="J17" i="157"/>
  <c r="E17" i="157"/>
  <c r="L14" i="157"/>
  <c r="K13" i="157"/>
  <c r="F13" i="157"/>
  <c r="J13" i="157"/>
  <c r="C13" i="157"/>
  <c r="H13" i="157" s="1"/>
  <c r="K26" i="158"/>
  <c r="F26" i="158"/>
  <c r="J24" i="158"/>
  <c r="J23" i="158"/>
  <c r="E23" i="158"/>
  <c r="J22" i="158"/>
  <c r="E22" i="158"/>
  <c r="J21" i="158"/>
  <c r="E21" i="158"/>
  <c r="J19" i="158"/>
  <c r="E19" i="158"/>
  <c r="J18" i="158"/>
  <c r="E18" i="158"/>
  <c r="J17" i="158"/>
  <c r="E17" i="158"/>
  <c r="L14" i="158"/>
  <c r="K13" i="158"/>
  <c r="F13" i="158"/>
  <c r="J13" i="158"/>
  <c r="C13" i="158"/>
  <c r="H13" i="158" s="1"/>
  <c r="K26" i="159"/>
  <c r="F26" i="159"/>
  <c r="F14" i="13" l="1"/>
  <c r="F14" i="131"/>
  <c r="F27" i="132"/>
  <c r="K14" i="131"/>
  <c r="F27" i="131"/>
  <c r="K27" i="131"/>
  <c r="K14" i="13"/>
  <c r="K27" i="13"/>
  <c r="F27" i="13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F14" i="132" l="1"/>
  <c r="K14" i="132"/>
  <c r="K27" i="132"/>
  <c r="F14" i="133" l="1"/>
  <c r="K14" i="133"/>
  <c r="F27" i="133"/>
  <c r="K27" i="133"/>
  <c r="F14" i="134" l="1"/>
  <c r="K14" i="134"/>
  <c r="K27" i="134"/>
  <c r="F27" i="134"/>
  <c r="Q13" i="159"/>
  <c r="Q12" i="159"/>
  <c r="Q11" i="159"/>
  <c r="O11" i="159"/>
  <c r="O12" i="159" s="1"/>
  <c r="Q10" i="159"/>
  <c r="Q9" i="159"/>
  <c r="O9" i="159"/>
  <c r="Q8" i="159"/>
  <c r="O8" i="159"/>
  <c r="Q7" i="159"/>
  <c r="O7" i="159"/>
  <c r="Q6" i="159"/>
  <c r="O6" i="159"/>
  <c r="Q5" i="159"/>
  <c r="O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Q11" i="138"/>
  <c r="O11" i="138"/>
  <c r="O12" i="138" s="1"/>
  <c r="Q10" i="138"/>
  <c r="Q9" i="138"/>
  <c r="O9" i="138"/>
  <c r="Q8" i="138"/>
  <c r="O8" i="138"/>
  <c r="Q7" i="138"/>
  <c r="O7" i="138"/>
  <c r="Q6" i="138"/>
  <c r="O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Q8" i="133"/>
  <c r="O8" i="133"/>
  <c r="Q7" i="133"/>
  <c r="O7" i="133"/>
  <c r="Q6" i="133"/>
  <c r="O6" i="133"/>
  <c r="Q5" i="133"/>
  <c r="O5" i="133"/>
  <c r="Q13" i="132"/>
  <c r="Q12" i="132"/>
  <c r="Q11" i="132"/>
  <c r="O11" i="132"/>
  <c r="O12" i="132" s="1"/>
  <c r="Q10" i="132"/>
  <c r="Q9" i="132"/>
  <c r="O9" i="132"/>
  <c r="Q8" i="132"/>
  <c r="O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C13" i="159"/>
  <c r="J25" i="159"/>
  <c r="C12" i="159"/>
  <c r="P12" i="159"/>
  <c r="C11" i="159"/>
  <c r="C10" i="159"/>
  <c r="C9" i="159"/>
  <c r="H22" i="159" s="1"/>
  <c r="J21" i="159"/>
  <c r="C8" i="159"/>
  <c r="C21" i="159" s="1"/>
  <c r="C7" i="159"/>
  <c r="H20" i="159" s="1"/>
  <c r="J19" i="159"/>
  <c r="C6" i="159"/>
  <c r="C19" i="159" s="1"/>
  <c r="C5" i="159"/>
  <c r="H18" i="159" s="1"/>
  <c r="J17" i="159"/>
  <c r="C4" i="159"/>
  <c r="C17" i="159" s="1"/>
  <c r="F3" i="159"/>
  <c r="E3" i="159"/>
  <c r="D3" i="159"/>
  <c r="C3" i="159"/>
  <c r="C16" i="159" s="1"/>
  <c r="C12" i="158"/>
  <c r="C11" i="158"/>
  <c r="C24" i="158" s="1"/>
  <c r="H24" i="158" s="1"/>
  <c r="C10" i="158"/>
  <c r="C9" i="158"/>
  <c r="C8" i="158"/>
  <c r="C7" i="158"/>
  <c r="C6" i="158"/>
  <c r="C5" i="158"/>
  <c r="C4" i="158"/>
  <c r="F3" i="158"/>
  <c r="E3" i="158"/>
  <c r="D3" i="158"/>
  <c r="C3" i="158"/>
  <c r="C12" i="157"/>
  <c r="H12" i="157" s="1"/>
  <c r="C11" i="157"/>
  <c r="C24" i="157" s="1"/>
  <c r="H24" i="157" s="1"/>
  <c r="C10" i="157"/>
  <c r="C9" i="157"/>
  <c r="C8" i="157"/>
  <c r="C7" i="157"/>
  <c r="C6" i="157"/>
  <c r="C5" i="157"/>
  <c r="C4" i="157"/>
  <c r="F3" i="157"/>
  <c r="E3" i="157"/>
  <c r="D3" i="157"/>
  <c r="C3" i="157"/>
  <c r="C12" i="156"/>
  <c r="C11" i="156"/>
  <c r="C24" i="156" s="1"/>
  <c r="H24" i="156" s="1"/>
  <c r="C10" i="156"/>
  <c r="C9" i="156"/>
  <c r="C8" i="156"/>
  <c r="C7" i="156"/>
  <c r="C6" i="156"/>
  <c r="C5" i="156"/>
  <c r="C4" i="156"/>
  <c r="F3" i="156"/>
  <c r="E3" i="156"/>
  <c r="D3" i="156"/>
  <c r="C3" i="156"/>
  <c r="C12" i="155"/>
  <c r="C11" i="155"/>
  <c r="C24" i="155" s="1"/>
  <c r="H24" i="155" s="1"/>
  <c r="C10" i="155"/>
  <c r="C9" i="155"/>
  <c r="C8" i="155"/>
  <c r="C7" i="155"/>
  <c r="C6" i="155"/>
  <c r="C5" i="155"/>
  <c r="C4" i="155"/>
  <c r="F3" i="155"/>
  <c r="E3" i="155"/>
  <c r="D3" i="155"/>
  <c r="C3" i="155"/>
  <c r="C12" i="154"/>
  <c r="C11" i="154"/>
  <c r="C24" i="154" s="1"/>
  <c r="H24" i="154" s="1"/>
  <c r="C10" i="154"/>
  <c r="C9" i="154"/>
  <c r="C8" i="154"/>
  <c r="C7" i="154"/>
  <c r="C6" i="154"/>
  <c r="C5" i="154"/>
  <c r="C4" i="154"/>
  <c r="F3" i="154"/>
  <c r="E3" i="154"/>
  <c r="D3" i="154"/>
  <c r="C3" i="154"/>
  <c r="C12" i="153"/>
  <c r="C11" i="153"/>
  <c r="C24" i="153" s="1"/>
  <c r="H24" i="153" s="1"/>
  <c r="C10" i="153"/>
  <c r="C9" i="153"/>
  <c r="C8" i="153"/>
  <c r="C7" i="153"/>
  <c r="C6" i="153"/>
  <c r="C5" i="153"/>
  <c r="C4" i="153"/>
  <c r="F3" i="153"/>
  <c r="E3" i="153"/>
  <c r="D3" i="153"/>
  <c r="C3" i="153"/>
  <c r="C12" i="152"/>
  <c r="C11" i="152"/>
  <c r="C24" i="152" s="1"/>
  <c r="H24" i="152" s="1"/>
  <c r="C10" i="152"/>
  <c r="C9" i="152"/>
  <c r="C8" i="152"/>
  <c r="C7" i="152"/>
  <c r="C6" i="152"/>
  <c r="C5" i="152"/>
  <c r="C4" i="152"/>
  <c r="F3" i="152"/>
  <c r="E3" i="152"/>
  <c r="D3" i="152"/>
  <c r="C3" i="152"/>
  <c r="H12" i="151"/>
  <c r="C12" i="151"/>
  <c r="C11" i="151"/>
  <c r="C24" i="151" s="1"/>
  <c r="H24" i="151" s="1"/>
  <c r="C10" i="151"/>
  <c r="C9" i="151"/>
  <c r="C8" i="151"/>
  <c r="C7" i="151"/>
  <c r="C6" i="151"/>
  <c r="C5" i="151"/>
  <c r="C4" i="151"/>
  <c r="F3" i="151"/>
  <c r="E3" i="151"/>
  <c r="D3" i="151"/>
  <c r="C3" i="151"/>
  <c r="C12" i="150"/>
  <c r="C11" i="150"/>
  <c r="C24" i="150" s="1"/>
  <c r="H24" i="150" s="1"/>
  <c r="C10" i="150"/>
  <c r="C9" i="150"/>
  <c r="C8" i="150"/>
  <c r="C7" i="150"/>
  <c r="C6" i="150"/>
  <c r="C5" i="150"/>
  <c r="C4" i="150"/>
  <c r="F3" i="150"/>
  <c r="E3" i="150"/>
  <c r="D3" i="150"/>
  <c r="C3" i="150"/>
  <c r="C12" i="149"/>
  <c r="C11" i="149"/>
  <c r="C24" i="149" s="1"/>
  <c r="H24" i="149" s="1"/>
  <c r="C10" i="149"/>
  <c r="C9" i="149"/>
  <c r="C8" i="149"/>
  <c r="C7" i="149"/>
  <c r="C6" i="149"/>
  <c r="C5" i="149"/>
  <c r="C4" i="149"/>
  <c r="F3" i="149"/>
  <c r="E3" i="149"/>
  <c r="D3" i="149"/>
  <c r="C3" i="149"/>
  <c r="C12" i="148"/>
  <c r="C11" i="148"/>
  <c r="C24" i="148" s="1"/>
  <c r="H24" i="148" s="1"/>
  <c r="C10" i="148"/>
  <c r="C9" i="148"/>
  <c r="C8" i="148"/>
  <c r="C7" i="148"/>
  <c r="C6" i="148"/>
  <c r="C5" i="148"/>
  <c r="C4" i="148"/>
  <c r="F3" i="148"/>
  <c r="E3" i="148"/>
  <c r="D3" i="148"/>
  <c r="C3" i="148"/>
  <c r="C12" i="147"/>
  <c r="C11" i="147"/>
  <c r="C24" i="147" s="1"/>
  <c r="H24" i="147" s="1"/>
  <c r="C10" i="147"/>
  <c r="C9" i="147"/>
  <c r="C8" i="147"/>
  <c r="C7" i="147"/>
  <c r="C6" i="147"/>
  <c r="C5" i="147"/>
  <c r="C4" i="147"/>
  <c r="F3" i="147"/>
  <c r="E3" i="147"/>
  <c r="D3" i="147"/>
  <c r="C3" i="147"/>
  <c r="C12" i="146"/>
  <c r="C11" i="146"/>
  <c r="C24" i="146" s="1"/>
  <c r="H24" i="146" s="1"/>
  <c r="C10" i="146"/>
  <c r="C9" i="146"/>
  <c r="C8" i="146"/>
  <c r="C7" i="146"/>
  <c r="C6" i="146"/>
  <c r="C5" i="146"/>
  <c r="C4" i="146"/>
  <c r="F3" i="146"/>
  <c r="E3" i="146"/>
  <c r="D3" i="146"/>
  <c r="C3" i="146"/>
  <c r="C12" i="145"/>
  <c r="H12" i="145" s="1"/>
  <c r="C11" i="145"/>
  <c r="C24" i="145" s="1"/>
  <c r="H24" i="145" s="1"/>
  <c r="C10" i="145"/>
  <c r="C9" i="145"/>
  <c r="C8" i="145"/>
  <c r="C7" i="145"/>
  <c r="C6" i="145"/>
  <c r="C5" i="145"/>
  <c r="C4" i="145"/>
  <c r="F3" i="145"/>
  <c r="E3" i="145"/>
  <c r="D3" i="145"/>
  <c r="C3" i="145"/>
  <c r="C12" i="144"/>
  <c r="C11" i="144"/>
  <c r="C24" i="144" s="1"/>
  <c r="H24" i="144" s="1"/>
  <c r="C10" i="144"/>
  <c r="C9" i="144"/>
  <c r="C8" i="144"/>
  <c r="C7" i="144"/>
  <c r="C6" i="144"/>
  <c r="C5" i="144"/>
  <c r="C4" i="144"/>
  <c r="F3" i="144"/>
  <c r="E3" i="144"/>
  <c r="D3" i="144"/>
  <c r="C3" i="144"/>
  <c r="C12" i="143"/>
  <c r="C11" i="143"/>
  <c r="C24" i="143" s="1"/>
  <c r="H24" i="143" s="1"/>
  <c r="C10" i="143"/>
  <c r="C9" i="143"/>
  <c r="C8" i="143"/>
  <c r="C7" i="143"/>
  <c r="C6" i="143"/>
  <c r="C5" i="143"/>
  <c r="C4" i="143"/>
  <c r="F3" i="143"/>
  <c r="E3" i="143"/>
  <c r="D3" i="143"/>
  <c r="C3" i="143"/>
  <c r="C12" i="142"/>
  <c r="C11" i="142"/>
  <c r="C24" i="142" s="1"/>
  <c r="H24" i="142" s="1"/>
  <c r="C10" i="142"/>
  <c r="C9" i="142"/>
  <c r="C8" i="142"/>
  <c r="C7" i="142"/>
  <c r="C6" i="142"/>
  <c r="C5" i="142"/>
  <c r="C4" i="142"/>
  <c r="F3" i="142"/>
  <c r="E3" i="142"/>
  <c r="D3" i="142"/>
  <c r="C3" i="142"/>
  <c r="C12" i="141"/>
  <c r="C11" i="141"/>
  <c r="C24" i="141" s="1"/>
  <c r="H24" i="141" s="1"/>
  <c r="C10" i="141"/>
  <c r="C9" i="141"/>
  <c r="C8" i="141"/>
  <c r="C7" i="141"/>
  <c r="C6" i="141"/>
  <c r="C5" i="141"/>
  <c r="C4" i="141"/>
  <c r="F3" i="141"/>
  <c r="E3" i="141"/>
  <c r="D3" i="141"/>
  <c r="C3" i="141"/>
  <c r="C12" i="140"/>
  <c r="C11" i="140"/>
  <c r="C24" i="140" s="1"/>
  <c r="H24" i="140" s="1"/>
  <c r="C10" i="140"/>
  <c r="C9" i="140"/>
  <c r="C8" i="140"/>
  <c r="C7" i="140"/>
  <c r="C6" i="140"/>
  <c r="C5" i="140"/>
  <c r="C4" i="140"/>
  <c r="F3" i="140"/>
  <c r="E3" i="140"/>
  <c r="D3" i="140"/>
  <c r="C3" i="140"/>
  <c r="C12" i="139"/>
  <c r="C11" i="139"/>
  <c r="C24" i="139" s="1"/>
  <c r="H24" i="139" s="1"/>
  <c r="C10" i="139"/>
  <c r="C9" i="139"/>
  <c r="C8" i="139"/>
  <c r="C7" i="139"/>
  <c r="C6" i="139"/>
  <c r="C5" i="139"/>
  <c r="C4" i="139"/>
  <c r="F3" i="139"/>
  <c r="E3" i="139"/>
  <c r="D3" i="139"/>
  <c r="C3" i="139"/>
  <c r="C12" i="138"/>
  <c r="C11" i="138"/>
  <c r="C24" i="138" s="1"/>
  <c r="H24" i="138" s="1"/>
  <c r="C10" i="138"/>
  <c r="C9" i="138"/>
  <c r="N10" i="138" s="1"/>
  <c r="C8" i="138"/>
  <c r="C7" i="138"/>
  <c r="C6" i="138"/>
  <c r="C5" i="138"/>
  <c r="C4" i="138"/>
  <c r="F3" i="138"/>
  <c r="E3" i="138"/>
  <c r="D3" i="138"/>
  <c r="C3" i="138"/>
  <c r="C12" i="137"/>
  <c r="C11" i="137"/>
  <c r="C24" i="137" s="1"/>
  <c r="H24" i="137" s="1"/>
  <c r="C10" i="137"/>
  <c r="C9" i="137"/>
  <c r="C8" i="137"/>
  <c r="C7" i="137"/>
  <c r="C6" i="137"/>
  <c r="C5" i="137"/>
  <c r="C4" i="137"/>
  <c r="F3" i="137"/>
  <c r="E3" i="137"/>
  <c r="D3" i="137"/>
  <c r="C3" i="137"/>
  <c r="C12" i="136"/>
  <c r="C11" i="136"/>
  <c r="C24" i="136" s="1"/>
  <c r="H24" i="136" s="1"/>
  <c r="C10" i="136"/>
  <c r="C9" i="136"/>
  <c r="C8" i="136"/>
  <c r="C7" i="136"/>
  <c r="C6" i="136"/>
  <c r="C5" i="136"/>
  <c r="C4" i="136"/>
  <c r="F3" i="136"/>
  <c r="E3" i="136"/>
  <c r="C3" i="136"/>
  <c r="C12" i="135"/>
  <c r="C11" i="135"/>
  <c r="C24" i="135" s="1"/>
  <c r="H24" i="135" s="1"/>
  <c r="C10" i="135"/>
  <c r="C9" i="135"/>
  <c r="C8" i="135"/>
  <c r="C7" i="135"/>
  <c r="C6" i="135"/>
  <c r="C5" i="135"/>
  <c r="C4" i="135"/>
  <c r="F3" i="135"/>
  <c r="E3" i="135"/>
  <c r="D3" i="135"/>
  <c r="C3" i="135"/>
  <c r="C12" i="134"/>
  <c r="C11" i="134"/>
  <c r="C24" i="134" s="1"/>
  <c r="H24" i="134" s="1"/>
  <c r="C10" i="134"/>
  <c r="C9" i="134"/>
  <c r="C8" i="134"/>
  <c r="C7" i="134"/>
  <c r="C6" i="134"/>
  <c r="C5" i="134"/>
  <c r="N6" i="134" s="1"/>
  <c r="C4" i="134"/>
  <c r="F3" i="134"/>
  <c r="E3" i="134"/>
  <c r="D3" i="134"/>
  <c r="C3" i="134"/>
  <c r="C12" i="133"/>
  <c r="C11" i="133"/>
  <c r="C24" i="133" s="1"/>
  <c r="H24" i="133" s="1"/>
  <c r="C10" i="133"/>
  <c r="C9" i="133"/>
  <c r="C8" i="133"/>
  <c r="C7" i="133"/>
  <c r="C6" i="133"/>
  <c r="N7" i="133" s="1"/>
  <c r="C5" i="133"/>
  <c r="C4" i="133"/>
  <c r="N5" i="133" s="1"/>
  <c r="F3" i="133"/>
  <c r="E3" i="133"/>
  <c r="D3" i="133"/>
  <c r="C3" i="133"/>
  <c r="C12" i="132"/>
  <c r="C11" i="132"/>
  <c r="C24" i="132" s="1"/>
  <c r="H24" i="132" s="1"/>
  <c r="C10" i="132"/>
  <c r="C9" i="132"/>
  <c r="C8" i="132"/>
  <c r="C7" i="132"/>
  <c r="N8" i="132" s="1"/>
  <c r="C6" i="132"/>
  <c r="C5" i="132"/>
  <c r="C4" i="132"/>
  <c r="F3" i="132"/>
  <c r="E3" i="132"/>
  <c r="D3" i="132"/>
  <c r="C3" i="132"/>
  <c r="C12" i="131"/>
  <c r="C11" i="131"/>
  <c r="C24" i="131" s="1"/>
  <c r="H24" i="131" s="1"/>
  <c r="C10" i="131"/>
  <c r="C9" i="131"/>
  <c r="C8" i="131"/>
  <c r="C7" i="131"/>
  <c r="C6" i="131"/>
  <c r="C5" i="131"/>
  <c r="H5" i="131" s="1"/>
  <c r="C4" i="13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H13" i="1"/>
  <c r="H12" i="1"/>
  <c r="H11" i="1"/>
  <c r="H10" i="1"/>
  <c r="H9" i="1"/>
  <c r="H8" i="1"/>
  <c r="H7" i="1"/>
  <c r="H6" i="1"/>
  <c r="H5" i="1"/>
  <c r="H4" i="1"/>
  <c r="K3" i="1"/>
  <c r="I3" i="1"/>
  <c r="H3" i="1"/>
  <c r="P10" i="13"/>
  <c r="P9" i="13"/>
  <c r="P8" i="13"/>
  <c r="P5" i="13"/>
  <c r="E3" i="13"/>
  <c r="D3" i="13"/>
  <c r="C3" i="13"/>
  <c r="C12" i="13"/>
  <c r="C11" i="13"/>
  <c r="C10" i="13"/>
  <c r="C9" i="13"/>
  <c r="C8" i="13"/>
  <c r="C7" i="13"/>
  <c r="C6" i="13"/>
  <c r="C5" i="13"/>
  <c r="C4" i="13"/>
  <c r="Q14" i="156" l="1"/>
  <c r="Q14" i="159"/>
  <c r="H18" i="132"/>
  <c r="C18" i="132"/>
  <c r="E16" i="136"/>
  <c r="J16" i="136"/>
  <c r="F16" i="139"/>
  <c r="K16" i="139"/>
  <c r="C19" i="140"/>
  <c r="H19" i="140"/>
  <c r="H22" i="144"/>
  <c r="C22" i="144"/>
  <c r="C17" i="148"/>
  <c r="H17" i="148"/>
  <c r="C25" i="154"/>
  <c r="N13" i="154"/>
  <c r="H25" i="154"/>
  <c r="I16" i="156"/>
  <c r="D16" i="156"/>
  <c r="H21" i="13"/>
  <c r="C21" i="13"/>
  <c r="K16" i="13"/>
  <c r="F16" i="13"/>
  <c r="H18" i="131"/>
  <c r="C18" i="131"/>
  <c r="H11" i="131"/>
  <c r="H19" i="132"/>
  <c r="C19" i="132"/>
  <c r="I16" i="133"/>
  <c r="D16" i="133"/>
  <c r="H22" i="133"/>
  <c r="C22" i="133"/>
  <c r="H17" i="134"/>
  <c r="C17" i="134"/>
  <c r="C25" i="134"/>
  <c r="N13" i="134"/>
  <c r="H25" i="134"/>
  <c r="H20" i="135"/>
  <c r="C20" i="135"/>
  <c r="K16" i="136"/>
  <c r="F16" i="136"/>
  <c r="C19" i="137"/>
  <c r="H19" i="137"/>
  <c r="D16" i="138"/>
  <c r="I16" i="138"/>
  <c r="H22" i="138"/>
  <c r="C22" i="138"/>
  <c r="C17" i="139"/>
  <c r="H17" i="139"/>
  <c r="H12" i="139"/>
  <c r="H25" i="139"/>
  <c r="C25" i="139"/>
  <c r="N13" i="139"/>
  <c r="H20" i="140"/>
  <c r="C20" i="140"/>
  <c r="I16" i="141"/>
  <c r="D16" i="141"/>
  <c r="H22" i="141"/>
  <c r="C22" i="141"/>
  <c r="C17" i="142"/>
  <c r="H17" i="142"/>
  <c r="H25" i="142"/>
  <c r="C25" i="142"/>
  <c r="N13" i="142"/>
  <c r="H20" i="143"/>
  <c r="C20" i="143"/>
  <c r="J16" i="144"/>
  <c r="E16" i="144"/>
  <c r="C18" i="145"/>
  <c r="H18" i="145"/>
  <c r="H20" i="146"/>
  <c r="C20" i="146"/>
  <c r="E16" i="147"/>
  <c r="J16" i="147"/>
  <c r="H18" i="148"/>
  <c r="C18" i="148"/>
  <c r="H16" i="149"/>
  <c r="C16" i="149"/>
  <c r="C21" i="149"/>
  <c r="H21" i="149"/>
  <c r="K16" i="150"/>
  <c r="F16" i="150"/>
  <c r="H19" i="151"/>
  <c r="C19" i="151"/>
  <c r="C16" i="152"/>
  <c r="H16" i="152"/>
  <c r="H21" i="152"/>
  <c r="C21" i="152"/>
  <c r="F16" i="153"/>
  <c r="K16" i="153"/>
  <c r="H18" i="154"/>
  <c r="C18" i="154"/>
  <c r="H12" i="154"/>
  <c r="C20" i="155"/>
  <c r="H20" i="155"/>
  <c r="J16" i="156"/>
  <c r="E16" i="156"/>
  <c r="C18" i="157"/>
  <c r="H18" i="157"/>
  <c r="H7" i="158"/>
  <c r="C20" i="158"/>
  <c r="H20" i="158"/>
  <c r="N5" i="159"/>
  <c r="I16" i="147"/>
  <c r="D16" i="147"/>
  <c r="C20" i="152"/>
  <c r="H20" i="152"/>
  <c r="H20" i="132"/>
  <c r="C20" i="132"/>
  <c r="H18" i="134"/>
  <c r="C18" i="134"/>
  <c r="C17" i="136"/>
  <c r="H17" i="136"/>
  <c r="H20" i="137"/>
  <c r="C20" i="137"/>
  <c r="C18" i="139"/>
  <c r="H18" i="139"/>
  <c r="H21" i="140"/>
  <c r="C21" i="140"/>
  <c r="H16" i="143"/>
  <c r="C16" i="143"/>
  <c r="K16" i="144"/>
  <c r="F16" i="144"/>
  <c r="H19" i="145"/>
  <c r="C19" i="145"/>
  <c r="C16" i="146"/>
  <c r="H16" i="146"/>
  <c r="H21" i="146"/>
  <c r="C21" i="146"/>
  <c r="F16" i="147"/>
  <c r="K16" i="147"/>
  <c r="C19" i="148"/>
  <c r="H19" i="148"/>
  <c r="I16" i="149"/>
  <c r="D16" i="149"/>
  <c r="H22" i="149"/>
  <c r="C22" i="149"/>
  <c r="H17" i="150"/>
  <c r="C17" i="150"/>
  <c r="H12" i="150"/>
  <c r="C25" i="150"/>
  <c r="N13" i="150"/>
  <c r="H25" i="150"/>
  <c r="H20" i="151"/>
  <c r="C20" i="151"/>
  <c r="I16" i="152"/>
  <c r="D16" i="152"/>
  <c r="C22" i="152"/>
  <c r="H22" i="152"/>
  <c r="H17" i="153"/>
  <c r="C17" i="153"/>
  <c r="N13" i="153"/>
  <c r="H25" i="153"/>
  <c r="C25" i="153"/>
  <c r="H19" i="154"/>
  <c r="C19" i="154"/>
  <c r="H16" i="155"/>
  <c r="C16" i="155"/>
  <c r="H21" i="155"/>
  <c r="C21" i="155"/>
  <c r="K16" i="156"/>
  <c r="F16" i="156"/>
  <c r="H19" i="157"/>
  <c r="C19" i="157"/>
  <c r="C16" i="158"/>
  <c r="H16" i="158"/>
  <c r="H8" i="158"/>
  <c r="H21" i="158"/>
  <c r="C21" i="158"/>
  <c r="E16" i="13"/>
  <c r="J16" i="13"/>
  <c r="C21" i="133"/>
  <c r="H21" i="133"/>
  <c r="C18" i="137"/>
  <c r="H18" i="137"/>
  <c r="H21" i="141"/>
  <c r="C21" i="141"/>
  <c r="H17" i="145"/>
  <c r="C17" i="145"/>
  <c r="H20" i="149"/>
  <c r="C20" i="149"/>
  <c r="H25" i="157"/>
  <c r="C25" i="157"/>
  <c r="N13" i="157"/>
  <c r="J16" i="133"/>
  <c r="E16" i="133"/>
  <c r="H3" i="135"/>
  <c r="H16" i="135"/>
  <c r="C16" i="135"/>
  <c r="H21" i="135"/>
  <c r="C21" i="135"/>
  <c r="H25" i="136"/>
  <c r="C25" i="136"/>
  <c r="N13" i="136"/>
  <c r="E16" i="138"/>
  <c r="J16" i="138"/>
  <c r="C16" i="140"/>
  <c r="H16" i="140"/>
  <c r="E16" i="141"/>
  <c r="J16" i="141"/>
  <c r="C18" i="142"/>
  <c r="H18" i="142"/>
  <c r="H21" i="143"/>
  <c r="C21" i="143"/>
  <c r="H19" i="131"/>
  <c r="C19" i="131"/>
  <c r="C16" i="132"/>
  <c r="H16" i="132"/>
  <c r="H21" i="132"/>
  <c r="C21" i="132"/>
  <c r="F16" i="133"/>
  <c r="K16" i="133"/>
  <c r="H19" i="134"/>
  <c r="C19" i="134"/>
  <c r="I3" i="135"/>
  <c r="I16" i="135"/>
  <c r="D16" i="135"/>
  <c r="H22" i="135"/>
  <c r="C22" i="135"/>
  <c r="C18" i="136"/>
  <c r="H18" i="136"/>
  <c r="H16" i="137"/>
  <c r="C16" i="137"/>
  <c r="H21" i="137"/>
  <c r="C21" i="137"/>
  <c r="F16" i="138"/>
  <c r="K16" i="138"/>
  <c r="C19" i="139"/>
  <c r="H19" i="139"/>
  <c r="D16" i="140"/>
  <c r="I16" i="140"/>
  <c r="H22" i="140"/>
  <c r="C22" i="140"/>
  <c r="F16" i="141"/>
  <c r="K16" i="141"/>
  <c r="C19" i="142"/>
  <c r="H19" i="142"/>
  <c r="I16" i="143"/>
  <c r="D16" i="143"/>
  <c r="H22" i="143"/>
  <c r="C22" i="143"/>
  <c r="C17" i="144"/>
  <c r="H17" i="144"/>
  <c r="H25" i="144"/>
  <c r="C25" i="144"/>
  <c r="N13" i="144"/>
  <c r="H20" i="145"/>
  <c r="C20" i="145"/>
  <c r="D16" i="146"/>
  <c r="I16" i="146"/>
  <c r="H22" i="146"/>
  <c r="C22" i="146"/>
  <c r="H17" i="147"/>
  <c r="C17" i="147"/>
  <c r="N13" i="147"/>
  <c r="H25" i="147"/>
  <c r="C25" i="147"/>
  <c r="C20" i="148"/>
  <c r="H20" i="148"/>
  <c r="J16" i="149"/>
  <c r="E16" i="149"/>
  <c r="H18" i="150"/>
  <c r="C18" i="150"/>
  <c r="H16" i="151"/>
  <c r="C16" i="151"/>
  <c r="C21" i="151"/>
  <c r="H21" i="151"/>
  <c r="E16" i="152"/>
  <c r="J16" i="152"/>
  <c r="H18" i="153"/>
  <c r="C18" i="153"/>
  <c r="H12" i="153"/>
  <c r="C20" i="154"/>
  <c r="H20" i="154"/>
  <c r="I16" i="155"/>
  <c r="D16" i="155"/>
  <c r="H22" i="155"/>
  <c r="C22" i="155"/>
  <c r="C17" i="156"/>
  <c r="H17" i="156"/>
  <c r="H12" i="156"/>
  <c r="N13" i="156"/>
  <c r="C25" i="156"/>
  <c r="H25" i="156"/>
  <c r="C20" i="157"/>
  <c r="H20" i="157"/>
  <c r="I16" i="158"/>
  <c r="D16" i="158"/>
  <c r="H9" i="158"/>
  <c r="H22" i="158"/>
  <c r="C22" i="158"/>
  <c r="N9" i="159"/>
  <c r="H12" i="148"/>
  <c r="H25" i="148"/>
  <c r="C25" i="148"/>
  <c r="N13" i="148"/>
  <c r="N10" i="13"/>
  <c r="C22" i="13"/>
  <c r="H22" i="13"/>
  <c r="N12" i="13"/>
  <c r="H24" i="13"/>
  <c r="C24" i="13"/>
  <c r="H16" i="131"/>
  <c r="C16" i="131"/>
  <c r="H20" i="131"/>
  <c r="C20" i="131"/>
  <c r="D16" i="132"/>
  <c r="I16" i="132"/>
  <c r="C22" i="132"/>
  <c r="H22" i="132"/>
  <c r="H17" i="133"/>
  <c r="C17" i="133"/>
  <c r="H12" i="133"/>
  <c r="N13" i="133"/>
  <c r="H25" i="133"/>
  <c r="C25" i="133"/>
  <c r="H20" i="134"/>
  <c r="C20" i="134"/>
  <c r="J16" i="135"/>
  <c r="E16" i="135"/>
  <c r="C19" i="136"/>
  <c r="H19" i="136"/>
  <c r="I16" i="137"/>
  <c r="D16" i="137"/>
  <c r="H22" i="137"/>
  <c r="C22" i="137"/>
  <c r="C17" i="138"/>
  <c r="H17" i="138"/>
  <c r="H12" i="138"/>
  <c r="H25" i="138"/>
  <c r="C25" i="138"/>
  <c r="N13" i="138"/>
  <c r="H20" i="139"/>
  <c r="C20" i="139"/>
  <c r="E16" i="140"/>
  <c r="J16" i="140"/>
  <c r="C17" i="141"/>
  <c r="H17" i="141"/>
  <c r="H25" i="141"/>
  <c r="C25" i="141"/>
  <c r="N13" i="141"/>
  <c r="H20" i="142"/>
  <c r="C20" i="142"/>
  <c r="E16" i="143"/>
  <c r="J16" i="143"/>
  <c r="H18" i="144"/>
  <c r="C18" i="144"/>
  <c r="H16" i="145"/>
  <c r="C16" i="145"/>
  <c r="C21" i="145"/>
  <c r="H21" i="145"/>
  <c r="J16" i="146"/>
  <c r="E16" i="146"/>
  <c r="C18" i="147"/>
  <c r="H18" i="147"/>
  <c r="C16" i="148"/>
  <c r="H16" i="148"/>
  <c r="H21" i="148"/>
  <c r="C21" i="148"/>
  <c r="F16" i="149"/>
  <c r="K16" i="149"/>
  <c r="H19" i="150"/>
  <c r="C19" i="150"/>
  <c r="I16" i="151"/>
  <c r="D16" i="151"/>
  <c r="H22" i="151"/>
  <c r="C22" i="151"/>
  <c r="K16" i="152"/>
  <c r="F16" i="152"/>
  <c r="H19" i="153"/>
  <c r="C19" i="153"/>
  <c r="C16" i="154"/>
  <c r="H16" i="154"/>
  <c r="H21" i="154"/>
  <c r="C21" i="154"/>
  <c r="E16" i="155"/>
  <c r="J16" i="155"/>
  <c r="H18" i="156"/>
  <c r="C18" i="156"/>
  <c r="H16" i="157"/>
  <c r="C16" i="157"/>
  <c r="H21" i="157"/>
  <c r="C21" i="157"/>
  <c r="E16" i="158"/>
  <c r="J16" i="158"/>
  <c r="N12" i="138"/>
  <c r="C19" i="135"/>
  <c r="H19" i="135"/>
  <c r="H21" i="138"/>
  <c r="C21" i="138"/>
  <c r="H16" i="141"/>
  <c r="C16" i="141"/>
  <c r="D16" i="144"/>
  <c r="I16" i="144"/>
  <c r="C19" i="146"/>
  <c r="H19" i="146"/>
  <c r="E16" i="150"/>
  <c r="J16" i="150"/>
  <c r="J16" i="153"/>
  <c r="E16" i="153"/>
  <c r="H17" i="154"/>
  <c r="C17" i="154"/>
  <c r="H19" i="155"/>
  <c r="C19" i="155"/>
  <c r="C19" i="158"/>
  <c r="H19" i="158"/>
  <c r="N13" i="131"/>
  <c r="H25" i="131"/>
  <c r="C25" i="131"/>
  <c r="H17" i="13"/>
  <c r="C17" i="13"/>
  <c r="N13" i="13"/>
  <c r="H25" i="13"/>
  <c r="C25" i="13"/>
  <c r="I16" i="131"/>
  <c r="D16" i="131"/>
  <c r="C21" i="131"/>
  <c r="H21" i="131"/>
  <c r="E16" i="132"/>
  <c r="J16" i="132"/>
  <c r="H18" i="133"/>
  <c r="C18" i="133"/>
  <c r="C16" i="134"/>
  <c r="H16" i="134"/>
  <c r="H21" i="134"/>
  <c r="C21" i="134"/>
  <c r="F16" i="135"/>
  <c r="K16" i="135"/>
  <c r="H20" i="136"/>
  <c r="C20" i="136"/>
  <c r="E16" i="137"/>
  <c r="J16" i="137"/>
  <c r="C18" i="138"/>
  <c r="H18" i="138"/>
  <c r="H16" i="139"/>
  <c r="C16" i="139"/>
  <c r="H21" i="139"/>
  <c r="C21" i="139"/>
  <c r="F16" i="140"/>
  <c r="K16" i="140"/>
  <c r="C18" i="141"/>
  <c r="H18" i="141"/>
  <c r="C16" i="142"/>
  <c r="H16" i="142"/>
  <c r="H21" i="142"/>
  <c r="C21" i="142"/>
  <c r="F16" i="143"/>
  <c r="K16" i="143"/>
  <c r="C19" i="144"/>
  <c r="H19" i="144"/>
  <c r="I16" i="145"/>
  <c r="D16" i="145"/>
  <c r="H22" i="145"/>
  <c r="C22" i="145"/>
  <c r="K16" i="146"/>
  <c r="F16" i="146"/>
  <c r="H19" i="147"/>
  <c r="C19" i="147"/>
  <c r="I3" i="148"/>
  <c r="D16" i="148"/>
  <c r="I16" i="148"/>
  <c r="H22" i="148"/>
  <c r="C22" i="148"/>
  <c r="H17" i="149"/>
  <c r="C17" i="149"/>
  <c r="H12" i="149"/>
  <c r="N13" i="149"/>
  <c r="H25" i="149"/>
  <c r="C25" i="149"/>
  <c r="H20" i="150"/>
  <c r="C20" i="150"/>
  <c r="J16" i="151"/>
  <c r="E16" i="151"/>
  <c r="H17" i="152"/>
  <c r="C17" i="152"/>
  <c r="C25" i="152"/>
  <c r="N13" i="152"/>
  <c r="H25" i="152"/>
  <c r="C20" i="153"/>
  <c r="H20" i="153"/>
  <c r="I16" i="154"/>
  <c r="D16" i="154"/>
  <c r="C22" i="154"/>
  <c r="H22" i="154"/>
  <c r="F16" i="155"/>
  <c r="K16" i="155"/>
  <c r="C19" i="156"/>
  <c r="H19" i="156"/>
  <c r="I16" i="157"/>
  <c r="D16" i="157"/>
  <c r="H22" i="157"/>
  <c r="C22" i="157"/>
  <c r="K16" i="158"/>
  <c r="F16" i="158"/>
  <c r="N9" i="133"/>
  <c r="H16" i="133"/>
  <c r="C16" i="133"/>
  <c r="C19" i="143"/>
  <c r="H19" i="143"/>
  <c r="H22" i="147"/>
  <c r="C22" i="147"/>
  <c r="H22" i="156"/>
  <c r="C22" i="156"/>
  <c r="H3" i="13"/>
  <c r="C16" i="13"/>
  <c r="H16" i="13"/>
  <c r="D16" i="134"/>
  <c r="I16" i="134"/>
  <c r="C17" i="135"/>
  <c r="H17" i="135"/>
  <c r="H25" i="135"/>
  <c r="C25" i="135"/>
  <c r="N13" i="135"/>
  <c r="F16" i="137"/>
  <c r="K16" i="137"/>
  <c r="C19" i="138"/>
  <c r="H19" i="138"/>
  <c r="I16" i="139"/>
  <c r="D16" i="139"/>
  <c r="H22" i="139"/>
  <c r="C22" i="139"/>
  <c r="C17" i="140"/>
  <c r="H17" i="140"/>
  <c r="H25" i="140"/>
  <c r="C25" i="140"/>
  <c r="N13" i="140"/>
  <c r="C19" i="141"/>
  <c r="H19" i="141"/>
  <c r="D16" i="142"/>
  <c r="I16" i="142"/>
  <c r="H22" i="142"/>
  <c r="C22" i="142"/>
  <c r="C17" i="143"/>
  <c r="H17" i="143"/>
  <c r="H25" i="143"/>
  <c r="C25" i="143"/>
  <c r="N13" i="143"/>
  <c r="H20" i="144"/>
  <c r="C20" i="144"/>
  <c r="E16" i="145"/>
  <c r="J16" i="145"/>
  <c r="C17" i="146"/>
  <c r="H17" i="146"/>
  <c r="H25" i="146"/>
  <c r="C25" i="146"/>
  <c r="N13" i="146"/>
  <c r="H20" i="147"/>
  <c r="C20" i="147"/>
  <c r="E16" i="148"/>
  <c r="J16" i="148"/>
  <c r="H18" i="149"/>
  <c r="C18" i="149"/>
  <c r="C16" i="150"/>
  <c r="H16" i="150"/>
  <c r="H21" i="150"/>
  <c r="C21" i="150"/>
  <c r="F16" i="151"/>
  <c r="K16" i="151"/>
  <c r="H18" i="152"/>
  <c r="C18" i="152"/>
  <c r="H16" i="153"/>
  <c r="C16" i="153"/>
  <c r="C21" i="153"/>
  <c r="H21" i="153"/>
  <c r="E16" i="154"/>
  <c r="J16" i="154"/>
  <c r="H17" i="155"/>
  <c r="C17" i="155"/>
  <c r="H25" i="155"/>
  <c r="C25" i="155"/>
  <c r="N13" i="155"/>
  <c r="C20" i="156"/>
  <c r="H20" i="156"/>
  <c r="E16" i="157"/>
  <c r="J16" i="157"/>
  <c r="C17" i="158"/>
  <c r="H17" i="158"/>
  <c r="H25" i="158"/>
  <c r="C25" i="158"/>
  <c r="N13" i="158"/>
  <c r="N4" i="153"/>
  <c r="N7" i="159"/>
  <c r="N8" i="13"/>
  <c r="H20" i="13"/>
  <c r="C20" i="13"/>
  <c r="H4" i="131"/>
  <c r="H17" i="131"/>
  <c r="C17" i="131"/>
  <c r="K16" i="134"/>
  <c r="F16" i="134"/>
  <c r="C16" i="138"/>
  <c r="H16" i="138"/>
  <c r="F16" i="142"/>
  <c r="K16" i="142"/>
  <c r="N13" i="145"/>
  <c r="H25" i="145"/>
  <c r="C25" i="145"/>
  <c r="H18" i="151"/>
  <c r="C18" i="151"/>
  <c r="H17" i="157"/>
  <c r="C17" i="157"/>
  <c r="H18" i="13"/>
  <c r="C18" i="13"/>
  <c r="J16" i="131"/>
  <c r="E16" i="131"/>
  <c r="H22" i="131"/>
  <c r="C22" i="131"/>
  <c r="K16" i="132"/>
  <c r="F16" i="132"/>
  <c r="H19" i="133"/>
  <c r="C19" i="133"/>
  <c r="C22" i="134"/>
  <c r="H22" i="134"/>
  <c r="H21" i="136"/>
  <c r="C21" i="136"/>
  <c r="N7" i="13"/>
  <c r="H19" i="13"/>
  <c r="C19" i="13"/>
  <c r="I3" i="13"/>
  <c r="D16" i="13"/>
  <c r="I16" i="13"/>
  <c r="F16" i="131"/>
  <c r="K16" i="131"/>
  <c r="H17" i="132"/>
  <c r="C17" i="132"/>
  <c r="C25" i="132"/>
  <c r="N13" i="132"/>
  <c r="H25" i="132"/>
  <c r="H20" i="133"/>
  <c r="C20" i="133"/>
  <c r="J16" i="134"/>
  <c r="E16" i="134"/>
  <c r="C18" i="135"/>
  <c r="H18" i="135"/>
  <c r="C16" i="136"/>
  <c r="H16" i="136"/>
  <c r="H22" i="136"/>
  <c r="C22" i="136"/>
  <c r="C17" i="137"/>
  <c r="H17" i="137"/>
  <c r="H25" i="137"/>
  <c r="C25" i="137"/>
  <c r="N13" i="137"/>
  <c r="H20" i="138"/>
  <c r="C20" i="138"/>
  <c r="E16" i="139"/>
  <c r="J16" i="139"/>
  <c r="C18" i="140"/>
  <c r="H18" i="140"/>
  <c r="H12" i="140"/>
  <c r="H20" i="141"/>
  <c r="C20" i="141"/>
  <c r="E16" i="142"/>
  <c r="J16" i="142"/>
  <c r="C18" i="143"/>
  <c r="H18" i="143"/>
  <c r="C16" i="144"/>
  <c r="H16" i="144"/>
  <c r="H21" i="144"/>
  <c r="C21" i="144"/>
  <c r="K16" i="145"/>
  <c r="F16" i="145"/>
  <c r="H18" i="146"/>
  <c r="C18" i="146"/>
  <c r="H16" i="147"/>
  <c r="C16" i="147"/>
  <c r="H21" i="147"/>
  <c r="C21" i="147"/>
  <c r="K16" i="148"/>
  <c r="F16" i="148"/>
  <c r="H19" i="149"/>
  <c r="C19" i="149"/>
  <c r="D16" i="150"/>
  <c r="I16" i="150"/>
  <c r="C22" i="150"/>
  <c r="H22" i="150"/>
  <c r="H17" i="151"/>
  <c r="C17" i="151"/>
  <c r="N13" i="151"/>
  <c r="H25" i="151"/>
  <c r="C25" i="151"/>
  <c r="H19" i="152"/>
  <c r="C19" i="152"/>
  <c r="I16" i="153"/>
  <c r="D16" i="153"/>
  <c r="H22" i="153"/>
  <c r="C22" i="153"/>
  <c r="K16" i="154"/>
  <c r="F16" i="154"/>
  <c r="C18" i="155"/>
  <c r="H18" i="155"/>
  <c r="C16" i="156"/>
  <c r="H16" i="156"/>
  <c r="H21" i="156"/>
  <c r="C21" i="156"/>
  <c r="F16" i="157"/>
  <c r="K16" i="157"/>
  <c r="H5" i="158"/>
  <c r="H18" i="158"/>
  <c r="C18" i="158"/>
  <c r="N6" i="138"/>
  <c r="Q14" i="146"/>
  <c r="O14" i="132"/>
  <c r="E24" i="157"/>
  <c r="E24" i="149"/>
  <c r="E24" i="141"/>
  <c r="E24" i="133"/>
  <c r="E24" i="158"/>
  <c r="E24" i="150"/>
  <c r="E24" i="142"/>
  <c r="E24" i="134"/>
  <c r="E24" i="159"/>
  <c r="E24" i="151"/>
  <c r="E24" i="143"/>
  <c r="E24" i="135"/>
  <c r="E24" i="152"/>
  <c r="E24" i="144"/>
  <c r="E24" i="136"/>
  <c r="E24" i="153"/>
  <c r="E24" i="145"/>
  <c r="E24" i="137"/>
  <c r="E24" i="154"/>
  <c r="E24" i="146"/>
  <c r="E24" i="138"/>
  <c r="E24" i="155"/>
  <c r="E24" i="147"/>
  <c r="E24" i="139"/>
  <c r="E24" i="131"/>
  <c r="E24" i="156"/>
  <c r="E24" i="148"/>
  <c r="E24" i="140"/>
  <c r="E24" i="132"/>
  <c r="E26" i="133"/>
  <c r="J26" i="133" s="1"/>
  <c r="E26" i="141"/>
  <c r="J26" i="141" s="1"/>
  <c r="E26" i="149"/>
  <c r="J26" i="149" s="1"/>
  <c r="E26" i="157"/>
  <c r="J26" i="157" s="1"/>
  <c r="E26" i="138"/>
  <c r="J26" i="138" s="1"/>
  <c r="E26" i="146"/>
  <c r="J26" i="146" s="1"/>
  <c r="E26" i="154"/>
  <c r="J26" i="154" s="1"/>
  <c r="E26" i="135"/>
  <c r="J26" i="135" s="1"/>
  <c r="E26" i="143"/>
  <c r="J26" i="143" s="1"/>
  <c r="E26" i="151"/>
  <c r="J26" i="151" s="1"/>
  <c r="E26" i="132"/>
  <c r="J26" i="132" s="1"/>
  <c r="E26" i="140"/>
  <c r="J26" i="140" s="1"/>
  <c r="E26" i="148"/>
  <c r="J26" i="148" s="1"/>
  <c r="E26" i="156"/>
  <c r="J26" i="156" s="1"/>
  <c r="E26" i="137"/>
  <c r="J26" i="137" s="1"/>
  <c r="E26" i="145"/>
  <c r="J26" i="145" s="1"/>
  <c r="E26" i="153"/>
  <c r="J26" i="153" s="1"/>
  <c r="E26" i="134"/>
  <c r="J26" i="134" s="1"/>
  <c r="E26" i="142"/>
  <c r="J26" i="142" s="1"/>
  <c r="E26" i="150"/>
  <c r="J26" i="150" s="1"/>
  <c r="E26" i="158"/>
  <c r="J26" i="158" s="1"/>
  <c r="E26" i="13"/>
  <c r="J26" i="13" s="1"/>
  <c r="E26" i="131"/>
  <c r="J26" i="131" s="1"/>
  <c r="E26" i="139"/>
  <c r="J26" i="139" s="1"/>
  <c r="E26" i="147"/>
  <c r="J26" i="147" s="1"/>
  <c r="E26" i="155"/>
  <c r="J26" i="155" s="1"/>
  <c r="E26" i="159"/>
  <c r="J26" i="159" s="1"/>
  <c r="E26" i="136"/>
  <c r="J26" i="136" s="1"/>
  <c r="E26" i="144"/>
  <c r="J26" i="144" s="1"/>
  <c r="E26" i="152"/>
  <c r="J26" i="152" s="1"/>
  <c r="E20" i="131"/>
  <c r="J20" i="131"/>
  <c r="E20" i="132"/>
  <c r="J20" i="132"/>
  <c r="E20" i="148"/>
  <c r="J20" i="148"/>
  <c r="J20" i="143"/>
  <c r="E20" i="143"/>
  <c r="J20" i="135"/>
  <c r="E20" i="135"/>
  <c r="E20" i="140"/>
  <c r="J20" i="140"/>
  <c r="J20" i="142"/>
  <c r="E20" i="142"/>
  <c r="E20" i="147"/>
  <c r="J20" i="147"/>
  <c r="J20" i="151"/>
  <c r="E20" i="151"/>
  <c r="J20" i="153"/>
  <c r="E20" i="153"/>
  <c r="E20" i="155"/>
  <c r="J20" i="155"/>
  <c r="J20" i="141"/>
  <c r="E20" i="141"/>
  <c r="J20" i="152"/>
  <c r="E20" i="152"/>
  <c r="J20" i="154"/>
  <c r="E20" i="154"/>
  <c r="J20" i="134"/>
  <c r="E20" i="134"/>
  <c r="E20" i="139"/>
  <c r="J20" i="139"/>
  <c r="J20" i="146"/>
  <c r="E20" i="146"/>
  <c r="J20" i="150"/>
  <c r="E20" i="150"/>
  <c r="E20" i="156"/>
  <c r="J20" i="156"/>
  <c r="E20" i="13"/>
  <c r="J20" i="13"/>
  <c r="J20" i="145"/>
  <c r="E20" i="145"/>
  <c r="E20" i="158"/>
  <c r="J20" i="158"/>
  <c r="E20" i="133"/>
  <c r="J20" i="133"/>
  <c r="J20" i="138"/>
  <c r="E20" i="138"/>
  <c r="E20" i="149"/>
  <c r="J20" i="149"/>
  <c r="E20" i="157"/>
  <c r="J20" i="157"/>
  <c r="J20" i="136"/>
  <c r="E20" i="136"/>
  <c r="J20" i="137"/>
  <c r="E20" i="137"/>
  <c r="J20" i="144"/>
  <c r="E20" i="144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25" i="151"/>
  <c r="E25" i="151"/>
  <c r="J25" i="157"/>
  <c r="E25" i="157"/>
  <c r="E25" i="135"/>
  <c r="J25" i="135"/>
  <c r="E25" i="138"/>
  <c r="J25" i="138"/>
  <c r="J25" i="143"/>
  <c r="E25" i="143"/>
  <c r="E25" i="145"/>
  <c r="J25" i="145"/>
  <c r="J25" i="148"/>
  <c r="E25" i="148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K14" i="135"/>
  <c r="F14" i="135"/>
  <c r="K27" i="135"/>
  <c r="F27" i="135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P4" i="136"/>
  <c r="P10" i="137"/>
  <c r="P8" i="138"/>
  <c r="I3" i="140"/>
  <c r="O4" i="140"/>
  <c r="P11" i="13"/>
  <c r="N12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H12" i="146"/>
  <c r="N5" i="154"/>
  <c r="N7" i="154"/>
  <c r="N9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P5" i="138"/>
  <c r="P6" i="138"/>
  <c r="P14" i="159"/>
  <c r="Q4" i="13"/>
  <c r="H12" i="152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P14" i="13"/>
  <c r="P5" i="131"/>
  <c r="P6" i="131"/>
  <c r="P14" i="132"/>
  <c r="P6" i="133"/>
  <c r="H12" i="134"/>
  <c r="P5" i="136"/>
  <c r="P9" i="136"/>
  <c r="N11" i="138"/>
  <c r="P12" i="138"/>
  <c r="P4" i="145"/>
  <c r="N10" i="145"/>
  <c r="P4" i="146"/>
  <c r="N8" i="146"/>
  <c r="N12" i="146"/>
  <c r="P13" i="147"/>
  <c r="N5" i="149"/>
  <c r="N11" i="149"/>
  <c r="H5" i="13"/>
  <c r="K3" i="13"/>
  <c r="O4" i="13"/>
  <c r="N6" i="13"/>
  <c r="P6" i="13"/>
  <c r="Q4" i="131"/>
  <c r="N8" i="131"/>
  <c r="H7" i="131"/>
  <c r="P9" i="131"/>
  <c r="N4" i="132"/>
  <c r="N5" i="132"/>
  <c r="N7" i="132"/>
  <c r="N9" i="132"/>
  <c r="N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P14" i="138"/>
  <c r="N4" i="139"/>
  <c r="N5" i="139"/>
  <c r="N7" i="139"/>
  <c r="N9" i="139"/>
  <c r="P12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P14" i="149"/>
  <c r="N4" i="150"/>
  <c r="N5" i="150"/>
  <c r="N7" i="150"/>
  <c r="N9" i="150"/>
  <c r="N11" i="150"/>
  <c r="P12" i="150"/>
  <c r="P4" i="151"/>
  <c r="N6" i="151"/>
  <c r="N8" i="151"/>
  <c r="N10" i="151"/>
  <c r="N12" i="151"/>
  <c r="P4" i="152"/>
  <c r="N9" i="152"/>
  <c r="P10" i="152"/>
  <c r="P14" i="156"/>
  <c r="N4" i="157"/>
  <c r="N5" i="157"/>
  <c r="N7" i="157"/>
  <c r="N9" i="157"/>
  <c r="N11" i="157"/>
  <c r="P12" i="157"/>
  <c r="N5" i="138"/>
  <c r="N7" i="138"/>
  <c r="N9" i="138"/>
  <c r="N11" i="139"/>
  <c r="H6" i="13"/>
  <c r="P4" i="13"/>
  <c r="P7" i="13"/>
  <c r="P12" i="13"/>
  <c r="N10" i="131"/>
  <c r="H9" i="131"/>
  <c r="P14" i="134"/>
  <c r="Q4" i="137"/>
  <c r="N6" i="137"/>
  <c r="P7" i="137"/>
  <c r="N12" i="137"/>
  <c r="H12" i="137"/>
  <c r="P13" i="138"/>
  <c r="P14" i="147"/>
  <c r="N4" i="148"/>
  <c r="N5" i="148"/>
  <c r="N7" i="148"/>
  <c r="N9" i="148"/>
  <c r="N11" i="148"/>
  <c r="P12" i="148"/>
  <c r="P13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Q4" i="154"/>
  <c r="P6" i="154"/>
  <c r="P8" i="154"/>
  <c r="P10" i="154"/>
  <c r="P13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P4" i="131"/>
  <c r="N9" i="131"/>
  <c r="H8" i="131"/>
  <c r="N12" i="131"/>
  <c r="Q4" i="132"/>
  <c r="P6" i="132"/>
  <c r="P8" i="132"/>
  <c r="P10" i="132"/>
  <c r="P13" i="132"/>
  <c r="Q4" i="134"/>
  <c r="P10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P14" i="146"/>
  <c r="N4" i="147"/>
  <c r="N5" i="147"/>
  <c r="N7" i="147"/>
  <c r="N9" i="147"/>
  <c r="P12" i="147"/>
  <c r="P13" i="150"/>
  <c r="N7" i="152"/>
  <c r="P8" i="152"/>
  <c r="O4" i="153"/>
  <c r="P5" i="153"/>
  <c r="P7" i="153"/>
  <c r="P9" i="153"/>
  <c r="P11" i="153"/>
  <c r="P5" i="155"/>
  <c r="P7" i="155"/>
  <c r="P9" i="155"/>
  <c r="P12" i="155"/>
  <c r="N4" i="156"/>
  <c r="N5" i="156"/>
  <c r="N7" i="156"/>
  <c r="N9" i="156"/>
  <c r="N11" i="156"/>
  <c r="P12" i="156"/>
  <c r="P13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P5" i="135"/>
  <c r="P7" i="135"/>
  <c r="P9" i="135"/>
  <c r="Q4" i="136"/>
  <c r="P10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P11" i="157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H24" i="159" s="1"/>
  <c r="D16" i="159"/>
  <c r="E17" i="159"/>
  <c r="E18" i="159"/>
  <c r="E19" i="159"/>
  <c r="E20" i="159"/>
  <c r="E21" i="159"/>
  <c r="E22" i="159"/>
  <c r="E2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H26" i="159" s="1"/>
  <c r="I3" i="159"/>
  <c r="K3" i="159"/>
  <c r="H11" i="159"/>
  <c r="F16" i="159"/>
  <c r="I3" i="158"/>
  <c r="H3" i="158"/>
  <c r="H12" i="158"/>
  <c r="K3" i="158"/>
  <c r="H11" i="158"/>
  <c r="H4" i="157"/>
  <c r="H5" i="157"/>
  <c r="H6" i="157"/>
  <c r="H7" i="157"/>
  <c r="H8" i="157"/>
  <c r="H9" i="157"/>
  <c r="H10" i="157"/>
  <c r="H3" i="157"/>
  <c r="K3" i="157"/>
  <c r="H11" i="157"/>
  <c r="I3" i="156"/>
  <c r="H4" i="156"/>
  <c r="H5" i="156"/>
  <c r="H6" i="156"/>
  <c r="H7" i="156"/>
  <c r="H8" i="156"/>
  <c r="H9" i="156"/>
  <c r="H10" i="156"/>
  <c r="H3" i="156"/>
  <c r="K3" i="156"/>
  <c r="H11" i="156"/>
  <c r="H3" i="155"/>
  <c r="H12" i="155"/>
  <c r="I3" i="155"/>
  <c r="H4" i="155"/>
  <c r="H5" i="155"/>
  <c r="H6" i="155"/>
  <c r="H7" i="155"/>
  <c r="H8" i="155"/>
  <c r="H9" i="155"/>
  <c r="H10" i="155"/>
  <c r="K3" i="155"/>
  <c r="H11" i="155"/>
  <c r="I3" i="154"/>
  <c r="H4" i="154"/>
  <c r="H5" i="154"/>
  <c r="H6" i="154"/>
  <c r="H7" i="154"/>
  <c r="H8" i="154"/>
  <c r="H9" i="154"/>
  <c r="H10" i="154"/>
  <c r="H3" i="154"/>
  <c r="K3" i="154"/>
  <c r="H11" i="154"/>
  <c r="H4" i="153"/>
  <c r="H5" i="153"/>
  <c r="H6" i="153"/>
  <c r="H7" i="153"/>
  <c r="H8" i="153"/>
  <c r="H9" i="153"/>
  <c r="H10" i="153"/>
  <c r="H3" i="153"/>
  <c r="I3" i="153"/>
  <c r="K3" i="153"/>
  <c r="H11" i="153"/>
  <c r="H3" i="152"/>
  <c r="I3" i="152"/>
  <c r="H4" i="152"/>
  <c r="H5" i="152"/>
  <c r="H6" i="152"/>
  <c r="H7" i="152"/>
  <c r="H8" i="152"/>
  <c r="H9" i="152"/>
  <c r="H10" i="152"/>
  <c r="K3" i="152"/>
  <c r="H11" i="152"/>
  <c r="H4" i="151"/>
  <c r="H5" i="151"/>
  <c r="H6" i="151"/>
  <c r="H7" i="151"/>
  <c r="H8" i="151"/>
  <c r="H9" i="151"/>
  <c r="H10" i="151"/>
  <c r="H3" i="151"/>
  <c r="I3" i="151"/>
  <c r="K3" i="151"/>
  <c r="H11" i="151"/>
  <c r="H3" i="150"/>
  <c r="H4" i="150"/>
  <c r="H5" i="150"/>
  <c r="H6" i="150"/>
  <c r="H7" i="150"/>
  <c r="H8" i="150"/>
  <c r="H9" i="150"/>
  <c r="H10" i="150"/>
  <c r="I3" i="150"/>
  <c r="K3" i="150"/>
  <c r="H11" i="150"/>
  <c r="H3" i="149"/>
  <c r="H4" i="149"/>
  <c r="H5" i="149"/>
  <c r="H6" i="149"/>
  <c r="H7" i="149"/>
  <c r="H8" i="149"/>
  <c r="H9" i="149"/>
  <c r="H10" i="149"/>
  <c r="I3" i="149"/>
  <c r="K3" i="149"/>
  <c r="H11" i="149"/>
  <c r="H3" i="148"/>
  <c r="H4" i="148"/>
  <c r="H5" i="148"/>
  <c r="H6" i="148"/>
  <c r="H7" i="148"/>
  <c r="H8" i="148"/>
  <c r="H9" i="148"/>
  <c r="H10" i="148"/>
  <c r="K3" i="148"/>
  <c r="H11" i="148"/>
  <c r="H3" i="147"/>
  <c r="H4" i="147"/>
  <c r="H5" i="147"/>
  <c r="H6" i="147"/>
  <c r="H7" i="147"/>
  <c r="H8" i="147"/>
  <c r="H9" i="147"/>
  <c r="H10" i="147"/>
  <c r="I3" i="147"/>
  <c r="K3" i="147"/>
  <c r="H11" i="147"/>
  <c r="H4" i="146"/>
  <c r="H5" i="146"/>
  <c r="H6" i="146"/>
  <c r="H7" i="146"/>
  <c r="H8" i="146"/>
  <c r="H9" i="146"/>
  <c r="H10" i="146"/>
  <c r="H3" i="146"/>
  <c r="K3" i="146"/>
  <c r="H11" i="146"/>
  <c r="H3" i="145"/>
  <c r="H4" i="145"/>
  <c r="H5" i="145"/>
  <c r="H6" i="145"/>
  <c r="H7" i="145"/>
  <c r="H8" i="145"/>
  <c r="H9" i="145"/>
  <c r="H10" i="145"/>
  <c r="K3" i="145"/>
  <c r="H11" i="145"/>
  <c r="H3" i="144"/>
  <c r="H12" i="144"/>
  <c r="I3" i="144"/>
  <c r="H4" i="144"/>
  <c r="H5" i="144"/>
  <c r="H6" i="144"/>
  <c r="H7" i="144"/>
  <c r="H8" i="144"/>
  <c r="H9" i="144"/>
  <c r="H10" i="144"/>
  <c r="K3" i="144"/>
  <c r="H11" i="144"/>
  <c r="H3" i="143"/>
  <c r="H4" i="143"/>
  <c r="H5" i="143"/>
  <c r="H6" i="143"/>
  <c r="H7" i="143"/>
  <c r="H8" i="143"/>
  <c r="H9" i="143"/>
  <c r="H10" i="143"/>
  <c r="K3" i="143"/>
  <c r="H11" i="143"/>
  <c r="H3" i="142"/>
  <c r="H12" i="142"/>
  <c r="I3" i="142"/>
  <c r="H4" i="142"/>
  <c r="H5" i="142"/>
  <c r="H6" i="142"/>
  <c r="H7" i="142"/>
  <c r="H8" i="142"/>
  <c r="H9" i="142"/>
  <c r="H10" i="142"/>
  <c r="K3" i="142"/>
  <c r="H11" i="142"/>
  <c r="H3" i="141"/>
  <c r="H4" i="141"/>
  <c r="H5" i="141"/>
  <c r="H6" i="141"/>
  <c r="H7" i="141"/>
  <c r="H8" i="141"/>
  <c r="H9" i="141"/>
  <c r="H10" i="141"/>
  <c r="I3" i="141"/>
  <c r="K3" i="141"/>
  <c r="H11" i="141"/>
  <c r="H3" i="140"/>
  <c r="H4" i="140"/>
  <c r="H5" i="140"/>
  <c r="H6" i="140"/>
  <c r="H7" i="140"/>
  <c r="H8" i="140"/>
  <c r="H9" i="140"/>
  <c r="H10" i="140"/>
  <c r="K3" i="140"/>
  <c r="H11" i="140"/>
  <c r="H3" i="139"/>
  <c r="H4" i="139"/>
  <c r="H5" i="139"/>
  <c r="H6" i="139"/>
  <c r="H7" i="139"/>
  <c r="H8" i="139"/>
  <c r="H9" i="139"/>
  <c r="H10" i="139"/>
  <c r="K3" i="139"/>
  <c r="H11" i="139"/>
  <c r="H3" i="138"/>
  <c r="H4" i="138"/>
  <c r="H5" i="138"/>
  <c r="H6" i="138"/>
  <c r="H7" i="138"/>
  <c r="H8" i="138"/>
  <c r="H9" i="138"/>
  <c r="H10" i="138"/>
  <c r="K3" i="138"/>
  <c r="H11" i="138"/>
  <c r="I3" i="137"/>
  <c r="H3" i="137"/>
  <c r="H4" i="137"/>
  <c r="H5" i="137"/>
  <c r="H6" i="137"/>
  <c r="H7" i="137"/>
  <c r="H8" i="137"/>
  <c r="H9" i="137"/>
  <c r="H10" i="137"/>
  <c r="K3" i="137"/>
  <c r="H11" i="137"/>
  <c r="H3" i="136"/>
  <c r="H4" i="136"/>
  <c r="H5" i="136"/>
  <c r="H6" i="136"/>
  <c r="H7" i="136"/>
  <c r="H8" i="136"/>
  <c r="H9" i="136"/>
  <c r="H10" i="136"/>
  <c r="K3" i="136"/>
  <c r="H11" i="136"/>
  <c r="H4" i="135"/>
  <c r="H5" i="135"/>
  <c r="H6" i="135"/>
  <c r="H7" i="135"/>
  <c r="H8" i="135"/>
  <c r="H9" i="135"/>
  <c r="H10" i="135"/>
  <c r="K3" i="135"/>
  <c r="H11" i="135"/>
  <c r="H3" i="134"/>
  <c r="I3" i="134"/>
  <c r="H4" i="134"/>
  <c r="H5" i="134"/>
  <c r="H6" i="134"/>
  <c r="H7" i="134"/>
  <c r="H8" i="134"/>
  <c r="H9" i="134"/>
  <c r="H10" i="134"/>
  <c r="K3" i="134"/>
  <c r="H11" i="134"/>
  <c r="H3" i="133"/>
  <c r="I3" i="133"/>
  <c r="H4" i="133"/>
  <c r="H5" i="133"/>
  <c r="H6" i="133"/>
  <c r="H7" i="133"/>
  <c r="H8" i="133"/>
  <c r="H9" i="133"/>
  <c r="H10" i="133"/>
  <c r="K3" i="133"/>
  <c r="H11" i="133"/>
  <c r="H3" i="132"/>
  <c r="I3" i="132"/>
  <c r="H4" i="132"/>
  <c r="H5" i="132"/>
  <c r="H6" i="132"/>
  <c r="H7" i="132"/>
  <c r="H8" i="132"/>
  <c r="H9" i="132"/>
  <c r="H10" i="132"/>
  <c r="K3" i="132"/>
  <c r="H11" i="132"/>
  <c r="K3" i="131"/>
  <c r="H3" i="131"/>
  <c r="H12" i="131"/>
  <c r="I3" i="131"/>
  <c r="H12" i="13"/>
  <c r="H11" i="13"/>
  <c r="H9" i="13"/>
  <c r="H10" i="13"/>
  <c r="F14" i="136" l="1"/>
  <c r="K14" i="136"/>
  <c r="K27" i="136"/>
  <c r="F27" i="136"/>
  <c r="O14" i="136"/>
  <c r="Q15" i="133"/>
  <c r="Q15" i="132"/>
  <c r="Q15" i="135"/>
  <c r="Q15" i="131"/>
  <c r="Q15" i="134"/>
  <c r="Q15" i="136" l="1"/>
  <c r="K14" i="137"/>
  <c r="F27" i="137"/>
  <c r="F14" i="137"/>
  <c r="K27" i="137"/>
  <c r="O14" i="137"/>
  <c r="Q15" i="137" l="1"/>
  <c r="F14" i="138"/>
  <c r="K14" i="138"/>
  <c r="F27" i="138"/>
  <c r="K27" i="138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K14" i="139" l="1"/>
  <c r="F27" i="139"/>
  <c r="K27" i="139"/>
  <c r="F14" i="139"/>
  <c r="O14" i="139"/>
  <c r="Q15" i="138"/>
  <c r="O14" i="13"/>
  <c r="Q14" i="13"/>
  <c r="Q15" i="139" l="1"/>
  <c r="F27" i="140"/>
  <c r="F14" i="140"/>
  <c r="K14" i="140"/>
  <c r="K27" i="140"/>
  <c r="O14" i="140"/>
  <c r="L1" i="135"/>
  <c r="Q15" i="140" l="1"/>
  <c r="K14" i="141"/>
  <c r="F27" i="141"/>
  <c r="F14" i="141"/>
  <c r="O14" i="141"/>
  <c r="K27" i="141"/>
  <c r="L14" i="159"/>
  <c r="L1" i="134"/>
  <c r="L1" i="132"/>
  <c r="L1" i="131"/>
  <c r="P3" i="1"/>
  <c r="F26" i="1"/>
  <c r="K13" i="1"/>
  <c r="K26" i="1" l="1"/>
  <c r="F27" i="1"/>
  <c r="Q15" i="141"/>
  <c r="O14" i="142"/>
  <c r="K27" i="142"/>
  <c r="F14" i="142"/>
  <c r="K14" i="142"/>
  <c r="F27" i="142"/>
  <c r="L1" i="133"/>
  <c r="K14" i="143" l="1"/>
  <c r="F27" i="143"/>
  <c r="O14" i="143"/>
  <c r="F14" i="143"/>
  <c r="K27" i="143"/>
  <c r="Q15" i="142"/>
  <c r="Q15" i="13"/>
  <c r="Q15" i="143" l="1"/>
  <c r="F27" i="144"/>
  <c r="F14" i="144"/>
  <c r="K27" i="144"/>
  <c r="K14" i="144"/>
  <c r="O14" i="144"/>
  <c r="Q20" i="1"/>
  <c r="Q15" i="144" l="1"/>
  <c r="O14" i="145"/>
  <c r="K14" i="145"/>
  <c r="K27" i="145"/>
  <c r="F14" i="145"/>
  <c r="F27" i="145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F27" i="146" l="1"/>
  <c r="K14" i="146"/>
  <c r="K27" i="146"/>
  <c r="F14" i="146"/>
  <c r="O14" i="146"/>
  <c r="Q15" i="145"/>
  <c r="K14" i="1"/>
  <c r="Q15" i="146" l="1"/>
  <c r="K14" i="147"/>
  <c r="K27" i="147"/>
  <c r="O14" i="147"/>
  <c r="F14" i="147"/>
  <c r="F27" i="147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K27" i="148"/>
  <c r="F27" i="148"/>
  <c r="F14" i="148"/>
  <c r="O14" i="148"/>
  <c r="K14" i="148"/>
  <c r="L1" i="159"/>
  <c r="L1" i="148"/>
  <c r="Q15" i="148" l="1"/>
  <c r="K14" i="149"/>
  <c r="F14" i="149"/>
  <c r="F27" i="149"/>
  <c r="K27" i="149"/>
  <c r="O14" i="149"/>
  <c r="Q9" i="1"/>
  <c r="F27" i="150" l="1"/>
  <c r="O14" i="150"/>
  <c r="K27" i="150"/>
  <c r="F14" i="150"/>
  <c r="K14" i="150"/>
  <c r="Q15" i="149"/>
  <c r="Q19" i="1"/>
  <c r="Q28" i="1" s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F14" i="151"/>
  <c r="F27" i="151"/>
  <c r="K14" i="151"/>
  <c r="K27" i="151"/>
  <c r="O14" i="151"/>
  <c r="L1" i="1"/>
  <c r="L2" i="1" s="1"/>
  <c r="L3" i="1" s="1"/>
  <c r="L1" i="13"/>
  <c r="Q14" i="1"/>
  <c r="F14" i="1"/>
  <c r="K27" i="1"/>
  <c r="K27" i="152" l="1"/>
  <c r="F27" i="152"/>
  <c r="F14" i="152"/>
  <c r="O14" i="152"/>
  <c r="K14" i="152"/>
  <c r="Q15" i="151"/>
  <c r="L2" i="13"/>
  <c r="Q15" i="1"/>
  <c r="Q15" i="152" l="1"/>
  <c r="F14" i="153"/>
  <c r="K27" i="153"/>
  <c r="K14" i="153"/>
  <c r="F27" i="153"/>
  <c r="O14" i="153"/>
  <c r="L3" i="13"/>
  <c r="L2" i="131"/>
  <c r="J1" i="1"/>
  <c r="F1" i="1"/>
  <c r="D1" i="1"/>
  <c r="K14" i="154" l="1"/>
  <c r="F27" i="154"/>
  <c r="F14" i="154"/>
  <c r="O14" i="154"/>
  <c r="K27" i="154"/>
  <c r="Q15" i="153"/>
  <c r="L3" i="131"/>
  <c r="L2" i="132"/>
  <c r="O14" i="155" l="1"/>
  <c r="F14" i="155"/>
  <c r="F27" i="155"/>
  <c r="K14" i="155"/>
  <c r="K27" i="155"/>
  <c r="Q15" i="154"/>
  <c r="L2" i="133"/>
  <c r="L3" i="132"/>
  <c r="K44" i="1"/>
  <c r="I42" i="1"/>
  <c r="I44" i="1" s="1"/>
  <c r="F44" i="1"/>
  <c r="D42" i="1"/>
  <c r="D44" i="1" s="1"/>
  <c r="Q15" i="155" l="1"/>
  <c r="K14" i="156"/>
  <c r="K27" i="156"/>
  <c r="F14" i="156"/>
  <c r="O14" i="156"/>
  <c r="F27" i="156"/>
  <c r="L3" i="133"/>
  <c r="L2" i="134"/>
  <c r="F45" i="1"/>
  <c r="K45" i="1"/>
  <c r="O14" i="157" l="1"/>
  <c r="F14" i="157"/>
  <c r="F27" i="157"/>
  <c r="K14" i="157"/>
  <c r="K27" i="157"/>
  <c r="Q15" i="156"/>
  <c r="L2" i="135"/>
  <c r="L3" i="135" s="1"/>
  <c r="L3" i="134"/>
  <c r="Q15" i="157" l="1"/>
  <c r="F14" i="158"/>
  <c r="O14" i="158"/>
  <c r="K27" i="158"/>
  <c r="K14" i="158"/>
  <c r="F27" i="158"/>
  <c r="L2" i="136"/>
  <c r="L2" i="137" s="1"/>
  <c r="K14" i="159" l="1"/>
  <c r="O14" i="159"/>
  <c r="F14" i="159"/>
  <c r="K27" i="159"/>
  <c r="F27" i="159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<sst xmlns="http://schemas.openxmlformats.org/spreadsheetml/2006/main" count="863" uniqueCount="65">
  <si>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</si>
  <si>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</si>
  <si>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</si>
  <si>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</si>
  <si>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</si>
  <si>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</si>
  <si>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</si>
  <si>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</si>
  <si>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</si>
  <si>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</si>
  <si>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</si>
  <si>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</si>
  <si>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</si>
  <si>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</si>
  <si>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</si>
  <si>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</si>
  <si>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</si>
  <si>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</si>
  <si>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</si>
  <si>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</si>
  <si>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</si>
  <si>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</si>
  <si>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</si>
  <si>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</si>
  <si>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</si>
  <si>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</si>
  <si>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</si>
  <si>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</si>
  <si>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</si>
  <si>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</si>
  <si>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</si>
  <si>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</si>
  <si>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</si>
  <si>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</si>
  <si>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</si>
  <si>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</si>
  <si>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</si>
  <si>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</si>
  <si>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</si>
  <si>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</si>
  <si>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</si>
  <si>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</si>
  <si>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</si>
  <si>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</si>
  <si>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</si>
  <si>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</si>
  <si>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</si>
  <si>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</si>
  <si>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</si>
  <si>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</si>
  <si>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</si>
  <si>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</si>
  <si>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</si>
  <si>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</si>
  <si>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09:00~09:00</t>
    <phoneticPr fontId="1" type="noConversion"/>
  </si>
  <si>
    <t>수량 및 금액</t>
    <phoneticPr fontId="1" type="noConversion"/>
  </si>
  <si>
    <t>안     진</t>
    <phoneticPr fontId="1" type="noConversion"/>
  </si>
  <si>
    <t>안     진</t>
    <phoneticPr fontId="1" type="noConversion"/>
  </si>
  <si>
    <t>동     양</t>
    <phoneticPr fontId="1" type="noConversion"/>
  </si>
  <si>
    <t>동     양</t>
    <phoneticPr fontId="1" type="noConversion"/>
  </si>
  <si>
    <t>통     운</t>
    <phoneticPr fontId="1" type="noConversion"/>
  </si>
  <si>
    <t>통     운</t>
    <phoneticPr fontId="1" type="noConversion"/>
  </si>
  <si>
    <t>태     영</t>
    <phoneticPr fontId="1" type="noConversion"/>
  </si>
  <si>
    <t>태     영</t>
    <phoneticPr fontId="1" type="noConversion"/>
  </si>
  <si>
    <t>09:00~09:00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</si>
</sst>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maigun ghodic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6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22" xfId="0" applyNumberFormat="1" applyFont="1" applyBorder="1" applyAlignment="1" applyProtection="1">
      <alignment horizontal="center" vertical="center"/>
      <protection locked="0"/>
    </xf>
    <xf numFmtId="176" fontId="10" fillId="0" borderId="23" xfId="0" applyNumberFormat="1" applyFont="1" applyBorder="1" applyAlignment="1" applyProtection="1">
      <alignment horizontal="center" vertical="center"/>
      <protection locked="0"/>
    </xf>
    <xf numFmtId="176" fontId="10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</xf>
    <xf numFmtId="176" fontId="21" fillId="0" borderId="5" xfId="0" applyNumberFormat="1" applyFont="1" applyBorder="1" applyAlignment="1" applyProtection="1">
      <alignment horizontal="right" vertical="center"/>
      <protection locked="0"/>
    </xf>
    <xf numFmtId="176" fontId="21" fillId="0" borderId="0" xfId="0" applyNumberFormat="1" applyFont="1" applyAlignment="1" applyProtection="1">
      <alignment horizontal="center" vertical="center"/>
      <protection locked="0"/>
    </xf>
    <xf numFmtId="41" fontId="20" fillId="0" borderId="11" xfId="0" applyNumberFormat="1" applyFont="1" applyBorder="1" applyAlignment="1" applyProtection="1">
      <alignment horizontal="center" vertical="center"/>
      <protection locked="0"/>
    </xf>
    <xf numFmtId="177" fontId="21" fillId="0" borderId="1" xfId="0" applyNumberFormat="1" applyFont="1" applyBorder="1" applyAlignment="1" applyProtection="1">
      <alignment horizontal="right" vertical="center"/>
      <protection locked="0"/>
    </xf>
    <xf numFmtId="176" fontId="10" fillId="0" borderId="26" xfId="0" applyNumberFormat="1" applyFont="1" applyBorder="1" applyAlignment="1" applyProtection="1">
      <alignment horizontal="center" vertical="center"/>
      <protection locked="0"/>
    </xf>
    <xf numFmtId="176" fontId="10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  <protection locked="0"/>
    </xf>
    <xf numFmtId="176" fontId="4" fillId="0" borderId="28" xfId="0" applyNumberFormat="1" applyFont="1" applyBorder="1" applyAlignment="1">
      <alignment horizontal="center" vertical="center"/>
    </xf>
    <xf numFmtId="176" fontId="11" fillId="0" borderId="28" xfId="0" applyNumberFormat="1" applyFont="1" applyBorder="1" applyAlignment="1">
      <alignment horizontal="center" vertical="center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1" fillId="0" borderId="30" xfId="0" applyNumberFormat="1" applyFont="1" applyBorder="1" applyAlignment="1" applyProtection="1">
      <alignment horizontal="center" vertical="center"/>
      <protection locked="0"/>
    </xf>
    <xf numFmtId="176" fontId="11" fillId="0" borderId="31" xfId="0" applyNumberFormat="1" applyFont="1" applyBorder="1" applyAlignment="1" applyProtection="1">
      <alignment horizontal="center" vertical="center"/>
      <protection locked="0"/>
    </xf>
    <xf numFmtId="176" fontId="11" fillId="0" borderId="32" xfId="0" applyNumberFormat="1" applyFont="1" applyBorder="1" applyAlignment="1" applyProtection="1">
      <alignment horizontal="center" vertical="center"/>
    </xf>
    <xf numFmtId="176" fontId="11" fillId="0" borderId="29" xfId="0" applyNumberFormat="1" applyFont="1" applyBorder="1" applyAlignment="1" applyProtection="1">
      <alignment horizontal="center" vertical="center"/>
      <protection locked="0"/>
    </xf>
    <xf numFmtId="176" fontId="4" fillId="0" borderId="31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 applyProtection="1">
      <alignment horizontal="center" vertical="center"/>
      <protection locked="0"/>
    </xf>
    <xf numFmtId="176" fontId="4" fillId="0" borderId="5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22" fillId="0" borderId="0" xfId="0" applyNumberFormat="1" applyFont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3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5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68;&#47560;&#44048;23.01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3">
          <cell r="J3" t="str">
            <v>제   목</v>
          </cell>
        </row>
        <row r="4">
          <cell r="E4" t="str">
            <v>고액권</v>
          </cell>
          <cell r="J4" t="str">
            <v>고액권</v>
          </cell>
        </row>
        <row r="5">
          <cell r="E5" t="str">
            <v>천원권</v>
          </cell>
          <cell r="J5" t="str">
            <v>천원권</v>
          </cell>
        </row>
        <row r="6">
          <cell r="E6" t="str">
            <v>블루/레드포인트</v>
          </cell>
          <cell r="J6" t="str">
            <v>블루/레드포인트</v>
          </cell>
        </row>
        <row r="7">
          <cell r="E7" t="str">
            <v>롯대칠성</v>
          </cell>
          <cell r="J7" t="str">
            <v>롯대칠성</v>
          </cell>
        </row>
        <row r="8">
          <cell r="E8" t="str">
            <v>신용카드</v>
          </cell>
          <cell r="J8" t="str">
            <v>신용카드</v>
          </cell>
        </row>
        <row r="9">
          <cell r="E9" t="str">
            <v>상품권</v>
          </cell>
          <cell r="J9" t="str">
            <v>상품권</v>
          </cell>
        </row>
        <row r="10">
          <cell r="E10" t="str">
            <v>OK케시백</v>
          </cell>
          <cell r="J10" t="str">
            <v>OK케시백</v>
          </cell>
        </row>
        <row r="11">
          <cell r="E11" t="str">
            <v>모바일</v>
          </cell>
          <cell r="J11" t="str">
            <v>모바일</v>
          </cell>
        </row>
        <row r="12">
          <cell r="E12" t="str">
            <v>제로페이</v>
          </cell>
          <cell r="J12" t="str">
            <v>제로페이</v>
          </cell>
        </row>
        <row r="13">
          <cell r="E13" t="str">
            <v>합계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workbookViewId="0">
      <selection activeCell="F3" sqref="F3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11.25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13.625" style="27" bestFit="1" customWidth="1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11.25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2023</v>
      </c>
      <c r="D1" s="24" t="str">
        <f>IF(C1&lt;2000,"◀  년 입력","년")</f>
        <v>년</v>
      </c>
      <c r="E1" s="25">
        <v>5</v>
      </c>
      <c r="F1" s="24" t="str">
        <f>IF(E1&lt;1,"◀  월 입력","월")</f>
        <v>월</v>
      </c>
      <c r="G1" s="25">
        <v>1</v>
      </c>
      <c r="H1" s="26" t="s">
        <v>11</v>
      </c>
      <c r="I1" s="25">
        <v>1052</v>
      </c>
      <c r="J1" s="24" t="str">
        <f>IF(I1&lt;100,"◀  단가입력","원")</f>
        <v>원</v>
      </c>
      <c r="L1" s="28">
        <f>+ROUND(+O5*0.584/1000,3)</f>
        <v>9.6210000000000004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9.6210000000000004</v>
      </c>
      <c r="M2" s="27" t="s">
        <v>7</v>
      </c>
      <c r="N2" s="133" t="s">
        <v>12</v>
      </c>
      <c r="O2" s="133"/>
      <c r="P2" s="133"/>
      <c r="Q2" s="133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2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+L2*G1</f>
        <v>9.6210000000000004</v>
      </c>
      <c r="M3" s="27" t="s">
        <v>10</v>
      </c>
      <c r="N3" s="32"/>
      <c r="O3" s="32"/>
      <c r="P3" s="132" t="str">
        <f>+'(1)'!$C$1&amp;"년"&amp;'(1)'!$E$1&amp;"월"&amp;$G$1&amp;"일"</f>
        <v>2023년5월1일</v>
      </c>
      <c r="Q3" s="132"/>
      <c r="R3" s="33"/>
    </row>
    <row r="4" spans="3:25" ht="16.5" customHeight="1" thickBot="1">
      <c r="C4" s="34" t="s">
        <v>15</v>
      </c>
      <c r="D4" s="35">
        <v>4568.4830000000002</v>
      </c>
      <c r="E4" s="34" t="str">
        <f>+'[1](1)'!E4</f>
        <v>고액권</v>
      </c>
      <c r="F4" s="36">
        <v>155000</v>
      </c>
      <c r="H4" s="93" t="str">
        <f>+C4</f>
        <v>판매량</v>
      </c>
      <c r="I4" s="35">
        <v>8205.098</v>
      </c>
      <c r="J4" s="42" t="str">
        <f>+'[1](1)'!J4</f>
        <v>고액권</v>
      </c>
      <c r="K4" s="36">
        <v>240000</v>
      </c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40695</v>
      </c>
      <c r="S4" s="41" t="s">
        <v>17</v>
      </c>
    </row>
    <row r="5" spans="3:25" ht="16.5" customHeight="1">
      <c r="C5" s="42" t="s">
        <v>18</v>
      </c>
      <c r="D5" s="43"/>
      <c r="E5" s="42" t="str">
        <f>+'[1](1)'!E5</f>
        <v>천원권</v>
      </c>
      <c r="F5" s="44">
        <v>4000</v>
      </c>
      <c r="H5" s="94" t="str">
        <f>+C5</f>
        <v>법인전표</v>
      </c>
      <c r="I5" s="43"/>
      <c r="J5" s="42" t="str">
        <f>+'[1](1)'!J5</f>
        <v>천원권</v>
      </c>
      <c r="K5" s="44">
        <v>2000</v>
      </c>
      <c r="M5" s="38"/>
      <c r="N5" s="45" t="str">
        <f>+C4</f>
        <v>판매량</v>
      </c>
      <c r="O5" s="46">
        <f>SUM(D4+I4+D17+I17+D35+I35)</f>
        <v>16473.66</v>
      </c>
      <c r="P5" s="47" t="str">
        <f>+E4</f>
        <v>고액권</v>
      </c>
      <c r="Q5" s="48">
        <f>SUM(F4+K4+F17+K17+F35+K35)</f>
        <v>395000</v>
      </c>
      <c r="R5" s="49">
        <v>20</v>
      </c>
      <c r="S5" s="41" t="s">
        <v>20</v>
      </c>
    </row>
    <row r="6" spans="3:25" ht="16.5" customHeight="1">
      <c r="C6" s="42" t="s">
        <v>21</v>
      </c>
      <c r="D6" s="50"/>
      <c r="E6" s="105" t="str">
        <f>+'[1](1)'!E6</f>
        <v>블루/레드포인트</v>
      </c>
      <c r="F6" s="44"/>
      <c r="H6" s="94" t="str">
        <f t="shared" ref="H6:H13" si="2">+C6</f>
        <v>외상전표</v>
      </c>
      <c r="I6" s="50">
        <v>52.676000000000002</v>
      </c>
      <c r="J6" s="105" t="str">
        <f>+'[1](1)'!J6</f>
        <v>블루/레드포인트</v>
      </c>
      <c r="K6" s="44"/>
      <c r="M6" s="38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49">
        <v>1.5</v>
      </c>
      <c r="S6" s="41" t="s">
        <v>23</v>
      </c>
    </row>
    <row r="7" spans="3:25" ht="16.5" customHeight="1">
      <c r="C7" s="42" t="s">
        <v>24</v>
      </c>
      <c r="D7" s="50"/>
      <c r="E7" s="42" t="str">
        <f>+'[1](1)'!E7</f>
        <v>롯대칠성</v>
      </c>
      <c r="F7" s="44"/>
      <c r="H7" s="94" t="str">
        <f t="shared" si="2"/>
        <v>효신(업)</v>
      </c>
      <c r="I7" s="50"/>
      <c r="J7" s="42" t="str">
        <f>+'[1](1)'!J7</f>
        <v>롯대칠성</v>
      </c>
      <c r="K7" s="44"/>
      <c r="M7" s="38"/>
      <c r="N7" s="51" t="str">
        <f t="shared" ref="N7:N14" si="3">+C6</f>
        <v>외상전표</v>
      </c>
      <c r="O7" s="54">
        <f>SUM(D6+I6+D19+I19+D37+I37)</f>
        <v>72.293999999999997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47</v>
      </c>
      <c r="S7" s="41" t="s">
        <v>6</v>
      </c>
    </row>
    <row r="8" spans="3:25" ht="16.5" customHeight="1">
      <c r="C8" s="42" t="s">
        <v>26</v>
      </c>
      <c r="D8" s="50"/>
      <c r="E8" s="42" t="str">
        <f>+'[1](1)'!E8</f>
        <v>신용카드</v>
      </c>
      <c r="F8" s="44">
        <v>4639675</v>
      </c>
      <c r="H8" s="94" t="str">
        <f t="shared" si="2"/>
        <v>자가소비</v>
      </c>
      <c r="I8" s="50"/>
      <c r="J8" s="42" t="str">
        <f>+'[1](1)'!J8</f>
        <v>신용카드</v>
      </c>
      <c r="K8" s="44">
        <v>12886465</v>
      </c>
      <c r="M8" s="38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tr">
        <f>+'[1](1)'!E9</f>
        <v>상품권</v>
      </c>
      <c r="F9" s="44"/>
      <c r="H9" s="94" t="str">
        <f t="shared" si="2"/>
        <v>-</v>
      </c>
      <c r="I9" s="50"/>
      <c r="J9" s="42" t="str">
        <f>+'[1](1)'!J9</f>
        <v>상품권</v>
      </c>
      <c r="K9" s="44">
        <v>50000</v>
      </c>
      <c r="M9" s="38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16760254</v>
      </c>
      <c r="R9" s="40"/>
    </row>
    <row r="10" spans="3:25" ht="16.5" customHeight="1">
      <c r="C10" s="42" t="s">
        <v>49</v>
      </c>
      <c r="D10" s="50"/>
      <c r="E10" s="42" t="str">
        <f>+'[1](1)'!E10</f>
        <v>OK케시백</v>
      </c>
      <c r="F10" s="44">
        <v>7800</v>
      </c>
      <c r="H10" s="94" t="str">
        <f t="shared" si="2"/>
        <v>고객우대</v>
      </c>
      <c r="I10" s="50">
        <v>203.04</v>
      </c>
      <c r="J10" s="42" t="str">
        <f>+'[1](1)'!J10</f>
        <v>OK케시백</v>
      </c>
      <c r="K10" s="44"/>
      <c r="M10" s="38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50000</v>
      </c>
      <c r="R10" s="40"/>
    </row>
    <row r="11" spans="3:25" ht="16.5" customHeight="1" thickBot="1">
      <c r="C11" s="42" t="s">
        <v>46</v>
      </c>
      <c r="D11" s="55">
        <f>SUM(D10*-35)</f>
        <v>0</v>
      </c>
      <c r="E11" s="42" t="str">
        <f>+'[1](1)'!E11</f>
        <v>모바일</v>
      </c>
      <c r="F11" s="44"/>
      <c r="H11" s="94" t="str">
        <f t="shared" si="2"/>
        <v>-</v>
      </c>
      <c r="I11" s="55">
        <f>SUM(I10*-35)</f>
        <v>-7106.4</v>
      </c>
      <c r="J11" s="56" t="str">
        <f>+'[1](1)'!J11</f>
        <v>모바일</v>
      </c>
      <c r="K11" s="44"/>
      <c r="M11" s="38"/>
      <c r="N11" s="51" t="str">
        <f t="shared" si="3"/>
        <v>고객우대</v>
      </c>
      <c r="O11" s="54">
        <f>SUM(D10+I10+D23+I23+D41+I41)</f>
        <v>203.04</v>
      </c>
      <c r="P11" s="51" t="str">
        <f t="shared" si="4"/>
        <v>OK케시백</v>
      </c>
      <c r="Q11" s="53">
        <f>SUM(F10+K10+F23+K23+F41+K41)</f>
        <v>7800</v>
      </c>
      <c r="R11" s="49"/>
    </row>
    <row r="12" spans="3:25" ht="16.5" customHeight="1" thickBot="1">
      <c r="C12" s="56" t="s">
        <v>46</v>
      </c>
      <c r="D12" s="57"/>
      <c r="E12" s="56" t="str">
        <f>+'[1](1)'!E12</f>
        <v>제로페이</v>
      </c>
      <c r="F12" s="58"/>
      <c r="H12" s="95" t="str">
        <f t="shared" si="2"/>
        <v>-</v>
      </c>
      <c r="I12" s="57"/>
      <c r="J12" s="29" t="str">
        <f>+'[1](1)'!J12</f>
        <v>제로페이</v>
      </c>
      <c r="K12" s="58">
        <v>29361</v>
      </c>
      <c r="M12" s="38"/>
      <c r="N12" s="51" t="str">
        <f t="shared" si="3"/>
        <v>-</v>
      </c>
      <c r="O12" s="52">
        <f>SUM(O11*-35)</f>
        <v>-7106.4</v>
      </c>
      <c r="P12" s="51" t="str">
        <f t="shared" si="4"/>
        <v>모바일</v>
      </c>
      <c r="Q12" s="53">
        <f>SUM(F11+K11+F24+K24+F42+K42)</f>
        <v>0</v>
      </c>
      <c r="R12" s="40"/>
    </row>
    <row r="13" spans="3:25" ht="16.5" customHeight="1" thickBot="1">
      <c r="C13" s="59" t="s">
        <v>33</v>
      </c>
      <c r="D13" s="60">
        <f>SUM((D4-D5-D6-D7-D8-D9)*$I$1+D11)</f>
        <v>4806044.1160000004</v>
      </c>
      <c r="E13" s="29" t="str">
        <f>+'[1](1)'!E13</f>
        <v>합계</v>
      </c>
      <c r="F13" s="61">
        <f>SUM(F4:F12)</f>
        <v>4806475</v>
      </c>
      <c r="G13" s="62"/>
      <c r="H13" s="92" t="str">
        <f t="shared" si="2"/>
        <v>합계</v>
      </c>
      <c r="I13" s="60">
        <f>SUM((I4-I5-I6-I7-I8-I9)*$I$1+I11)</f>
        <v>8569241.5439999998</v>
      </c>
      <c r="J13" s="29" t="str">
        <f t="shared" ref="J13" si="5">+E13</f>
        <v>합계</v>
      </c>
      <c r="K13" s="61">
        <f>IF(K8=0,0,SUM(K4:K12)-F8)</f>
        <v>8568151</v>
      </c>
      <c r="M13" s="38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29361</v>
      </c>
      <c r="R13" s="40"/>
      <c r="Y13" s="66"/>
    </row>
    <row r="14" spans="3:25" ht="16.5" customHeight="1" thickBot="1">
      <c r="C14" s="37"/>
      <c r="F14" s="67">
        <f>SUM(F13-D13)</f>
        <v>430.88399999961257</v>
      </c>
      <c r="K14" s="67">
        <f>SUM(K13-I13)</f>
        <v>-1090.5439999997616</v>
      </c>
      <c r="N14" s="39" t="str">
        <f t="shared" si="3"/>
        <v>합계</v>
      </c>
      <c r="O14" s="68">
        <f>SUM((O5-O6-O7-O8-O9-O10)*+$I$1+O12)</f>
        <v>17247130.631999999</v>
      </c>
      <c r="P14" s="39" t="str">
        <f t="shared" si="4"/>
        <v>합계</v>
      </c>
      <c r="Q14" s="69">
        <f>SUM(Q5:Q13)</f>
        <v>17247415</v>
      </c>
    </row>
    <row r="15" spans="3:25" ht="16.5" customHeight="1" thickBot="1">
      <c r="C15" s="27">
        <v>3</v>
      </c>
      <c r="H15" s="27">
        <v>4</v>
      </c>
      <c r="Q15" s="70">
        <f>SUM(F14+K14+F27+K27)</f>
        <v>284.36799999978393</v>
      </c>
    </row>
    <row r="16" spans="3:25" ht="16.5" customHeight="1" thickBot="1">
      <c r="C16" s="96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2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3" t="str">
        <f>+C4</f>
        <v>판매량</v>
      </c>
      <c r="D17" s="35">
        <v>3700.0790000000002</v>
      </c>
      <c r="E17" s="34" t="str">
        <f>+E4</f>
        <v>고액권</v>
      </c>
      <c r="F17" s="36"/>
      <c r="H17" s="93" t="str">
        <f>+C4</f>
        <v>판매량</v>
      </c>
      <c r="I17" s="35"/>
      <c r="J17" s="34" t="str">
        <f>+E4</f>
        <v>고액권</v>
      </c>
      <c r="K17" s="36"/>
      <c r="R17" s="32"/>
      <c r="S17" s="32"/>
    </row>
    <row r="18" spans="3:19" ht="16.5" customHeight="1" thickBot="1">
      <c r="C18" s="94" t="str">
        <f>+C5</f>
        <v>법인전표</v>
      </c>
      <c r="D18" s="43"/>
      <c r="E18" s="42" t="str">
        <f>+E5</f>
        <v>천원권</v>
      </c>
      <c r="F18" s="44">
        <v>-1000</v>
      </c>
      <c r="H18" s="94" t="str">
        <f>+C5</f>
        <v>법인전표</v>
      </c>
      <c r="I18" s="43"/>
      <c r="J18" s="42" t="str">
        <f>+E5</f>
        <v>천원권</v>
      </c>
      <c r="K18" s="44"/>
      <c r="N18" s="130" t="s">
        <v>34</v>
      </c>
      <c r="O18" s="143"/>
      <c r="P18" s="116" t="s">
        <v>35</v>
      </c>
      <c r="Q18" s="71" t="s">
        <v>36</v>
      </c>
      <c r="R18" s="32"/>
      <c r="S18" s="32"/>
    </row>
    <row r="19" spans="3:19" ht="16.5" customHeight="1">
      <c r="C19" s="94" t="str">
        <f t="shared" ref="C19:C26" si="7">+C6</f>
        <v>외상전표</v>
      </c>
      <c r="D19" s="50">
        <v>19.617999999999999</v>
      </c>
      <c r="E19" s="105" t="str">
        <f t="shared" ref="E19:E26" si="8">+E6</f>
        <v>블루/레드포인트</v>
      </c>
      <c r="F19" s="44"/>
      <c r="H19" s="94" t="str">
        <f t="shared" ref="H19:H26" si="9">+C6</f>
        <v>외상전표</v>
      </c>
      <c r="I19" s="50"/>
      <c r="J19" s="105" t="str">
        <f t="shared" ref="J19:J26" si="10">+E6</f>
        <v>블루/레드포인트</v>
      </c>
      <c r="K19" s="44"/>
      <c r="N19" s="134" t="s">
        <v>37</v>
      </c>
      <c r="O19" s="135"/>
      <c r="P19" s="117">
        <v>16</v>
      </c>
      <c r="Q19" s="48">
        <f>SUM(P19*1000)</f>
        <v>16000</v>
      </c>
      <c r="R19" s="32"/>
      <c r="S19" s="32"/>
    </row>
    <row r="20" spans="3:19" ht="16.5" customHeight="1">
      <c r="C20" s="94" t="str">
        <f t="shared" si="7"/>
        <v>효신(업)</v>
      </c>
      <c r="D20" s="50"/>
      <c r="E20" s="42" t="str">
        <f t="shared" si="8"/>
        <v>롯대칠성</v>
      </c>
      <c r="F20" s="107"/>
      <c r="G20" s="108"/>
      <c r="H20" s="109" t="str">
        <f t="shared" si="9"/>
        <v>효신(업)</v>
      </c>
      <c r="I20" s="110"/>
      <c r="J20" s="42" t="str">
        <f t="shared" si="10"/>
        <v>롯대칠성</v>
      </c>
      <c r="K20" s="44"/>
      <c r="N20" s="140" t="s">
        <v>38</v>
      </c>
      <c r="O20" s="141"/>
      <c r="P20" s="118">
        <v>151</v>
      </c>
      <c r="Q20" s="53">
        <f>SUM(P20*1000)</f>
        <v>151000</v>
      </c>
      <c r="R20" s="32"/>
      <c r="S20" s="32"/>
    </row>
    <row r="21" spans="3:19" ht="16.5" customHeight="1">
      <c r="C21" s="94" t="str">
        <f t="shared" si="7"/>
        <v>자가소비</v>
      </c>
      <c r="D21" s="50"/>
      <c r="E21" s="42" t="str">
        <f t="shared" si="8"/>
        <v>신용카드</v>
      </c>
      <c r="F21" s="44">
        <v>16760254</v>
      </c>
      <c r="H21" s="94" t="str">
        <f t="shared" si="9"/>
        <v>자가소비</v>
      </c>
      <c r="I21" s="50"/>
      <c r="J21" s="42" t="str">
        <f t="shared" si="10"/>
        <v>신용카드</v>
      </c>
      <c r="K21" s="44"/>
      <c r="N21" s="140" t="s">
        <v>56</v>
      </c>
      <c r="O21" s="141"/>
      <c r="P21" s="118">
        <v>3</v>
      </c>
      <c r="Q21" s="53"/>
      <c r="R21" s="32"/>
      <c r="S21" s="32"/>
    </row>
    <row r="22" spans="3:19" ht="16.5" customHeight="1">
      <c r="C22" s="94" t="str">
        <f t="shared" si="7"/>
        <v>-</v>
      </c>
      <c r="D22" s="50"/>
      <c r="E22" s="42" t="str">
        <f t="shared" si="8"/>
        <v>상품권</v>
      </c>
      <c r="F22" s="44"/>
      <c r="H22" s="94" t="str">
        <f t="shared" si="9"/>
        <v>-</v>
      </c>
      <c r="I22" s="50"/>
      <c r="J22" s="42" t="str">
        <f t="shared" si="10"/>
        <v>상품권</v>
      </c>
      <c r="K22" s="44"/>
      <c r="N22" s="142" t="s">
        <v>58</v>
      </c>
      <c r="O22" s="137"/>
      <c r="P22" s="118">
        <v>7</v>
      </c>
      <c r="Q22" s="53"/>
      <c r="R22" s="32"/>
      <c r="S22" s="32"/>
    </row>
    <row r="23" spans="3:19" ht="16.5" customHeight="1">
      <c r="C23" s="94" t="str">
        <f t="shared" si="7"/>
        <v>고객우대</v>
      </c>
      <c r="D23" s="50">
        <v>0</v>
      </c>
      <c r="E23" s="42" t="str">
        <f t="shared" si="8"/>
        <v>OK케시백</v>
      </c>
      <c r="F23" s="44"/>
      <c r="H23" s="94" t="str">
        <f t="shared" si="9"/>
        <v>고객우대</v>
      </c>
      <c r="I23" s="50"/>
      <c r="J23" s="42" t="str">
        <f t="shared" si="10"/>
        <v>OK케시백</v>
      </c>
      <c r="K23" s="44"/>
      <c r="N23" s="136" t="s">
        <v>60</v>
      </c>
      <c r="O23" s="137"/>
      <c r="P23" s="118">
        <v>8</v>
      </c>
      <c r="Q23" s="53"/>
      <c r="R23" s="32"/>
      <c r="S23" s="32"/>
    </row>
    <row r="24" spans="3:19" ht="16.5" customHeight="1">
      <c r="C24" s="94" t="str">
        <f t="shared" si="7"/>
        <v>-</v>
      </c>
      <c r="D24" s="55">
        <f>SUM(D23*-35)</f>
        <v>0</v>
      </c>
      <c r="E24" s="42" t="str">
        <f t="shared" si="8"/>
        <v>모바일</v>
      </c>
      <c r="F24" s="44"/>
      <c r="H24" s="94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36" t="s">
        <v>63</v>
      </c>
      <c r="O24" s="137"/>
      <c r="P24" s="118">
        <v>3</v>
      </c>
      <c r="Q24" s="53"/>
      <c r="R24" s="32"/>
      <c r="S24" s="32"/>
    </row>
    <row r="25" spans="3:19" ht="16.5" customHeight="1" thickBot="1">
      <c r="C25" s="95" t="str">
        <f t="shared" si="7"/>
        <v>-</v>
      </c>
      <c r="D25" s="57"/>
      <c r="E25" s="56" t="str">
        <f t="shared" si="8"/>
        <v>제로페이</v>
      </c>
      <c r="F25" s="58"/>
      <c r="H25" s="95" t="str">
        <f t="shared" si="9"/>
        <v>-</v>
      </c>
      <c r="I25" s="57"/>
      <c r="J25" s="56" t="str">
        <f t="shared" si="10"/>
        <v>제로페이</v>
      </c>
      <c r="K25" s="58"/>
      <c r="N25" s="136"/>
      <c r="O25" s="137"/>
      <c r="P25" s="118"/>
      <c r="Q25" s="125"/>
      <c r="R25" s="32"/>
      <c r="S25" s="32"/>
    </row>
    <row r="26" spans="3:19" ht="16.5" customHeight="1" thickBot="1">
      <c r="C26" s="92" t="str">
        <f t="shared" si="7"/>
        <v>합계</v>
      </c>
      <c r="D26" s="60">
        <f>SUM((D17-D18-D19-D20-D21-D22)*$I$1+D24)</f>
        <v>3871844.9720000001</v>
      </c>
      <c r="E26" s="29" t="str">
        <f t="shared" si="8"/>
        <v>합계</v>
      </c>
      <c r="F26" s="61">
        <f>IF(F21=0,0,SUM(F17:F25)-K8)</f>
        <v>3872789</v>
      </c>
      <c r="G26" s="62"/>
      <c r="H26" s="92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36"/>
      <c r="O26" s="137"/>
      <c r="P26" s="72"/>
      <c r="Q26" s="113"/>
      <c r="R26" s="32"/>
      <c r="S26" s="32"/>
    </row>
    <row r="27" spans="3:19" ht="15.75" customHeight="1" thickBot="1">
      <c r="F27" s="67">
        <f>SUM(F26-D26)</f>
        <v>944.02799999993294</v>
      </c>
      <c r="K27" s="67">
        <f>SUM(K26-I26)</f>
        <v>0</v>
      </c>
      <c r="N27" s="138" t="s">
        <v>39</v>
      </c>
      <c r="O27" s="139"/>
      <c r="P27" s="119">
        <f>+P28-SUM(P19:P26)</f>
        <v>-44</v>
      </c>
      <c r="Q27" s="73"/>
    </row>
    <row r="28" spans="3:19" ht="23.25" customHeight="1" thickBot="1">
      <c r="F28" s="67"/>
      <c r="K28" s="67"/>
      <c r="N28" s="130" t="s">
        <v>40</v>
      </c>
      <c r="O28" s="131"/>
      <c r="P28" s="120">
        <v>144</v>
      </c>
      <c r="Q28" s="69">
        <f>SUM(Q19:Q27)</f>
        <v>167000</v>
      </c>
    </row>
    <row r="29" spans="3:19" ht="21.75" customHeight="1" thickBot="1">
      <c r="F29" s="67"/>
      <c r="K29" s="67"/>
    </row>
    <row r="30" spans="3:19" ht="21.75" customHeight="1">
      <c r="F30" s="67"/>
      <c r="K30" s="67"/>
      <c r="N30" s="111" t="s">
        <v>50</v>
      </c>
      <c r="O30" s="100" t="s">
        <v>51</v>
      </c>
      <c r="P30" s="100" t="s">
        <v>52</v>
      </c>
      <c r="Q30" s="101" t="s">
        <v>53</v>
      </c>
    </row>
    <row r="31" spans="3:19" ht="21.75" customHeight="1" thickBot="1">
      <c r="F31" s="67"/>
      <c r="K31" s="67"/>
      <c r="N31" s="112"/>
      <c r="O31" s="102">
        <v>20718</v>
      </c>
      <c r="P31" s="103">
        <v>20810</v>
      </c>
      <c r="Q31" s="104">
        <f>P31-O31</f>
        <v>92</v>
      </c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4"/>
      <c r="E35" s="34" t="s">
        <v>16</v>
      </c>
      <c r="F35" s="36"/>
      <c r="H35" s="34" t="s">
        <v>15</v>
      </c>
      <c r="I35" s="74"/>
      <c r="J35" s="34" t="s">
        <v>16</v>
      </c>
      <c r="K35" s="36"/>
    </row>
    <row r="36" spans="3:11" ht="21.75" customHeight="1">
      <c r="C36" s="42" t="s">
        <v>18</v>
      </c>
      <c r="D36" s="75"/>
      <c r="E36" s="42" t="s">
        <v>19</v>
      </c>
      <c r="F36" s="44"/>
      <c r="H36" s="42" t="s">
        <v>18</v>
      </c>
      <c r="I36" s="75"/>
      <c r="J36" s="42" t="s">
        <v>19</v>
      </c>
      <c r="K36" s="44"/>
    </row>
    <row r="37" spans="3:11" ht="21.75" customHeight="1">
      <c r="C37" s="42" t="s">
        <v>21</v>
      </c>
      <c r="D37" s="76"/>
      <c r="E37" s="42" t="s">
        <v>22</v>
      </c>
      <c r="F37" s="44"/>
      <c r="H37" s="42" t="s">
        <v>21</v>
      </c>
      <c r="I37" s="76"/>
      <c r="J37" s="42" t="s">
        <v>22</v>
      </c>
      <c r="K37" s="44"/>
    </row>
    <row r="38" spans="3:11" ht="21.75" customHeight="1">
      <c r="C38" s="42" t="s">
        <v>24</v>
      </c>
      <c r="D38" s="76"/>
      <c r="E38" s="42" t="s">
        <v>25</v>
      </c>
      <c r="F38" s="44"/>
      <c r="H38" s="42" t="s">
        <v>24</v>
      </c>
      <c r="I38" s="76"/>
      <c r="J38" s="42" t="s">
        <v>25</v>
      </c>
      <c r="K38" s="44"/>
    </row>
    <row r="39" spans="3:11" ht="21.75" customHeight="1">
      <c r="C39" s="42" t="s">
        <v>26</v>
      </c>
      <c r="D39" s="76"/>
      <c r="E39" s="42" t="s">
        <v>27</v>
      </c>
      <c r="F39" s="44"/>
      <c r="H39" s="42" t="s">
        <v>26</v>
      </c>
      <c r="I39" s="76"/>
      <c r="J39" s="42" t="s">
        <v>27</v>
      </c>
      <c r="K39" s="44"/>
    </row>
    <row r="40" spans="3:11" ht="21.75" customHeight="1">
      <c r="C40" s="42"/>
      <c r="D40" s="76"/>
      <c r="E40" s="42" t="s">
        <v>28</v>
      </c>
      <c r="F40" s="44"/>
      <c r="H40" s="42"/>
      <c r="I40" s="76"/>
      <c r="J40" s="42" t="s">
        <v>28</v>
      </c>
      <c r="K40" s="44"/>
    </row>
    <row r="41" spans="3:11" ht="21.75" customHeight="1">
      <c r="C41" s="42" t="s">
        <v>29</v>
      </c>
      <c r="D41" s="76"/>
      <c r="E41" s="42" t="s">
        <v>30</v>
      </c>
      <c r="F41" s="44"/>
      <c r="H41" s="42" t="s">
        <v>29</v>
      </c>
      <c r="I41" s="76"/>
      <c r="J41" s="42" t="s">
        <v>30</v>
      </c>
      <c r="K41" s="44"/>
    </row>
    <row r="42" spans="3:11" ht="21.75" customHeight="1">
      <c r="C42" s="42"/>
      <c r="D42" s="77">
        <f>SUM(D41*-50)</f>
        <v>0</v>
      </c>
      <c r="E42" s="42" t="s">
        <v>31</v>
      </c>
      <c r="F42" s="44"/>
      <c r="H42" s="42"/>
      <c r="I42" s="77">
        <f>SUM(I41*-50)</f>
        <v>0</v>
      </c>
      <c r="J42" s="42" t="s">
        <v>31</v>
      </c>
      <c r="K42" s="44"/>
    </row>
    <row r="43" spans="3:11" ht="21.75" customHeight="1" thickBot="1">
      <c r="C43" s="56"/>
      <c r="D43" s="78"/>
      <c r="E43" s="56" t="s">
        <v>32</v>
      </c>
      <c r="F43" s="58"/>
      <c r="H43" s="56"/>
      <c r="I43" s="78"/>
      <c r="J43" s="56" t="s">
        <v>32</v>
      </c>
      <c r="K43" s="58"/>
    </row>
    <row r="44" spans="3:11" ht="21.75" customHeight="1" thickBot="1">
      <c r="C44" s="59" t="s">
        <v>33</v>
      </c>
      <c r="D44" s="79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79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3">
    <mergeCell ref="N28:O28"/>
    <mergeCell ref="P3:Q3"/>
    <mergeCell ref="N2:Q2"/>
    <mergeCell ref="N19:O19"/>
    <mergeCell ref="N24:O24"/>
    <mergeCell ref="N27:O27"/>
    <mergeCell ref="N20:O20"/>
    <mergeCell ref="N22:O22"/>
    <mergeCell ref="N23:O23"/>
    <mergeCell ref="N18:O18"/>
    <mergeCell ref="N21:O21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99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10.558999999999999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9.7780000000000005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97.78</v>
      </c>
      <c r="M3" s="18" t="s">
        <v>10</v>
      </c>
      <c r="N3" s="3"/>
      <c r="O3" s="3"/>
      <c r="P3" s="145" t="str">
        <f>+'(1)'!C1&amp;"년"&amp;'(1)'!E1&amp;"월"&amp;C1&amp;"일"</f>
        <v>2023년5월10일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10139.717000000001</v>
      </c>
      <c r="E4" s="34" t="str">
        <f>+'[1](1)'!E4</f>
        <v>고액권</v>
      </c>
      <c r="F4" s="36">
        <v>150000</v>
      </c>
      <c r="G4" s="27"/>
      <c r="H4" s="34" t="str">
        <f>+C4</f>
        <v>판매량</v>
      </c>
      <c r="I4" s="35">
        <v>7940.7979999999998</v>
      </c>
      <c r="J4" s="42" t="str">
        <f>+'[1](1)'!J4</f>
        <v>고액권</v>
      </c>
      <c r="K4" s="36">
        <v>245000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28989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18080.514999999999</v>
      </c>
      <c r="P5" s="47" t="str">
        <f>+E4</f>
        <v>고액권</v>
      </c>
      <c r="Q5" s="48">
        <f>SUM(F4+K4+F17+K17+F35+K35)</f>
        <v>395000</v>
      </c>
      <c r="R5" s="7">
        <v>23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228.595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1.9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228.595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49.831000000000003</v>
      </c>
      <c r="E8" s="42" t="str">
        <f>+'[1](1)'!E8</f>
        <v>신용카드</v>
      </c>
      <c r="F8" s="44">
        <v>10155802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18253869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49.831000000000003</v>
      </c>
      <c r="P9" s="51" t="str">
        <f t="shared" si="4"/>
        <v>신용카드</v>
      </c>
      <c r="Q9" s="53">
        <f>IF(K8=0,F8,IF(F21=0,K8,IF(K21=0,F21,K21)))</f>
        <v>18253869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168.904</v>
      </c>
      <c r="E10" s="42" t="str">
        <f>+'[1](1)'!E10</f>
        <v>OK케시백</v>
      </c>
      <c r="F10" s="44">
        <v>15300</v>
      </c>
      <c r="G10" s="27"/>
      <c r="H10" s="42" t="str">
        <f t="shared" si="2"/>
        <v>고객우대</v>
      </c>
      <c r="I10" s="50">
        <v>48.503999999999998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-5911.6399999999994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-1697.6399999999999</v>
      </c>
      <c r="J11" s="56" t="str">
        <f>+'[1](1)'!J11</f>
        <v>모바일</v>
      </c>
      <c r="K11" s="44">
        <v>4000</v>
      </c>
      <c r="L11" s="2"/>
      <c r="M11" s="20"/>
      <c r="N11" s="51" t="str">
        <f t="shared" si="3"/>
        <v>고객우대</v>
      </c>
      <c r="O11" s="54">
        <f>SUM(D10+I10+D23+I23+D41+I41)</f>
        <v>217.40799999999999</v>
      </c>
      <c r="P11" s="51" t="str">
        <f t="shared" si="4"/>
        <v>OK케시백</v>
      </c>
      <c r="Q11" s="53">
        <f>SUM(F10+K10+F23+K23+F41+K41)</f>
        <v>15300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-7609.28</v>
      </c>
      <c r="P12" s="51" t="str">
        <f t="shared" si="4"/>
        <v>모바일</v>
      </c>
      <c r="Q12" s="53">
        <f>SUM(F11+K11+F24+K24+F42+K42)</f>
        <v>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10368166.492000001</v>
      </c>
      <c r="E13" s="29" t="str">
        <f>+'[1](1)'!E13</f>
        <v>합계</v>
      </c>
      <c r="F13" s="61">
        <f>SUM(F4:F12)</f>
        <v>10374102</v>
      </c>
      <c r="G13" s="62"/>
      <c r="H13" s="29" t="str">
        <f t="shared" si="2"/>
        <v>합계</v>
      </c>
      <c r="I13" s="60">
        <f>SUM((I4-I5-I6-I7-I8-I9)*$I$1+I11)</f>
        <v>8352021.8559999997</v>
      </c>
      <c r="J13" s="29" t="str">
        <f t="shared" ref="J13" si="5">+E13</f>
        <v>합계</v>
      </c>
      <c r="K13" s="61">
        <f>IF(K8=0,0,SUM(K4:K12)-F8)</f>
        <v>8351067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5935.5079999994487</v>
      </c>
      <c r="G14" s="27"/>
      <c r="H14" s="27"/>
      <c r="I14" s="27"/>
      <c r="J14" s="27"/>
      <c r="K14" s="67">
        <f>SUM(K13-I13)</f>
        <v>-954.85599999967963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81401.165000000008</v>
      </c>
      <c r="P14" s="39" t="str">
        <f t="shared" si="4"/>
        <v>합계</v>
      </c>
      <c r="Q14" s="69">
        <f>SUM(Q5:Q13)</f>
        <v>18725169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4980.651999999769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96</v>
      </c>
      <c r="Q20" s="53">
        <f>SUM(P20*1000)</f>
        <v>96000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166</v>
      </c>
      <c r="Q28" s="69">
        <f>SUM(Q19:Q27)</f>
        <v>110000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21267</v>
      </c>
      <c r="P31" s="103">
        <v>21341</v>
      </c>
      <c r="Q31" s="104">
        <f>P31-O31</f>
        <v>74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11" sqref="K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99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11.689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9.952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109.47199999999999</v>
      </c>
      <c r="M3" s="18" t="s">
        <v>10</v>
      </c>
      <c r="N3" s="3"/>
      <c r="O3" s="3"/>
      <c r="P3" s="145" t="str">
        <f>+'(1)'!C1&amp;"년"&amp;'(1)'!E1&amp;"월"&amp;C1&amp;"일"</f>
        <v>2023년5월11일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10645.152</v>
      </c>
      <c r="E4" s="34" t="str">
        <f>+'[1](1)'!E4</f>
        <v>고액권</v>
      </c>
      <c r="F4" s="36">
        <v>175000</v>
      </c>
      <c r="G4" s="27"/>
      <c r="H4" s="34" t="str">
        <f>+C4</f>
        <v>판매량</v>
      </c>
      <c r="I4" s="35">
        <v>9370.2919999999995</v>
      </c>
      <c r="J4" s="42" t="str">
        <f>+'[1](1)'!J4</f>
        <v>고액권</v>
      </c>
      <c r="K4" s="36">
        <v>315000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44436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20015.444</v>
      </c>
      <c r="P5" s="47" t="str">
        <f>+E4</f>
        <v>고액권</v>
      </c>
      <c r="Q5" s="48">
        <f>SUM(F4+K4+F17+K17+F35+K35)</f>
        <v>490000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319.32299999999998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35.779000000000003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355.10199999999998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10666758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20155934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20155934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313.29199999999997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46.183999999999997</v>
      </c>
      <c r="J10" s="42" t="str">
        <f>+'[1](1)'!J10</f>
        <v>OK케시백</v>
      </c>
      <c r="K10" s="44">
        <v>12000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-10965.22</v>
      </c>
      <c r="E11" s="42" t="str">
        <f>+'[1](1)'!E11</f>
        <v>모바일</v>
      </c>
      <c r="F11" s="44">
        <v>10000</v>
      </c>
      <c r="G11" s="27"/>
      <c r="H11" s="83" t="str">
        <f t="shared" si="2"/>
        <v>-</v>
      </c>
      <c r="I11" s="55">
        <f>SUM(I10*-35)</f>
        <v>-1616.4399999999998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359.476</v>
      </c>
      <c r="P11" s="51" t="str">
        <f t="shared" si="4"/>
        <v>OK케시백</v>
      </c>
      <c r="Q11" s="53">
        <f>SUM(F10+K10+F23+K23+F41+K41)</f>
        <v>12000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-12581.66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10851806.887999998</v>
      </c>
      <c r="E13" s="29" t="str">
        <f>+'[1](1)'!E13</f>
        <v>합계</v>
      </c>
      <c r="F13" s="61">
        <f>SUM(F4:F12)</f>
        <v>10851758</v>
      </c>
      <c r="G13" s="62"/>
      <c r="H13" s="29" t="str">
        <f t="shared" si="2"/>
        <v>합계</v>
      </c>
      <c r="I13" s="60">
        <f>SUM((I4-I5-I6-I7-I8-I9)*$I$1+I11)</f>
        <v>9818291.2359999996</v>
      </c>
      <c r="J13" s="29" t="str">
        <f t="shared" ref="J13" si="5">+E13</f>
        <v>합계</v>
      </c>
      <c r="K13" s="61">
        <f>IF(K8=0,0,SUM(K4:K12)-F8)</f>
        <v>9818176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-48.887999998405576</v>
      </c>
      <c r="G14" s="27"/>
      <c r="H14" s="27"/>
      <c r="I14" s="27"/>
      <c r="J14" s="27"/>
      <c r="K14" s="67">
        <f>SUM(K13-I13)</f>
        <v>-115.23599999956787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85720.05</v>
      </c>
      <c r="P14" s="39" t="str">
        <f t="shared" si="4"/>
        <v>합계</v>
      </c>
      <c r="Q14" s="69">
        <f>SUM(Q5:Q13)</f>
        <v>20669934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-164.12399999797344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82</v>
      </c>
      <c r="Q20" s="53">
        <f>SUM(P20*1000)</f>
        <v>82000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153</v>
      </c>
      <c r="Q28" s="69">
        <f>SUM(Q19:Q27)</f>
        <v>97000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21341</v>
      </c>
      <c r="P31" s="103">
        <v>21396</v>
      </c>
      <c r="Q31" s="104">
        <f>P31-O31</f>
        <v>55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21" sqref="P2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99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12.352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10.151999999999999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121.82399999999998</v>
      </c>
      <c r="M3" s="18" t="s">
        <v>10</v>
      </c>
      <c r="N3" s="3"/>
      <c r="O3" s="3"/>
      <c r="P3" s="145" t="str">
        <f>+'(1)'!C1&amp;"년"&amp;'(1)'!E1&amp;"월"&amp;C1&amp;"일"</f>
        <v>2023년5월12일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11306.459000000001</v>
      </c>
      <c r="E4" s="34" t="str">
        <f>+'[1](1)'!E4</f>
        <v>고액권</v>
      </c>
      <c r="F4" s="36">
        <v>170000</v>
      </c>
      <c r="G4" s="27"/>
      <c r="H4" s="34" t="str">
        <f>+C4</f>
        <v>판매량</v>
      </c>
      <c r="I4" s="35">
        <v>9844.7330000000002</v>
      </c>
      <c r="J4" s="42" t="str">
        <f>+'[1](1)'!J4</f>
        <v>고액권</v>
      </c>
      <c r="K4" s="36">
        <v>305000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22712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21151.192000000003</v>
      </c>
      <c r="P5" s="47" t="str">
        <f>+E4</f>
        <v>고액권</v>
      </c>
      <c r="Q5" s="48">
        <f>SUM(F4+K4+F17+K17+F35+K35)</f>
        <v>475000</v>
      </c>
      <c r="R5" s="7">
        <v>25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268.36099999999999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25.628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293.98899999999998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11330146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21320474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21320474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324.89299999999997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57.485999999999997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-11371.254999999999</v>
      </c>
      <c r="E11" s="42" t="str">
        <f>+'[1](1)'!E11</f>
        <v>모바일</v>
      </c>
      <c r="F11" s="44">
        <v>30000</v>
      </c>
      <c r="G11" s="27"/>
      <c r="H11" s="83" t="str">
        <f t="shared" si="2"/>
        <v>-</v>
      </c>
      <c r="I11" s="55">
        <f>SUM(I10*-35)</f>
        <v>-2012.01</v>
      </c>
      <c r="J11" s="56" t="str">
        <f>+'[1](1)'!J11</f>
        <v>모바일</v>
      </c>
      <c r="K11" s="44">
        <v>29000</v>
      </c>
      <c r="L11" s="2"/>
      <c r="M11" s="20"/>
      <c r="N11" s="51" t="str">
        <f t="shared" si="3"/>
        <v>고객우대</v>
      </c>
      <c r="O11" s="54">
        <f>SUM(D10+I10+D23+I23+D41+I41)</f>
        <v>382.37899999999996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56583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-13383.264999999999</v>
      </c>
      <c r="P12" s="51" t="str">
        <f t="shared" si="4"/>
        <v>모바일</v>
      </c>
      <c r="Q12" s="53">
        <f>SUM(F11+K11+F24+K24+F42+K42)</f>
        <v>59000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11600707.841</v>
      </c>
      <c r="E13" s="29" t="str">
        <f>+'[1](1)'!E13</f>
        <v>합계</v>
      </c>
      <c r="F13" s="61">
        <f>SUM(F4:F12)</f>
        <v>11589729</v>
      </c>
      <c r="G13" s="62"/>
      <c r="H13" s="29" t="str">
        <f t="shared" si="2"/>
        <v>합계</v>
      </c>
      <c r="I13" s="60">
        <f>SUM((I4-I5-I6-I7-I8-I9)*$I$1+I11)</f>
        <v>10327686.449999999</v>
      </c>
      <c r="J13" s="29" t="str">
        <f t="shared" ref="J13" si="5">+E13</f>
        <v>합계</v>
      </c>
      <c r="K13" s="61">
        <f>IF(K8=0,0,SUM(K4:K12)-F8)</f>
        <v>10328328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56583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-10978.841000000015</v>
      </c>
      <c r="G14" s="27"/>
      <c r="H14" s="27"/>
      <c r="I14" s="27"/>
      <c r="J14" s="27"/>
      <c r="K14" s="67">
        <f>SUM(K13-I13)</f>
        <v>641.55000000074506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90902.750000000015</v>
      </c>
      <c r="P14" s="39" t="str">
        <f t="shared" si="4"/>
        <v>합계</v>
      </c>
      <c r="Q14" s="69">
        <f>SUM(Q5:Q13)</f>
        <v>21918057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-10337.29099999927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110</v>
      </c>
      <c r="Q20" s="53">
        <f>SUM(P20*1000)</f>
        <v>110000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166</v>
      </c>
      <c r="Q28" s="69">
        <f>SUM(Q19:Q27)</f>
        <v>122000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21396</v>
      </c>
      <c r="P31" s="103">
        <v>21479</v>
      </c>
      <c r="Q31" s="104">
        <f>P31-O31</f>
        <v>83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99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9.4830000000000005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10.101000000000001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131.31300000000002</v>
      </c>
      <c r="M3" s="18" t="s">
        <v>10</v>
      </c>
      <c r="N3" s="3"/>
      <c r="O3" s="3"/>
      <c r="P3" s="145" t="str">
        <f>+'(1)'!C1&amp;"년"&amp;'(1)'!E1&amp;"월"&amp;C1&amp;"일"</f>
        <v>2023년5월13일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8607.6769999999997</v>
      </c>
      <c r="E4" s="34" t="str">
        <f>+'[1](1)'!E4</f>
        <v>고액권</v>
      </c>
      <c r="F4" s="36">
        <v>105000</v>
      </c>
      <c r="G4" s="27"/>
      <c r="H4" s="34" t="str">
        <f>+C4</f>
        <v>판매량</v>
      </c>
      <c r="I4" s="35">
        <v>7630.3050000000003</v>
      </c>
      <c r="J4" s="42" t="str">
        <f>+'[1](1)'!J4</f>
        <v>고액권</v>
      </c>
      <c r="K4" s="36">
        <v>255000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42097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16237.982</v>
      </c>
      <c r="P5" s="47" t="str">
        <f>+E4</f>
        <v>고액권</v>
      </c>
      <c r="Q5" s="48">
        <f>SUM(F4+K4+F17+K17+F35+K35)</f>
        <v>360000</v>
      </c>
      <c r="R5" s="7">
        <v>23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59.04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1.9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59.04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8820172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f>7772776+F8</f>
        <v>16592948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16592948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146.07900000000001</v>
      </c>
      <c r="E10" s="42" t="str">
        <f>+'[1](1)'!E10</f>
        <v>OK케시백</v>
      </c>
      <c r="F10" s="44">
        <v>30575</v>
      </c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-5112.7650000000003</v>
      </c>
      <c r="E11" s="42" t="str">
        <f>+'[1](1)'!E11</f>
        <v>모바일</v>
      </c>
      <c r="F11" s="44">
        <v>30000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146.07900000000001</v>
      </c>
      <c r="P11" s="51" t="str">
        <f t="shared" si="4"/>
        <v>OK케시백</v>
      </c>
      <c r="Q11" s="53">
        <f>SUM(F10+K10+F23+K23+F41+K41)</f>
        <v>30575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-5112.7650000000003</v>
      </c>
      <c r="P12" s="51" t="str">
        <f t="shared" si="4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8988053.3589999974</v>
      </c>
      <c r="E13" s="29" t="str">
        <f>+'[1](1)'!E13</f>
        <v>합계</v>
      </c>
      <c r="F13" s="61">
        <f>SUM(F4:F12)</f>
        <v>8989747</v>
      </c>
      <c r="G13" s="62"/>
      <c r="H13" s="29" t="str">
        <f t="shared" si="2"/>
        <v>합계</v>
      </c>
      <c r="I13" s="60">
        <f>SUM((I4-I5-I6-I7-I8-I9)*$I$1+I11)</f>
        <v>8027080.8600000003</v>
      </c>
      <c r="J13" s="29" t="str">
        <f t="shared" ref="J13" si="5">+E13</f>
        <v>합계</v>
      </c>
      <c r="K13" s="61">
        <f>IF(K8=0,0,SUM(K4:K12)-F8)</f>
        <v>8027776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1693.6410000026226</v>
      </c>
      <c r="G14" s="27"/>
      <c r="H14" s="27"/>
      <c r="I14" s="27"/>
      <c r="J14" s="27"/>
      <c r="K14" s="67">
        <f>SUM(K13-I13)</f>
        <v>695.13999999966472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75781.944999999992</v>
      </c>
      <c r="P14" s="39" t="str">
        <f t="shared" si="4"/>
        <v>합계</v>
      </c>
      <c r="Q14" s="69">
        <f>SUM(Q5:Q13)</f>
        <v>17017523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2388.7810000022873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91</v>
      </c>
      <c r="Q20" s="53">
        <f>SUM(P20*1000)</f>
        <v>91000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154</v>
      </c>
      <c r="Q28" s="69">
        <f>SUM(Q19:Q27)</f>
        <v>107000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21479</v>
      </c>
      <c r="P31" s="103">
        <v>21546</v>
      </c>
      <c r="Q31" s="104">
        <f>P31-O31</f>
        <v>67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99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7.5549999999999997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9.9190000000000005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138.86600000000001</v>
      </c>
      <c r="M3" s="18" t="s">
        <v>10</v>
      </c>
      <c r="N3" s="3"/>
      <c r="O3" s="3"/>
      <c r="P3" s="145" t="str">
        <f>+'(1)'!C1&amp;"년"&amp;'(1)'!E1&amp;"월"&amp;C1&amp;"일"</f>
        <v>2023년5월14일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7191.3419999999996</v>
      </c>
      <c r="E4" s="34" t="str">
        <f>+'[1](1)'!E4</f>
        <v>고액권</v>
      </c>
      <c r="F4" s="36">
        <v>135000</v>
      </c>
      <c r="G4" s="27"/>
      <c r="H4" s="34" t="str">
        <f>+C4</f>
        <v>판매량</v>
      </c>
      <c r="I4" s="35">
        <v>5745.06</v>
      </c>
      <c r="J4" s="42" t="str">
        <f>+'[1](1)'!J4</f>
        <v>고액권</v>
      </c>
      <c r="K4" s="36">
        <v>115000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28509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12936.402</v>
      </c>
      <c r="P5" s="47" t="str">
        <f>+E4</f>
        <v>고액권</v>
      </c>
      <c r="Q5" s="48">
        <f>SUM(F4+K4+F17+K17+F35+K35)</f>
        <v>250000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22.446999999999999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22.446999999999999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7365555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13260071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13260071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>
        <v>18482</v>
      </c>
      <c r="G10" s="27"/>
      <c r="H10" s="42" t="str">
        <f t="shared" si="2"/>
        <v>고객우대</v>
      </c>
      <c r="I10" s="50">
        <v>54.164000000000001</v>
      </c>
      <c r="J10" s="42" t="str">
        <f>+'[1](1)'!J10</f>
        <v>OK케시백</v>
      </c>
      <c r="K10" s="44">
        <v>5000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-1895.74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54.164000000000001</v>
      </c>
      <c r="P11" s="51" t="str">
        <f t="shared" si="4"/>
        <v>OK케시백</v>
      </c>
      <c r="Q11" s="53">
        <f>SUM(F10+K10+F23+K23+F41+K41)</f>
        <v>23482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37837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-1895.74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7565291.784</v>
      </c>
      <c r="E13" s="29" t="str">
        <f>+'[1](1)'!E13</f>
        <v>합계</v>
      </c>
      <c r="F13" s="61">
        <f>SUM(F4:F12)</f>
        <v>7563874</v>
      </c>
      <c r="G13" s="62"/>
      <c r="H13" s="29" t="str">
        <f t="shared" si="2"/>
        <v>합계</v>
      </c>
      <c r="I13" s="60">
        <f>SUM((I4-I5-I6-I7-I8-I9)*$I$1+I11)</f>
        <v>6018293.1359999999</v>
      </c>
      <c r="J13" s="29" t="str">
        <f t="shared" ref="J13" si="5">+E13</f>
        <v>합계</v>
      </c>
      <c r="K13" s="61">
        <f>IF(K8=0,0,SUM(K4:K12)-F8)</f>
        <v>6017516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37837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-1417.7839999999851</v>
      </c>
      <c r="G14" s="27"/>
      <c r="H14" s="27"/>
      <c r="I14" s="27"/>
      <c r="J14" s="27"/>
      <c r="K14" s="67">
        <f>SUM(K13-I13)</f>
        <v>-777.1359999999404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62674.035000000003</v>
      </c>
      <c r="P14" s="39" t="str">
        <f t="shared" si="4"/>
        <v>합계</v>
      </c>
      <c r="Q14" s="69">
        <f>SUM(Q5:Q13)</f>
        <v>13581390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-2194.9199999999255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104</v>
      </c>
      <c r="Q20" s="53">
        <f>SUM(P20*1000)</f>
        <v>104000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140</v>
      </c>
      <c r="Q28" s="69">
        <f>SUM(Q19:Q27)</f>
        <v>111000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21546</v>
      </c>
      <c r="P31" s="103">
        <v>21614</v>
      </c>
      <c r="Q31" s="104">
        <f>P31-O31</f>
        <v>68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I28" sqref="I28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97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10.683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9.9700000000000006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149.55000000000001</v>
      </c>
      <c r="M3" s="18" t="s">
        <v>10</v>
      </c>
      <c r="N3" s="3"/>
      <c r="O3" s="3"/>
      <c r="P3" s="145" t="str">
        <f>+'(1)'!C1&amp;"년"&amp;'(1)'!E1&amp;"월"&amp;C1&amp;"일"</f>
        <v>2023년5월15일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10429.078</v>
      </c>
      <c r="E4" s="34" t="str">
        <f>+'[1](1)'!E4</f>
        <v>고액권</v>
      </c>
      <c r="F4" s="36">
        <v>75000</v>
      </c>
      <c r="G4" s="27"/>
      <c r="H4" s="34" t="str">
        <f>+C4</f>
        <v>판매량</v>
      </c>
      <c r="I4" s="35">
        <v>7864.0119999999997</v>
      </c>
      <c r="J4" s="42" t="str">
        <f>+'[1](1)'!J4</f>
        <v>고액권</v>
      </c>
      <c r="K4" s="36">
        <v>195000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46040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18293.09</v>
      </c>
      <c r="P5" s="47" t="str">
        <f>+E4</f>
        <v>고액권</v>
      </c>
      <c r="Q5" s="48">
        <f>SUM(F4+K4+F17+K17+F35+K35)</f>
        <v>270000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269.24200000000002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25000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269.24200000000002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64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10582204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18636736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18636736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261.10300000000001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58.164999999999999</v>
      </c>
      <c r="J10" s="42" t="str">
        <f>+'[1](1)'!J10</f>
        <v>OK케시백</v>
      </c>
      <c r="K10" s="44">
        <v>12782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-9138.6049999999996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-2035.7749999999999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319.26800000000003</v>
      </c>
      <c r="P11" s="51" t="str">
        <f t="shared" si="4"/>
        <v>OK케시백</v>
      </c>
      <c r="Q11" s="53">
        <f>SUM(F10+K10+F23+K23+F41+K41)</f>
        <v>12782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-11174.380000000001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10679008.866999999</v>
      </c>
      <c r="E13" s="29" t="str">
        <f>+'[1](1)'!E13</f>
        <v>합계</v>
      </c>
      <c r="F13" s="61">
        <f>SUM(F4:F12)</f>
        <v>10679204</v>
      </c>
      <c r="G13" s="62"/>
      <c r="H13" s="29" t="str">
        <f t="shared" si="2"/>
        <v>합계</v>
      </c>
      <c r="I13" s="60">
        <f>SUM((I4-I5-I6-I7-I8-I9)*$I$1+I11)</f>
        <v>8270904.8489999995</v>
      </c>
      <c r="J13" s="29" t="str">
        <f t="shared" ref="J13" si="5">+E13</f>
        <v>합계</v>
      </c>
      <c r="K13" s="61">
        <f>IF(K8=0,0,SUM(K4:K12)-F8)</f>
        <v>8270314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195.1330000013113</v>
      </c>
      <c r="G14" s="27"/>
      <c r="H14" s="27"/>
      <c r="I14" s="27"/>
      <c r="J14" s="27"/>
      <c r="K14" s="67">
        <f>SUM(K13-I13)</f>
        <v>-590.84899999946356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78944.86</v>
      </c>
      <c r="P14" s="39" t="str">
        <f t="shared" si="4"/>
        <v>합계</v>
      </c>
      <c r="Q14" s="69">
        <f>SUM(Q5:Q13)</f>
        <v>18949518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-395.71599999815226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21</v>
      </c>
      <c r="Q19" s="48">
        <f>SUM(P19*1000)</f>
        <v>21000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120</v>
      </c>
      <c r="Q20" s="53">
        <f>SUM(P20*1000)</f>
        <v>120000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16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202</v>
      </c>
      <c r="Q28" s="69">
        <f>SUM(Q19:Q27)</f>
        <v>141000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21614</v>
      </c>
      <c r="P31" s="103">
        <v>21694</v>
      </c>
      <c r="Q31" s="104">
        <f>P31-O31</f>
        <v>80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5" sqref="K5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97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10.67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10.013999999999999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160.22399999999999</v>
      </c>
      <c r="M3" s="18" t="s">
        <v>10</v>
      </c>
      <c r="N3" s="3"/>
      <c r="O3" s="3"/>
      <c r="P3" s="145" t="str">
        <f>+'(1)'!C1&amp;"년"&amp;'(1)'!E1&amp;"월"&amp;C1&amp;"일"</f>
        <v>2023년5월16일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10164.748</v>
      </c>
      <c r="E4" s="34" t="str">
        <f>+'[1](1)'!E4</f>
        <v>고액권</v>
      </c>
      <c r="F4" s="36">
        <v>215000</v>
      </c>
      <c r="G4" s="27"/>
      <c r="H4" s="34" t="str">
        <f>+C4</f>
        <v>판매량</v>
      </c>
      <c r="I4" s="35">
        <v>8105.8609999999999</v>
      </c>
      <c r="J4" s="42" t="str">
        <f>+'[1](1)'!J4</f>
        <v>고액권</v>
      </c>
      <c r="K4" s="36">
        <v>85000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26564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18270.609</v>
      </c>
      <c r="P5" s="47" t="str">
        <f>+E4</f>
        <v>고액권</v>
      </c>
      <c r="Q5" s="48">
        <f>SUM(F4+K4+F17+K17+F35+K35)</f>
        <v>300000</v>
      </c>
      <c r="R5" s="7">
        <v>27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361.61399999999998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14.563000000000001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376.17699999999996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10063001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18487569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18487569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488.32799999999997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109.706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-17091.48</v>
      </c>
      <c r="E11" s="42" t="str">
        <f>+'[1](1)'!E11</f>
        <v>모바일</v>
      </c>
      <c r="F11" s="44">
        <v>15000</v>
      </c>
      <c r="G11" s="27"/>
      <c r="H11" s="83" t="str">
        <f t="shared" si="2"/>
        <v>-</v>
      </c>
      <c r="I11" s="55">
        <f>SUM(I10*-35)</f>
        <v>-3839.71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598.03399999999999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-20931.189999999999</v>
      </c>
      <c r="P12" s="51" t="str">
        <f t="shared" si="4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10295805.488</v>
      </c>
      <c r="E13" s="29" t="str">
        <f>+'[1](1)'!E13</f>
        <v>합계</v>
      </c>
      <c r="F13" s="61">
        <f>SUM(F4:F12)</f>
        <v>10296001</v>
      </c>
      <c r="G13" s="62"/>
      <c r="H13" s="29" t="str">
        <f t="shared" si="2"/>
        <v>합계</v>
      </c>
      <c r="I13" s="60">
        <f>SUM((I4-I5-I6-I7-I8-I9)*$I$1+I11)</f>
        <v>8508205.7859999985</v>
      </c>
      <c r="J13" s="29" t="str">
        <f t="shared" ref="J13" si="5">+E13</f>
        <v>합계</v>
      </c>
      <c r="K13" s="61">
        <f>IF(K8=0,0,SUM(K4:K12)-F8)</f>
        <v>8509568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195.51200000010431</v>
      </c>
      <c r="G14" s="27"/>
      <c r="H14" s="27"/>
      <c r="I14" s="27"/>
      <c r="J14" s="27"/>
      <c r="K14" s="67">
        <f>SUM(K13-I13)</f>
        <v>1362.2140000015497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68540.97</v>
      </c>
      <c r="P14" s="39" t="str">
        <f t="shared" si="4"/>
        <v>합계</v>
      </c>
      <c r="Q14" s="69">
        <f>SUM(Q5:Q13)</f>
        <v>18805569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1557.726000001654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89</v>
      </c>
      <c r="Q20" s="53">
        <f>SUM(P20*1000)</f>
        <v>89000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30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162</v>
      </c>
      <c r="Q28" s="69">
        <f>SUM(Q19:Q27)</f>
        <v>106000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21694</v>
      </c>
      <c r="P31" s="103">
        <v>21756</v>
      </c>
      <c r="Q31" s="104">
        <f>P31-O31</f>
        <v>62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97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10.66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10.052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170.88399999999999</v>
      </c>
      <c r="M3" s="18" t="s">
        <v>10</v>
      </c>
      <c r="N3" s="3"/>
      <c r="O3" s="3"/>
      <c r="P3" s="145" t="str">
        <f>+'(1)'!C1&amp;"년"&amp;'(1)'!E1&amp;"월"&amp;C1&amp;"일"</f>
        <v>2023년5월17일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9713.3860000000004</v>
      </c>
      <c r="E4" s="34" t="str">
        <f>+'[1](1)'!E4</f>
        <v>고액권</v>
      </c>
      <c r="F4" s="36">
        <v>70000</v>
      </c>
      <c r="G4" s="27"/>
      <c r="H4" s="34" t="str">
        <f>+C4</f>
        <v>판매량</v>
      </c>
      <c r="I4" s="35">
        <v>8540.6939999999995</v>
      </c>
      <c r="J4" s="42" t="str">
        <f>+'[1](1)'!J4</f>
        <v>고액권</v>
      </c>
      <c r="K4" s="36">
        <v>155000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43621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18254.080000000002</v>
      </c>
      <c r="P5" s="47" t="str">
        <f>+E4</f>
        <v>고액권</v>
      </c>
      <c r="Q5" s="48">
        <f>SUM(F4+K4+F17+K17+F35+K35)</f>
        <v>225000</v>
      </c>
      <c r="R5" s="7">
        <v>25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266.79599999999999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9.2520000000000007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276.048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9833279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18648282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18648282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217.363</v>
      </c>
      <c r="E10" s="42" t="str">
        <f>+'[1](1)'!E10</f>
        <v>OK케시백</v>
      </c>
      <c r="F10" s="44">
        <v>22658</v>
      </c>
      <c r="G10" s="27"/>
      <c r="H10" s="42" t="str">
        <f t="shared" si="2"/>
        <v>고객우대</v>
      </c>
      <c r="I10" s="50">
        <v>40.476999999999997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-7607.7049999999999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-1416.6949999999999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257.83999999999997</v>
      </c>
      <c r="P11" s="51" t="str">
        <f t="shared" si="4"/>
        <v>OK케시백</v>
      </c>
      <c r="Q11" s="53">
        <f>SUM(F10+K10+F23+K23+F41+K41)</f>
        <v>22658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-9024.4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9930204.9749999996</v>
      </c>
      <c r="E13" s="29" t="str">
        <f>+'[1](1)'!E13</f>
        <v>합계</v>
      </c>
      <c r="F13" s="61">
        <f>SUM(F4:F12)</f>
        <v>9928937</v>
      </c>
      <c r="G13" s="62"/>
      <c r="H13" s="29" t="str">
        <f t="shared" si="2"/>
        <v>합계</v>
      </c>
      <c r="I13" s="60">
        <f>SUM((I4-I5-I6-I7-I8-I9)*$I$1+I11)</f>
        <v>8973660.2889999989</v>
      </c>
      <c r="J13" s="29" t="str">
        <f t="shared" ref="J13" si="5">+E13</f>
        <v>합계</v>
      </c>
      <c r="K13" s="61">
        <f>IF(K8=0,0,SUM(K4:K12)-F8)</f>
        <v>8973003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-1267.9749999996275</v>
      </c>
      <c r="G14" s="27"/>
      <c r="H14" s="27"/>
      <c r="I14" s="27"/>
      <c r="J14" s="27"/>
      <c r="K14" s="67">
        <f>SUM(K13-I13)</f>
        <v>-657.28899999894202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80865.760000000024</v>
      </c>
      <c r="P14" s="39" t="str">
        <f t="shared" si="4"/>
        <v>합계</v>
      </c>
      <c r="Q14" s="69">
        <f>SUM(Q5:Q13)</f>
        <v>18901940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-1925.2639999985695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83</v>
      </c>
      <c r="Q20" s="53">
        <f>SUM(P20*1000)</f>
        <v>83000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35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162</v>
      </c>
      <c r="Q28" s="69">
        <f>SUM(Q19:Q27)</f>
        <v>100000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21756</v>
      </c>
      <c r="P31" s="103">
        <v>21810</v>
      </c>
      <c r="Q31" s="104">
        <f>P31-O31</f>
        <v>54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97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10.766999999999999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10.092000000000001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181.65600000000001</v>
      </c>
      <c r="M3" s="18" t="s">
        <v>10</v>
      </c>
      <c r="N3" s="3"/>
      <c r="O3" s="3"/>
      <c r="P3" s="145" t="str">
        <f>+'(1)'!C1&amp;"년"&amp;'(1)'!E1&amp;"월"&amp;C1&amp;"일"</f>
        <v>2023년5월18일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9868.2919999999995</v>
      </c>
      <c r="E4" s="34" t="str">
        <f>+'[1](1)'!E4</f>
        <v>고액권</v>
      </c>
      <c r="F4" s="36">
        <v>55000</v>
      </c>
      <c r="G4" s="27"/>
      <c r="H4" s="34" t="str">
        <f>+C4</f>
        <v>판매량</v>
      </c>
      <c r="I4" s="35">
        <v>8568.4040000000005</v>
      </c>
      <c r="J4" s="42" t="str">
        <f>+'[1](1)'!J4</f>
        <v>고액권</v>
      </c>
      <c r="K4" s="36">
        <v>210000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24515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18436.696</v>
      </c>
      <c r="P5" s="47" t="str">
        <f>+E4</f>
        <v>고액권</v>
      </c>
      <c r="Q5" s="48">
        <f>SUM(F4+K4+F17+K17+F35+K35)</f>
        <v>265000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289.637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481</v>
      </c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289.637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9955467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18754949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481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18754949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53.823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58.942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-1883.8050000000001</v>
      </c>
      <c r="E11" s="42" t="str">
        <f>+'[1](1)'!E11</f>
        <v>모바일</v>
      </c>
      <c r="F11" s="44">
        <v>9000</v>
      </c>
      <c r="G11" s="27"/>
      <c r="H11" s="83" t="str">
        <f t="shared" si="2"/>
        <v>-</v>
      </c>
      <c r="I11" s="55">
        <f>SUM(I10*-35)</f>
        <v>-2062.9699999999998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112.765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54560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-3946.7750000000001</v>
      </c>
      <c r="P12" s="51" t="str">
        <f t="shared" si="4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10074861.254999999</v>
      </c>
      <c r="E13" s="29" t="str">
        <f>+'[1](1)'!E13</f>
        <v>합계</v>
      </c>
      <c r="F13" s="61">
        <f>SUM(F4:F12)</f>
        <v>10074508</v>
      </c>
      <c r="G13" s="62"/>
      <c r="H13" s="29" t="str">
        <f t="shared" si="2"/>
        <v>합계</v>
      </c>
      <c r="I13" s="60">
        <f>SUM((I4-I5-I6-I7-I8-I9)*$I$1+I11)</f>
        <v>9011898.0380000006</v>
      </c>
      <c r="J13" s="29" t="str">
        <f t="shared" ref="J13" si="5">+E13</f>
        <v>합계</v>
      </c>
      <c r="K13" s="61">
        <f>IF(K8=0,0,SUM(K4:K12)-F8)</f>
        <v>9012482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54560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-353.25499999895692</v>
      </c>
      <c r="G14" s="27"/>
      <c r="H14" s="27"/>
      <c r="I14" s="27"/>
      <c r="J14" s="27"/>
      <c r="K14" s="67">
        <f>SUM(K13-I13)</f>
        <v>583.96199999935925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86788.520000000019</v>
      </c>
      <c r="P14" s="39" t="str">
        <f t="shared" si="4"/>
        <v>합계</v>
      </c>
      <c r="Q14" s="69">
        <f>SUM(Q5:Q13)</f>
        <v>19086990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230.70700000040233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18</v>
      </c>
      <c r="Q19" s="48">
        <f>SUM(P19*1000)</f>
        <v>18000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74</v>
      </c>
      <c r="Q20" s="53">
        <f>SUM(P20*1000)</f>
        <v>74000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34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145</v>
      </c>
      <c r="Q28" s="69">
        <f>SUM(Q19:Q27)</f>
        <v>92000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21810</v>
      </c>
      <c r="P31" s="103">
        <v>21848</v>
      </c>
      <c r="Q31" s="104">
        <f>P31-O31</f>
        <v>38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97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11.813000000000001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10.183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193.477</v>
      </c>
      <c r="M3" s="18" t="s">
        <v>10</v>
      </c>
      <c r="N3" s="3"/>
      <c r="O3" s="3"/>
      <c r="P3" s="145" t="str">
        <f>+'(1)'!C1&amp;"년"&amp;'(1)'!E1&amp;"월"&amp;C1&amp;"일"</f>
        <v>2023년5월19일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10846.083000000001</v>
      </c>
      <c r="E4" s="34" t="str">
        <f>+'[1](1)'!E4</f>
        <v>고액권</v>
      </c>
      <c r="F4" s="36">
        <v>240000</v>
      </c>
      <c r="G4" s="27"/>
      <c r="H4" s="34" t="str">
        <f>+C4</f>
        <v>판매량</v>
      </c>
      <c r="I4" s="35">
        <v>9381.1919999999991</v>
      </c>
      <c r="J4" s="42" t="str">
        <f>+'[1](1)'!J4</f>
        <v>고액권</v>
      </c>
      <c r="K4" s="36">
        <v>160000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39715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20227.275000000001</v>
      </c>
      <c r="P5" s="47" t="str">
        <f>+E4</f>
        <v>고액권</v>
      </c>
      <c r="Q5" s="48">
        <f>SUM(F4+K4+F17+K17+F35+K35)</f>
        <v>400000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347.142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2.4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347.142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10734808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20429975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20429975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294.91399999999999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169.44200000000001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-10321.99</v>
      </c>
      <c r="E11" s="42" t="str">
        <f>+'[1](1)'!E11</f>
        <v>모바일</v>
      </c>
      <c r="F11" s="44">
        <v>55000</v>
      </c>
      <c r="G11" s="27"/>
      <c r="H11" s="83" t="str">
        <f t="shared" si="2"/>
        <v>-</v>
      </c>
      <c r="I11" s="55">
        <f>SUM(I10*-35)</f>
        <v>-5930.47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464.35599999999999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-16252.46</v>
      </c>
      <c r="P12" s="51" t="str">
        <f t="shared" si="4"/>
        <v>모바일</v>
      </c>
      <c r="Q12" s="53">
        <f>SUM(F11+K11+F24+K24+F42+K42)</f>
        <v>60000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11034563.942</v>
      </c>
      <c r="E13" s="29" t="str">
        <f>+'[1](1)'!E13</f>
        <v>합계</v>
      </c>
      <c r="F13" s="61">
        <f>SUM(F4:F12)</f>
        <v>11033808</v>
      </c>
      <c r="G13" s="62"/>
      <c r="H13" s="29" t="str">
        <f t="shared" si="2"/>
        <v>합계</v>
      </c>
      <c r="I13" s="60">
        <f>SUM((I4-I5-I6-I7-I8-I9)*$I$1+I11)</f>
        <v>9863083.5139999986</v>
      </c>
      <c r="J13" s="29" t="str">
        <f t="shared" ref="J13" si="5">+E13</f>
        <v>합계</v>
      </c>
      <c r="K13" s="61">
        <f>IF(K8=0,0,SUM(K4:K12)-F8)</f>
        <v>9863167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-755.94199999980628</v>
      </c>
      <c r="G14" s="27"/>
      <c r="H14" s="27"/>
      <c r="I14" s="27"/>
      <c r="J14" s="27"/>
      <c r="K14" s="67">
        <f>SUM(K13-I13)</f>
        <v>83.486000001430511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83148.205000000016</v>
      </c>
      <c r="P14" s="39" t="str">
        <f t="shared" si="4"/>
        <v>합계</v>
      </c>
      <c r="Q14" s="69">
        <f>SUM(Q5:Q13)</f>
        <v>20896975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-672.45599999837577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167</v>
      </c>
      <c r="Q20" s="53">
        <f>SUM(P20*1000)</f>
        <v>167000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33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25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-41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222</v>
      </c>
      <c r="Q28" s="69">
        <f>SUM(Q19:Q27)</f>
        <v>184000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21848</v>
      </c>
      <c r="P31" s="103">
        <v>21938</v>
      </c>
      <c r="Q31" s="104">
        <f>P31-O31</f>
        <v>90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81"/>
    <col min="3" max="3" width="9" style="81" bestFit="1" customWidth="1"/>
    <col min="4" max="4" width="11.375" style="81" customWidth="1"/>
    <col min="5" max="5" width="11.25" style="81" bestFit="1" customWidth="1"/>
    <col min="6" max="6" width="11.375" style="81" customWidth="1"/>
    <col min="7" max="7" width="5" style="81" customWidth="1"/>
    <col min="8" max="8" width="9" style="81"/>
    <col min="9" max="9" width="11.375" style="81" customWidth="1"/>
    <col min="10" max="10" width="11.25" style="81" bestFit="1" customWidth="1"/>
    <col min="11" max="11" width="11.25" style="81" customWidth="1"/>
    <col min="12" max="12" width="11.75" style="81" customWidth="1"/>
    <col min="13" max="13" width="9" style="81"/>
    <col min="14" max="14" width="9" style="81" bestFit="1" customWidth="1"/>
    <col min="15" max="15" width="12.375" style="81" bestFit="1" customWidth="1"/>
    <col min="16" max="16" width="9" style="81" bestFit="1" customWidth="1"/>
    <col min="17" max="18" width="12.375" style="81" bestFit="1" customWidth="1"/>
    <col min="19" max="16384" width="9" style="81"/>
  </cols>
  <sheetData>
    <row r="1" spans="3:22" ht="18.75" customHeight="1">
      <c r="C1" s="66">
        <v>2</v>
      </c>
      <c r="D1" s="80" t="s">
        <v>41</v>
      </c>
      <c r="E1" s="99">
        <v>5</v>
      </c>
      <c r="F1" s="27"/>
      <c r="G1" s="27"/>
      <c r="H1" s="27"/>
      <c r="I1" s="27">
        <v>1052</v>
      </c>
      <c r="J1" s="27"/>
      <c r="K1" s="27"/>
      <c r="L1" s="31">
        <f>+ROUND(+O5*0.584/1000,3)</f>
        <v>11.101000000000001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10.361000000000001</v>
      </c>
      <c r="M2" s="27" t="s">
        <v>7</v>
      </c>
      <c r="N2" s="133" t="s">
        <v>42</v>
      </c>
      <c r="O2" s="133"/>
      <c r="P2" s="133"/>
      <c r="Q2" s="133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129" t="s">
        <v>14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+L2*C1</f>
        <v>20.722000000000001</v>
      </c>
      <c r="M3" s="27" t="s">
        <v>10</v>
      </c>
      <c r="N3" s="32"/>
      <c r="O3" s="32"/>
      <c r="P3" s="132" t="str">
        <f>+'(1)'!C1&amp;"년"&amp;'(1)'!E1&amp;"월"&amp;C1&amp;"일"</f>
        <v>2023년5월2일</v>
      </c>
      <c r="Q3" s="132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10657.888000000001</v>
      </c>
      <c r="E4" s="34" t="str">
        <f>+'[1](1)'!E4</f>
        <v>고액권</v>
      </c>
      <c r="F4" s="36">
        <v>80000</v>
      </c>
      <c r="G4" s="27"/>
      <c r="H4" s="34" t="str">
        <f>+C4</f>
        <v>판매량</v>
      </c>
      <c r="I4" s="35">
        <v>8351.4310000000005</v>
      </c>
      <c r="J4" s="42" t="str">
        <f>+'[1](1)'!J4</f>
        <v>고액권</v>
      </c>
      <c r="K4" s="36">
        <v>215000</v>
      </c>
      <c r="L4" s="37"/>
      <c r="M4" s="82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20940</v>
      </c>
      <c r="S4" s="41" t="s">
        <v>43</v>
      </c>
      <c r="T4" s="27"/>
      <c r="U4" s="27"/>
      <c r="V4" s="27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37"/>
      <c r="M5" s="82"/>
      <c r="N5" s="45" t="str">
        <f>+C4</f>
        <v>판매량</v>
      </c>
      <c r="O5" s="46">
        <f>SUM(D4+I4+D17+I17+D35+I35)</f>
        <v>19009.319000000003</v>
      </c>
      <c r="P5" s="47" t="str">
        <f>+E4</f>
        <v>고액권</v>
      </c>
      <c r="Q5" s="48">
        <f>SUM(F4+K4+F17+K17+F35+K35)</f>
        <v>295000</v>
      </c>
      <c r="R5" s="49">
        <v>22</v>
      </c>
      <c r="S5" s="41" t="s">
        <v>44</v>
      </c>
      <c r="T5" s="27"/>
      <c r="U5" s="27"/>
      <c r="V5" s="27"/>
    </row>
    <row r="6" spans="3:22" ht="16.5" customHeight="1">
      <c r="C6" s="83" t="str">
        <f>+'(1)'!C6</f>
        <v>외상전표</v>
      </c>
      <c r="D6" s="50">
        <v>211.37100000000001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26.286999999999999</v>
      </c>
      <c r="J6" s="105" t="str">
        <f>+'[1](1)'!J6</f>
        <v>블루/레드포인트</v>
      </c>
      <c r="K6" s="44"/>
      <c r="L6" s="37"/>
      <c r="M6" s="82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49">
        <v>1.6</v>
      </c>
      <c r="S6" s="41" t="s">
        <v>45</v>
      </c>
      <c r="T6" s="27"/>
      <c r="U6" s="27"/>
      <c r="V6" s="27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37"/>
      <c r="M7" s="82"/>
      <c r="N7" s="51" t="str">
        <f t="shared" ref="N7:N14" si="3">+C6</f>
        <v>외상전표</v>
      </c>
      <c r="O7" s="54">
        <f>SUM(D6+I6+D19+I19+D37+I37)</f>
        <v>237.65800000000002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48</v>
      </c>
      <c r="S7" s="41" t="s">
        <v>6</v>
      </c>
      <c r="T7" s="27"/>
      <c r="U7" s="27"/>
      <c r="V7" s="27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10865613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19375481</v>
      </c>
      <c r="L8" s="37"/>
      <c r="M8" s="82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37"/>
      <c r="M9" s="82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19375481</v>
      </c>
      <c r="R9" s="40"/>
      <c r="S9" s="27"/>
      <c r="T9" s="27"/>
      <c r="U9" s="27"/>
      <c r="V9" s="27"/>
    </row>
    <row r="10" spans="3:22" ht="16.5" customHeight="1">
      <c r="C10" s="83" t="str">
        <f>+'(1)'!C10</f>
        <v>고객우대</v>
      </c>
      <c r="D10" s="50">
        <v>147.39699999999999</v>
      </c>
      <c r="E10" s="42" t="str">
        <f>+'[1](1)'!E10</f>
        <v>OK케시백</v>
      </c>
      <c r="F10" s="44">
        <v>37794</v>
      </c>
      <c r="G10" s="27"/>
      <c r="H10" s="42" t="str">
        <f t="shared" si="2"/>
        <v>고객우대</v>
      </c>
      <c r="I10" s="50">
        <v>57.185000000000002</v>
      </c>
      <c r="J10" s="42" t="str">
        <f>+'[1](1)'!J10</f>
        <v>OK케시백</v>
      </c>
      <c r="K10" s="44">
        <v>25883</v>
      </c>
      <c r="L10" s="37"/>
      <c r="M10" s="82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 thickBot="1">
      <c r="C11" s="83" t="str">
        <f>+'(1)'!C11</f>
        <v>-</v>
      </c>
      <c r="D11" s="55">
        <f>SUM(D10*-35)</f>
        <v>-5158.8949999999995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-2001.4750000000001</v>
      </c>
      <c r="J11" s="56" t="str">
        <f>+'[1](1)'!J11</f>
        <v>모바일</v>
      </c>
      <c r="K11" s="44">
        <v>4000</v>
      </c>
      <c r="L11" s="37"/>
      <c r="M11" s="82"/>
      <c r="N11" s="51" t="str">
        <f t="shared" si="3"/>
        <v>고객우대</v>
      </c>
      <c r="O11" s="54">
        <f>SUM(D10+I10+D23+I23+D41+I41)</f>
        <v>204.58199999999999</v>
      </c>
      <c r="P11" s="51" t="str">
        <f t="shared" si="4"/>
        <v>OK케시백</v>
      </c>
      <c r="Q11" s="53">
        <f>SUM(F10+K10+F23+K23+F41+K41)</f>
        <v>63677</v>
      </c>
      <c r="R11" s="40"/>
      <c r="S11" s="27"/>
      <c r="T11" s="27"/>
      <c r="U11" s="27"/>
      <c r="V11" s="27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37"/>
      <c r="M12" s="82"/>
      <c r="N12" s="51" t="str">
        <f t="shared" si="3"/>
        <v>-</v>
      </c>
      <c r="O12" s="52">
        <f>SUM(O11*-35)</f>
        <v>-7160.37</v>
      </c>
      <c r="P12" s="51" t="str">
        <f t="shared" si="4"/>
        <v>모바일</v>
      </c>
      <c r="Q12" s="53">
        <f>SUM(F11+K11+F24+K24+F42+K42)</f>
        <v>4000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SUM((D4-D5-D6-D7-D8-D9)*$I$1+D11)</f>
        <v>10984576.989000002</v>
      </c>
      <c r="E13" s="29" t="str">
        <f>+'[1](1)'!E13</f>
        <v>합계</v>
      </c>
      <c r="F13" s="61">
        <f>SUM(F4:F12)</f>
        <v>10983407</v>
      </c>
      <c r="G13" s="62"/>
      <c r="H13" s="29" t="str">
        <f t="shared" si="2"/>
        <v>합계</v>
      </c>
      <c r="I13" s="60">
        <f>SUM((I4-I5-I6-I7-I8-I9)*$I$1+I11)</f>
        <v>8756050.0130000003</v>
      </c>
      <c r="J13" s="29" t="str">
        <f t="shared" ref="J13" si="5">+E13</f>
        <v>합계</v>
      </c>
      <c r="K13" s="61">
        <f>IF(K8=0,0,SUM(K4:K12)-F8)</f>
        <v>8756751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-1169.9890000019222</v>
      </c>
      <c r="G14" s="27"/>
      <c r="H14" s="27"/>
      <c r="I14" s="27"/>
      <c r="J14" s="27"/>
      <c r="K14" s="67">
        <f>SUM(K13-I13)</f>
        <v>700.98699999973178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86697.935000000027</v>
      </c>
      <c r="P14" s="39" t="str">
        <f t="shared" si="4"/>
        <v>합계</v>
      </c>
      <c r="Q14" s="69">
        <f>SUM(Q5:Q13)</f>
        <v>19740158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-469.00200000219047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26</v>
      </c>
      <c r="Q19" s="48">
        <f>SUM(P19*1000)</f>
        <v>26000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180</v>
      </c>
      <c r="Q20" s="53">
        <f>SUM(P20*1000)</f>
        <v>180000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24</v>
      </c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34</v>
      </c>
      <c r="Q22" s="53"/>
      <c r="R22" s="32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24</v>
      </c>
      <c r="Q23" s="53"/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21</v>
      </c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2"/>
      <c r="Q25" s="127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SUM((I17-I18-I19-I20-I21-I22)*$I$1+I24)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36"/>
      <c r="O26" s="137"/>
      <c r="P26" s="124"/>
      <c r="Q26" s="115"/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-32</v>
      </c>
      <c r="Q27" s="73"/>
      <c r="R27" s="27"/>
      <c r="S27" s="27"/>
      <c r="T27" s="27"/>
      <c r="U27" s="27"/>
      <c r="V27" s="27"/>
    </row>
    <row r="28" spans="3:22" ht="27.75" customHeight="1" thickBo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30" t="s">
        <v>40</v>
      </c>
      <c r="O28" s="131"/>
      <c r="P28" s="120">
        <v>277</v>
      </c>
      <c r="Q28" s="69">
        <f>SUM(Q19:Q27)</f>
        <v>206000</v>
      </c>
      <c r="R28" s="27"/>
      <c r="S28" s="27"/>
      <c r="T28" s="27"/>
      <c r="U28" s="27"/>
      <c r="V28" s="27"/>
    </row>
    <row r="29" spans="3:22" ht="27.75" customHeight="1" thickBot="1">
      <c r="C29" s="85"/>
      <c r="D29" s="85"/>
      <c r="E29" s="85"/>
      <c r="F29" s="85"/>
      <c r="G29" s="32"/>
      <c r="H29" s="85"/>
      <c r="I29" s="85"/>
      <c r="J29" s="85"/>
      <c r="K29" s="85"/>
      <c r="L29" s="27"/>
      <c r="M29" s="27"/>
      <c r="N29" s="1"/>
      <c r="O29" s="1"/>
      <c r="P29" s="27"/>
      <c r="Q29" s="27"/>
      <c r="R29" s="27"/>
      <c r="S29" s="27"/>
      <c r="T29" s="27"/>
      <c r="U29" s="27"/>
      <c r="V29" s="27"/>
    </row>
    <row r="30" spans="3:22" ht="27.75" customHeight="1">
      <c r="C30" s="85"/>
      <c r="D30" s="32"/>
      <c r="E30" s="85"/>
      <c r="F30" s="86"/>
      <c r="G30" s="32"/>
      <c r="H30" s="85"/>
      <c r="I30" s="32"/>
      <c r="J30" s="85"/>
      <c r="K30" s="86"/>
      <c r="L30" s="27"/>
      <c r="M30" s="27"/>
      <c r="N30" s="111" t="s">
        <v>50</v>
      </c>
      <c r="O30" s="100" t="s">
        <v>51</v>
      </c>
      <c r="P30" s="100" t="s">
        <v>52</v>
      </c>
      <c r="Q30" s="101" t="s">
        <v>53</v>
      </c>
      <c r="R30" s="27"/>
      <c r="S30" s="27"/>
      <c r="T30" s="27"/>
      <c r="U30" s="27"/>
      <c r="V30" s="27"/>
    </row>
    <row r="31" spans="3:22" ht="27.75" customHeight="1" thickBot="1">
      <c r="C31" s="85"/>
      <c r="D31" s="32"/>
      <c r="E31" s="85"/>
      <c r="F31" s="86"/>
      <c r="G31" s="32"/>
      <c r="H31" s="85"/>
      <c r="I31" s="32"/>
      <c r="J31" s="85"/>
      <c r="K31" s="86"/>
      <c r="L31" s="27"/>
      <c r="M31" s="27"/>
      <c r="N31" s="112"/>
      <c r="O31" s="102">
        <v>20810</v>
      </c>
      <c r="P31" s="103">
        <v>20919</v>
      </c>
      <c r="Q31" s="104">
        <f>P31-O31</f>
        <v>109</v>
      </c>
      <c r="R31" s="27"/>
      <c r="S31" s="27"/>
      <c r="T31" s="27"/>
      <c r="U31" s="27"/>
      <c r="V31" s="27"/>
    </row>
    <row r="32" spans="3:22" ht="27.75" customHeight="1">
      <c r="C32" s="85"/>
      <c r="D32" s="87"/>
      <c r="E32" s="85"/>
      <c r="F32" s="86"/>
      <c r="G32" s="32"/>
      <c r="H32" s="85"/>
      <c r="I32" s="87"/>
      <c r="J32" s="85"/>
      <c r="K32" s="86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5"/>
      <c r="D33" s="87"/>
      <c r="E33" s="85"/>
      <c r="F33" s="86"/>
      <c r="G33" s="32"/>
      <c r="H33" s="85"/>
      <c r="I33" s="87"/>
      <c r="J33" s="85"/>
      <c r="K33" s="86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5"/>
      <c r="D34" s="87"/>
      <c r="E34" s="85"/>
      <c r="F34" s="86"/>
      <c r="G34" s="32"/>
      <c r="H34" s="85"/>
      <c r="I34" s="87"/>
      <c r="J34" s="85"/>
      <c r="K34" s="86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5"/>
      <c r="D35" s="87"/>
      <c r="E35" s="85"/>
      <c r="F35" s="86"/>
      <c r="G35" s="32"/>
      <c r="H35" s="85"/>
      <c r="I35" s="87"/>
      <c r="J35" s="85"/>
      <c r="K35" s="86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5"/>
      <c r="D36" s="87"/>
      <c r="E36" s="85"/>
      <c r="F36" s="86"/>
      <c r="G36" s="32"/>
      <c r="H36" s="85"/>
      <c r="I36" s="87"/>
      <c r="J36" s="85"/>
      <c r="K36" s="8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5"/>
      <c r="D37" s="32"/>
      <c r="E37" s="85"/>
      <c r="F37" s="86"/>
      <c r="G37" s="32"/>
      <c r="H37" s="85"/>
      <c r="I37" s="32"/>
      <c r="J37" s="85"/>
      <c r="K37" s="8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88"/>
      <c r="D38" s="89"/>
      <c r="E38" s="88"/>
      <c r="F38" s="90"/>
      <c r="G38" s="89"/>
      <c r="H38" s="88"/>
      <c r="I38" s="89"/>
      <c r="J38" s="88"/>
      <c r="K38" s="90"/>
    </row>
    <row r="39" spans="3:22" ht="27.75" customHeight="1">
      <c r="C39" s="88"/>
      <c r="D39" s="89"/>
      <c r="E39" s="88"/>
      <c r="F39" s="90"/>
      <c r="G39" s="89"/>
      <c r="H39" s="88"/>
      <c r="I39" s="89"/>
      <c r="J39" s="88"/>
      <c r="K39" s="90"/>
    </row>
    <row r="40" spans="3:22" ht="27.75" customHeight="1">
      <c r="F40" s="91"/>
      <c r="K40" s="91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4:O24"/>
    <mergeCell ref="N27:O27"/>
    <mergeCell ref="N22:O22"/>
    <mergeCell ref="N23:O23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97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10.462999999999999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10.196999999999999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203.94</v>
      </c>
      <c r="M3" s="18" t="s">
        <v>10</v>
      </c>
      <c r="N3" s="3"/>
      <c r="O3" s="3"/>
      <c r="P3" s="145" t="str">
        <f>+'(1)'!C1&amp;"년"&amp;'(1)'!E1&amp;"월"&amp;C1&amp;"일"</f>
        <v>2023년5월20일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9400.0310000000009</v>
      </c>
      <c r="E4" s="34" t="str">
        <f>+'[1](1)'!E4</f>
        <v>고액권</v>
      </c>
      <c r="F4" s="36">
        <v>155000</v>
      </c>
      <c r="G4" s="27"/>
      <c r="H4" s="34" t="str">
        <f>+C4</f>
        <v>판매량</v>
      </c>
      <c r="I4" s="35">
        <v>8516.67</v>
      </c>
      <c r="J4" s="42" t="str">
        <f>+'[1](1)'!J4</f>
        <v>고액권</v>
      </c>
      <c r="K4" s="36">
        <v>305000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20618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17916.701000000001</v>
      </c>
      <c r="P5" s="47" t="str">
        <f>+E4</f>
        <v>고액권</v>
      </c>
      <c r="Q5" s="48">
        <f>SUM(F4+K4+F17+K17+F35+K35)</f>
        <v>460000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123.532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2.4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123.532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9582771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18234055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18234055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35.561999999999998</v>
      </c>
      <c r="E10" s="42" t="str">
        <f>+'[1](1)'!E10</f>
        <v>OK케시백</v>
      </c>
      <c r="F10" s="44">
        <v>13700</v>
      </c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-1244.6699999999998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35.561999999999998</v>
      </c>
      <c r="P11" s="51" t="str">
        <f t="shared" si="4"/>
        <v>OK케시백</v>
      </c>
      <c r="Q11" s="53">
        <f>SUM(F10+K10+F23+K23+F41+K41)</f>
        <v>13700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-1244.6699999999998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9757632.2780000009</v>
      </c>
      <c r="E13" s="29" t="str">
        <f>+'[1](1)'!E13</f>
        <v>합계</v>
      </c>
      <c r="F13" s="61">
        <f>SUM(F4:F12)</f>
        <v>9757471</v>
      </c>
      <c r="G13" s="62"/>
      <c r="H13" s="29" t="str">
        <f t="shared" si="2"/>
        <v>합계</v>
      </c>
      <c r="I13" s="60">
        <f>SUM((I4-I5-I6-I7-I8-I9)*$I$1+I11)</f>
        <v>8959536.8399999999</v>
      </c>
      <c r="J13" s="29" t="str">
        <f t="shared" ref="J13" si="5">+E13</f>
        <v>합계</v>
      </c>
      <c r="K13" s="61">
        <f>IF(K8=0,0,SUM(K4:K12)-F8)</f>
        <v>8959284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-161.27800000086427</v>
      </c>
      <c r="G14" s="27"/>
      <c r="H14" s="27"/>
      <c r="I14" s="27"/>
      <c r="J14" s="27"/>
      <c r="K14" s="67">
        <f>SUM(K13-I13)</f>
        <v>-252.83999999985099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87721.175000000003</v>
      </c>
      <c r="P14" s="39" t="str">
        <f t="shared" si="4"/>
        <v>합계</v>
      </c>
      <c r="Q14" s="69">
        <f>SUM(Q5:Q13)</f>
        <v>18716755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-414.11800000071526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139</v>
      </c>
      <c r="Q20" s="53">
        <f>SUM(P20*1000)</f>
        <v>139000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19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-31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165</v>
      </c>
      <c r="Q28" s="69">
        <f>SUM(Q19:Q27)</f>
        <v>152000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21938</v>
      </c>
      <c r="P31" s="103">
        <v>22027</v>
      </c>
      <c r="Q31" s="104">
        <f>P31-O31</f>
        <v>89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L26" sqref="L2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97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7.8609999999999998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10.086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211.80600000000001</v>
      </c>
      <c r="M3" s="18" t="s">
        <v>10</v>
      </c>
      <c r="N3" s="3"/>
      <c r="O3" s="3"/>
      <c r="P3" s="145" t="str">
        <f>+'(1)'!C1&amp;"년"&amp;'(1)'!E1&amp;"월"&amp;C1&amp;"일"</f>
        <v>2023년5월21일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7547.8220000000001</v>
      </c>
      <c r="E4" s="34" t="str">
        <f>+'[1](1)'!E4</f>
        <v>고액권</v>
      </c>
      <c r="F4" s="36">
        <v>145000</v>
      </c>
      <c r="G4" s="27"/>
      <c r="H4" s="34" t="str">
        <f>+C4</f>
        <v>판매량</v>
      </c>
      <c r="I4" s="35">
        <v>5912.5870000000004</v>
      </c>
      <c r="J4" s="42" t="str">
        <f>+'[1](1)'!J4</f>
        <v>고액권</v>
      </c>
      <c r="K4" s="36">
        <v>125000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43320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13460.409</v>
      </c>
      <c r="P5" s="47" t="str">
        <f>+E4</f>
        <v>고액권</v>
      </c>
      <c r="Q5" s="48">
        <f>SUM(F4+K4+F17+K17+F35+K35)</f>
        <v>270000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7764851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13807743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13807743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19.012</v>
      </c>
      <c r="E10" s="42" t="str">
        <f>+'[1](1)'!E10</f>
        <v>OK케시백</v>
      </c>
      <c r="F10" s="44">
        <v>19632</v>
      </c>
      <c r="G10" s="27"/>
      <c r="H10" s="42" t="str">
        <f t="shared" si="2"/>
        <v>고객우대</v>
      </c>
      <c r="I10" s="50">
        <v>124.402</v>
      </c>
      <c r="J10" s="42" t="str">
        <f>+'[1](1)'!J10</f>
        <v>OK케시백</v>
      </c>
      <c r="K10" s="44">
        <v>45794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-665.42000000000007</v>
      </c>
      <c r="E11" s="42" t="str">
        <f>+'[1](1)'!E11</f>
        <v>모바일</v>
      </c>
      <c r="F11" s="44">
        <v>9000</v>
      </c>
      <c r="G11" s="27"/>
      <c r="H11" s="83" t="str">
        <f t="shared" si="2"/>
        <v>-</v>
      </c>
      <c r="I11" s="55">
        <f>SUM(I10*-35)</f>
        <v>-4354.07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143.41399999999999</v>
      </c>
      <c r="P11" s="51" t="str">
        <f t="shared" si="4"/>
        <v>OK케시백</v>
      </c>
      <c r="Q11" s="53">
        <f>SUM(F10+K10+F23+K23+F41+K41)</f>
        <v>65426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-5019.49</v>
      </c>
      <c r="P12" s="51" t="str">
        <f t="shared" si="4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7939643.324</v>
      </c>
      <c r="E13" s="29" t="str">
        <f>+'[1](1)'!E13</f>
        <v>합계</v>
      </c>
      <c r="F13" s="61">
        <f>SUM(F4:F12)</f>
        <v>7939483</v>
      </c>
      <c r="G13" s="62"/>
      <c r="H13" s="29" t="str">
        <f t="shared" si="2"/>
        <v>합계</v>
      </c>
      <c r="I13" s="60">
        <f>SUM((I4-I5-I6-I7-I8-I9)*$I$1+I11)</f>
        <v>6215687.4539999999</v>
      </c>
      <c r="J13" s="29" t="str">
        <f t="shared" ref="J13" si="5">+E13</f>
        <v>합계</v>
      </c>
      <c r="K13" s="61">
        <f>IF(K8=0,0,SUM(K4:K12)-F8)</f>
        <v>6214686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-160.32400000002235</v>
      </c>
      <c r="G14" s="27"/>
      <c r="H14" s="27"/>
      <c r="I14" s="27"/>
      <c r="J14" s="27"/>
      <c r="K14" s="67">
        <f>SUM(K13-I13)</f>
        <v>-1001.4539999999106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62282.555</v>
      </c>
      <c r="P14" s="39" t="str">
        <f t="shared" si="4"/>
        <v>합계</v>
      </c>
      <c r="Q14" s="69">
        <f>SUM(Q5:Q13)</f>
        <v>14154169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-1161.7779999999329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42</v>
      </c>
      <c r="Q20" s="53">
        <f>SUM(P20*1000)</f>
        <v>42000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10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69</v>
      </c>
      <c r="Q28" s="69">
        <f>SUM(Q19:Q27)</f>
        <v>47000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22027</v>
      </c>
      <c r="P31" s="103">
        <v>22053</v>
      </c>
      <c r="Q31" s="104">
        <f>P31-O31</f>
        <v>26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97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10.763999999999999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10.117000000000001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222.57400000000001</v>
      </c>
      <c r="M3" s="18" t="s">
        <v>10</v>
      </c>
      <c r="N3" s="3"/>
      <c r="O3" s="3"/>
      <c r="P3" s="145" t="str">
        <f>+'(1)'!C1&amp;"년"&amp;'(1)'!E1&amp;"월"&amp;C1&amp;"일"</f>
        <v>2023년5월22일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10205.155000000001</v>
      </c>
      <c r="E4" s="34" t="str">
        <f>+'[1](1)'!E4</f>
        <v>고액권</v>
      </c>
      <c r="F4" s="36">
        <v>215000</v>
      </c>
      <c r="G4" s="27"/>
      <c r="H4" s="34" t="str">
        <f>+C4</f>
        <v>판매량</v>
      </c>
      <c r="I4" s="35">
        <v>8226.6</v>
      </c>
      <c r="J4" s="42" t="str">
        <f>+'[1](1)'!J4</f>
        <v>고액권</v>
      </c>
      <c r="K4" s="36">
        <v>200000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23780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5000</v>
      </c>
      <c r="L5" s="2"/>
      <c r="M5" s="20"/>
      <c r="N5" s="45" t="str">
        <f>+C4</f>
        <v>판매량</v>
      </c>
      <c r="O5" s="46">
        <f>SUM(D4+I4+D17+I17+D35+I35)</f>
        <v>18431.755000000001</v>
      </c>
      <c r="P5" s="47" t="str">
        <f>+E4</f>
        <v>고액권</v>
      </c>
      <c r="Q5" s="48">
        <f>SUM(F4+K4+F17+K17+F35+K35)</f>
        <v>415000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254.38499999999999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20.844000000000001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275.22899999999998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57.639000000000003</v>
      </c>
      <c r="E8" s="42" t="str">
        <f>+'[1](1)'!E8</f>
        <v>신용카드</v>
      </c>
      <c r="F8" s="44">
        <v>10146285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18570030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57.639000000000003</v>
      </c>
      <c r="P9" s="51" t="str">
        <f t="shared" si="4"/>
        <v>신용카드</v>
      </c>
      <c r="Q9" s="53">
        <f>IF(K8=0,F8,IF(F21=0,K8,IF(K21=0,F21,K21)))</f>
        <v>18570030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111.768</v>
      </c>
      <c r="E10" s="42" t="str">
        <f>+'[1](1)'!E10</f>
        <v>OK케시백</v>
      </c>
      <c r="F10" s="44">
        <v>11000</v>
      </c>
      <c r="G10" s="27"/>
      <c r="H10" s="42" t="str">
        <f t="shared" si="2"/>
        <v>고객우대</v>
      </c>
      <c r="I10" s="50">
        <v>49.999000000000002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-3911.88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-1749.9650000000001</v>
      </c>
      <c r="J11" s="56" t="str">
        <f>+'[1](1)'!J11</f>
        <v>모바일</v>
      </c>
      <c r="K11" s="44">
        <v>4000</v>
      </c>
      <c r="L11" s="2"/>
      <c r="M11" s="20"/>
      <c r="N11" s="51" t="str">
        <f t="shared" si="3"/>
        <v>고객우대</v>
      </c>
      <c r="O11" s="54">
        <f>SUM(D10+I10+D23+I23+D41+I41)</f>
        <v>161.767</v>
      </c>
      <c r="P11" s="51" t="str">
        <f t="shared" si="4"/>
        <v>OK케시백</v>
      </c>
      <c r="Q11" s="53">
        <f>SUM(F10+K10+F23+K23+F41+K41)</f>
        <v>11000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25342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-5661.8450000000003</v>
      </c>
      <c r="P12" s="51" t="str">
        <f t="shared" si="4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10403661.932</v>
      </c>
      <c r="E13" s="29" t="str">
        <f>+'[1](1)'!E13</f>
        <v>합계</v>
      </c>
      <c r="F13" s="61">
        <f>SUM(F4:F12)</f>
        <v>10403627</v>
      </c>
      <c r="G13" s="62"/>
      <c r="H13" s="29" t="str">
        <f t="shared" si="2"/>
        <v>합계</v>
      </c>
      <c r="I13" s="60">
        <f>SUM((I4-I5-I6-I7-I8-I9)*$I$1+I11)</f>
        <v>8630705.347000001</v>
      </c>
      <c r="J13" s="29" t="str">
        <f t="shared" ref="J13" si="5">+E13</f>
        <v>합계</v>
      </c>
      <c r="K13" s="61">
        <f>IF(K8=0,0,SUM(K4:K12)-F8)</f>
        <v>8632745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25342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-34.932000000029802</v>
      </c>
      <c r="G14" s="27"/>
      <c r="H14" s="27"/>
      <c r="I14" s="27"/>
      <c r="J14" s="27"/>
      <c r="K14" s="67">
        <f>SUM(K13-I13)</f>
        <v>2039.6529999990016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84832.590000000011</v>
      </c>
      <c r="P14" s="39" t="str">
        <f t="shared" si="4"/>
        <v>합계</v>
      </c>
      <c r="Q14" s="69">
        <f>SUM(Q5:Q13)</f>
        <v>19036372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2004.7209999989718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51</v>
      </c>
      <c r="Q20" s="53">
        <f>SUM(P20*1000)</f>
        <v>51000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17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103</v>
      </c>
      <c r="Q28" s="69">
        <f>SUM(Q19:Q27)</f>
        <v>63000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22027</v>
      </c>
      <c r="P31" s="103">
        <v>22090</v>
      </c>
      <c r="Q31" s="104">
        <f>P31-O31</f>
        <v>63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D11" sqref="D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97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11.227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10.164999999999999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233.79499999999999</v>
      </c>
      <c r="M3" s="18" t="s">
        <v>10</v>
      </c>
      <c r="N3" s="3"/>
      <c r="O3" s="3"/>
      <c r="P3" s="145" t="str">
        <f>+'(1)'!C1&amp;"년"&amp;'(1)'!E1&amp;"월"&amp;C1&amp;"일"</f>
        <v>2023년5월23일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10613.852000000001</v>
      </c>
      <c r="E4" s="34" t="str">
        <f>+'[1](1)'!E4</f>
        <v>고액권</v>
      </c>
      <c r="F4" s="36">
        <v>145000</v>
      </c>
      <c r="G4" s="27"/>
      <c r="H4" s="34" t="str">
        <f>+C4</f>
        <v>판매량</v>
      </c>
      <c r="I4" s="35">
        <v>8609.6839999999993</v>
      </c>
      <c r="J4" s="42" t="str">
        <f>+'[1](1)'!J4</f>
        <v>고액권</v>
      </c>
      <c r="K4" s="36">
        <v>250000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40494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19223.536</v>
      </c>
      <c r="P5" s="47" t="str">
        <f>+E4</f>
        <v>고액권</v>
      </c>
      <c r="Q5" s="48">
        <f>SUM(F4+K4+F17+K17+F35+K35)</f>
        <v>395000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243.11699999999999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2.4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243.11699999999999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10740134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19541176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19541176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538.27300000000002</v>
      </c>
      <c r="E10" s="42" t="str">
        <f>+'[1](1)'!E10</f>
        <v>OK케시백</v>
      </c>
      <c r="F10" s="44">
        <v>6000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-18839.555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538.27300000000002</v>
      </c>
      <c r="P11" s="51" t="str">
        <f t="shared" si="4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-18839.555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10891173.665000001</v>
      </c>
      <c r="E13" s="29" t="str">
        <f>+'[1](1)'!E13</f>
        <v>합계</v>
      </c>
      <c r="F13" s="61">
        <f>SUM(F4:F12)</f>
        <v>10892134</v>
      </c>
      <c r="G13" s="62"/>
      <c r="H13" s="29" t="str">
        <f t="shared" si="2"/>
        <v>합계</v>
      </c>
      <c r="I13" s="60">
        <f>SUM((I4-I5-I6-I7-I8-I9)*$I$1+I11)</f>
        <v>9057387.568</v>
      </c>
      <c r="J13" s="29" t="str">
        <f t="shared" ref="J13" si="5">+E13</f>
        <v>합계</v>
      </c>
      <c r="K13" s="61">
        <f>IF(K8=0,0,SUM(K4:K12)-F8)</f>
        <v>9055042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960.33499999903142</v>
      </c>
      <c r="G14" s="27"/>
      <c r="H14" s="27"/>
      <c r="I14" s="27"/>
      <c r="J14" s="27"/>
      <c r="K14" s="67">
        <f>SUM(K13-I13)</f>
        <v>-2345.5679999999702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76062.540000000008</v>
      </c>
      <c r="P14" s="39" t="str">
        <f t="shared" si="4"/>
        <v>합계</v>
      </c>
      <c r="Q14" s="69">
        <f>SUM(Q5:Q13)</f>
        <v>19947176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-1385.2330000009388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29</v>
      </c>
      <c r="Q19" s="48">
        <f>SUM(P19*1000)</f>
        <v>29000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122</v>
      </c>
      <c r="Q20" s="53">
        <f>SUM(P20*1000)</f>
        <v>122000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16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31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23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231</v>
      </c>
      <c r="Q28" s="69">
        <f>SUM(Q19:Q27)</f>
        <v>151000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22090</v>
      </c>
      <c r="P31" s="103">
        <v>22168</v>
      </c>
      <c r="Q31" s="104">
        <f>P31-O31</f>
        <v>78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5" sqref="K5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11.25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97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11.417999999999999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10.217000000000001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245.20800000000003</v>
      </c>
      <c r="M3" s="18" t="s">
        <v>10</v>
      </c>
      <c r="N3" s="3"/>
      <c r="O3" s="3"/>
      <c r="P3" s="145" t="str">
        <f>+'(1)'!C1&amp;"년"&amp;'(1)'!E1&amp;"월"&amp;C1&amp;"일"</f>
        <v>2023년5월24일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11130.050999999999</v>
      </c>
      <c r="E4" s="34" t="str">
        <f>+'[1](1)'!E4</f>
        <v>고액권</v>
      </c>
      <c r="F4" s="36">
        <v>120000</v>
      </c>
      <c r="G4" s="27"/>
      <c r="H4" s="34" t="str">
        <f>+C4</f>
        <v>판매량</v>
      </c>
      <c r="I4" s="35">
        <v>8420.7099999999991</v>
      </c>
      <c r="J4" s="42" t="str">
        <f>+'[1](1)'!J4</f>
        <v>고액권</v>
      </c>
      <c r="K4" s="36">
        <v>250000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19802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9000</v>
      </c>
      <c r="L5" s="2"/>
      <c r="M5" s="20"/>
      <c r="N5" s="45" t="str">
        <f>+C4</f>
        <v>판매량</v>
      </c>
      <c r="O5" s="46">
        <f>SUM(D4+I4+D17+I17+D35+I35)</f>
        <v>19550.760999999999</v>
      </c>
      <c r="P5" s="47" t="str">
        <f>+E4</f>
        <v>고액권</v>
      </c>
      <c r="Q5" s="48">
        <f>SUM(F4+K4+F17+K17+F35+K35)</f>
        <v>370000</v>
      </c>
      <c r="R5" s="7">
        <v>29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321.923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13.352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12000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335.27499999999998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11226940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19811291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19811291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420.23399999999998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48.543999999999997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-14708.189999999999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-1699.04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468.77799999999996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-16407.23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11355442.466</v>
      </c>
      <c r="E13" s="29" t="str">
        <f>+'[1](1)'!E13</f>
        <v>합계</v>
      </c>
      <c r="F13" s="61">
        <f>SUM(F4:F12)</f>
        <v>11354940</v>
      </c>
      <c r="G13" s="62"/>
      <c r="H13" s="29" t="str">
        <f t="shared" si="2"/>
        <v>합계</v>
      </c>
      <c r="I13" s="60">
        <f>SUM((I4-I5-I6-I7-I8-I9)*$I$1+I11)</f>
        <v>8842841.5759999994</v>
      </c>
      <c r="J13" s="29" t="str">
        <f t="shared" ref="J13" si="5">+E13</f>
        <v>합계</v>
      </c>
      <c r="K13" s="61">
        <f>IF(K8=0,0,SUM(K4:K12)-F8)</f>
        <v>8843351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-502.4660000000149</v>
      </c>
      <c r="G14" s="27"/>
      <c r="H14" s="27"/>
      <c r="I14" s="27"/>
      <c r="J14" s="27"/>
      <c r="K14" s="67">
        <f>SUM(K13-I13)</f>
        <v>509.42400000058115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79670.2</v>
      </c>
      <c r="P14" s="39" t="str">
        <f t="shared" si="4"/>
        <v>합계</v>
      </c>
      <c r="Q14" s="69">
        <f>SUM(Q5:Q13)</f>
        <v>20198291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6.9580000005662441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138</v>
      </c>
      <c r="Q20" s="53">
        <f>SUM(P20*1000)</f>
        <v>138000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35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-23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197</v>
      </c>
      <c r="Q28" s="69">
        <f>SUM(Q19:Q27)</f>
        <v>155000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22168</v>
      </c>
      <c r="P31" s="103">
        <v>22262</v>
      </c>
      <c r="Q31" s="104">
        <f>P31-O31</f>
        <v>94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97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10.574999999999999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10.231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255.77500000000001</v>
      </c>
      <c r="M3" s="18" t="s">
        <v>10</v>
      </c>
      <c r="N3" s="3"/>
      <c r="O3" s="3"/>
      <c r="P3" s="145" t="str">
        <f>+'(1)'!C1&amp;"년"&amp;'(1)'!E1&amp;"월"&amp;C1&amp;"일"</f>
        <v>2023년5월25일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9479.9179999999997</v>
      </c>
      <c r="E4" s="34" t="str">
        <f>+'[1](1)'!E4</f>
        <v>고액권</v>
      </c>
      <c r="F4" s="36">
        <v>140000</v>
      </c>
      <c r="G4" s="27"/>
      <c r="H4" s="34" t="str">
        <f>+C4</f>
        <v>판매량</v>
      </c>
      <c r="I4" s="35">
        <v>8627.8469999999998</v>
      </c>
      <c r="J4" s="42" t="str">
        <f>+'[1](1)'!J4</f>
        <v>고액권</v>
      </c>
      <c r="K4" s="36">
        <v>185000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37300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18107.764999999999</v>
      </c>
      <c r="P5" s="47" t="str">
        <f>+E4</f>
        <v>고액권</v>
      </c>
      <c r="Q5" s="48">
        <f>SUM(F4+K4+F17+K17+F35+K35)</f>
        <v>325000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184.691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2.4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184.691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9597401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18483647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18483647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114.627</v>
      </c>
      <c r="E10" s="42" t="str">
        <f>+'[1](1)'!E10</f>
        <v>OK케시백</v>
      </c>
      <c r="F10" s="44">
        <v>29525</v>
      </c>
      <c r="G10" s="27"/>
      <c r="H10" s="42" t="str">
        <f t="shared" si="2"/>
        <v>고객우대</v>
      </c>
      <c r="I10" s="50">
        <v>43.225999999999999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-4011.9449999999997</v>
      </c>
      <c r="E11" s="42" t="str">
        <f>+'[1](1)'!E11</f>
        <v>모바일</v>
      </c>
      <c r="F11" s="44">
        <v>4000</v>
      </c>
      <c r="G11" s="27"/>
      <c r="H11" s="83" t="str">
        <f t="shared" si="2"/>
        <v>-</v>
      </c>
      <c r="I11" s="55">
        <f>SUM(I10*-35)</f>
        <v>-1512.9099999999999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157.85300000000001</v>
      </c>
      <c r="P11" s="51" t="str">
        <f t="shared" si="4"/>
        <v>OK케시백</v>
      </c>
      <c r="Q11" s="53">
        <f>SUM(F10+K10+F23+K23+F41+K41)</f>
        <v>29525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-5524.8550000000005</v>
      </c>
      <c r="P12" s="51" t="str">
        <f t="shared" si="4"/>
        <v>모바일</v>
      </c>
      <c r="Q12" s="53">
        <f>SUM(F11+K11+F24+K24+F42+K42)</f>
        <v>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9774566.8589999992</v>
      </c>
      <c r="E13" s="29" t="str">
        <f>+'[1](1)'!E13</f>
        <v>합계</v>
      </c>
      <c r="F13" s="61">
        <f>SUM(F4:F12)</f>
        <v>9773926</v>
      </c>
      <c r="G13" s="62"/>
      <c r="H13" s="29" t="str">
        <f t="shared" si="2"/>
        <v>합계</v>
      </c>
      <c r="I13" s="60">
        <f>SUM((I4-I5-I6-I7-I8-I9)*$I$1+I11)</f>
        <v>9074982.1339999996</v>
      </c>
      <c r="J13" s="29" t="str">
        <f t="shared" ref="J13" si="5">+E13</f>
        <v>합계</v>
      </c>
      <c r="K13" s="61">
        <f>IF(K8=0,0,SUM(K4:K12)-F8)</f>
        <v>9074246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-640.85899999924004</v>
      </c>
      <c r="G14" s="27"/>
      <c r="H14" s="27"/>
      <c r="I14" s="27"/>
      <c r="J14" s="27"/>
      <c r="K14" s="67">
        <f>SUM(K13-I13)</f>
        <v>-736.13399999961257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84090.514999999999</v>
      </c>
      <c r="P14" s="39" t="str">
        <f t="shared" si="4"/>
        <v>합계</v>
      </c>
      <c r="Q14" s="69">
        <f>SUM(Q5:Q13)</f>
        <v>18848172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-1376.9929999988526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66</v>
      </c>
      <c r="Q20" s="53">
        <f>SUM(P20*1000)</f>
        <v>66000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13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-104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72000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22262</v>
      </c>
      <c r="P31" s="103">
        <v>22307</v>
      </c>
      <c r="Q31" s="104">
        <f>P31-O31</f>
        <v>45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97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12.298999999999999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10.311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268.08600000000001</v>
      </c>
      <c r="M3" s="18" t="s">
        <v>10</v>
      </c>
      <c r="N3" s="3"/>
      <c r="O3" s="3"/>
      <c r="P3" s="145" t="str">
        <f>+'(1)'!C1&amp;"년"&amp;'(1)'!E1&amp;"월"&amp;C1&amp;"일"</f>
        <v>2023년5월26일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10745.549000000001</v>
      </c>
      <c r="E4" s="34" t="str">
        <f>+'[1](1)'!E4</f>
        <v>고액권</v>
      </c>
      <c r="F4" s="36">
        <v>145000</v>
      </c>
      <c r="G4" s="27"/>
      <c r="H4" s="34" t="str">
        <f>+C4</f>
        <v>판매량</v>
      </c>
      <c r="I4" s="35">
        <v>10313.549999999999</v>
      </c>
      <c r="J4" s="42" t="str">
        <f>+'[1](1)'!J4</f>
        <v>고액권</v>
      </c>
      <c r="K4" s="36">
        <v>315000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50437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21059.099000000002</v>
      </c>
      <c r="P5" s="47" t="str">
        <f>+E4</f>
        <v>고액권</v>
      </c>
      <c r="Q5" s="48">
        <f>SUM(F4+K4+F17+K17+F35+K35)</f>
        <v>460000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420.12900000000002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420.12900000000002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10665503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21172643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21172643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276.72199999999998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35.509</v>
      </c>
      <c r="J10" s="42" t="str">
        <f>+'[1](1)'!J10</f>
        <v>OK케시백</v>
      </c>
      <c r="K10" s="44">
        <v>18730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-9685.2699999999986</v>
      </c>
      <c r="E11" s="42" t="str">
        <f>+'[1](1)'!E11</f>
        <v>모바일</v>
      </c>
      <c r="F11" s="44">
        <v>40000</v>
      </c>
      <c r="G11" s="27"/>
      <c r="H11" s="83" t="str">
        <f t="shared" si="2"/>
        <v>-</v>
      </c>
      <c r="I11" s="55">
        <f>SUM(I10*-35)</f>
        <v>-1242.8150000000001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312.23099999999999</v>
      </c>
      <c r="P11" s="51" t="str">
        <f t="shared" si="4"/>
        <v>OK케시백</v>
      </c>
      <c r="Q11" s="53">
        <f>SUM(F10+K10+F23+K23+F41+K41)</f>
        <v>18730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-10928.084999999999</v>
      </c>
      <c r="P12" s="51" t="str">
        <f t="shared" si="4"/>
        <v>모바일</v>
      </c>
      <c r="Q12" s="53">
        <f>SUM(F11+K11+F24+K24+F42+K42)</f>
        <v>45000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10852656.57</v>
      </c>
      <c r="E13" s="29" t="str">
        <f>+'[1](1)'!E13</f>
        <v>합계</v>
      </c>
      <c r="F13" s="61">
        <f>SUM(F4:F12)</f>
        <v>10852503</v>
      </c>
      <c r="G13" s="62"/>
      <c r="H13" s="29" t="str">
        <f t="shared" si="2"/>
        <v>합계</v>
      </c>
      <c r="I13" s="60">
        <f>SUM((I4-I5-I6-I7-I8-I9)*$I$1+I11)</f>
        <v>10848611.785</v>
      </c>
      <c r="J13" s="29" t="str">
        <f t="shared" ref="J13" si="5">+E13</f>
        <v>합계</v>
      </c>
      <c r="K13" s="61">
        <f>IF(K8=0,0,SUM(K4:K12)-F8)</f>
        <v>10848870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-153.57000000029802</v>
      </c>
      <c r="G14" s="27"/>
      <c r="H14" s="27"/>
      <c r="I14" s="27"/>
      <c r="J14" s="27"/>
      <c r="K14" s="67">
        <f>SUM(K13-I13)</f>
        <v>258.21499999985099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92266.765000000014</v>
      </c>
      <c r="P14" s="39" t="str">
        <f t="shared" si="4"/>
        <v>합계</v>
      </c>
      <c r="Q14" s="69">
        <f>SUM(Q5:Q13)</f>
        <v>21701373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104.64499999955297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119</v>
      </c>
      <c r="Q20" s="53">
        <f>SUM(P20*1000)</f>
        <v>119000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-25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177</v>
      </c>
      <c r="Q28" s="69">
        <f>SUM(Q19:Q27)</f>
        <v>138000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22307</v>
      </c>
      <c r="P31" s="103">
        <v>22373</v>
      </c>
      <c r="Q31" s="104">
        <f>P31-O31</f>
        <v>66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N28" sqref="N28:O28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97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7.2750000000000004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10.199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275.37299999999999</v>
      </c>
      <c r="M3" s="18" t="s">
        <v>10</v>
      </c>
      <c r="N3" s="3"/>
      <c r="O3" s="3"/>
      <c r="P3" s="145" t="str">
        <f>+'(1)'!C1&amp;"년"&amp;'(1)'!E1&amp;"월"&amp;C1&amp;"일"</f>
        <v>2023년5월27일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6805.4989999999998</v>
      </c>
      <c r="E4" s="34" t="str">
        <f>+'[1](1)'!E4</f>
        <v>고액권</v>
      </c>
      <c r="F4" s="36">
        <v>145000</v>
      </c>
      <c r="G4" s="27"/>
      <c r="H4" s="34" t="str">
        <f>+C4</f>
        <v>판매량</v>
      </c>
      <c r="I4" s="35">
        <v>5652.3850000000002</v>
      </c>
      <c r="J4" s="42" t="str">
        <f>+'[1](1)'!J4</f>
        <v>고액권</v>
      </c>
      <c r="K4" s="36">
        <v>185000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37480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12457.884</v>
      </c>
      <c r="P5" s="47" t="str">
        <f>+E4</f>
        <v>고액권</v>
      </c>
      <c r="Q5" s="48">
        <f>SUM(F4+K4+F17+K17+F35+K35)</f>
        <v>330000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1.9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6998506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12753736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12753736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121.361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-4247.6350000000002</v>
      </c>
      <c r="E11" s="42" t="str">
        <f>+'[1](1)'!E11</f>
        <v>모바일</v>
      </c>
      <c r="F11" s="44">
        <v>10000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121.361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-4247.6350000000002</v>
      </c>
      <c r="P12" s="51" t="str">
        <f t="shared" si="4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7155137.3130000001</v>
      </c>
      <c r="E13" s="29" t="str">
        <f>+'[1](1)'!E13</f>
        <v>합계</v>
      </c>
      <c r="F13" s="61">
        <f>SUM(F4:F12)</f>
        <v>7155506</v>
      </c>
      <c r="G13" s="62"/>
      <c r="H13" s="29" t="str">
        <f t="shared" si="2"/>
        <v>합계</v>
      </c>
      <c r="I13" s="60">
        <f>SUM((I4-I5-I6-I7-I8-I9)*$I$1+I11)</f>
        <v>5946309.0200000005</v>
      </c>
      <c r="J13" s="29" t="str">
        <f t="shared" ref="J13" si="5">+E13</f>
        <v>합계</v>
      </c>
      <c r="K13" s="61">
        <f>IF(K8=0,0,SUM(K4:K12)-F8)</f>
        <v>5946230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368.68699999991804</v>
      </c>
      <c r="G14" s="27"/>
      <c r="H14" s="27"/>
      <c r="I14" s="27"/>
      <c r="J14" s="27"/>
      <c r="K14" s="67">
        <f>SUM(K13-I13)</f>
        <v>-79.020000000484288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58041.784999999996</v>
      </c>
      <c r="P14" s="39" t="str">
        <f t="shared" si="4"/>
        <v>합계</v>
      </c>
      <c r="Q14" s="69">
        <f>SUM(Q5:Q13)</f>
        <v>13101736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289.66699999943376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</v>
      </c>
      <c r="Q19" s="48">
        <f>SUM(P19*1000)</f>
        <v>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7</v>
      </c>
      <c r="Q20" s="53">
        <f>SUM(P20*1000)</f>
        <v>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29</v>
      </c>
      <c r="Q28" s="69">
        <f>SUM(Q19:Q27)</f>
        <v>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22373</v>
      </c>
      <c r="P31" s="103">
        <v>22379</v>
      </c>
      <c r="Q31" s="104">
        <f>P31-O31</f>
        <v>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97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6.6210000000000004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10.071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281.988</v>
      </c>
      <c r="M3" s="18" t="s">
        <v>10</v>
      </c>
      <c r="N3" s="3"/>
      <c r="O3" s="3"/>
      <c r="P3" s="145" t="str">
        <f>+'(1)'!C1&amp;"년"&amp;'(1)'!E1&amp;"월"&amp;C1&amp;"일"</f>
        <v>2023년5월28일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6376.3190000000004</v>
      </c>
      <c r="E4" s="34" t="str">
        <f>+'[1](1)'!E4</f>
        <v>고액권</v>
      </c>
      <c r="F4" s="36">
        <v>255000</v>
      </c>
      <c r="G4" s="27"/>
      <c r="H4" s="34" t="str">
        <f>+C4</f>
        <v>판매량</v>
      </c>
      <c r="I4" s="35">
        <v>4960.4459999999999</v>
      </c>
      <c r="J4" s="42" t="str">
        <f>+'[1](1)'!J4</f>
        <v>고액권</v>
      </c>
      <c r="K4" s="36">
        <v>90000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25709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11336.764999999999</v>
      </c>
      <c r="P5" s="47" t="str">
        <f>+E4</f>
        <v>고액권</v>
      </c>
      <c r="Q5" s="48">
        <f>SUM(F4+K4+F17+K17+F35+K35)</f>
        <v>345000</v>
      </c>
      <c r="R5" s="7">
        <v>27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6441695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11539335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11539335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10000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>
        <v>28969</v>
      </c>
      <c r="L12" s="2"/>
      <c r="M12" s="20"/>
      <c r="N12" s="51" t="str">
        <f t="shared" si="3"/>
        <v>-</v>
      </c>
      <c r="O12" s="55">
        <f>SUM(O11*-35)</f>
        <v>0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6707887.5880000005</v>
      </c>
      <c r="E13" s="29" t="str">
        <f>+'[1](1)'!E13</f>
        <v>합계</v>
      </c>
      <c r="F13" s="61">
        <f>SUM(F4:F12)</f>
        <v>6707695</v>
      </c>
      <c r="G13" s="62"/>
      <c r="H13" s="29" t="str">
        <f t="shared" si="2"/>
        <v>합계</v>
      </c>
      <c r="I13" s="60">
        <f>SUM((I4-I5-I6-I7-I8-I9)*$I$1+I11)</f>
        <v>5218389.1919999998</v>
      </c>
      <c r="J13" s="29" t="str">
        <f t="shared" ref="J13" si="5">+E13</f>
        <v>합계</v>
      </c>
      <c r="K13" s="61">
        <f>IF(K8=0,0,SUM(K4:K12)-F8)</f>
        <v>5217609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28969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-192.58800000045449</v>
      </c>
      <c r="G14" s="27"/>
      <c r="H14" s="27"/>
      <c r="I14" s="27"/>
      <c r="J14" s="27"/>
      <c r="K14" s="67">
        <f>SUM(K13-I13)</f>
        <v>-780.19199999980628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56683.824999999997</v>
      </c>
      <c r="P14" s="39" t="str">
        <f t="shared" si="4"/>
        <v>합계</v>
      </c>
      <c r="Q14" s="69">
        <f>SUM(Q5:Q13)</f>
        <v>11925304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-972.78000000026077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0</v>
      </c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0</v>
      </c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0</v>
      </c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22379</v>
      </c>
      <c r="P31" s="103">
        <v>22379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97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7.9550000000000001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9.9979999999999993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289.94200000000001</v>
      </c>
      <c r="M3" s="18" t="s">
        <v>10</v>
      </c>
      <c r="N3" s="3"/>
      <c r="O3" s="3"/>
      <c r="P3" s="145" t="str">
        <f>+'(1)'!C1&amp;"년"&amp;'(1)'!E1&amp;"월"&amp;C1&amp;"일"</f>
        <v>2023년5월29일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8301.018</v>
      </c>
      <c r="E4" s="34" t="str">
        <f>+'[1](1)'!E4</f>
        <v>고액권</v>
      </c>
      <c r="F4" s="36">
        <v>280000</v>
      </c>
      <c r="G4" s="27"/>
      <c r="H4" s="34" t="str">
        <f>+C4</f>
        <v>판매량</v>
      </c>
      <c r="I4" s="35">
        <v>5320.1610000000001</v>
      </c>
      <c r="J4" s="42" t="str">
        <f>+'[1](1)'!J4</f>
        <v>고액권</v>
      </c>
      <c r="K4" s="36">
        <v>25000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47408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13621.179</v>
      </c>
      <c r="P5" s="47" t="str">
        <f>+E4</f>
        <v>고액권</v>
      </c>
      <c r="Q5" s="48">
        <f>SUM(F4+K4+F17+K17+F35+K35)</f>
        <v>305000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14.541</v>
      </c>
      <c r="E6" s="105" t="str">
        <f>+'[1](1)'!E6</f>
        <v>블루/레드포인트</v>
      </c>
      <c r="F6" s="44">
        <v>49375</v>
      </c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14.541</v>
      </c>
      <c r="P7" s="106" t="str">
        <f t="shared" ref="P7:P14" si="4">+E6</f>
        <v>블루/레드포인트</v>
      </c>
      <c r="Q7" s="53">
        <f>SUM(F6+K6+F19+K19+F37+K37)</f>
        <v>49375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8308955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13877533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13877533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133.279</v>
      </c>
      <c r="E10" s="42" t="str">
        <f>+'[1](1)'!E10</f>
        <v>OK케시백</v>
      </c>
      <c r="F10" s="44">
        <v>20000</v>
      </c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-4664.7649999999994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133.279</v>
      </c>
      <c r="P11" s="51" t="str">
        <f t="shared" si="4"/>
        <v>OK케시백</v>
      </c>
      <c r="Q11" s="53">
        <f>SUM(F10+K10+F23+K23+F41+K41)</f>
        <v>20000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55571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-4664.7649999999994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8712709.0390000008</v>
      </c>
      <c r="E13" s="29" t="str">
        <f>+'[1](1)'!E13</f>
        <v>합계</v>
      </c>
      <c r="F13" s="61">
        <f>SUM(F4:F12)</f>
        <v>8713901</v>
      </c>
      <c r="G13" s="62"/>
      <c r="H13" s="29" t="str">
        <f t="shared" si="2"/>
        <v>합계</v>
      </c>
      <c r="I13" s="60">
        <f>SUM((I4-I5-I6-I7-I8-I9)*$I$1+I11)</f>
        <v>5596809.3720000004</v>
      </c>
      <c r="J13" s="29" t="str">
        <f t="shared" ref="J13" si="5">+E13</f>
        <v>합계</v>
      </c>
      <c r="K13" s="61">
        <f>IF(K8=0,0,SUM(K4:K12)-F8)</f>
        <v>5596578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55571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1191.9609999991953</v>
      </c>
      <c r="G14" s="27"/>
      <c r="H14" s="27"/>
      <c r="I14" s="27"/>
      <c r="J14" s="27"/>
      <c r="K14" s="67">
        <f>SUM(K13-I13)</f>
        <v>-231.37200000043958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63368.425000000003</v>
      </c>
      <c r="P14" s="39" t="str">
        <f t="shared" si="4"/>
        <v>합계</v>
      </c>
      <c r="Q14" s="69">
        <f>SUM(Q5:Q13)</f>
        <v>14310479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960.58899999875575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20</v>
      </c>
      <c r="Q19" s="48">
        <f>SUM(P19*1000)</f>
        <v>20000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77</v>
      </c>
      <c r="Q20" s="53">
        <f>SUM(P20*1000)</f>
        <v>77000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144</v>
      </c>
      <c r="Q28" s="69">
        <f>SUM(Q19:Q27)</f>
        <v>97000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22379</v>
      </c>
      <c r="P31" s="103">
        <v>22435</v>
      </c>
      <c r="Q31" s="104">
        <f>P31-O31</f>
        <v>56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99">
        <v>5</v>
      </c>
      <c r="F1" s="1"/>
      <c r="G1" s="1"/>
      <c r="H1" s="1"/>
      <c r="I1" s="1">
        <v>1052</v>
      </c>
      <c r="J1" s="1"/>
      <c r="K1" s="1"/>
      <c r="L1" s="21">
        <f>+ROUND(+O5*0.584/1000,3)</f>
        <v>10.738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10.487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31.460999999999999</v>
      </c>
      <c r="M3" s="18" t="s">
        <v>10</v>
      </c>
      <c r="N3" s="3"/>
      <c r="O3" s="3"/>
      <c r="P3" s="145" t="str">
        <f>+'(1)'!C1&amp;"년"&amp;'(1)'!E1&amp;"월"&amp;C1&amp;"일"</f>
        <v>2023년5월3일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9384.3369999999995</v>
      </c>
      <c r="E4" s="34" t="str">
        <f>+'[1](1)'!E4</f>
        <v>고액권</v>
      </c>
      <c r="F4" s="36">
        <v>65000</v>
      </c>
      <c r="G4" s="27"/>
      <c r="H4" s="34" t="str">
        <f>+C4</f>
        <v>판매량</v>
      </c>
      <c r="I4" s="35">
        <v>9003.4449999999997</v>
      </c>
      <c r="J4" s="42" t="str">
        <f>+'[1](1)'!J4</f>
        <v>고액권</v>
      </c>
      <c r="K4" s="36">
        <v>150000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38601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18387.781999999999</v>
      </c>
      <c r="P5" s="47" t="str">
        <f>+E4</f>
        <v>고액권</v>
      </c>
      <c r="Q5" s="48">
        <f>SUM(F4+K4+F17+K17+F35+K35)</f>
        <v>215000</v>
      </c>
      <c r="R5" s="7">
        <v>23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145.869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24.867999999999999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1.9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170.73699999999999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48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9619633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18875402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18875402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239.23599999999999</v>
      </c>
      <c r="E10" s="42" t="str">
        <f>+'[1](1)'!E10</f>
        <v>OK케시백</v>
      </c>
      <c r="F10" s="44">
        <v>18928</v>
      </c>
      <c r="G10" s="27"/>
      <c r="H10" s="42" t="str">
        <f t="shared" si="2"/>
        <v>고객우대</v>
      </c>
      <c r="I10" s="50">
        <v>55.85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-8373.26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-1954.75</v>
      </c>
      <c r="J11" s="56" t="str">
        <f>+'[1](1)'!J11</f>
        <v>모바일</v>
      </c>
      <c r="K11" s="44">
        <v>35000</v>
      </c>
      <c r="L11" s="2"/>
      <c r="M11" s="20"/>
      <c r="N11" s="51" t="str">
        <f t="shared" si="3"/>
        <v>고객우대</v>
      </c>
      <c r="O11" s="54">
        <f>SUM(D10+I10+D23+I23+D41+I41)</f>
        <v>295.08600000000001</v>
      </c>
      <c r="P11" s="51" t="str">
        <f t="shared" si="4"/>
        <v>OK케시백</v>
      </c>
      <c r="Q11" s="53">
        <f>SUM(F10+K10+F23+K23+F41+K41)</f>
        <v>18928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-10328.01</v>
      </c>
      <c r="P12" s="51" t="str">
        <f t="shared" si="4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9710495.0759999994</v>
      </c>
      <c r="E13" s="29" t="str">
        <f>+'[1](1)'!E13</f>
        <v>합계</v>
      </c>
      <c r="F13" s="61">
        <f>SUM(F4:F12)</f>
        <v>9709561</v>
      </c>
      <c r="G13" s="62"/>
      <c r="H13" s="29" t="str">
        <f t="shared" si="2"/>
        <v>합계</v>
      </c>
      <c r="I13" s="60">
        <f>SUM((I4-I5-I6-I7-I8-I9)*$I$1+I11)</f>
        <v>9443508.2539999988</v>
      </c>
      <c r="J13" s="29" t="str">
        <f t="shared" ref="J13" si="5">+E13</f>
        <v>합계</v>
      </c>
      <c r="K13" s="61">
        <f>IF(K8=0,0,SUM(K4:K12)-F8)</f>
        <v>9443769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-934.07599999941885</v>
      </c>
      <c r="G14" s="27"/>
      <c r="H14" s="27"/>
      <c r="I14" s="27"/>
      <c r="J14" s="27"/>
      <c r="K14" s="67">
        <f>SUM(K13-I13)</f>
        <v>260.74600000120699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80757.214999999997</v>
      </c>
      <c r="P14" s="39" t="str">
        <f t="shared" si="4"/>
        <v>합계</v>
      </c>
      <c r="Q14" s="69">
        <f>SUM(Q5:Q13)</f>
        <v>19153330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-673.32999999821186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94</v>
      </c>
      <c r="Q20" s="53">
        <f>SUM(P20*1000)</f>
        <v>94000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26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146</v>
      </c>
      <c r="Q28" s="69">
        <f>SUM(Q19:Q27)</f>
        <v>102000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20919</v>
      </c>
      <c r="P31" s="103">
        <v>20985</v>
      </c>
      <c r="Q31" s="104">
        <f>P31-O31</f>
        <v>66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97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11.484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10.048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301.44</v>
      </c>
      <c r="M3" s="18" t="s">
        <v>10</v>
      </c>
      <c r="N3" s="3"/>
      <c r="O3" s="3"/>
      <c r="P3" s="145" t="str">
        <f>+'(1)'!C1&amp;"년"&amp;'(1)'!E1&amp;"월"&amp;C1&amp;"일"</f>
        <v>2023년5월30일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10595.212</v>
      </c>
      <c r="E4" s="34" t="str">
        <f>+'[1](1)'!E4</f>
        <v>고액권</v>
      </c>
      <c r="F4" s="36">
        <v>170000</v>
      </c>
      <c r="G4" s="27"/>
      <c r="H4" s="34" t="str">
        <f>+C4</f>
        <v>판매량</v>
      </c>
      <c r="I4" s="35">
        <v>9068.91</v>
      </c>
      <c r="J4" s="42" t="str">
        <f>+'[1](1)'!J4</f>
        <v>고액권</v>
      </c>
      <c r="K4" s="36">
        <v>150000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26925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19664.121999999999</v>
      </c>
      <c r="P5" s="47" t="str">
        <f>+E4</f>
        <v>고액권</v>
      </c>
      <c r="Q5" s="48">
        <f>SUM(F4+K4+F17+K17+F35+K35)</f>
        <v>320000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255.29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10.957000000000001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266.24700000000001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10694660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20062717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20062717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176.68100000000001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179.47399999999999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-6183.835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-6281.5899999999992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356.15499999999997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-12465.424999999999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10871414.108999997</v>
      </c>
      <c r="E13" s="29" t="str">
        <f>+'[1](1)'!E13</f>
        <v>합계</v>
      </c>
      <c r="F13" s="61">
        <f>SUM(F4:F12)</f>
        <v>10871660</v>
      </c>
      <c r="G13" s="62"/>
      <c r="H13" s="29" t="str">
        <f t="shared" si="2"/>
        <v>합계</v>
      </c>
      <c r="I13" s="60">
        <f>SUM((I4-I5-I6-I7-I8-I9)*$I$1+I11)</f>
        <v>9522684.966</v>
      </c>
      <c r="J13" s="29" t="str">
        <f t="shared" ref="J13" si="5">+E13</f>
        <v>합계</v>
      </c>
      <c r="K13" s="61">
        <f>IF(K8=0,0,SUM(K4:K12)-F8)</f>
        <v>9522057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245.8910000026226</v>
      </c>
      <c r="G14" s="27"/>
      <c r="H14" s="27"/>
      <c r="I14" s="27"/>
      <c r="J14" s="27"/>
      <c r="K14" s="67">
        <f>SUM(K13-I13)</f>
        <v>-627.9660000000149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84523.95</v>
      </c>
      <c r="P14" s="39" t="str">
        <f t="shared" si="4"/>
        <v>합계</v>
      </c>
      <c r="Q14" s="69">
        <f>SUM(Q5:Q13)</f>
        <v>20393717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-382.0749999973923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71</v>
      </c>
      <c r="Q20" s="53">
        <f>SUM(P20*1000)</f>
        <v>71000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137</v>
      </c>
      <c r="Q28" s="69">
        <f>SUM(Q19:Q27)</f>
        <v>83000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22435</v>
      </c>
      <c r="P31" s="103">
        <v>22487</v>
      </c>
      <c r="Q31" s="104">
        <f>P31-O31</f>
        <v>52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F6" sqref="F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97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6.0339999999999998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9.9190000000000005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307.48900000000003</v>
      </c>
      <c r="M3" s="18" t="s">
        <v>10</v>
      </c>
      <c r="N3" s="3"/>
      <c r="O3" s="3"/>
      <c r="P3" s="145" t="str">
        <f>+'(1)'!C1&amp;"년"&amp;'(1)'!E1&amp;"월"&amp;C1&amp;"일"</f>
        <v>2023년5월31일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9273.9560000000001</v>
      </c>
      <c r="E4" s="34" t="str">
        <f>+'[1](1)'!E4</f>
        <v>고액권</v>
      </c>
      <c r="F4" s="36">
        <v>70000</v>
      </c>
      <c r="G4" s="27"/>
      <c r="H4" s="34" t="str">
        <f>+C4</f>
        <v>판매량</v>
      </c>
      <c r="I4" s="35">
        <v>1058.2940000000001</v>
      </c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16258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5000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10332.25</v>
      </c>
      <c r="P5" s="47" t="str">
        <f>+E4</f>
        <v>고액권</v>
      </c>
      <c r="Q5" s="48">
        <f>SUM(F4+K4+F17+K17+F35+K35)</f>
        <v>70000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413.4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413.4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9203179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10303488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10303488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>
        <v>2000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34000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>
        <v>20000</v>
      </c>
      <c r="L12" s="2"/>
      <c r="M12" s="20"/>
      <c r="N12" s="51" t="str">
        <f t="shared" si="3"/>
        <v>-</v>
      </c>
      <c r="O12" s="55">
        <f>SUM(O11*-35)</f>
        <v>0</v>
      </c>
      <c r="P12" s="51" t="str">
        <f t="shared" si="4"/>
        <v>모바일</v>
      </c>
      <c r="Q12" s="53">
        <f>SUM(F11+K11+F24+K24+F42+K42)</f>
        <v>34000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9321304.9120000005</v>
      </c>
      <c r="E13" s="29" t="str">
        <f>+'[1](1)'!E13</f>
        <v>합계</v>
      </c>
      <c r="F13" s="61">
        <f>SUM(F4:F12)</f>
        <v>9312179</v>
      </c>
      <c r="G13" s="62"/>
      <c r="H13" s="29" t="str">
        <f t="shared" si="2"/>
        <v>합계</v>
      </c>
      <c r="I13" s="60">
        <f>SUM((I4-I5-I6-I7-I8-I9)*$I$1+I11)</f>
        <v>1113325.2880000002</v>
      </c>
      <c r="J13" s="29" t="str">
        <f t="shared" ref="J13" si="5">+E13</f>
        <v>합계</v>
      </c>
      <c r="K13" s="61">
        <f>IF(K8=0,0,SUM(K4:K12)-F8)</f>
        <v>1122309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20000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-9125.9120000004768</v>
      </c>
      <c r="G14" s="27"/>
      <c r="H14" s="27"/>
      <c r="I14" s="27"/>
      <c r="J14" s="27"/>
      <c r="K14" s="67">
        <f>SUM(K13-I13)</f>
        <v>8983.7119999998249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49594.25</v>
      </c>
      <c r="P14" s="39" t="str">
        <f t="shared" si="4"/>
        <v>합계</v>
      </c>
      <c r="Q14" s="69">
        <f>SUM(Q5:Q13)</f>
        <v>10434488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-142.20000000065193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81</v>
      </c>
      <c r="Q20" s="53">
        <f>SUM(P20*1000)</f>
        <v>81000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144</v>
      </c>
      <c r="Q28" s="69">
        <f>SUM(Q19:Q27)</f>
        <v>98000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22487</v>
      </c>
      <c r="P31" s="103">
        <v>22546</v>
      </c>
      <c r="Q31" s="104">
        <f>P31-O31</f>
        <v>59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O5" sqref="O5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99">
        <v>5</v>
      </c>
      <c r="F1" s="1"/>
      <c r="G1" s="1"/>
      <c r="H1" s="1"/>
      <c r="I1" s="1">
        <v>1052</v>
      </c>
      <c r="J1" s="1"/>
      <c r="K1" s="1"/>
      <c r="L1" s="21">
        <f>+ROUND(+O5*0.584/1000,3)</f>
        <v>11.305999999999999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10.692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42.768000000000001</v>
      </c>
      <c r="M3" s="18" t="s">
        <v>10</v>
      </c>
      <c r="N3" s="3"/>
      <c r="O3" s="3"/>
      <c r="P3" s="145" t="str">
        <f>+'(1)'!C1&amp;"년"&amp;'(1)'!E1&amp;"월"&amp;C1&amp;"일"</f>
        <v>2023년5월4일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10454.421</v>
      </c>
      <c r="E4" s="34" t="str">
        <f>+'[1](1)'!E4</f>
        <v>고액권</v>
      </c>
      <c r="F4" s="36">
        <v>290000</v>
      </c>
      <c r="G4" s="27"/>
      <c r="H4" s="34" t="str">
        <f>+C4</f>
        <v>판매량</v>
      </c>
      <c r="I4" s="35">
        <v>8904.5</v>
      </c>
      <c r="J4" s="42" t="str">
        <f>+'[1](1)'!J4</f>
        <v>고액권</v>
      </c>
      <c r="K4" s="36">
        <v>285000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17853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19358.921000000002</v>
      </c>
      <c r="P5" s="47" t="str">
        <f>+E4</f>
        <v>고액권</v>
      </c>
      <c r="Q5" s="48">
        <f>SUM(F4+K4+F17+K17+F35+K35)</f>
        <v>575000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270.00299999999999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69.831999999999994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558</v>
      </c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339.83499999999998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10378882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19362280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558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19362280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322.44499999999999</v>
      </c>
      <c r="E10" s="42" t="str">
        <f>+'[1](1)'!E10</f>
        <v>OK케시백</v>
      </c>
      <c r="F10" s="44">
        <v>21413</v>
      </c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>
        <v>5000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-11285.574999999999</v>
      </c>
      <c r="E11" s="42" t="str">
        <f>+'[1](1)'!E11</f>
        <v>모바일</v>
      </c>
      <c r="F11" s="44">
        <v>10000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322.44499999999999</v>
      </c>
      <c r="P11" s="51" t="str">
        <f t="shared" si="4"/>
        <v>OK케시백</v>
      </c>
      <c r="Q11" s="53">
        <f>SUM(F10+K10+F23+K23+F41+K41)</f>
        <v>26413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>
        <v>19605</v>
      </c>
      <c r="L12" s="2"/>
      <c r="M12" s="20"/>
      <c r="N12" s="51" t="str">
        <f t="shared" si="3"/>
        <v>-</v>
      </c>
      <c r="O12" s="55">
        <f>SUM(O11*-35)</f>
        <v>-11285.574999999999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10702722.161</v>
      </c>
      <c r="E13" s="29" t="str">
        <f>+'[1](1)'!E13</f>
        <v>합계</v>
      </c>
      <c r="F13" s="61">
        <f>SUM(F4:F12)</f>
        <v>10702853</v>
      </c>
      <c r="G13" s="62"/>
      <c r="H13" s="29" t="str">
        <f t="shared" si="2"/>
        <v>합계</v>
      </c>
      <c r="I13" s="60">
        <f>SUM((I4-I5-I6-I7-I8-I9)*$I$1+I11)</f>
        <v>9294070.7359999996</v>
      </c>
      <c r="J13" s="29" t="str">
        <f t="shared" ref="J13" si="5">+E13</f>
        <v>합계</v>
      </c>
      <c r="K13" s="61">
        <f>IF(K8=0,0,SUM(K4:K12)-F8)</f>
        <v>9293003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19605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130.83899999968708</v>
      </c>
      <c r="G14" s="27"/>
      <c r="H14" s="27"/>
      <c r="I14" s="27"/>
      <c r="J14" s="27"/>
      <c r="K14" s="67">
        <f>SUM(K13-I13)</f>
        <v>-1067.7359999995679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83809.855000000025</v>
      </c>
      <c r="P14" s="39" t="str">
        <f t="shared" si="4"/>
        <v>합계</v>
      </c>
      <c r="Q14" s="69">
        <f>SUM(Q5:Q13)</f>
        <v>19995856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-936.89699999988079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88</v>
      </c>
      <c r="Q20" s="53">
        <f>SUM(P20*1000)</f>
        <v>88000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19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-26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118</v>
      </c>
      <c r="Q28" s="69">
        <f>SUM(Q19:Q27)</f>
        <v>96000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20985</v>
      </c>
      <c r="P31" s="103">
        <v>21039</v>
      </c>
      <c r="Q31" s="104">
        <f>P31-O31</f>
        <v>54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99">
        <v>5</v>
      </c>
      <c r="F1" s="1"/>
      <c r="G1" s="1"/>
      <c r="H1" s="1"/>
      <c r="I1" s="128">
        <v>1052</v>
      </c>
      <c r="J1" s="1"/>
      <c r="K1" s="1"/>
      <c r="L1" s="21">
        <f>+ROUND(+O5*0.584/1000,3)</f>
        <v>6.2510000000000003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98"/>
      <c r="E2" s="1"/>
      <c r="F2" s="1"/>
      <c r="G2" s="1"/>
      <c r="H2" s="1">
        <v>2</v>
      </c>
      <c r="I2" s="98"/>
      <c r="J2" s="1"/>
      <c r="K2" s="1"/>
      <c r="L2" s="21">
        <f>ROUND((+'(4)'!L2*(C1-1)+L1)/C1,3)</f>
        <v>9.8040000000000003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49.02</v>
      </c>
      <c r="M3" s="18" t="s">
        <v>10</v>
      </c>
      <c r="N3" s="3"/>
      <c r="O3" s="3"/>
      <c r="P3" s="145" t="str">
        <f>+'(1)'!C1&amp;"년"&amp;'(1)'!E1&amp;"월"&amp;C1&amp;"일"</f>
        <v>2023년5월5일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6202.049</v>
      </c>
      <c r="E4" s="34" t="str">
        <f>+'[1](1)'!E4</f>
        <v>고액권</v>
      </c>
      <c r="F4" s="36">
        <v>320000</v>
      </c>
      <c r="G4" s="27"/>
      <c r="H4" s="34" t="str">
        <f>+C4</f>
        <v>판매량</v>
      </c>
      <c r="I4" s="35">
        <v>4502.1289999999999</v>
      </c>
      <c r="J4" s="42" t="str">
        <f>+'[1](1)'!J4</f>
        <v>고액권</v>
      </c>
      <c r="K4" s="36">
        <v>90000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43663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10704.178</v>
      </c>
      <c r="P5" s="47" t="str">
        <f>+E4</f>
        <v>고액권</v>
      </c>
      <c r="Q5" s="48">
        <f>SUM(F4+K4+F17+K17+F35+K35)</f>
        <v>410000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29.619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29.619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6117484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10762342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10762342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>
        <v>51090</v>
      </c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51090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0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6493396.3600000003</v>
      </c>
      <c r="E13" s="29" t="str">
        <f>+'[1](1)'!E13</f>
        <v>합계</v>
      </c>
      <c r="F13" s="61">
        <f>SUM(F4:F12)</f>
        <v>6493574</v>
      </c>
      <c r="G13" s="62"/>
      <c r="H13" s="29" t="str">
        <f t="shared" si="2"/>
        <v>합계</v>
      </c>
      <c r="I13" s="60">
        <f>SUM((I4-I5-I6-I7-I8-I9)*$I$1+I11)</f>
        <v>4736239.7079999996</v>
      </c>
      <c r="J13" s="29" t="str">
        <f t="shared" ref="J13" si="5">+E13</f>
        <v>합계</v>
      </c>
      <c r="K13" s="61">
        <f>IF(K8=0,0,SUM(K4:K12)-F8)</f>
        <v>4736858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177.63999999966472</v>
      </c>
      <c r="G14" s="27"/>
      <c r="H14" s="27"/>
      <c r="I14" s="27"/>
      <c r="J14" s="27"/>
      <c r="K14" s="67">
        <f>SUM(K13-I13)</f>
        <v>618.29200000036508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53372.794999999998</v>
      </c>
      <c r="P14" s="39" t="str">
        <f t="shared" si="4"/>
        <v>합계</v>
      </c>
      <c r="Q14" s="69">
        <f>SUM(Q5:Q13)</f>
        <v>11230432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795.9320000000298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0</v>
      </c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0</v>
      </c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0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0</v>
      </c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21039</v>
      </c>
      <c r="P31" s="103">
        <v>21039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99">
        <v>5</v>
      </c>
      <c r="F1" s="1"/>
      <c r="G1" s="1"/>
      <c r="H1" s="1"/>
      <c r="I1" s="1">
        <v>1052</v>
      </c>
      <c r="J1" s="1"/>
      <c r="K1" s="1"/>
      <c r="L1" s="21">
        <f>+ROUND(+O5*0.584/1000,3)</f>
        <v>8.8179999999999996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9.64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57.84</v>
      </c>
      <c r="M3" s="18" t="s">
        <v>10</v>
      </c>
      <c r="N3" s="3"/>
      <c r="O3" s="3"/>
      <c r="P3" s="145" t="str">
        <f>+'(1)'!C1&amp;"년"&amp;'(1)'!E1&amp;"월"&amp;C1&amp;"일"</f>
        <v>2023년5월6일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7226.9129999999996</v>
      </c>
      <c r="E4" s="34" t="str">
        <f>+'[1](1)'!E4</f>
        <v>고액권</v>
      </c>
      <c r="F4" s="36">
        <v>160000</v>
      </c>
      <c r="G4" s="27"/>
      <c r="H4" s="34" t="str">
        <f>+C4</f>
        <v>판매량</v>
      </c>
      <c r="I4" s="35">
        <v>7872.0810000000001</v>
      </c>
      <c r="J4" s="42" t="str">
        <f>+'[1](1)'!J4</f>
        <v>고액권</v>
      </c>
      <c r="K4" s="36">
        <v>250000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27870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15098.993999999999</v>
      </c>
      <c r="P5" s="47" t="str">
        <f>+E4</f>
        <v>고액권</v>
      </c>
      <c r="Q5" s="48">
        <f>SUM(F4+K4+F17+K17+F35+K35)</f>
        <v>410000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37.529000000000003</v>
      </c>
      <c r="E6" s="105" t="str">
        <f>+'[1](1)'!E6</f>
        <v>블루/레드포인트</v>
      </c>
      <c r="F6" s="44">
        <v>44026</v>
      </c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37.529000000000003</v>
      </c>
      <c r="P7" s="106" t="str">
        <f t="shared" ref="P7:P14" si="4">+E6</f>
        <v>블루/레드포인트</v>
      </c>
      <c r="Q7" s="53">
        <f>SUM(F6+K6+F19+K19+F37+K37)</f>
        <v>44026</v>
      </c>
      <c r="R7" s="5" t="s">
        <v>54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7345309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15372471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15372471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232.10599999999999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-8123.71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232.10599999999999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-8123.71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7555108.2579999994</v>
      </c>
      <c r="E13" s="29" t="str">
        <f>+'[1](1)'!E13</f>
        <v>합계</v>
      </c>
      <c r="F13" s="61">
        <f>SUM(F4:F12)</f>
        <v>7554335</v>
      </c>
      <c r="G13" s="62"/>
      <c r="H13" s="29" t="str">
        <f t="shared" si="2"/>
        <v>합계</v>
      </c>
      <c r="I13" s="60">
        <f>SUM((I4-I5-I6-I7-I8-I9)*$I$1+I11)</f>
        <v>8281429.2120000003</v>
      </c>
      <c r="J13" s="29" t="str">
        <f t="shared" ref="J13" si="5">+E13</f>
        <v>합계</v>
      </c>
      <c r="K13" s="61">
        <f>IF(K8=0,0,SUM(K4:K12)-F8)</f>
        <v>8281162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-773.25799999944866</v>
      </c>
      <c r="G14" s="27"/>
      <c r="H14" s="27"/>
      <c r="I14" s="27"/>
      <c r="J14" s="27"/>
      <c r="K14" s="67">
        <f>SUM(K13-I13)</f>
        <v>-267.21200000029057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67183.614999999991</v>
      </c>
      <c r="P14" s="39" t="str">
        <f t="shared" si="4"/>
        <v>합계</v>
      </c>
      <c r="Q14" s="69">
        <f>SUM(Q5:Q13)</f>
        <v>15835497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-1040.4699999997392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22</v>
      </c>
      <c r="Q20" s="53">
        <f>SUM(P20*1000)</f>
        <v>22000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8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54</v>
      </c>
      <c r="Q28" s="69">
        <f>SUM(Q19:Q27)</f>
        <v>27000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21039</v>
      </c>
      <c r="P31" s="103">
        <v>21049</v>
      </c>
      <c r="Q31" s="104">
        <f>P31-O31</f>
        <v>10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99">
        <v>5</v>
      </c>
      <c r="F1" s="1"/>
      <c r="G1" s="1"/>
      <c r="H1" s="1"/>
      <c r="I1" s="1">
        <v>1052</v>
      </c>
      <c r="J1" s="1"/>
      <c r="K1" s="1"/>
      <c r="L1" s="21">
        <f>+ROUND(+O5*0.584/1000,3)</f>
        <v>7.3470000000000004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9.3119999999999994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65.183999999999997</v>
      </c>
      <c r="M3" s="18" t="s">
        <v>10</v>
      </c>
      <c r="N3" s="3"/>
      <c r="O3" s="3"/>
      <c r="P3" s="145" t="str">
        <f>+'(1)'!C1&amp;"년"&amp;'(1)'!E1&amp;"월"&amp;C1&amp;"일"</f>
        <v>2023년5월7일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7361.6890000000003</v>
      </c>
      <c r="E4" s="34" t="str">
        <f>+'[1](1)'!E4</f>
        <v>고액권</v>
      </c>
      <c r="F4" s="36">
        <v>145000</v>
      </c>
      <c r="G4" s="27"/>
      <c r="H4" s="34" t="str">
        <f>+C4</f>
        <v>판매량</v>
      </c>
      <c r="I4" s="35">
        <v>5219.4709999999995</v>
      </c>
      <c r="J4" s="42" t="str">
        <f>+'[1](1)'!J4</f>
        <v>고액권</v>
      </c>
      <c r="K4" s="36">
        <v>120000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50895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12581.16</v>
      </c>
      <c r="P5" s="47" t="str">
        <f>+E4</f>
        <v>고액권</v>
      </c>
      <c r="Q5" s="48">
        <f>SUM(F4+K4+F17+K17+F35+K35)</f>
        <v>265000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38.177999999999997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38.177999999999997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7474968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12827330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12827330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>
        <v>17462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15000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17462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65963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0</v>
      </c>
      <c r="P12" s="51" t="str">
        <f t="shared" si="4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7704333.5720000006</v>
      </c>
      <c r="E13" s="29" t="str">
        <f>+'[1](1)'!E13</f>
        <v>합계</v>
      </c>
      <c r="F13" s="61">
        <f>SUM(F4:F12)</f>
        <v>7703931</v>
      </c>
      <c r="G13" s="62"/>
      <c r="H13" s="29" t="str">
        <f t="shared" si="2"/>
        <v>합계</v>
      </c>
      <c r="I13" s="60">
        <f>SUM((I4-I5-I6-I7-I8-I9)*$I$1+I11)</f>
        <v>5490883.4919999996</v>
      </c>
      <c r="J13" s="29" t="str">
        <f t="shared" ref="J13" si="5">+E13</f>
        <v>합계</v>
      </c>
      <c r="K13" s="61">
        <f>IF(K8=0,0,SUM(K4:K12)-F8)</f>
        <v>5490824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65963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-402.57200000062585</v>
      </c>
      <c r="G14" s="27"/>
      <c r="H14" s="27"/>
      <c r="I14" s="27"/>
      <c r="J14" s="27"/>
      <c r="K14" s="67">
        <f>SUM(K13-I13)</f>
        <v>-59.49199999962002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62714.91</v>
      </c>
      <c r="P14" s="39" t="str">
        <f t="shared" si="4"/>
        <v>합계</v>
      </c>
      <c r="Q14" s="69">
        <f>SUM(Q5:Q13)</f>
        <v>13194755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-462.06400000024587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99</v>
      </c>
      <c r="Q20" s="53">
        <f>SUM(P20*1000)</f>
        <v>99000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34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156</v>
      </c>
      <c r="Q28" s="69">
        <f>SUM(Q19:Q27)</f>
        <v>110000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21049</v>
      </c>
      <c r="P31" s="103">
        <v>21122</v>
      </c>
      <c r="Q31" s="104">
        <f>P31-O31</f>
        <v>73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21" sqref="R2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99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10.951000000000001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9.5169999999999995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">
        <v>55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76.135999999999996</v>
      </c>
      <c r="M3" s="18" t="s">
        <v>10</v>
      </c>
      <c r="N3" s="3"/>
      <c r="O3" s="3"/>
      <c r="P3" s="145" t="str">
        <f>+'(1)'!C1&amp;"년"&amp;'(1)'!E1&amp;"월"&amp;C1&amp;"일"</f>
        <v>2023년5월8일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10687.067999999999</v>
      </c>
      <c r="E4" s="34" t="str">
        <f>+'[1](1)'!E4</f>
        <v>고액권</v>
      </c>
      <c r="F4" s="36">
        <v>160000</v>
      </c>
      <c r="G4" s="27"/>
      <c r="H4" s="34" t="str">
        <f>+C4</f>
        <v>판매량</v>
      </c>
      <c r="I4" s="35">
        <v>8064.9390000000003</v>
      </c>
      <c r="J4" s="42" t="str">
        <f>+'[1](1)'!J4</f>
        <v>고액권</v>
      </c>
      <c r="K4" s="36">
        <v>210000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31767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18752.006999999998</v>
      </c>
      <c r="P5" s="47" t="str">
        <f>+E4</f>
        <v>고액권</v>
      </c>
      <c r="Q5" s="48">
        <f>SUM(F4+K4+F17+K17+F35+K35)</f>
        <v>370000</v>
      </c>
      <c r="R5" s="7">
        <v>23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309.57299999999998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27.710999999999999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337.28399999999999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10721979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18957942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18957942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334.57400000000001</v>
      </c>
      <c r="E10" s="42" t="str">
        <f>+'[1](1)'!E10</f>
        <v>OK케시백</v>
      </c>
      <c r="F10" s="44">
        <v>20000</v>
      </c>
      <c r="G10" s="27"/>
      <c r="H10" s="42" t="str">
        <f t="shared" si="2"/>
        <v>고객우대</v>
      </c>
      <c r="I10" s="50">
        <v>105.288</v>
      </c>
      <c r="J10" s="42" t="str">
        <f>+'[1](1)'!J10</f>
        <v>OK케시백</v>
      </c>
      <c r="K10" s="44">
        <v>5000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-11710.09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-3685.08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439.86200000000002</v>
      </c>
      <c r="P11" s="51" t="str">
        <f t="shared" si="4"/>
        <v>OK케시백</v>
      </c>
      <c r="Q11" s="53">
        <f>SUM(F10+K10+F23+K23+F41+K41)</f>
        <v>25000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-15395.17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10905414.649999999</v>
      </c>
      <c r="E13" s="29" t="str">
        <f>+'[1](1)'!E13</f>
        <v>합계</v>
      </c>
      <c r="F13" s="61">
        <f>SUM(F4:F12)</f>
        <v>10905979</v>
      </c>
      <c r="G13" s="62"/>
      <c r="H13" s="29" t="str">
        <f t="shared" si="2"/>
        <v>합계</v>
      </c>
      <c r="I13" s="60">
        <f>SUM((I4-I5-I6-I7-I8-I9)*$I$1+I11)</f>
        <v>8451478.7760000005</v>
      </c>
      <c r="J13" s="29" t="str">
        <f t="shared" ref="J13" si="5">+E13</f>
        <v>합계</v>
      </c>
      <c r="K13" s="61">
        <f>IF(K8=0,0,SUM(K4:K12)-F8)</f>
        <v>8450963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564.35000000149012</v>
      </c>
      <c r="G14" s="27"/>
      <c r="H14" s="27"/>
      <c r="I14" s="27"/>
      <c r="J14" s="27"/>
      <c r="K14" s="67">
        <f>SUM(K13-I13)</f>
        <v>-515.77600000053644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76678.444999999992</v>
      </c>
      <c r="P14" s="39" t="str">
        <f t="shared" si="4"/>
        <v>합계</v>
      </c>
      <c r="Q14" s="69">
        <f>SUM(Q5:Q13)</f>
        <v>19356942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48.574000000953674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21</v>
      </c>
      <c r="Q19" s="48">
        <f>SUM(P19*1000)</f>
        <v>21000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125</v>
      </c>
      <c r="Q20" s="53">
        <f>SUM(P20*1000)</f>
        <v>125000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20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207</v>
      </c>
      <c r="Q28" s="69">
        <f>SUM(Q19:Q27)</f>
        <v>146000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21122</v>
      </c>
      <c r="P31" s="103">
        <v>21200</v>
      </c>
      <c r="Q31" s="104">
        <f>P31-O31</f>
        <v>78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99">
        <v>5</v>
      </c>
      <c r="F1" s="1"/>
      <c r="G1" s="1"/>
      <c r="H1" s="1"/>
      <c r="I1" s="1">
        <v>1052</v>
      </c>
      <c r="J1" s="1"/>
      <c r="K1" s="1"/>
      <c r="L1" s="22">
        <f>+ROUND(+O5*0.584/1000,3)</f>
        <v>11.086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9.6910000000000007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87.219000000000008</v>
      </c>
      <c r="M3" s="18" t="s">
        <v>10</v>
      </c>
      <c r="N3" s="3"/>
      <c r="O3" s="3"/>
      <c r="P3" s="145" t="str">
        <f>+'(1)'!C1&amp;"년"&amp;'(1)'!E1&amp;"월"&amp;C1&amp;"일"</f>
        <v>2023년5월9일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10488.272999999999</v>
      </c>
      <c r="E4" s="34" t="str">
        <f>+'[1](1)'!E4</f>
        <v>고액권</v>
      </c>
      <c r="F4" s="36">
        <v>210000</v>
      </c>
      <c r="G4" s="27"/>
      <c r="H4" s="34" t="str">
        <f>+C4</f>
        <v>판매량</v>
      </c>
      <c r="I4" s="35">
        <v>8494.0709999999999</v>
      </c>
      <c r="J4" s="42" t="str">
        <f>+'[1](1)'!J4</f>
        <v>고액권</v>
      </c>
      <c r="K4" s="36">
        <v>195000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47739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18982.343999999997</v>
      </c>
      <c r="P5" s="47" t="str">
        <f>+E4</f>
        <v>고액권</v>
      </c>
      <c r="Q5" s="48">
        <f>SUM(F4+K4+F17+K17+F35+K35)</f>
        <v>405000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270.55700000000002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270.55700000000002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10494820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19230456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19230456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224.101</v>
      </c>
      <c r="E10" s="42" t="str">
        <f>+'[1](1)'!E10</f>
        <v>OK케시백</v>
      </c>
      <c r="F10" s="44">
        <v>25858</v>
      </c>
      <c r="G10" s="27"/>
      <c r="H10" s="42" t="str">
        <f t="shared" si="2"/>
        <v>고객우대</v>
      </c>
      <c r="I10" s="50">
        <v>46.811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-7843.5349999999999</v>
      </c>
      <c r="E11" s="42" t="str">
        <f>+'[1](1)'!E11</f>
        <v>모바일</v>
      </c>
      <c r="F11" s="44">
        <v>10000</v>
      </c>
      <c r="G11" s="27"/>
      <c r="H11" s="83" t="str">
        <f t="shared" si="2"/>
        <v>-</v>
      </c>
      <c r="I11" s="55">
        <f>SUM(I10*-35)</f>
        <v>-1638.385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270.91199999999998</v>
      </c>
      <c r="P11" s="51" t="str">
        <f t="shared" si="4"/>
        <v>OK케시백</v>
      </c>
      <c r="Q11" s="53">
        <f>SUM(F10+K10+F23+K23+F41+K41)</f>
        <v>25858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-9481.92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10741193.696999999</v>
      </c>
      <c r="E13" s="29" t="str">
        <f>+'[1](1)'!E13</f>
        <v>합계</v>
      </c>
      <c r="F13" s="61">
        <f>SUM(F4:F12)</f>
        <v>10740678</v>
      </c>
      <c r="G13" s="62"/>
      <c r="H13" s="29" t="str">
        <f t="shared" si="2"/>
        <v>합계</v>
      </c>
      <c r="I13" s="60">
        <f>SUM((I4-I5-I6-I7-I8-I9)*$I$1+I11)</f>
        <v>8934124.307</v>
      </c>
      <c r="J13" s="29" t="str">
        <f t="shared" ref="J13" si="5">+E13</f>
        <v>합계</v>
      </c>
      <c r="K13" s="61">
        <f>IF(K8=0,0,SUM(K4:K12)-F8)</f>
        <v>8933636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-515.6969999987632</v>
      </c>
      <c r="G14" s="27"/>
      <c r="H14" s="27"/>
      <c r="I14" s="27"/>
      <c r="J14" s="27"/>
      <c r="K14" s="67">
        <f>SUM(K13-I13)</f>
        <v>-488.3070000000298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84077.014999999985</v>
      </c>
      <c r="P14" s="39" t="str">
        <f t="shared" si="4"/>
        <v>합계</v>
      </c>
      <c r="Q14" s="69">
        <f>SUM(Q5:Q13)</f>
        <v>19674314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-1004.003999998793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95</v>
      </c>
      <c r="Q20" s="53">
        <f>SUM(P20*1000)</f>
        <v>95000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154</v>
      </c>
      <c r="Q28" s="69">
        <f>SUM(Q19:Q27)</f>
        <v>109000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21200</v>
      </c>
      <c r="P31" s="103">
        <v>21267</v>
      </c>
      <c r="Q31" s="104">
        <f>P31-O31</f>
        <v>67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2023-10-23T08:09:25Z</dcterms:modified>
</cp:coreProperties>
</file>