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 firstSheet="5" activeTab="30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</sheets>
  <externalReferences>
    <externalReference r:id="rId32"/>
  </externalReferences>
  <calcPr calcId="144525"/>
</workbook>
</file>

<file path=xl/calcChain.xml><?xml version="1.0" encoding="utf-8"?>
<calcChain xmlns="http://schemas.openxmlformats.org/spreadsheetml/2006/main">
  <c r="P27" i="157" l="1"/>
  <c r="K8" i="140" l="1"/>
  <c r="K3" i="140" l="1"/>
  <c r="K3" i="141"/>
  <c r="K3" i="142"/>
  <c r="K3" i="143"/>
  <c r="K3" i="144"/>
  <c r="K3" i="145"/>
  <c r="K3" i="146"/>
  <c r="K3" i="147"/>
  <c r="K3" i="148"/>
  <c r="K3" i="149"/>
  <c r="K3" i="150"/>
  <c r="K3" i="151"/>
  <c r="K3" i="152"/>
  <c r="K3" i="153"/>
  <c r="K3" i="154"/>
  <c r="K3" i="155"/>
  <c r="K3" i="156"/>
  <c r="K3" i="157"/>
  <c r="K3" i="158"/>
  <c r="K3" i="159"/>
  <c r="K3" i="139"/>
  <c r="K3" i="138"/>
  <c r="F3" i="133" l="1"/>
  <c r="Q4" i="133"/>
  <c r="K3" i="133"/>
  <c r="P27" i="1" l="1"/>
  <c r="I26" i="13" l="1"/>
  <c r="I26" i="131"/>
  <c r="I26" i="132"/>
  <c r="I26" i="133"/>
  <c r="I26" i="134"/>
  <c r="I26" i="135"/>
  <c r="I26" i="136"/>
  <c r="I26" i="137"/>
  <c r="I26" i="138"/>
  <c r="I26" i="139"/>
  <c r="I26" i="140"/>
  <c r="I26" i="141"/>
  <c r="I26" i="142"/>
  <c r="I26" i="143"/>
  <c r="I26" i="144"/>
  <c r="I26" i="145"/>
  <c r="I26" i="146"/>
  <c r="I26" i="147"/>
  <c r="I26" i="148"/>
  <c r="I26" i="149"/>
  <c r="I26" i="150"/>
  <c r="I26" i="151"/>
  <c r="I26" i="152"/>
  <c r="I26" i="153"/>
  <c r="I26" i="154"/>
  <c r="I26" i="155"/>
  <c r="I26" i="156"/>
  <c r="I26" i="157"/>
  <c r="I26" i="158"/>
  <c r="I26" i="159"/>
  <c r="I26" i="1"/>
  <c r="D26" i="13"/>
  <c r="D26" i="131"/>
  <c r="D26" i="132"/>
  <c r="D26" i="133"/>
  <c r="D26" i="134"/>
  <c r="D26" i="135"/>
  <c r="D26" i="136"/>
  <c r="D26" i="137"/>
  <c r="D26" i="138"/>
  <c r="D26" i="139"/>
  <c r="D26" i="140"/>
  <c r="D26" i="141"/>
  <c r="D26" i="142"/>
  <c r="D26" i="143"/>
  <c r="D26" i="144"/>
  <c r="D26" i="145"/>
  <c r="D26" i="146"/>
  <c r="D26" i="147"/>
  <c r="D26" i="148"/>
  <c r="D26" i="149"/>
  <c r="D26" i="150"/>
  <c r="D26" i="151"/>
  <c r="D26" i="152"/>
  <c r="D26" i="153"/>
  <c r="D26" i="154"/>
  <c r="D26" i="155"/>
  <c r="D26" i="156"/>
  <c r="D26" i="157"/>
  <c r="D26" i="158"/>
  <c r="D26" i="159"/>
  <c r="P27" i="13" l="1"/>
  <c r="P27" i="131"/>
  <c r="P27" i="132"/>
  <c r="P27" i="133"/>
  <c r="P27" i="134"/>
  <c r="P27" i="135"/>
  <c r="P27" i="136"/>
  <c r="P27" i="137"/>
  <c r="P27" i="138"/>
  <c r="P27" i="139"/>
  <c r="P27" i="140"/>
  <c r="P27" i="141"/>
  <c r="P27" i="142"/>
  <c r="P27" i="143"/>
  <c r="P27" i="144"/>
  <c r="P27" i="145"/>
  <c r="P27" i="146"/>
  <c r="P27" i="147"/>
  <c r="P27" i="148"/>
  <c r="P27" i="149"/>
  <c r="P27" i="150"/>
  <c r="P27" i="151"/>
  <c r="P27" i="152"/>
  <c r="P27" i="153"/>
  <c r="P27" i="154"/>
  <c r="P27" i="155"/>
  <c r="P27" i="156"/>
  <c r="P27" i="158"/>
  <c r="P27" i="159"/>
  <c r="J12" i="13" l="1"/>
  <c r="J11" i="13"/>
  <c r="J10" i="13"/>
  <c r="J9" i="13"/>
  <c r="J8" i="13"/>
  <c r="J7" i="13"/>
  <c r="J6" i="13"/>
  <c r="J5" i="13"/>
  <c r="J4" i="13"/>
  <c r="J3" i="13"/>
  <c r="J12" i="131"/>
  <c r="J11" i="131"/>
  <c r="J10" i="131"/>
  <c r="J9" i="131"/>
  <c r="J8" i="131"/>
  <c r="J7" i="131"/>
  <c r="J6" i="131"/>
  <c r="J5" i="131"/>
  <c r="J4" i="131"/>
  <c r="J3" i="131"/>
  <c r="J12" i="132"/>
  <c r="J11" i="132"/>
  <c r="J10" i="132"/>
  <c r="J9" i="132"/>
  <c r="J8" i="132"/>
  <c r="J7" i="132"/>
  <c r="J6" i="132"/>
  <c r="J5" i="132"/>
  <c r="J4" i="132"/>
  <c r="J3" i="132"/>
  <c r="J12" i="133"/>
  <c r="J11" i="133"/>
  <c r="J10" i="133"/>
  <c r="J9" i="133"/>
  <c r="J8" i="133"/>
  <c r="J7" i="133"/>
  <c r="J6" i="133"/>
  <c r="J5" i="133"/>
  <c r="J4" i="133"/>
  <c r="J3" i="133"/>
  <c r="J12" i="134"/>
  <c r="J11" i="134"/>
  <c r="J10" i="134"/>
  <c r="J9" i="134"/>
  <c r="J8" i="134"/>
  <c r="J7" i="134"/>
  <c r="J6" i="134"/>
  <c r="J5" i="134"/>
  <c r="J4" i="134"/>
  <c r="J3" i="134"/>
  <c r="J12" i="135"/>
  <c r="J11" i="135"/>
  <c r="J10" i="135"/>
  <c r="J9" i="135"/>
  <c r="J8" i="135"/>
  <c r="J7" i="135"/>
  <c r="J6" i="135"/>
  <c r="J5" i="135"/>
  <c r="J4" i="135"/>
  <c r="J3" i="135"/>
  <c r="J12" i="136"/>
  <c r="J11" i="136"/>
  <c r="J10" i="136"/>
  <c r="J9" i="136"/>
  <c r="J8" i="136"/>
  <c r="J7" i="136"/>
  <c r="J6" i="136"/>
  <c r="J5" i="136"/>
  <c r="J4" i="136"/>
  <c r="J3" i="136"/>
  <c r="J12" i="137"/>
  <c r="J11" i="137"/>
  <c r="J10" i="137"/>
  <c r="J9" i="137"/>
  <c r="J8" i="137"/>
  <c r="J7" i="137"/>
  <c r="J6" i="137"/>
  <c r="J5" i="137"/>
  <c r="J4" i="137"/>
  <c r="J3" i="137"/>
  <c r="J12" i="138"/>
  <c r="J11" i="138"/>
  <c r="J10" i="138"/>
  <c r="J9" i="138"/>
  <c r="J8" i="138"/>
  <c r="J7" i="138"/>
  <c r="J6" i="138"/>
  <c r="J5" i="138"/>
  <c r="J4" i="138"/>
  <c r="J3" i="138"/>
  <c r="J12" i="139"/>
  <c r="J11" i="139"/>
  <c r="J10" i="139"/>
  <c r="J9" i="139"/>
  <c r="J8" i="139"/>
  <c r="J7" i="139"/>
  <c r="J6" i="139"/>
  <c r="J5" i="139"/>
  <c r="J4" i="139"/>
  <c r="J3" i="139"/>
  <c r="J12" i="140"/>
  <c r="J11" i="140"/>
  <c r="J10" i="140"/>
  <c r="J9" i="140"/>
  <c r="J8" i="140"/>
  <c r="J7" i="140"/>
  <c r="J6" i="140"/>
  <c r="J5" i="140"/>
  <c r="J4" i="140"/>
  <c r="J3" i="140"/>
  <c r="J12" i="141"/>
  <c r="J11" i="141"/>
  <c r="J10" i="141"/>
  <c r="J9" i="141"/>
  <c r="J8" i="141"/>
  <c r="J7" i="141"/>
  <c r="J6" i="141"/>
  <c r="J5" i="141"/>
  <c r="J4" i="141"/>
  <c r="J3" i="141"/>
  <c r="J12" i="142"/>
  <c r="J11" i="142"/>
  <c r="J10" i="142"/>
  <c r="J9" i="142"/>
  <c r="J8" i="142"/>
  <c r="J7" i="142"/>
  <c r="J6" i="142"/>
  <c r="J5" i="142"/>
  <c r="J4" i="142"/>
  <c r="J3" i="142"/>
  <c r="J12" i="143"/>
  <c r="J11" i="143"/>
  <c r="J10" i="143"/>
  <c r="J9" i="143"/>
  <c r="J8" i="143"/>
  <c r="J7" i="143"/>
  <c r="J6" i="143"/>
  <c r="J5" i="143"/>
  <c r="J4" i="143"/>
  <c r="J3" i="143"/>
  <c r="J12" i="144"/>
  <c r="J11" i="144"/>
  <c r="J10" i="144"/>
  <c r="J9" i="144"/>
  <c r="J8" i="144"/>
  <c r="J7" i="144"/>
  <c r="J6" i="144"/>
  <c r="J5" i="144"/>
  <c r="J4" i="144"/>
  <c r="J3" i="144"/>
  <c r="J12" i="145"/>
  <c r="J11" i="145"/>
  <c r="J10" i="145"/>
  <c r="J9" i="145"/>
  <c r="J8" i="145"/>
  <c r="J7" i="145"/>
  <c r="J6" i="145"/>
  <c r="J5" i="145"/>
  <c r="J4" i="145"/>
  <c r="J3" i="145"/>
  <c r="J12" i="146"/>
  <c r="J11" i="146"/>
  <c r="J10" i="146"/>
  <c r="J9" i="146"/>
  <c r="J8" i="146"/>
  <c r="J7" i="146"/>
  <c r="J6" i="146"/>
  <c r="J5" i="146"/>
  <c r="J4" i="146"/>
  <c r="J3" i="146"/>
  <c r="J12" i="147"/>
  <c r="J11" i="147"/>
  <c r="J10" i="147"/>
  <c r="J9" i="147"/>
  <c r="J8" i="147"/>
  <c r="J7" i="147"/>
  <c r="J6" i="147"/>
  <c r="J5" i="147"/>
  <c r="J4" i="147"/>
  <c r="J3" i="147"/>
  <c r="J12" i="148"/>
  <c r="J11" i="148"/>
  <c r="J10" i="148"/>
  <c r="J9" i="148"/>
  <c r="J8" i="148"/>
  <c r="J7" i="148"/>
  <c r="J6" i="148"/>
  <c r="J5" i="148"/>
  <c r="J4" i="148"/>
  <c r="J3" i="148"/>
  <c r="J12" i="149"/>
  <c r="J11" i="149"/>
  <c r="J10" i="149"/>
  <c r="J9" i="149"/>
  <c r="J8" i="149"/>
  <c r="J7" i="149"/>
  <c r="J6" i="149"/>
  <c r="J5" i="149"/>
  <c r="J4" i="149"/>
  <c r="J3" i="149"/>
  <c r="J12" i="150"/>
  <c r="J11" i="150"/>
  <c r="J10" i="150"/>
  <c r="J9" i="150"/>
  <c r="J8" i="150"/>
  <c r="J7" i="150"/>
  <c r="J6" i="150"/>
  <c r="J5" i="150"/>
  <c r="J4" i="150"/>
  <c r="J3" i="150"/>
  <c r="J12" i="151"/>
  <c r="J11" i="151"/>
  <c r="J10" i="151"/>
  <c r="J9" i="151"/>
  <c r="J8" i="151"/>
  <c r="J7" i="151"/>
  <c r="J6" i="151"/>
  <c r="J5" i="151"/>
  <c r="J4" i="151"/>
  <c r="J3" i="151"/>
  <c r="J12" i="152"/>
  <c r="J11" i="152"/>
  <c r="J10" i="152"/>
  <c r="J9" i="152"/>
  <c r="J8" i="152"/>
  <c r="J7" i="152"/>
  <c r="J6" i="152"/>
  <c r="J5" i="152"/>
  <c r="J4" i="152"/>
  <c r="J3" i="152"/>
  <c r="J12" i="153"/>
  <c r="J11" i="153"/>
  <c r="J10" i="153"/>
  <c r="J9" i="153"/>
  <c r="J8" i="153"/>
  <c r="J7" i="153"/>
  <c r="J6" i="153"/>
  <c r="J5" i="153"/>
  <c r="J4" i="153"/>
  <c r="J3" i="153"/>
  <c r="J12" i="154"/>
  <c r="J11" i="154"/>
  <c r="J10" i="154"/>
  <c r="J9" i="154"/>
  <c r="J8" i="154"/>
  <c r="J7" i="154"/>
  <c r="J6" i="154"/>
  <c r="J5" i="154"/>
  <c r="J4" i="154"/>
  <c r="J3" i="154"/>
  <c r="J12" i="155"/>
  <c r="J11" i="155"/>
  <c r="J10" i="155"/>
  <c r="J9" i="155"/>
  <c r="J8" i="155"/>
  <c r="J7" i="155"/>
  <c r="J6" i="155"/>
  <c r="J5" i="155"/>
  <c r="J4" i="155"/>
  <c r="J3" i="155"/>
  <c r="J12" i="156"/>
  <c r="J11" i="156"/>
  <c r="J10" i="156"/>
  <c r="J9" i="156"/>
  <c r="J8" i="156"/>
  <c r="J7" i="156"/>
  <c r="J6" i="156"/>
  <c r="J5" i="156"/>
  <c r="J4" i="156"/>
  <c r="J3" i="156"/>
  <c r="J12" i="157"/>
  <c r="J11" i="157"/>
  <c r="J10" i="157"/>
  <c r="J9" i="157"/>
  <c r="J8" i="157"/>
  <c r="J7" i="157"/>
  <c r="J6" i="157"/>
  <c r="J5" i="157"/>
  <c r="J4" i="157"/>
  <c r="J3" i="157"/>
  <c r="J12" i="158"/>
  <c r="J11" i="158"/>
  <c r="J10" i="158"/>
  <c r="J9" i="158"/>
  <c r="J8" i="158"/>
  <c r="J7" i="158"/>
  <c r="J6" i="158"/>
  <c r="J5" i="158"/>
  <c r="J4" i="158"/>
  <c r="J3" i="158"/>
  <c r="J12" i="159"/>
  <c r="J11" i="159"/>
  <c r="J10" i="159"/>
  <c r="J9" i="159"/>
  <c r="J8" i="159"/>
  <c r="J7" i="159"/>
  <c r="J6" i="159"/>
  <c r="J5" i="159"/>
  <c r="J4" i="159"/>
  <c r="J3" i="159"/>
  <c r="J12" i="1"/>
  <c r="J11" i="1"/>
  <c r="J10" i="1"/>
  <c r="J9" i="1"/>
  <c r="J8" i="1"/>
  <c r="J7" i="1"/>
  <c r="J6" i="1"/>
  <c r="J5" i="1"/>
  <c r="J4" i="1"/>
  <c r="J3" i="1"/>
  <c r="E13" i="13"/>
  <c r="E12" i="13"/>
  <c r="E11" i="13"/>
  <c r="E10" i="13"/>
  <c r="E9" i="13"/>
  <c r="E8" i="13"/>
  <c r="E7" i="13"/>
  <c r="E6" i="13"/>
  <c r="E5" i="13"/>
  <c r="E4" i="13"/>
  <c r="E13" i="131"/>
  <c r="E12" i="131"/>
  <c r="E11" i="131"/>
  <c r="E10" i="131"/>
  <c r="E9" i="131"/>
  <c r="E8" i="131"/>
  <c r="E7" i="131"/>
  <c r="E6" i="131"/>
  <c r="E5" i="131"/>
  <c r="E4" i="131"/>
  <c r="E13" i="132"/>
  <c r="E12" i="132"/>
  <c r="E11" i="132"/>
  <c r="E10" i="132"/>
  <c r="E9" i="132"/>
  <c r="E8" i="132"/>
  <c r="E7" i="132"/>
  <c r="E6" i="132"/>
  <c r="E5" i="132"/>
  <c r="E4" i="132"/>
  <c r="E13" i="133"/>
  <c r="E12" i="133"/>
  <c r="E11" i="133"/>
  <c r="E10" i="133"/>
  <c r="E9" i="133"/>
  <c r="E8" i="133"/>
  <c r="E7" i="133"/>
  <c r="E6" i="133"/>
  <c r="E5" i="133"/>
  <c r="E4" i="133"/>
  <c r="E13" i="134"/>
  <c r="E12" i="134"/>
  <c r="E11" i="134"/>
  <c r="E10" i="134"/>
  <c r="E9" i="134"/>
  <c r="E8" i="134"/>
  <c r="E7" i="134"/>
  <c r="E6" i="134"/>
  <c r="E5" i="134"/>
  <c r="E4" i="134"/>
  <c r="E13" i="135"/>
  <c r="E12" i="135"/>
  <c r="E11" i="135"/>
  <c r="E10" i="135"/>
  <c r="E9" i="135"/>
  <c r="E8" i="135"/>
  <c r="E7" i="135"/>
  <c r="E6" i="135"/>
  <c r="E5" i="135"/>
  <c r="E4" i="135"/>
  <c r="E13" i="136"/>
  <c r="E12" i="136"/>
  <c r="E11" i="136"/>
  <c r="E10" i="136"/>
  <c r="E9" i="136"/>
  <c r="E8" i="136"/>
  <c r="E7" i="136"/>
  <c r="E6" i="136"/>
  <c r="E5" i="136"/>
  <c r="E4" i="136"/>
  <c r="E13" i="137"/>
  <c r="E12" i="137"/>
  <c r="E11" i="137"/>
  <c r="E10" i="137"/>
  <c r="E9" i="137"/>
  <c r="E8" i="137"/>
  <c r="E7" i="137"/>
  <c r="E6" i="137"/>
  <c r="E5" i="137"/>
  <c r="E4" i="137"/>
  <c r="E13" i="138"/>
  <c r="E12" i="138"/>
  <c r="E11" i="138"/>
  <c r="E10" i="138"/>
  <c r="E9" i="138"/>
  <c r="E8" i="138"/>
  <c r="E7" i="138"/>
  <c r="E6" i="138"/>
  <c r="E5" i="138"/>
  <c r="E4" i="138"/>
  <c r="E13" i="139"/>
  <c r="E12" i="139"/>
  <c r="E11" i="139"/>
  <c r="E10" i="139"/>
  <c r="E9" i="139"/>
  <c r="E8" i="139"/>
  <c r="E7" i="139"/>
  <c r="E6" i="139"/>
  <c r="E5" i="139"/>
  <c r="E4" i="139"/>
  <c r="E13" i="140"/>
  <c r="E12" i="140"/>
  <c r="E11" i="140"/>
  <c r="E10" i="140"/>
  <c r="E9" i="140"/>
  <c r="E8" i="140"/>
  <c r="E7" i="140"/>
  <c r="E6" i="140"/>
  <c r="E5" i="140"/>
  <c r="E4" i="140"/>
  <c r="E13" i="141"/>
  <c r="E12" i="141"/>
  <c r="E11" i="141"/>
  <c r="E10" i="141"/>
  <c r="E9" i="141"/>
  <c r="E8" i="141"/>
  <c r="E7" i="141"/>
  <c r="E6" i="141"/>
  <c r="E5" i="141"/>
  <c r="E4" i="141"/>
  <c r="E13" i="142"/>
  <c r="E12" i="142"/>
  <c r="E11" i="142"/>
  <c r="E10" i="142"/>
  <c r="E9" i="142"/>
  <c r="E8" i="142"/>
  <c r="E7" i="142"/>
  <c r="E6" i="142"/>
  <c r="E5" i="142"/>
  <c r="E4" i="142"/>
  <c r="E13" i="143"/>
  <c r="E12" i="143"/>
  <c r="E11" i="143"/>
  <c r="E10" i="143"/>
  <c r="E9" i="143"/>
  <c r="E8" i="143"/>
  <c r="E7" i="143"/>
  <c r="E6" i="143"/>
  <c r="E5" i="143"/>
  <c r="E4" i="143"/>
  <c r="E13" i="144"/>
  <c r="E12" i="144"/>
  <c r="E11" i="144"/>
  <c r="E10" i="144"/>
  <c r="E9" i="144"/>
  <c r="E8" i="144"/>
  <c r="E7" i="144"/>
  <c r="E6" i="144"/>
  <c r="E5" i="144"/>
  <c r="E4" i="144"/>
  <c r="E13" i="145"/>
  <c r="E12" i="145"/>
  <c r="E11" i="145"/>
  <c r="E10" i="145"/>
  <c r="E9" i="145"/>
  <c r="E8" i="145"/>
  <c r="E7" i="145"/>
  <c r="E6" i="145"/>
  <c r="E5" i="145"/>
  <c r="E4" i="145"/>
  <c r="E13" i="146"/>
  <c r="E12" i="146"/>
  <c r="E11" i="146"/>
  <c r="E10" i="146"/>
  <c r="E9" i="146"/>
  <c r="E8" i="146"/>
  <c r="E7" i="146"/>
  <c r="E6" i="146"/>
  <c r="E5" i="146"/>
  <c r="E4" i="146"/>
  <c r="E13" i="147"/>
  <c r="E12" i="147"/>
  <c r="E11" i="147"/>
  <c r="E10" i="147"/>
  <c r="E9" i="147"/>
  <c r="E8" i="147"/>
  <c r="E7" i="147"/>
  <c r="E6" i="147"/>
  <c r="E5" i="147"/>
  <c r="E4" i="147"/>
  <c r="E13" i="148"/>
  <c r="E12" i="148"/>
  <c r="E11" i="148"/>
  <c r="E10" i="148"/>
  <c r="E9" i="148"/>
  <c r="E8" i="148"/>
  <c r="E7" i="148"/>
  <c r="E6" i="148"/>
  <c r="E5" i="148"/>
  <c r="E4" i="148"/>
  <c r="E13" i="149"/>
  <c r="E12" i="149"/>
  <c r="E11" i="149"/>
  <c r="E10" i="149"/>
  <c r="E9" i="149"/>
  <c r="E8" i="149"/>
  <c r="E7" i="149"/>
  <c r="E6" i="149"/>
  <c r="E5" i="149"/>
  <c r="E4" i="149"/>
  <c r="E13" i="150"/>
  <c r="E12" i="150"/>
  <c r="E11" i="150"/>
  <c r="E10" i="150"/>
  <c r="E9" i="150"/>
  <c r="E8" i="150"/>
  <c r="E7" i="150"/>
  <c r="E6" i="150"/>
  <c r="E5" i="150"/>
  <c r="E4" i="150"/>
  <c r="E13" i="151"/>
  <c r="E12" i="151"/>
  <c r="E11" i="151"/>
  <c r="E10" i="151"/>
  <c r="E9" i="151"/>
  <c r="E8" i="151"/>
  <c r="E7" i="151"/>
  <c r="E6" i="151"/>
  <c r="E5" i="151"/>
  <c r="E4" i="151"/>
  <c r="E13" i="152"/>
  <c r="E12" i="152"/>
  <c r="E11" i="152"/>
  <c r="E10" i="152"/>
  <c r="E9" i="152"/>
  <c r="E8" i="152"/>
  <c r="E7" i="152"/>
  <c r="E6" i="152"/>
  <c r="E5" i="152"/>
  <c r="E4" i="152"/>
  <c r="E13" i="153"/>
  <c r="E12" i="153"/>
  <c r="E11" i="153"/>
  <c r="E10" i="153"/>
  <c r="E9" i="153"/>
  <c r="E8" i="153"/>
  <c r="E7" i="153"/>
  <c r="E6" i="153"/>
  <c r="E5" i="153"/>
  <c r="E4" i="153"/>
  <c r="E13" i="154"/>
  <c r="E12" i="154"/>
  <c r="E11" i="154"/>
  <c r="E10" i="154"/>
  <c r="E9" i="154"/>
  <c r="E8" i="154"/>
  <c r="E7" i="154"/>
  <c r="E6" i="154"/>
  <c r="E5" i="154"/>
  <c r="E4" i="154"/>
  <c r="E13" i="155"/>
  <c r="E12" i="155"/>
  <c r="E11" i="155"/>
  <c r="E10" i="155"/>
  <c r="E9" i="155"/>
  <c r="E8" i="155"/>
  <c r="E7" i="155"/>
  <c r="E6" i="155"/>
  <c r="E5" i="155"/>
  <c r="E4" i="155"/>
  <c r="E13" i="156"/>
  <c r="E12" i="156"/>
  <c r="E11" i="156"/>
  <c r="E10" i="156"/>
  <c r="E9" i="156"/>
  <c r="E8" i="156"/>
  <c r="E7" i="156"/>
  <c r="E6" i="156"/>
  <c r="E5" i="156"/>
  <c r="E4" i="156"/>
  <c r="E13" i="157"/>
  <c r="E12" i="157"/>
  <c r="E11" i="157"/>
  <c r="E10" i="157"/>
  <c r="E9" i="157"/>
  <c r="E8" i="157"/>
  <c r="E7" i="157"/>
  <c r="E6" i="157"/>
  <c r="E5" i="157"/>
  <c r="E4" i="157"/>
  <c r="E13" i="158"/>
  <c r="E12" i="158"/>
  <c r="E11" i="158"/>
  <c r="E10" i="158"/>
  <c r="E9" i="158"/>
  <c r="E8" i="158"/>
  <c r="E7" i="158"/>
  <c r="E6" i="158"/>
  <c r="E5" i="158"/>
  <c r="E4" i="158"/>
  <c r="E13" i="159"/>
  <c r="E12" i="159"/>
  <c r="E11" i="159"/>
  <c r="E10" i="159"/>
  <c r="E9" i="159"/>
  <c r="E8" i="159"/>
  <c r="E7" i="159"/>
  <c r="E6" i="159"/>
  <c r="E5" i="159"/>
  <c r="E4" i="159"/>
  <c r="E13" i="1"/>
  <c r="E12" i="1"/>
  <c r="E11" i="1"/>
  <c r="E10" i="1"/>
  <c r="E9" i="1"/>
  <c r="E8" i="1"/>
  <c r="E7" i="1"/>
  <c r="E6" i="1"/>
  <c r="E5" i="1"/>
  <c r="E4" i="1"/>
  <c r="Q20" i="13" l="1"/>
  <c r="Q19" i="13"/>
  <c r="Q20" i="131"/>
  <c r="Q19" i="131"/>
  <c r="Q20" i="132"/>
  <c r="Q19" i="132"/>
  <c r="Q20" i="133"/>
  <c r="Q19" i="133"/>
  <c r="Q20" i="134"/>
  <c r="Q19" i="134"/>
  <c r="Q20" i="135"/>
  <c r="Q19" i="135"/>
  <c r="Q20" i="136"/>
  <c r="Q19" i="136"/>
  <c r="Q20" i="137"/>
  <c r="Q19" i="137"/>
  <c r="Q20" i="138"/>
  <c r="Q19" i="138"/>
  <c r="Q20" i="139"/>
  <c r="Q19" i="139"/>
  <c r="Q20" i="140"/>
  <c r="Q19" i="140"/>
  <c r="Q20" i="141"/>
  <c r="Q19" i="141"/>
  <c r="Q20" i="142"/>
  <c r="Q19" i="142"/>
  <c r="Q20" i="143"/>
  <c r="Q19" i="143"/>
  <c r="Q20" i="144"/>
  <c r="Q19" i="144"/>
  <c r="Q20" i="145"/>
  <c r="Q19" i="145"/>
  <c r="Q20" i="146"/>
  <c r="Q19" i="146"/>
  <c r="Q20" i="147"/>
  <c r="Q19" i="147"/>
  <c r="Q20" i="148"/>
  <c r="Q19" i="148"/>
  <c r="Q20" i="149"/>
  <c r="Q19" i="149"/>
  <c r="Q20" i="150"/>
  <c r="Q19" i="150"/>
  <c r="Q20" i="151"/>
  <c r="Q19" i="151"/>
  <c r="Q20" i="152"/>
  <c r="Q19" i="152"/>
  <c r="Q20" i="153"/>
  <c r="Q19" i="153"/>
  <c r="Q20" i="154"/>
  <c r="Q19" i="154"/>
  <c r="Q20" i="155"/>
  <c r="Q19" i="155"/>
  <c r="Q20" i="156"/>
  <c r="Q19" i="156"/>
  <c r="Q20" i="157"/>
  <c r="Q19" i="157"/>
  <c r="Q20" i="158"/>
  <c r="Q19" i="158"/>
  <c r="Q20" i="159"/>
  <c r="Q19" i="159"/>
  <c r="Q28" i="144" l="1"/>
  <c r="Q28" i="150"/>
  <c r="Q28" i="138"/>
  <c r="Q28" i="136"/>
  <c r="Q28" i="157"/>
  <c r="Q28" i="147"/>
  <c r="Q28" i="158"/>
  <c r="Q28" i="152"/>
  <c r="Q28" i="149"/>
  <c r="Q28" i="145"/>
  <c r="Q28" i="141"/>
  <c r="Q28" i="137"/>
  <c r="Q28" i="155"/>
  <c r="Q28" i="146"/>
  <c r="Q28" i="142"/>
  <c r="Q28" i="134"/>
  <c r="Q28" i="13"/>
  <c r="Q28" i="139"/>
  <c r="Q28" i="131"/>
  <c r="Q28" i="153"/>
  <c r="Q28" i="133"/>
  <c r="Q28" i="156"/>
  <c r="Q28" i="159"/>
  <c r="Q28" i="151"/>
  <c r="Q28" i="143"/>
  <c r="Q28" i="135"/>
  <c r="Q28" i="154"/>
  <c r="Q28" i="148"/>
  <c r="Q28" i="140"/>
  <c r="Q28" i="132"/>
  <c r="Q31" i="159"/>
  <c r="Q31" i="158"/>
  <c r="Q31" i="157"/>
  <c r="Q31" i="156"/>
  <c r="Q31" i="155"/>
  <c r="Q31" i="154"/>
  <c r="Q31" i="153"/>
  <c r="Q31" i="152"/>
  <c r="Q31" i="151"/>
  <c r="Q31" i="150"/>
  <c r="Q31" i="149"/>
  <c r="Q31" i="148"/>
  <c r="Q31" i="147"/>
  <c r="Q31" i="146"/>
  <c r="Q31" i="145"/>
  <c r="Q31" i="144"/>
  <c r="Q31" i="143"/>
  <c r="Q31" i="142"/>
  <c r="Q31" i="141"/>
  <c r="Q31" i="140"/>
  <c r="Q31" i="139"/>
  <c r="Q31" i="138"/>
  <c r="Q31" i="137"/>
  <c r="Q31" i="136"/>
  <c r="Q31" i="135"/>
  <c r="Q31" i="134"/>
  <c r="Q31" i="133"/>
  <c r="Q31" i="132"/>
  <c r="Q31" i="131"/>
  <c r="Q31" i="13"/>
  <c r="Q31" i="1"/>
  <c r="I24" i="159" l="1"/>
  <c r="D24" i="159"/>
  <c r="I11" i="159"/>
  <c r="I13" i="159" s="1"/>
  <c r="D11" i="159"/>
  <c r="D13" i="159" s="1"/>
  <c r="I24" i="158"/>
  <c r="D24" i="158"/>
  <c r="I11" i="158"/>
  <c r="I13" i="158" s="1"/>
  <c r="D11" i="158"/>
  <c r="D13" i="158" s="1"/>
  <c r="I24" i="157"/>
  <c r="D24" i="157"/>
  <c r="I11" i="157"/>
  <c r="I13" i="157" s="1"/>
  <c r="D11" i="157"/>
  <c r="D13" i="157" s="1"/>
  <c r="I24" i="156"/>
  <c r="D24" i="156"/>
  <c r="I11" i="156"/>
  <c r="I13" i="156" s="1"/>
  <c r="D11" i="156"/>
  <c r="D13" i="156" s="1"/>
  <c r="I24" i="155"/>
  <c r="D24" i="155"/>
  <c r="I11" i="155"/>
  <c r="I13" i="155" s="1"/>
  <c r="D11" i="155"/>
  <c r="D13" i="155" s="1"/>
  <c r="I24" i="154"/>
  <c r="D24" i="154"/>
  <c r="I11" i="154"/>
  <c r="I13" i="154" s="1"/>
  <c r="D11" i="154"/>
  <c r="D13" i="154" s="1"/>
  <c r="I24" i="153"/>
  <c r="D24" i="153"/>
  <c r="I11" i="153"/>
  <c r="I13" i="153" s="1"/>
  <c r="D11" i="153"/>
  <c r="D13" i="153" s="1"/>
  <c r="I24" i="152"/>
  <c r="D24" i="152"/>
  <c r="I11" i="152"/>
  <c r="I13" i="152" s="1"/>
  <c r="D11" i="152"/>
  <c r="D13" i="152" s="1"/>
  <c r="I24" i="151"/>
  <c r="D24" i="151"/>
  <c r="I11" i="151"/>
  <c r="I13" i="151" s="1"/>
  <c r="D11" i="151"/>
  <c r="D13" i="151" s="1"/>
  <c r="I24" i="150"/>
  <c r="D24" i="150"/>
  <c r="I11" i="150"/>
  <c r="I13" i="150" s="1"/>
  <c r="D11" i="150"/>
  <c r="D13" i="150" s="1"/>
  <c r="I24" i="149"/>
  <c r="D24" i="149"/>
  <c r="I11" i="149"/>
  <c r="I13" i="149" s="1"/>
  <c r="D11" i="149"/>
  <c r="D13" i="149" s="1"/>
  <c r="I24" i="148"/>
  <c r="D24" i="148"/>
  <c r="I11" i="148"/>
  <c r="I13" i="148" s="1"/>
  <c r="D11" i="148"/>
  <c r="D13" i="148" s="1"/>
  <c r="I24" i="147"/>
  <c r="D24" i="147"/>
  <c r="I11" i="147"/>
  <c r="I13" i="147" s="1"/>
  <c r="D11" i="147"/>
  <c r="D13" i="147" s="1"/>
  <c r="I24" i="146"/>
  <c r="D24" i="146"/>
  <c r="I11" i="146"/>
  <c r="I13" i="146" s="1"/>
  <c r="D11" i="146"/>
  <c r="D13" i="146" s="1"/>
  <c r="I24" i="145"/>
  <c r="D24" i="145"/>
  <c r="I11" i="145"/>
  <c r="I13" i="145" s="1"/>
  <c r="D11" i="145"/>
  <c r="D13" i="145" s="1"/>
  <c r="I24" i="144"/>
  <c r="D24" i="144"/>
  <c r="I11" i="144"/>
  <c r="I13" i="144" s="1"/>
  <c r="D11" i="144"/>
  <c r="D13" i="144" s="1"/>
  <c r="I24" i="143"/>
  <c r="D24" i="143"/>
  <c r="I11" i="143"/>
  <c r="I13" i="143" s="1"/>
  <c r="D11" i="143"/>
  <c r="D13" i="143" s="1"/>
  <c r="I24" i="142"/>
  <c r="D24" i="142"/>
  <c r="I11" i="142"/>
  <c r="I13" i="142" s="1"/>
  <c r="D11" i="142"/>
  <c r="D13" i="142" s="1"/>
  <c r="I24" i="141"/>
  <c r="D24" i="141"/>
  <c r="I11" i="141"/>
  <c r="I13" i="141" s="1"/>
  <c r="D11" i="141"/>
  <c r="D13" i="141" s="1"/>
  <c r="I24" i="140"/>
  <c r="D24" i="140"/>
  <c r="I11" i="140"/>
  <c r="I13" i="140" s="1"/>
  <c r="D11" i="140"/>
  <c r="D13" i="140" s="1"/>
  <c r="I24" i="139"/>
  <c r="D24" i="139"/>
  <c r="I11" i="139"/>
  <c r="I13" i="139" s="1"/>
  <c r="D13" i="139"/>
  <c r="I24" i="138"/>
  <c r="D24" i="138"/>
  <c r="I11" i="138"/>
  <c r="I13" i="138" s="1"/>
  <c r="D11" i="138"/>
  <c r="D13" i="138" s="1"/>
  <c r="I24" i="137"/>
  <c r="D24" i="137"/>
  <c r="I11" i="137"/>
  <c r="I13" i="137" s="1"/>
  <c r="D11" i="137"/>
  <c r="D13" i="137" s="1"/>
  <c r="I24" i="136"/>
  <c r="D24" i="136"/>
  <c r="I11" i="136"/>
  <c r="I13" i="136" s="1"/>
  <c r="D11" i="136"/>
  <c r="D13" i="136" s="1"/>
  <c r="I24" i="135"/>
  <c r="D24" i="135"/>
  <c r="I11" i="135"/>
  <c r="I13" i="135" s="1"/>
  <c r="D11" i="135"/>
  <c r="D13" i="135" s="1"/>
  <c r="I24" i="134"/>
  <c r="D24" i="134"/>
  <c r="I11" i="134"/>
  <c r="I13" i="134" s="1"/>
  <c r="D11" i="134"/>
  <c r="D13" i="134" s="1"/>
  <c r="I24" i="133"/>
  <c r="D24" i="133"/>
  <c r="I11" i="133"/>
  <c r="I13" i="133" s="1"/>
  <c r="D11" i="133"/>
  <c r="D13" i="133" s="1"/>
  <c r="I24" i="132"/>
  <c r="D24" i="132"/>
  <c r="I11" i="132"/>
  <c r="I13" i="132" s="1"/>
  <c r="D11" i="132"/>
  <c r="D13" i="132" s="1"/>
  <c r="I24" i="131"/>
  <c r="D24" i="131"/>
  <c r="I11" i="131"/>
  <c r="I13" i="131" s="1"/>
  <c r="D11" i="131"/>
  <c r="D13" i="131" s="1"/>
  <c r="I24" i="13"/>
  <c r="D24" i="13"/>
  <c r="I11" i="13"/>
  <c r="I13" i="13" s="1"/>
  <c r="D11" i="13"/>
  <c r="D13" i="13" s="1"/>
  <c r="I24" i="1"/>
  <c r="D24" i="1"/>
  <c r="D26" i="1" s="1"/>
  <c r="I11" i="1"/>
  <c r="I13" i="1" s="1"/>
  <c r="D11" i="1"/>
  <c r="D13" i="1" s="1"/>
  <c r="K26" i="13" l="1"/>
  <c r="F26" i="13"/>
  <c r="J24" i="13"/>
  <c r="E24" i="13"/>
  <c r="J23" i="13"/>
  <c r="E23" i="13"/>
  <c r="J22" i="13"/>
  <c r="E22" i="13"/>
  <c r="J21" i="13"/>
  <c r="E21" i="13"/>
  <c r="J19" i="13"/>
  <c r="E19" i="13"/>
  <c r="J18" i="13"/>
  <c r="E18" i="13"/>
  <c r="J17" i="13"/>
  <c r="E17" i="13"/>
  <c r="L14" i="13"/>
  <c r="K13" i="13"/>
  <c r="F13" i="13"/>
  <c r="J13" i="13"/>
  <c r="C13" i="13"/>
  <c r="C26" i="13" s="1"/>
  <c r="H26" i="13" s="1"/>
  <c r="K26" i="131"/>
  <c r="F26" i="131"/>
  <c r="J24" i="131"/>
  <c r="J23" i="131"/>
  <c r="E23" i="131"/>
  <c r="J22" i="131"/>
  <c r="E22" i="131"/>
  <c r="J21" i="131"/>
  <c r="E21" i="131"/>
  <c r="J19" i="131"/>
  <c r="E19" i="131"/>
  <c r="J18" i="131"/>
  <c r="E18" i="131"/>
  <c r="J17" i="131"/>
  <c r="E17" i="131"/>
  <c r="L14" i="131"/>
  <c r="K13" i="131"/>
  <c r="F13" i="131"/>
  <c r="J13" i="131"/>
  <c r="C13" i="131"/>
  <c r="H13" i="131" s="1"/>
  <c r="K26" i="132"/>
  <c r="F26" i="132"/>
  <c r="J24" i="132"/>
  <c r="J23" i="132"/>
  <c r="E23" i="132"/>
  <c r="J22" i="132"/>
  <c r="E22" i="132"/>
  <c r="J21" i="132"/>
  <c r="E21" i="132"/>
  <c r="J19" i="132"/>
  <c r="E19" i="132"/>
  <c r="J18" i="132"/>
  <c r="E18" i="132"/>
  <c r="J17" i="132"/>
  <c r="E17" i="132"/>
  <c r="L14" i="132"/>
  <c r="K13" i="132"/>
  <c r="F13" i="132"/>
  <c r="J13" i="132"/>
  <c r="C13" i="132"/>
  <c r="C26" i="132" s="1"/>
  <c r="H26" i="132" s="1"/>
  <c r="K26" i="133"/>
  <c r="F26" i="133"/>
  <c r="J24" i="133"/>
  <c r="J23" i="133"/>
  <c r="E23" i="133"/>
  <c r="J22" i="133"/>
  <c r="E22" i="133"/>
  <c r="J21" i="133"/>
  <c r="E21" i="133"/>
  <c r="J19" i="133"/>
  <c r="E19" i="133"/>
  <c r="J18" i="133"/>
  <c r="E18" i="133"/>
  <c r="J17" i="133"/>
  <c r="E17" i="133"/>
  <c r="L14" i="133"/>
  <c r="K13" i="133"/>
  <c r="F13" i="133"/>
  <c r="J13" i="133"/>
  <c r="C13" i="133"/>
  <c r="N14" i="133" s="1"/>
  <c r="K26" i="134"/>
  <c r="F26" i="134"/>
  <c r="J24" i="134"/>
  <c r="J23" i="134"/>
  <c r="E23" i="134"/>
  <c r="J22" i="134"/>
  <c r="E22" i="134"/>
  <c r="J21" i="134"/>
  <c r="E21" i="134"/>
  <c r="J19" i="134"/>
  <c r="E19" i="134"/>
  <c r="J18" i="134"/>
  <c r="E18" i="134"/>
  <c r="J17" i="134"/>
  <c r="E17" i="134"/>
  <c r="L14" i="134"/>
  <c r="K13" i="134"/>
  <c r="F13" i="134"/>
  <c r="J13" i="134"/>
  <c r="C13" i="134"/>
  <c r="N14" i="134" s="1"/>
  <c r="K26" i="135"/>
  <c r="F26" i="135"/>
  <c r="J24" i="135"/>
  <c r="J23" i="135"/>
  <c r="E23" i="135"/>
  <c r="J22" i="135"/>
  <c r="E22" i="135"/>
  <c r="J21" i="135"/>
  <c r="E21" i="135"/>
  <c r="J19" i="135"/>
  <c r="E19" i="135"/>
  <c r="J18" i="135"/>
  <c r="E18" i="135"/>
  <c r="J17" i="135"/>
  <c r="E17" i="135"/>
  <c r="L14" i="135"/>
  <c r="K13" i="135"/>
  <c r="F13" i="135"/>
  <c r="J13" i="135"/>
  <c r="C13" i="135"/>
  <c r="N14" i="135" s="1"/>
  <c r="K26" i="136"/>
  <c r="F26" i="136"/>
  <c r="J24" i="136"/>
  <c r="J23" i="136"/>
  <c r="E23" i="136"/>
  <c r="J22" i="136"/>
  <c r="E22" i="136"/>
  <c r="J21" i="136"/>
  <c r="E21" i="136"/>
  <c r="J19" i="136"/>
  <c r="E19" i="136"/>
  <c r="J18" i="136"/>
  <c r="E18" i="136"/>
  <c r="J17" i="136"/>
  <c r="E17" i="136"/>
  <c r="I16" i="136"/>
  <c r="D16" i="136"/>
  <c r="L14" i="136"/>
  <c r="K13" i="136"/>
  <c r="F13" i="136"/>
  <c r="J13" i="136"/>
  <c r="C13" i="136"/>
  <c r="C26" i="136" s="1"/>
  <c r="H26" i="136" s="1"/>
  <c r="K26" i="137"/>
  <c r="F26" i="137"/>
  <c r="J24" i="137"/>
  <c r="J23" i="137"/>
  <c r="E23" i="137"/>
  <c r="J22" i="137"/>
  <c r="E22" i="137"/>
  <c r="J21" i="137"/>
  <c r="E21" i="137"/>
  <c r="J19" i="137"/>
  <c r="E19" i="137"/>
  <c r="J18" i="137"/>
  <c r="E18" i="137"/>
  <c r="J17" i="137"/>
  <c r="E17" i="137"/>
  <c r="L14" i="137"/>
  <c r="K13" i="137"/>
  <c r="F13" i="137"/>
  <c r="J13" i="137"/>
  <c r="C13" i="137"/>
  <c r="C26" i="137" s="1"/>
  <c r="H26" i="137" s="1"/>
  <c r="K26" i="138"/>
  <c r="F26" i="138"/>
  <c r="J24" i="138"/>
  <c r="J23" i="138"/>
  <c r="E23" i="138"/>
  <c r="J22" i="138"/>
  <c r="E22" i="138"/>
  <c r="J21" i="138"/>
  <c r="E21" i="138"/>
  <c r="J19" i="138"/>
  <c r="E19" i="138"/>
  <c r="J18" i="138"/>
  <c r="E18" i="138"/>
  <c r="J17" i="138"/>
  <c r="E17" i="138"/>
  <c r="L14" i="138"/>
  <c r="K13" i="138"/>
  <c r="F13" i="138"/>
  <c r="J13" i="138"/>
  <c r="C13" i="138"/>
  <c r="C26" i="138" s="1"/>
  <c r="H26" i="138" s="1"/>
  <c r="K26" i="139"/>
  <c r="F26" i="139"/>
  <c r="J24" i="139"/>
  <c r="J23" i="139"/>
  <c r="E23" i="139"/>
  <c r="J22" i="139"/>
  <c r="E22" i="139"/>
  <c r="J21" i="139"/>
  <c r="E21" i="139"/>
  <c r="J19" i="139"/>
  <c r="E19" i="139"/>
  <c r="J18" i="139"/>
  <c r="E18" i="139"/>
  <c r="J17" i="139"/>
  <c r="E17" i="139"/>
  <c r="L14" i="139"/>
  <c r="K13" i="139"/>
  <c r="F13" i="139"/>
  <c r="J13" i="139"/>
  <c r="C13" i="139"/>
  <c r="N14" i="139" s="1"/>
  <c r="K26" i="140"/>
  <c r="F26" i="140"/>
  <c r="J24" i="140"/>
  <c r="J23" i="140"/>
  <c r="E23" i="140"/>
  <c r="J22" i="140"/>
  <c r="E22" i="140"/>
  <c r="J21" i="140"/>
  <c r="E21" i="140"/>
  <c r="J19" i="140"/>
  <c r="E19" i="140"/>
  <c r="J18" i="140"/>
  <c r="E18" i="140"/>
  <c r="J17" i="140"/>
  <c r="E17" i="140"/>
  <c r="L14" i="140"/>
  <c r="K13" i="140"/>
  <c r="F13" i="140"/>
  <c r="J13" i="140"/>
  <c r="C13" i="140"/>
  <c r="H13" i="140" s="1"/>
  <c r="K26" i="141"/>
  <c r="F26" i="141"/>
  <c r="J24" i="141"/>
  <c r="J23" i="141"/>
  <c r="E23" i="141"/>
  <c r="J22" i="141"/>
  <c r="E22" i="141"/>
  <c r="J21" i="141"/>
  <c r="E21" i="141"/>
  <c r="J19" i="141"/>
  <c r="E19" i="141"/>
  <c r="J18" i="141"/>
  <c r="E18" i="141"/>
  <c r="J17" i="141"/>
  <c r="E17" i="141"/>
  <c r="L14" i="141"/>
  <c r="K13" i="141"/>
  <c r="F13" i="141"/>
  <c r="J13" i="141"/>
  <c r="C13" i="141"/>
  <c r="N14" i="141" s="1"/>
  <c r="K26" i="142"/>
  <c r="F26" i="142"/>
  <c r="J24" i="142"/>
  <c r="J23" i="142"/>
  <c r="E23" i="142"/>
  <c r="J22" i="142"/>
  <c r="E22" i="142"/>
  <c r="J21" i="142"/>
  <c r="E21" i="142"/>
  <c r="J19" i="142"/>
  <c r="E19" i="142"/>
  <c r="J18" i="142"/>
  <c r="E18" i="142"/>
  <c r="J17" i="142"/>
  <c r="E17" i="142"/>
  <c r="L14" i="142"/>
  <c r="K13" i="142"/>
  <c r="F13" i="142"/>
  <c r="J13" i="142"/>
  <c r="C13" i="142"/>
  <c r="C26" i="142" s="1"/>
  <c r="H26" i="142" s="1"/>
  <c r="K26" i="143"/>
  <c r="F26" i="143"/>
  <c r="J24" i="143"/>
  <c r="J23" i="143"/>
  <c r="E23" i="143"/>
  <c r="J22" i="143"/>
  <c r="E22" i="143"/>
  <c r="J21" i="143"/>
  <c r="E21" i="143"/>
  <c r="J19" i="143"/>
  <c r="E19" i="143"/>
  <c r="J18" i="143"/>
  <c r="E18" i="143"/>
  <c r="J17" i="143"/>
  <c r="E17" i="143"/>
  <c r="L14" i="143"/>
  <c r="K13" i="143"/>
  <c r="F13" i="143"/>
  <c r="J13" i="143"/>
  <c r="C13" i="143"/>
  <c r="H13" i="143" s="1"/>
  <c r="K26" i="144"/>
  <c r="F26" i="144"/>
  <c r="J24" i="144"/>
  <c r="J23" i="144"/>
  <c r="E23" i="144"/>
  <c r="J22" i="144"/>
  <c r="E22" i="144"/>
  <c r="J21" i="144"/>
  <c r="E21" i="144"/>
  <c r="J19" i="144"/>
  <c r="E19" i="144"/>
  <c r="J18" i="144"/>
  <c r="E18" i="144"/>
  <c r="J17" i="144"/>
  <c r="E17" i="144"/>
  <c r="L14" i="144"/>
  <c r="K13" i="144"/>
  <c r="F13" i="144"/>
  <c r="J13" i="144"/>
  <c r="C13" i="144"/>
  <c r="C26" i="144" s="1"/>
  <c r="H26" i="144" s="1"/>
  <c r="K26" i="145"/>
  <c r="F26" i="145"/>
  <c r="J24" i="145"/>
  <c r="J23" i="145"/>
  <c r="E23" i="145"/>
  <c r="J22" i="145"/>
  <c r="E22" i="145"/>
  <c r="J21" i="145"/>
  <c r="E21" i="145"/>
  <c r="J19" i="145"/>
  <c r="E19" i="145"/>
  <c r="J18" i="145"/>
  <c r="E18" i="145"/>
  <c r="J17" i="145"/>
  <c r="E17" i="145"/>
  <c r="L14" i="145"/>
  <c r="K13" i="145"/>
  <c r="F13" i="145"/>
  <c r="J13" i="145"/>
  <c r="C13" i="145"/>
  <c r="C26" i="145" s="1"/>
  <c r="H26" i="145" s="1"/>
  <c r="K26" i="146"/>
  <c r="F26" i="146"/>
  <c r="J24" i="146"/>
  <c r="J23" i="146"/>
  <c r="E23" i="146"/>
  <c r="J22" i="146"/>
  <c r="E22" i="146"/>
  <c r="J21" i="146"/>
  <c r="E21" i="146"/>
  <c r="J19" i="146"/>
  <c r="E19" i="146"/>
  <c r="J18" i="146"/>
  <c r="E18" i="146"/>
  <c r="J17" i="146"/>
  <c r="E17" i="146"/>
  <c r="L14" i="146"/>
  <c r="K13" i="146"/>
  <c r="F13" i="146"/>
  <c r="J13" i="146"/>
  <c r="C13" i="146"/>
  <c r="H13" i="146" s="1"/>
  <c r="K26" i="147"/>
  <c r="F26" i="147"/>
  <c r="J24" i="147"/>
  <c r="J23" i="147"/>
  <c r="E23" i="147"/>
  <c r="J22" i="147"/>
  <c r="E22" i="147"/>
  <c r="J21" i="147"/>
  <c r="E21" i="147"/>
  <c r="J19" i="147"/>
  <c r="E19" i="147"/>
  <c r="J18" i="147"/>
  <c r="E18" i="147"/>
  <c r="J17" i="147"/>
  <c r="E17" i="147"/>
  <c r="L14" i="147"/>
  <c r="K13" i="147"/>
  <c r="F13" i="147"/>
  <c r="J13" i="147"/>
  <c r="C13" i="147"/>
  <c r="C26" i="147" s="1"/>
  <c r="H26" i="147" s="1"/>
  <c r="K26" i="148"/>
  <c r="F26" i="148"/>
  <c r="J24" i="148"/>
  <c r="J23" i="148"/>
  <c r="E23" i="148"/>
  <c r="J22" i="148"/>
  <c r="E22" i="148"/>
  <c r="J21" i="148"/>
  <c r="E21" i="148"/>
  <c r="J19" i="148"/>
  <c r="E19" i="148"/>
  <c r="J18" i="148"/>
  <c r="E18" i="148"/>
  <c r="J17" i="148"/>
  <c r="E17" i="148"/>
  <c r="L14" i="148"/>
  <c r="K13" i="148"/>
  <c r="F13" i="148"/>
  <c r="J13" i="148"/>
  <c r="C13" i="148"/>
  <c r="N14" i="148" s="1"/>
  <c r="K26" i="149"/>
  <c r="F26" i="149"/>
  <c r="J24" i="149"/>
  <c r="J23" i="149"/>
  <c r="E23" i="149"/>
  <c r="J22" i="149"/>
  <c r="E22" i="149"/>
  <c r="J21" i="149"/>
  <c r="E21" i="149"/>
  <c r="J19" i="149"/>
  <c r="E19" i="149"/>
  <c r="J18" i="149"/>
  <c r="E18" i="149"/>
  <c r="J17" i="149"/>
  <c r="E17" i="149"/>
  <c r="L14" i="149"/>
  <c r="K13" i="149"/>
  <c r="F13" i="149"/>
  <c r="J13" i="149"/>
  <c r="C13" i="149"/>
  <c r="H13" i="149" s="1"/>
  <c r="K26" i="150"/>
  <c r="F26" i="150"/>
  <c r="J24" i="150"/>
  <c r="J23" i="150"/>
  <c r="E23" i="150"/>
  <c r="J22" i="150"/>
  <c r="E22" i="150"/>
  <c r="J21" i="150"/>
  <c r="E21" i="150"/>
  <c r="J19" i="150"/>
  <c r="E19" i="150"/>
  <c r="J18" i="150"/>
  <c r="E18" i="150"/>
  <c r="J17" i="150"/>
  <c r="E17" i="150"/>
  <c r="L14" i="150"/>
  <c r="K13" i="150"/>
  <c r="F13" i="150"/>
  <c r="J13" i="150"/>
  <c r="C13" i="150"/>
  <c r="C26" i="150" s="1"/>
  <c r="H26" i="150" s="1"/>
  <c r="K26" i="151"/>
  <c r="F26" i="151"/>
  <c r="J24" i="151"/>
  <c r="J23" i="151"/>
  <c r="E23" i="151"/>
  <c r="J22" i="151"/>
  <c r="E22" i="151"/>
  <c r="J21" i="151"/>
  <c r="E21" i="151"/>
  <c r="J19" i="151"/>
  <c r="E19" i="151"/>
  <c r="J18" i="151"/>
  <c r="E18" i="151"/>
  <c r="J17" i="151"/>
  <c r="E17" i="151"/>
  <c r="L14" i="151"/>
  <c r="K13" i="151"/>
  <c r="F13" i="151"/>
  <c r="J13" i="151"/>
  <c r="C13" i="151"/>
  <c r="C26" i="151" s="1"/>
  <c r="H26" i="151" s="1"/>
  <c r="K26" i="152"/>
  <c r="F26" i="152"/>
  <c r="J24" i="152"/>
  <c r="J23" i="152"/>
  <c r="E23" i="152"/>
  <c r="J22" i="152"/>
  <c r="E22" i="152"/>
  <c r="J21" i="152"/>
  <c r="E21" i="152"/>
  <c r="J19" i="152"/>
  <c r="E19" i="152"/>
  <c r="J18" i="152"/>
  <c r="E18" i="152"/>
  <c r="J17" i="152"/>
  <c r="E17" i="152"/>
  <c r="L14" i="152"/>
  <c r="K13" i="152"/>
  <c r="F13" i="152"/>
  <c r="J13" i="152"/>
  <c r="C13" i="152"/>
  <c r="C26" i="152" s="1"/>
  <c r="H26" i="152" s="1"/>
  <c r="K26" i="153"/>
  <c r="F26" i="153"/>
  <c r="J24" i="153"/>
  <c r="J23" i="153"/>
  <c r="E23" i="153"/>
  <c r="J22" i="153"/>
  <c r="E22" i="153"/>
  <c r="J21" i="153"/>
  <c r="E21" i="153"/>
  <c r="J19" i="153"/>
  <c r="E19" i="153"/>
  <c r="J18" i="153"/>
  <c r="E18" i="153"/>
  <c r="J17" i="153"/>
  <c r="E17" i="153"/>
  <c r="L14" i="153"/>
  <c r="K13" i="153"/>
  <c r="F13" i="153"/>
  <c r="J13" i="153"/>
  <c r="C13" i="153"/>
  <c r="C26" i="153" s="1"/>
  <c r="H26" i="153" s="1"/>
  <c r="K26" i="154"/>
  <c r="F26" i="154"/>
  <c r="J24" i="154"/>
  <c r="J23" i="154"/>
  <c r="E23" i="154"/>
  <c r="J22" i="154"/>
  <c r="E22" i="154"/>
  <c r="J21" i="154"/>
  <c r="E21" i="154"/>
  <c r="J19" i="154"/>
  <c r="E19" i="154"/>
  <c r="J18" i="154"/>
  <c r="E18" i="154"/>
  <c r="J17" i="154"/>
  <c r="E17" i="154"/>
  <c r="L14" i="154"/>
  <c r="K13" i="154"/>
  <c r="F13" i="154"/>
  <c r="J13" i="154"/>
  <c r="C13" i="154"/>
  <c r="N14" i="154" s="1"/>
  <c r="K26" i="155"/>
  <c r="F26" i="155"/>
  <c r="J24" i="155"/>
  <c r="J23" i="155"/>
  <c r="E23" i="155"/>
  <c r="J22" i="155"/>
  <c r="E22" i="155"/>
  <c r="J21" i="155"/>
  <c r="E21" i="155"/>
  <c r="J19" i="155"/>
  <c r="E19" i="155"/>
  <c r="J18" i="155"/>
  <c r="E18" i="155"/>
  <c r="J17" i="155"/>
  <c r="E17" i="155"/>
  <c r="L14" i="155"/>
  <c r="K13" i="155"/>
  <c r="F13" i="155"/>
  <c r="J13" i="155"/>
  <c r="C13" i="155"/>
  <c r="C26" i="155" s="1"/>
  <c r="H26" i="155" s="1"/>
  <c r="K26" i="156"/>
  <c r="F26" i="156"/>
  <c r="J24" i="156"/>
  <c r="J23" i="156"/>
  <c r="E23" i="156"/>
  <c r="J22" i="156"/>
  <c r="E22" i="156"/>
  <c r="J21" i="156"/>
  <c r="E21" i="156"/>
  <c r="J19" i="156"/>
  <c r="E19" i="156"/>
  <c r="J18" i="156"/>
  <c r="E18" i="156"/>
  <c r="J17" i="156"/>
  <c r="E17" i="156"/>
  <c r="L14" i="156"/>
  <c r="K13" i="156"/>
  <c r="F13" i="156"/>
  <c r="J13" i="156"/>
  <c r="C13" i="156"/>
  <c r="C26" i="156" s="1"/>
  <c r="H26" i="156" s="1"/>
  <c r="K26" i="157"/>
  <c r="F26" i="157"/>
  <c r="J24" i="157"/>
  <c r="J23" i="157"/>
  <c r="E23" i="157"/>
  <c r="J22" i="157"/>
  <c r="E22" i="157"/>
  <c r="J21" i="157"/>
  <c r="E21" i="157"/>
  <c r="J19" i="157"/>
  <c r="E19" i="157"/>
  <c r="J18" i="157"/>
  <c r="E18" i="157"/>
  <c r="J17" i="157"/>
  <c r="E17" i="157"/>
  <c r="L14" i="157"/>
  <c r="K13" i="157"/>
  <c r="F13" i="157"/>
  <c r="J13" i="157"/>
  <c r="C13" i="157"/>
  <c r="H13" i="157" s="1"/>
  <c r="K26" i="158"/>
  <c r="F26" i="158"/>
  <c r="J24" i="158"/>
  <c r="J23" i="158"/>
  <c r="E23" i="158"/>
  <c r="J22" i="158"/>
  <c r="E22" i="158"/>
  <c r="J21" i="158"/>
  <c r="E21" i="158"/>
  <c r="J19" i="158"/>
  <c r="E19" i="158"/>
  <c r="J18" i="158"/>
  <c r="E18" i="158"/>
  <c r="J17" i="158"/>
  <c r="E17" i="158"/>
  <c r="L14" i="158"/>
  <c r="K13" i="158"/>
  <c r="F13" i="158"/>
  <c r="J13" i="158"/>
  <c r="C13" i="158"/>
  <c r="H13" i="158" s="1"/>
  <c r="K26" i="159"/>
  <c r="F26" i="159"/>
  <c r="F14" i="13" l="1"/>
  <c r="F14" i="131"/>
  <c r="F27" i="132"/>
  <c r="K14" i="131"/>
  <c r="F27" i="131"/>
  <c r="K27" i="131"/>
  <c r="K14" i="13"/>
  <c r="K27" i="13"/>
  <c r="F27" i="13"/>
  <c r="H13" i="13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F14" i="132" l="1"/>
  <c r="K14" i="132"/>
  <c r="K27" i="132"/>
  <c r="F14" i="133" l="1"/>
  <c r="K14" i="133"/>
  <c r="F27" i="133"/>
  <c r="K27" i="133"/>
  <c r="F14" i="134" l="1"/>
  <c r="K14" i="134"/>
  <c r="K27" i="134"/>
  <c r="F27" i="134"/>
  <c r="Q13" i="159"/>
  <c r="Q12" i="159"/>
  <c r="Q11" i="159"/>
  <c r="O11" i="159"/>
  <c r="O12" i="159" s="1"/>
  <c r="Q10" i="159"/>
  <c r="Q9" i="159"/>
  <c r="O9" i="159"/>
  <c r="Q8" i="159"/>
  <c r="O8" i="159"/>
  <c r="Q7" i="159"/>
  <c r="O7" i="159"/>
  <c r="Q6" i="159"/>
  <c r="O6" i="159"/>
  <c r="Q5" i="159"/>
  <c r="O5" i="159"/>
  <c r="Q13" i="158"/>
  <c r="Q12" i="158"/>
  <c r="Q11" i="158"/>
  <c r="O11" i="158"/>
  <c r="O12" i="158" s="1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Q11" i="138"/>
  <c r="O11" i="138"/>
  <c r="O12" i="138" s="1"/>
  <c r="Q10" i="138"/>
  <c r="Q9" i="138"/>
  <c r="O9" i="138"/>
  <c r="Q8" i="138"/>
  <c r="O8" i="138"/>
  <c r="Q7" i="138"/>
  <c r="O7" i="138"/>
  <c r="Q6" i="138"/>
  <c r="O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Q8" i="133"/>
  <c r="O8" i="133"/>
  <c r="Q7" i="133"/>
  <c r="O7" i="133"/>
  <c r="Q6" i="133"/>
  <c r="O6" i="133"/>
  <c r="Q5" i="133"/>
  <c r="O5" i="133"/>
  <c r="Q13" i="132"/>
  <c r="Q12" i="132"/>
  <c r="Q11" i="132"/>
  <c r="O11" i="132"/>
  <c r="O12" i="132" s="1"/>
  <c r="Q10" i="132"/>
  <c r="Q9" i="132"/>
  <c r="O9" i="132"/>
  <c r="Q8" i="132"/>
  <c r="O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C13" i="159"/>
  <c r="J25" i="159"/>
  <c r="C12" i="159"/>
  <c r="P12" i="159"/>
  <c r="C11" i="159"/>
  <c r="C10" i="159"/>
  <c r="C9" i="159"/>
  <c r="H22" i="159" s="1"/>
  <c r="J21" i="159"/>
  <c r="C8" i="159"/>
  <c r="C21" i="159" s="1"/>
  <c r="C7" i="159"/>
  <c r="H20" i="159" s="1"/>
  <c r="J19" i="159"/>
  <c r="C6" i="159"/>
  <c r="C19" i="159" s="1"/>
  <c r="C5" i="159"/>
  <c r="H18" i="159" s="1"/>
  <c r="J17" i="159"/>
  <c r="C4" i="159"/>
  <c r="C17" i="159" s="1"/>
  <c r="F3" i="159"/>
  <c r="E3" i="159"/>
  <c r="D3" i="159"/>
  <c r="C3" i="159"/>
  <c r="C16" i="159" s="1"/>
  <c r="C12" i="158"/>
  <c r="C11" i="158"/>
  <c r="C24" i="158" s="1"/>
  <c r="H24" i="158" s="1"/>
  <c r="C10" i="158"/>
  <c r="C9" i="158"/>
  <c r="C8" i="158"/>
  <c r="C7" i="158"/>
  <c r="C6" i="158"/>
  <c r="C5" i="158"/>
  <c r="C4" i="158"/>
  <c r="F3" i="158"/>
  <c r="E3" i="158"/>
  <c r="D3" i="158"/>
  <c r="C3" i="158"/>
  <c r="C12" i="157"/>
  <c r="H12" i="157" s="1"/>
  <c r="C11" i="157"/>
  <c r="C24" i="157" s="1"/>
  <c r="H24" i="157" s="1"/>
  <c r="C10" i="157"/>
  <c r="C9" i="157"/>
  <c r="C8" i="157"/>
  <c r="C7" i="157"/>
  <c r="C6" i="157"/>
  <c r="C5" i="157"/>
  <c r="C4" i="157"/>
  <c r="F3" i="157"/>
  <c r="E3" i="157"/>
  <c r="D3" i="157"/>
  <c r="C3" i="157"/>
  <c r="C12" i="156"/>
  <c r="C11" i="156"/>
  <c r="C24" i="156" s="1"/>
  <c r="H24" i="156" s="1"/>
  <c r="C10" i="156"/>
  <c r="C9" i="156"/>
  <c r="C8" i="156"/>
  <c r="C7" i="156"/>
  <c r="C6" i="156"/>
  <c r="C5" i="156"/>
  <c r="C4" i="156"/>
  <c r="F3" i="156"/>
  <c r="E3" i="156"/>
  <c r="D3" i="156"/>
  <c r="C3" i="156"/>
  <c r="C12" i="155"/>
  <c r="C11" i="155"/>
  <c r="C24" i="155" s="1"/>
  <c r="H24" i="155" s="1"/>
  <c r="C10" i="155"/>
  <c r="C9" i="155"/>
  <c r="C8" i="155"/>
  <c r="C7" i="155"/>
  <c r="C6" i="155"/>
  <c r="C5" i="155"/>
  <c r="C4" i="155"/>
  <c r="F3" i="155"/>
  <c r="E3" i="155"/>
  <c r="D3" i="155"/>
  <c r="C3" i="155"/>
  <c r="C12" i="154"/>
  <c r="C11" i="154"/>
  <c r="C24" i="154" s="1"/>
  <c r="H24" i="154" s="1"/>
  <c r="C10" i="154"/>
  <c r="C9" i="154"/>
  <c r="C8" i="154"/>
  <c r="C7" i="154"/>
  <c r="C6" i="154"/>
  <c r="C5" i="154"/>
  <c r="C4" i="154"/>
  <c r="F3" i="154"/>
  <c r="E3" i="154"/>
  <c r="D3" i="154"/>
  <c r="C3" i="154"/>
  <c r="C12" i="153"/>
  <c r="C11" i="153"/>
  <c r="C24" i="153" s="1"/>
  <c r="H24" i="153" s="1"/>
  <c r="C10" i="153"/>
  <c r="C9" i="153"/>
  <c r="C8" i="153"/>
  <c r="C7" i="153"/>
  <c r="C6" i="153"/>
  <c r="C5" i="153"/>
  <c r="C4" i="153"/>
  <c r="F3" i="153"/>
  <c r="E3" i="153"/>
  <c r="D3" i="153"/>
  <c r="C3" i="153"/>
  <c r="C12" i="152"/>
  <c r="C11" i="152"/>
  <c r="C24" i="152" s="1"/>
  <c r="H24" i="152" s="1"/>
  <c r="C10" i="152"/>
  <c r="C9" i="152"/>
  <c r="C8" i="152"/>
  <c r="C7" i="152"/>
  <c r="C6" i="152"/>
  <c r="C5" i="152"/>
  <c r="C4" i="152"/>
  <c r="F3" i="152"/>
  <c r="E3" i="152"/>
  <c r="D3" i="152"/>
  <c r="C3" i="152"/>
  <c r="H12" i="151"/>
  <c r="C12" i="151"/>
  <c r="C11" i="151"/>
  <c r="C24" i="151" s="1"/>
  <c r="H24" i="151" s="1"/>
  <c r="C10" i="151"/>
  <c r="C9" i="151"/>
  <c r="C8" i="151"/>
  <c r="C7" i="151"/>
  <c r="C6" i="151"/>
  <c r="C5" i="151"/>
  <c r="C4" i="151"/>
  <c r="F3" i="151"/>
  <c r="E3" i="151"/>
  <c r="D3" i="151"/>
  <c r="C3" i="151"/>
  <c r="C12" i="150"/>
  <c r="C11" i="150"/>
  <c r="C24" i="150" s="1"/>
  <c r="H24" i="150" s="1"/>
  <c r="C10" i="150"/>
  <c r="C9" i="150"/>
  <c r="C8" i="150"/>
  <c r="C7" i="150"/>
  <c r="C6" i="150"/>
  <c r="C5" i="150"/>
  <c r="C4" i="150"/>
  <c r="F3" i="150"/>
  <c r="E3" i="150"/>
  <c r="D3" i="150"/>
  <c r="C3" i="150"/>
  <c r="C12" i="149"/>
  <c r="C11" i="149"/>
  <c r="C24" i="149" s="1"/>
  <c r="H24" i="149" s="1"/>
  <c r="C10" i="149"/>
  <c r="C9" i="149"/>
  <c r="C8" i="149"/>
  <c r="C7" i="149"/>
  <c r="C6" i="149"/>
  <c r="C5" i="149"/>
  <c r="C4" i="149"/>
  <c r="F3" i="149"/>
  <c r="E3" i="149"/>
  <c r="D3" i="149"/>
  <c r="C3" i="149"/>
  <c r="C12" i="148"/>
  <c r="C11" i="148"/>
  <c r="C24" i="148" s="1"/>
  <c r="H24" i="148" s="1"/>
  <c r="C10" i="148"/>
  <c r="C9" i="148"/>
  <c r="C8" i="148"/>
  <c r="C7" i="148"/>
  <c r="C6" i="148"/>
  <c r="C5" i="148"/>
  <c r="C4" i="148"/>
  <c r="F3" i="148"/>
  <c r="E3" i="148"/>
  <c r="D3" i="148"/>
  <c r="C3" i="148"/>
  <c r="C12" i="147"/>
  <c r="C11" i="147"/>
  <c r="C24" i="147" s="1"/>
  <c r="H24" i="147" s="1"/>
  <c r="C10" i="147"/>
  <c r="C9" i="147"/>
  <c r="C8" i="147"/>
  <c r="C7" i="147"/>
  <c r="C6" i="147"/>
  <c r="C5" i="147"/>
  <c r="C4" i="147"/>
  <c r="F3" i="147"/>
  <c r="E3" i="147"/>
  <c r="D3" i="147"/>
  <c r="C3" i="147"/>
  <c r="C12" i="146"/>
  <c r="C11" i="146"/>
  <c r="C24" i="146" s="1"/>
  <c r="H24" i="146" s="1"/>
  <c r="C10" i="146"/>
  <c r="C9" i="146"/>
  <c r="C8" i="146"/>
  <c r="C7" i="146"/>
  <c r="C6" i="146"/>
  <c r="C5" i="146"/>
  <c r="C4" i="146"/>
  <c r="F3" i="146"/>
  <c r="E3" i="146"/>
  <c r="D3" i="146"/>
  <c r="C3" i="146"/>
  <c r="C12" i="145"/>
  <c r="H12" i="145" s="1"/>
  <c r="C11" i="145"/>
  <c r="C24" i="145" s="1"/>
  <c r="H24" i="145" s="1"/>
  <c r="C10" i="145"/>
  <c r="C9" i="145"/>
  <c r="C8" i="145"/>
  <c r="C7" i="145"/>
  <c r="C6" i="145"/>
  <c r="C5" i="145"/>
  <c r="C4" i="145"/>
  <c r="F3" i="145"/>
  <c r="E3" i="145"/>
  <c r="D3" i="145"/>
  <c r="C3" i="145"/>
  <c r="C12" i="144"/>
  <c r="C11" i="144"/>
  <c r="C24" i="144" s="1"/>
  <c r="H24" i="144" s="1"/>
  <c r="C10" i="144"/>
  <c r="C9" i="144"/>
  <c r="C8" i="144"/>
  <c r="C7" i="144"/>
  <c r="C6" i="144"/>
  <c r="C5" i="144"/>
  <c r="C4" i="144"/>
  <c r="F3" i="144"/>
  <c r="E3" i="144"/>
  <c r="D3" i="144"/>
  <c r="C3" i="144"/>
  <c r="C12" i="143"/>
  <c r="C11" i="143"/>
  <c r="C24" i="143" s="1"/>
  <c r="H24" i="143" s="1"/>
  <c r="C10" i="143"/>
  <c r="C9" i="143"/>
  <c r="C8" i="143"/>
  <c r="C7" i="143"/>
  <c r="C6" i="143"/>
  <c r="C5" i="143"/>
  <c r="C4" i="143"/>
  <c r="F3" i="143"/>
  <c r="E3" i="143"/>
  <c r="D3" i="143"/>
  <c r="C3" i="143"/>
  <c r="C12" i="142"/>
  <c r="C11" i="142"/>
  <c r="C24" i="142" s="1"/>
  <c r="H24" i="142" s="1"/>
  <c r="C10" i="142"/>
  <c r="C9" i="142"/>
  <c r="C8" i="142"/>
  <c r="C7" i="142"/>
  <c r="C6" i="142"/>
  <c r="C5" i="142"/>
  <c r="C4" i="142"/>
  <c r="F3" i="142"/>
  <c r="E3" i="142"/>
  <c r="D3" i="142"/>
  <c r="C3" i="142"/>
  <c r="C12" i="141"/>
  <c r="C11" i="141"/>
  <c r="C24" i="141" s="1"/>
  <c r="H24" i="141" s="1"/>
  <c r="C10" i="141"/>
  <c r="C9" i="141"/>
  <c r="C8" i="141"/>
  <c r="C7" i="141"/>
  <c r="C6" i="141"/>
  <c r="C5" i="141"/>
  <c r="C4" i="141"/>
  <c r="F3" i="141"/>
  <c r="E3" i="141"/>
  <c r="D3" i="141"/>
  <c r="C3" i="141"/>
  <c r="C12" i="140"/>
  <c r="C11" i="140"/>
  <c r="C24" i="140" s="1"/>
  <c r="H24" i="140" s="1"/>
  <c r="C10" i="140"/>
  <c r="C9" i="140"/>
  <c r="C8" i="140"/>
  <c r="C7" i="140"/>
  <c r="C6" i="140"/>
  <c r="C5" i="140"/>
  <c r="C4" i="140"/>
  <c r="F3" i="140"/>
  <c r="E3" i="140"/>
  <c r="D3" i="140"/>
  <c r="C3" i="140"/>
  <c r="C12" i="139"/>
  <c r="C11" i="139"/>
  <c r="C24" i="139" s="1"/>
  <c r="H24" i="139" s="1"/>
  <c r="C10" i="139"/>
  <c r="C9" i="139"/>
  <c r="C8" i="139"/>
  <c r="C7" i="139"/>
  <c r="C6" i="139"/>
  <c r="C5" i="139"/>
  <c r="C4" i="139"/>
  <c r="F3" i="139"/>
  <c r="E3" i="139"/>
  <c r="D3" i="139"/>
  <c r="C3" i="139"/>
  <c r="C12" i="138"/>
  <c r="C11" i="138"/>
  <c r="C24" i="138" s="1"/>
  <c r="H24" i="138" s="1"/>
  <c r="C10" i="138"/>
  <c r="C9" i="138"/>
  <c r="N10" i="138" s="1"/>
  <c r="C8" i="138"/>
  <c r="C7" i="138"/>
  <c r="C6" i="138"/>
  <c r="C5" i="138"/>
  <c r="C4" i="138"/>
  <c r="F3" i="138"/>
  <c r="E3" i="138"/>
  <c r="D3" i="138"/>
  <c r="C3" i="138"/>
  <c r="C12" i="137"/>
  <c r="C11" i="137"/>
  <c r="C24" i="137" s="1"/>
  <c r="H24" i="137" s="1"/>
  <c r="C10" i="137"/>
  <c r="C9" i="137"/>
  <c r="C8" i="137"/>
  <c r="C7" i="137"/>
  <c r="C6" i="137"/>
  <c r="C5" i="137"/>
  <c r="C4" i="137"/>
  <c r="F3" i="137"/>
  <c r="E3" i="137"/>
  <c r="D3" i="137"/>
  <c r="C3" i="137"/>
  <c r="C12" i="136"/>
  <c r="C11" i="136"/>
  <c r="C24" i="136" s="1"/>
  <c r="H24" i="136" s="1"/>
  <c r="C10" i="136"/>
  <c r="C9" i="136"/>
  <c r="C8" i="136"/>
  <c r="C7" i="136"/>
  <c r="C6" i="136"/>
  <c r="C5" i="136"/>
  <c r="C4" i="136"/>
  <c r="F3" i="136"/>
  <c r="E3" i="136"/>
  <c r="C3" i="136"/>
  <c r="C12" i="135"/>
  <c r="C11" i="135"/>
  <c r="C24" i="135" s="1"/>
  <c r="H24" i="135" s="1"/>
  <c r="C10" i="135"/>
  <c r="C9" i="135"/>
  <c r="C8" i="135"/>
  <c r="C7" i="135"/>
  <c r="C6" i="135"/>
  <c r="C5" i="135"/>
  <c r="C4" i="135"/>
  <c r="F3" i="135"/>
  <c r="E3" i="135"/>
  <c r="D3" i="135"/>
  <c r="C3" i="135"/>
  <c r="C12" i="134"/>
  <c r="C11" i="134"/>
  <c r="C24" i="134" s="1"/>
  <c r="H24" i="134" s="1"/>
  <c r="C10" i="134"/>
  <c r="C9" i="134"/>
  <c r="C8" i="134"/>
  <c r="C7" i="134"/>
  <c r="C6" i="134"/>
  <c r="C5" i="134"/>
  <c r="N6" i="134" s="1"/>
  <c r="C4" i="134"/>
  <c r="F3" i="134"/>
  <c r="E3" i="134"/>
  <c r="D3" i="134"/>
  <c r="C3" i="134"/>
  <c r="C12" i="133"/>
  <c r="C11" i="133"/>
  <c r="C24" i="133" s="1"/>
  <c r="H24" i="133" s="1"/>
  <c r="C10" i="133"/>
  <c r="C9" i="133"/>
  <c r="C8" i="133"/>
  <c r="C7" i="133"/>
  <c r="C6" i="133"/>
  <c r="N7" i="133" s="1"/>
  <c r="C5" i="133"/>
  <c r="C4" i="133"/>
  <c r="N5" i="133" s="1"/>
  <c r="E3" i="133"/>
  <c r="D3" i="133"/>
  <c r="C3" i="133"/>
  <c r="C12" i="132"/>
  <c r="C11" i="132"/>
  <c r="C24" i="132" s="1"/>
  <c r="H24" i="132" s="1"/>
  <c r="C10" i="132"/>
  <c r="C9" i="132"/>
  <c r="C8" i="132"/>
  <c r="C7" i="132"/>
  <c r="N8" i="132" s="1"/>
  <c r="C6" i="132"/>
  <c r="C5" i="132"/>
  <c r="C4" i="132"/>
  <c r="F3" i="132"/>
  <c r="E3" i="132"/>
  <c r="D3" i="132"/>
  <c r="C3" i="132"/>
  <c r="C12" i="131"/>
  <c r="C11" i="131"/>
  <c r="C24" i="131" s="1"/>
  <c r="H24" i="131" s="1"/>
  <c r="C10" i="131"/>
  <c r="C9" i="131"/>
  <c r="C8" i="131"/>
  <c r="C7" i="131"/>
  <c r="C6" i="131"/>
  <c r="C5" i="131"/>
  <c r="H5" i="131" s="1"/>
  <c r="C4" i="13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H13" i="1"/>
  <c r="H12" i="1"/>
  <c r="H11" i="1"/>
  <c r="H10" i="1"/>
  <c r="H9" i="1"/>
  <c r="H8" i="1"/>
  <c r="H7" i="1"/>
  <c r="H6" i="1"/>
  <c r="H5" i="1"/>
  <c r="H4" i="1"/>
  <c r="K3" i="1"/>
  <c r="I3" i="1"/>
  <c r="H3" i="1"/>
  <c r="P10" i="13"/>
  <c r="P9" i="13"/>
  <c r="P8" i="13"/>
  <c r="P5" i="13"/>
  <c r="E3" i="13"/>
  <c r="D3" i="13"/>
  <c r="C3" i="13"/>
  <c r="C12" i="13"/>
  <c r="C11" i="13"/>
  <c r="C10" i="13"/>
  <c r="C9" i="13"/>
  <c r="C8" i="13"/>
  <c r="C7" i="13"/>
  <c r="C6" i="13"/>
  <c r="C5" i="13"/>
  <c r="C4" i="13"/>
  <c r="Q14" i="156" l="1"/>
  <c r="Q14" i="159"/>
  <c r="H18" i="132"/>
  <c r="C18" i="132"/>
  <c r="E16" i="136"/>
  <c r="J16" i="136"/>
  <c r="F16" i="139"/>
  <c r="K16" i="139"/>
  <c r="C19" i="140"/>
  <c r="H19" i="140"/>
  <c r="H22" i="144"/>
  <c r="C22" i="144"/>
  <c r="C17" i="148"/>
  <c r="H17" i="148"/>
  <c r="C25" i="154"/>
  <c r="N13" i="154"/>
  <c r="H25" i="154"/>
  <c r="I16" i="156"/>
  <c r="D16" i="156"/>
  <c r="H21" i="13"/>
  <c r="C21" i="13"/>
  <c r="K16" i="13"/>
  <c r="F16" i="13"/>
  <c r="H18" i="131"/>
  <c r="C18" i="131"/>
  <c r="H11" i="131"/>
  <c r="H19" i="132"/>
  <c r="C19" i="132"/>
  <c r="I16" i="133"/>
  <c r="D16" i="133"/>
  <c r="H22" i="133"/>
  <c r="C22" i="133"/>
  <c r="H17" i="134"/>
  <c r="C17" i="134"/>
  <c r="C25" i="134"/>
  <c r="N13" i="134"/>
  <c r="H25" i="134"/>
  <c r="H20" i="135"/>
  <c r="C20" i="135"/>
  <c r="K16" i="136"/>
  <c r="F16" i="136"/>
  <c r="C19" i="137"/>
  <c r="H19" i="137"/>
  <c r="D16" i="138"/>
  <c r="I16" i="138"/>
  <c r="H22" i="138"/>
  <c r="C22" i="138"/>
  <c r="C17" i="139"/>
  <c r="H17" i="139"/>
  <c r="H12" i="139"/>
  <c r="H25" i="139"/>
  <c r="C25" i="139"/>
  <c r="N13" i="139"/>
  <c r="H20" i="140"/>
  <c r="C20" i="140"/>
  <c r="I16" i="141"/>
  <c r="D16" i="141"/>
  <c r="H22" i="141"/>
  <c r="C22" i="141"/>
  <c r="C17" i="142"/>
  <c r="H17" i="142"/>
  <c r="H25" i="142"/>
  <c r="C25" i="142"/>
  <c r="N13" i="142"/>
  <c r="H20" i="143"/>
  <c r="C20" i="143"/>
  <c r="J16" i="144"/>
  <c r="E16" i="144"/>
  <c r="C18" i="145"/>
  <c r="H18" i="145"/>
  <c r="H20" i="146"/>
  <c r="C20" i="146"/>
  <c r="E16" i="147"/>
  <c r="J16" i="147"/>
  <c r="H18" i="148"/>
  <c r="C18" i="148"/>
  <c r="H16" i="149"/>
  <c r="C16" i="149"/>
  <c r="C21" i="149"/>
  <c r="H21" i="149"/>
  <c r="K16" i="150"/>
  <c r="F16" i="150"/>
  <c r="H19" i="151"/>
  <c r="C19" i="151"/>
  <c r="C16" i="152"/>
  <c r="H16" i="152"/>
  <c r="H21" i="152"/>
  <c r="C21" i="152"/>
  <c r="F16" i="153"/>
  <c r="K16" i="153"/>
  <c r="H18" i="154"/>
  <c r="C18" i="154"/>
  <c r="H12" i="154"/>
  <c r="C20" i="155"/>
  <c r="H20" i="155"/>
  <c r="J16" i="156"/>
  <c r="E16" i="156"/>
  <c r="C18" i="157"/>
  <c r="H18" i="157"/>
  <c r="H7" i="158"/>
  <c r="C20" i="158"/>
  <c r="H20" i="158"/>
  <c r="N5" i="159"/>
  <c r="I16" i="147"/>
  <c r="D16" i="147"/>
  <c r="C20" i="152"/>
  <c r="H20" i="152"/>
  <c r="H20" i="132"/>
  <c r="C20" i="132"/>
  <c r="H18" i="134"/>
  <c r="C18" i="134"/>
  <c r="C17" i="136"/>
  <c r="H17" i="136"/>
  <c r="H20" i="137"/>
  <c r="C20" i="137"/>
  <c r="C18" i="139"/>
  <c r="H18" i="139"/>
  <c r="H21" i="140"/>
  <c r="C21" i="140"/>
  <c r="H16" i="143"/>
  <c r="C16" i="143"/>
  <c r="K16" i="144"/>
  <c r="F16" i="144"/>
  <c r="H19" i="145"/>
  <c r="C19" i="145"/>
  <c r="C16" i="146"/>
  <c r="H16" i="146"/>
  <c r="H21" i="146"/>
  <c r="C21" i="146"/>
  <c r="F16" i="147"/>
  <c r="K16" i="147"/>
  <c r="C19" i="148"/>
  <c r="H19" i="148"/>
  <c r="I16" i="149"/>
  <c r="D16" i="149"/>
  <c r="H22" i="149"/>
  <c r="C22" i="149"/>
  <c r="H17" i="150"/>
  <c r="C17" i="150"/>
  <c r="H12" i="150"/>
  <c r="C25" i="150"/>
  <c r="N13" i="150"/>
  <c r="H25" i="150"/>
  <c r="H20" i="151"/>
  <c r="C20" i="151"/>
  <c r="I16" i="152"/>
  <c r="D16" i="152"/>
  <c r="C22" i="152"/>
  <c r="H22" i="152"/>
  <c r="H17" i="153"/>
  <c r="C17" i="153"/>
  <c r="N13" i="153"/>
  <c r="H25" i="153"/>
  <c r="C25" i="153"/>
  <c r="H19" i="154"/>
  <c r="C19" i="154"/>
  <c r="H16" i="155"/>
  <c r="C16" i="155"/>
  <c r="H21" i="155"/>
  <c r="C21" i="155"/>
  <c r="K16" i="156"/>
  <c r="F16" i="156"/>
  <c r="H19" i="157"/>
  <c r="C19" i="157"/>
  <c r="C16" i="158"/>
  <c r="H16" i="158"/>
  <c r="H8" i="158"/>
  <c r="H21" i="158"/>
  <c r="C21" i="158"/>
  <c r="E16" i="13"/>
  <c r="J16" i="13"/>
  <c r="C21" i="133"/>
  <c r="H21" i="133"/>
  <c r="C18" i="137"/>
  <c r="H18" i="137"/>
  <c r="H21" i="141"/>
  <c r="C21" i="141"/>
  <c r="H17" i="145"/>
  <c r="C17" i="145"/>
  <c r="H20" i="149"/>
  <c r="C20" i="149"/>
  <c r="H25" i="157"/>
  <c r="C25" i="157"/>
  <c r="N13" i="157"/>
  <c r="J16" i="133"/>
  <c r="E16" i="133"/>
  <c r="H3" i="135"/>
  <c r="H16" i="135"/>
  <c r="C16" i="135"/>
  <c r="H21" i="135"/>
  <c r="C21" i="135"/>
  <c r="H25" i="136"/>
  <c r="C25" i="136"/>
  <c r="N13" i="136"/>
  <c r="E16" i="138"/>
  <c r="J16" i="138"/>
  <c r="C16" i="140"/>
  <c r="H16" i="140"/>
  <c r="E16" i="141"/>
  <c r="J16" i="141"/>
  <c r="C18" i="142"/>
  <c r="H18" i="142"/>
  <c r="H21" i="143"/>
  <c r="C21" i="143"/>
  <c r="H19" i="131"/>
  <c r="C19" i="131"/>
  <c r="C16" i="132"/>
  <c r="H16" i="132"/>
  <c r="H21" i="132"/>
  <c r="C21" i="132"/>
  <c r="F16" i="133"/>
  <c r="K16" i="133"/>
  <c r="H19" i="134"/>
  <c r="C19" i="134"/>
  <c r="I3" i="135"/>
  <c r="I16" i="135"/>
  <c r="D16" i="135"/>
  <c r="H22" i="135"/>
  <c r="C22" i="135"/>
  <c r="C18" i="136"/>
  <c r="H18" i="136"/>
  <c r="H16" i="137"/>
  <c r="C16" i="137"/>
  <c r="H21" i="137"/>
  <c r="C21" i="137"/>
  <c r="F16" i="138"/>
  <c r="K16" i="138"/>
  <c r="C19" i="139"/>
  <c r="H19" i="139"/>
  <c r="D16" i="140"/>
  <c r="I16" i="140"/>
  <c r="H22" i="140"/>
  <c r="C22" i="140"/>
  <c r="F16" i="141"/>
  <c r="K16" i="141"/>
  <c r="C19" i="142"/>
  <c r="H19" i="142"/>
  <c r="I16" i="143"/>
  <c r="D16" i="143"/>
  <c r="H22" i="143"/>
  <c r="C22" i="143"/>
  <c r="C17" i="144"/>
  <c r="H17" i="144"/>
  <c r="H25" i="144"/>
  <c r="C25" i="144"/>
  <c r="N13" i="144"/>
  <c r="H20" i="145"/>
  <c r="C20" i="145"/>
  <c r="D16" i="146"/>
  <c r="I16" i="146"/>
  <c r="H22" i="146"/>
  <c r="C22" i="146"/>
  <c r="H17" i="147"/>
  <c r="C17" i="147"/>
  <c r="N13" i="147"/>
  <c r="H25" i="147"/>
  <c r="C25" i="147"/>
  <c r="C20" i="148"/>
  <c r="H20" i="148"/>
  <c r="J16" i="149"/>
  <c r="E16" i="149"/>
  <c r="H18" i="150"/>
  <c r="C18" i="150"/>
  <c r="H16" i="151"/>
  <c r="C16" i="151"/>
  <c r="C21" i="151"/>
  <c r="H21" i="151"/>
  <c r="E16" i="152"/>
  <c r="J16" i="152"/>
  <c r="H18" i="153"/>
  <c r="C18" i="153"/>
  <c r="H12" i="153"/>
  <c r="C20" i="154"/>
  <c r="H20" i="154"/>
  <c r="I16" i="155"/>
  <c r="D16" i="155"/>
  <c r="H22" i="155"/>
  <c r="C22" i="155"/>
  <c r="C17" i="156"/>
  <c r="H17" i="156"/>
  <c r="H12" i="156"/>
  <c r="N13" i="156"/>
  <c r="C25" i="156"/>
  <c r="H25" i="156"/>
  <c r="C20" i="157"/>
  <c r="H20" i="157"/>
  <c r="I16" i="158"/>
  <c r="D16" i="158"/>
  <c r="H9" i="158"/>
  <c r="H22" i="158"/>
  <c r="C22" i="158"/>
  <c r="N9" i="159"/>
  <c r="H12" i="148"/>
  <c r="H25" i="148"/>
  <c r="C25" i="148"/>
  <c r="N13" i="148"/>
  <c r="N10" i="13"/>
  <c r="C22" i="13"/>
  <c r="H22" i="13"/>
  <c r="N12" i="13"/>
  <c r="H24" i="13"/>
  <c r="C24" i="13"/>
  <c r="H16" i="131"/>
  <c r="C16" i="131"/>
  <c r="H20" i="131"/>
  <c r="C20" i="131"/>
  <c r="D16" i="132"/>
  <c r="I16" i="132"/>
  <c r="C22" i="132"/>
  <c r="H22" i="132"/>
  <c r="H17" i="133"/>
  <c r="C17" i="133"/>
  <c r="H12" i="133"/>
  <c r="N13" i="133"/>
  <c r="H25" i="133"/>
  <c r="C25" i="133"/>
  <c r="H20" i="134"/>
  <c r="C20" i="134"/>
  <c r="J16" i="135"/>
  <c r="E16" i="135"/>
  <c r="C19" i="136"/>
  <c r="H19" i="136"/>
  <c r="I16" i="137"/>
  <c r="D16" i="137"/>
  <c r="H22" i="137"/>
  <c r="C22" i="137"/>
  <c r="C17" i="138"/>
  <c r="H17" i="138"/>
  <c r="H12" i="138"/>
  <c r="H25" i="138"/>
  <c r="C25" i="138"/>
  <c r="N13" i="138"/>
  <c r="H20" i="139"/>
  <c r="C20" i="139"/>
  <c r="E16" i="140"/>
  <c r="J16" i="140"/>
  <c r="C17" i="141"/>
  <c r="H17" i="141"/>
  <c r="H25" i="141"/>
  <c r="C25" i="141"/>
  <c r="N13" i="141"/>
  <c r="H20" i="142"/>
  <c r="C20" i="142"/>
  <c r="E16" i="143"/>
  <c r="J16" i="143"/>
  <c r="H18" i="144"/>
  <c r="C18" i="144"/>
  <c r="H16" i="145"/>
  <c r="C16" i="145"/>
  <c r="C21" i="145"/>
  <c r="H21" i="145"/>
  <c r="J16" i="146"/>
  <c r="E16" i="146"/>
  <c r="C18" i="147"/>
  <c r="H18" i="147"/>
  <c r="C16" i="148"/>
  <c r="H16" i="148"/>
  <c r="H21" i="148"/>
  <c r="C21" i="148"/>
  <c r="F16" i="149"/>
  <c r="K16" i="149"/>
  <c r="H19" i="150"/>
  <c r="C19" i="150"/>
  <c r="I16" i="151"/>
  <c r="D16" i="151"/>
  <c r="H22" i="151"/>
  <c r="C22" i="151"/>
  <c r="K16" i="152"/>
  <c r="F16" i="152"/>
  <c r="H19" i="153"/>
  <c r="C19" i="153"/>
  <c r="C16" i="154"/>
  <c r="H16" i="154"/>
  <c r="H21" i="154"/>
  <c r="C21" i="154"/>
  <c r="E16" i="155"/>
  <c r="J16" i="155"/>
  <c r="H18" i="156"/>
  <c r="C18" i="156"/>
  <c r="H16" i="157"/>
  <c r="C16" i="157"/>
  <c r="H21" i="157"/>
  <c r="C21" i="157"/>
  <c r="E16" i="158"/>
  <c r="J16" i="158"/>
  <c r="N12" i="138"/>
  <c r="C19" i="135"/>
  <c r="H19" i="135"/>
  <c r="H21" i="138"/>
  <c r="C21" i="138"/>
  <c r="H16" i="141"/>
  <c r="C16" i="141"/>
  <c r="D16" i="144"/>
  <c r="I16" i="144"/>
  <c r="C19" i="146"/>
  <c r="H19" i="146"/>
  <c r="E16" i="150"/>
  <c r="J16" i="150"/>
  <c r="J16" i="153"/>
  <c r="E16" i="153"/>
  <c r="H17" i="154"/>
  <c r="C17" i="154"/>
  <c r="H19" i="155"/>
  <c r="C19" i="155"/>
  <c r="C19" i="158"/>
  <c r="H19" i="158"/>
  <c r="N13" i="131"/>
  <c r="H25" i="131"/>
  <c r="C25" i="131"/>
  <c r="H17" i="13"/>
  <c r="C17" i="13"/>
  <c r="N13" i="13"/>
  <c r="H25" i="13"/>
  <c r="C25" i="13"/>
  <c r="I16" i="131"/>
  <c r="D16" i="131"/>
  <c r="C21" i="131"/>
  <c r="H21" i="131"/>
  <c r="E16" i="132"/>
  <c r="J16" i="132"/>
  <c r="H18" i="133"/>
  <c r="C18" i="133"/>
  <c r="C16" i="134"/>
  <c r="H16" i="134"/>
  <c r="H21" i="134"/>
  <c r="C21" i="134"/>
  <c r="F16" i="135"/>
  <c r="K16" i="135"/>
  <c r="H20" i="136"/>
  <c r="C20" i="136"/>
  <c r="E16" i="137"/>
  <c r="J16" i="137"/>
  <c r="C18" i="138"/>
  <c r="H18" i="138"/>
  <c r="H16" i="139"/>
  <c r="C16" i="139"/>
  <c r="H21" i="139"/>
  <c r="C21" i="139"/>
  <c r="F16" i="140"/>
  <c r="K16" i="140"/>
  <c r="C18" i="141"/>
  <c r="H18" i="141"/>
  <c r="C16" i="142"/>
  <c r="H16" i="142"/>
  <c r="H21" i="142"/>
  <c r="C21" i="142"/>
  <c r="F16" i="143"/>
  <c r="K16" i="143"/>
  <c r="C19" i="144"/>
  <c r="H19" i="144"/>
  <c r="I16" i="145"/>
  <c r="D16" i="145"/>
  <c r="H22" i="145"/>
  <c r="C22" i="145"/>
  <c r="K16" i="146"/>
  <c r="F16" i="146"/>
  <c r="H19" i="147"/>
  <c r="C19" i="147"/>
  <c r="I3" i="148"/>
  <c r="D16" i="148"/>
  <c r="I16" i="148"/>
  <c r="H22" i="148"/>
  <c r="C22" i="148"/>
  <c r="H17" i="149"/>
  <c r="C17" i="149"/>
  <c r="H12" i="149"/>
  <c r="N13" i="149"/>
  <c r="H25" i="149"/>
  <c r="C25" i="149"/>
  <c r="H20" i="150"/>
  <c r="C20" i="150"/>
  <c r="J16" i="151"/>
  <c r="E16" i="151"/>
  <c r="H17" i="152"/>
  <c r="C17" i="152"/>
  <c r="C25" i="152"/>
  <c r="N13" i="152"/>
  <c r="H25" i="152"/>
  <c r="C20" i="153"/>
  <c r="H20" i="153"/>
  <c r="I16" i="154"/>
  <c r="D16" i="154"/>
  <c r="C22" i="154"/>
  <c r="H22" i="154"/>
  <c r="F16" i="155"/>
  <c r="K16" i="155"/>
  <c r="C19" i="156"/>
  <c r="H19" i="156"/>
  <c r="I16" i="157"/>
  <c r="D16" i="157"/>
  <c r="H22" i="157"/>
  <c r="C22" i="157"/>
  <c r="K16" i="158"/>
  <c r="F16" i="158"/>
  <c r="N9" i="133"/>
  <c r="H16" i="133"/>
  <c r="C16" i="133"/>
  <c r="C19" i="143"/>
  <c r="H19" i="143"/>
  <c r="H22" i="147"/>
  <c r="C22" i="147"/>
  <c r="H22" i="156"/>
  <c r="C22" i="156"/>
  <c r="H3" i="13"/>
  <c r="C16" i="13"/>
  <c r="H16" i="13"/>
  <c r="D16" i="134"/>
  <c r="I16" i="134"/>
  <c r="C17" i="135"/>
  <c r="H17" i="135"/>
  <c r="H25" i="135"/>
  <c r="C25" i="135"/>
  <c r="N13" i="135"/>
  <c r="F16" i="137"/>
  <c r="K16" i="137"/>
  <c r="C19" i="138"/>
  <c r="H19" i="138"/>
  <c r="I16" i="139"/>
  <c r="D16" i="139"/>
  <c r="H22" i="139"/>
  <c r="C22" i="139"/>
  <c r="C17" i="140"/>
  <c r="H17" i="140"/>
  <c r="H25" i="140"/>
  <c r="C25" i="140"/>
  <c r="N13" i="140"/>
  <c r="C19" i="141"/>
  <c r="H19" i="141"/>
  <c r="D16" i="142"/>
  <c r="I16" i="142"/>
  <c r="H22" i="142"/>
  <c r="C22" i="142"/>
  <c r="C17" i="143"/>
  <c r="H17" i="143"/>
  <c r="H25" i="143"/>
  <c r="C25" i="143"/>
  <c r="N13" i="143"/>
  <c r="H20" i="144"/>
  <c r="C20" i="144"/>
  <c r="E16" i="145"/>
  <c r="J16" i="145"/>
  <c r="C17" i="146"/>
  <c r="H17" i="146"/>
  <c r="H25" i="146"/>
  <c r="C25" i="146"/>
  <c r="N13" i="146"/>
  <c r="H20" i="147"/>
  <c r="C20" i="147"/>
  <c r="E16" i="148"/>
  <c r="J16" i="148"/>
  <c r="H18" i="149"/>
  <c r="C18" i="149"/>
  <c r="C16" i="150"/>
  <c r="H16" i="150"/>
  <c r="H21" i="150"/>
  <c r="C21" i="150"/>
  <c r="F16" i="151"/>
  <c r="K16" i="151"/>
  <c r="H18" i="152"/>
  <c r="C18" i="152"/>
  <c r="H16" i="153"/>
  <c r="C16" i="153"/>
  <c r="C21" i="153"/>
  <c r="H21" i="153"/>
  <c r="E16" i="154"/>
  <c r="J16" i="154"/>
  <c r="H17" i="155"/>
  <c r="C17" i="155"/>
  <c r="H25" i="155"/>
  <c r="C25" i="155"/>
  <c r="N13" i="155"/>
  <c r="C20" i="156"/>
  <c r="H20" i="156"/>
  <c r="E16" i="157"/>
  <c r="J16" i="157"/>
  <c r="C17" i="158"/>
  <c r="H17" i="158"/>
  <c r="H25" i="158"/>
  <c r="C25" i="158"/>
  <c r="N13" i="158"/>
  <c r="N4" i="153"/>
  <c r="N7" i="159"/>
  <c r="N8" i="13"/>
  <c r="H20" i="13"/>
  <c r="C20" i="13"/>
  <c r="H4" i="131"/>
  <c r="H17" i="131"/>
  <c r="C17" i="131"/>
  <c r="K16" i="134"/>
  <c r="F16" i="134"/>
  <c r="C16" i="138"/>
  <c r="H16" i="138"/>
  <c r="F16" i="142"/>
  <c r="K16" i="142"/>
  <c r="N13" i="145"/>
  <c r="H25" i="145"/>
  <c r="C25" i="145"/>
  <c r="H18" i="151"/>
  <c r="C18" i="151"/>
  <c r="H17" i="157"/>
  <c r="C17" i="157"/>
  <c r="H18" i="13"/>
  <c r="C18" i="13"/>
  <c r="J16" i="131"/>
  <c r="E16" i="131"/>
  <c r="H22" i="131"/>
  <c r="C22" i="131"/>
  <c r="K16" i="132"/>
  <c r="F16" i="132"/>
  <c r="H19" i="133"/>
  <c r="C19" i="133"/>
  <c r="C22" i="134"/>
  <c r="H22" i="134"/>
  <c r="H21" i="136"/>
  <c r="C21" i="136"/>
  <c r="N7" i="13"/>
  <c r="H19" i="13"/>
  <c r="C19" i="13"/>
  <c r="I3" i="13"/>
  <c r="D16" i="13"/>
  <c r="I16" i="13"/>
  <c r="F16" i="131"/>
  <c r="K16" i="131"/>
  <c r="H17" i="132"/>
  <c r="C17" i="132"/>
  <c r="C25" i="132"/>
  <c r="N13" i="132"/>
  <c r="H25" i="132"/>
  <c r="H20" i="133"/>
  <c r="C20" i="133"/>
  <c r="J16" i="134"/>
  <c r="E16" i="134"/>
  <c r="C18" i="135"/>
  <c r="H18" i="135"/>
  <c r="C16" i="136"/>
  <c r="H16" i="136"/>
  <c r="H22" i="136"/>
  <c r="C22" i="136"/>
  <c r="C17" i="137"/>
  <c r="H17" i="137"/>
  <c r="H25" i="137"/>
  <c r="C25" i="137"/>
  <c r="N13" i="137"/>
  <c r="H20" i="138"/>
  <c r="C20" i="138"/>
  <c r="E16" i="139"/>
  <c r="J16" i="139"/>
  <c r="C18" i="140"/>
  <c r="H18" i="140"/>
  <c r="H12" i="140"/>
  <c r="H20" i="141"/>
  <c r="C20" i="141"/>
  <c r="E16" i="142"/>
  <c r="J16" i="142"/>
  <c r="C18" i="143"/>
  <c r="H18" i="143"/>
  <c r="C16" i="144"/>
  <c r="H16" i="144"/>
  <c r="H21" i="144"/>
  <c r="C21" i="144"/>
  <c r="K16" i="145"/>
  <c r="F16" i="145"/>
  <c r="H18" i="146"/>
  <c r="C18" i="146"/>
  <c r="H16" i="147"/>
  <c r="C16" i="147"/>
  <c r="H21" i="147"/>
  <c r="C21" i="147"/>
  <c r="K16" i="148"/>
  <c r="F16" i="148"/>
  <c r="H19" i="149"/>
  <c r="C19" i="149"/>
  <c r="D16" i="150"/>
  <c r="I16" i="150"/>
  <c r="C22" i="150"/>
  <c r="H22" i="150"/>
  <c r="H17" i="151"/>
  <c r="C17" i="151"/>
  <c r="N13" i="151"/>
  <c r="H25" i="151"/>
  <c r="C25" i="151"/>
  <c r="H19" i="152"/>
  <c r="C19" i="152"/>
  <c r="I16" i="153"/>
  <c r="D16" i="153"/>
  <c r="H22" i="153"/>
  <c r="C22" i="153"/>
  <c r="K16" i="154"/>
  <c r="F16" i="154"/>
  <c r="C18" i="155"/>
  <c r="H18" i="155"/>
  <c r="C16" i="156"/>
  <c r="H16" i="156"/>
  <c r="H21" i="156"/>
  <c r="C21" i="156"/>
  <c r="F16" i="157"/>
  <c r="K16" i="157"/>
  <c r="H5" i="158"/>
  <c r="H18" i="158"/>
  <c r="C18" i="158"/>
  <c r="N6" i="138"/>
  <c r="Q14" i="146"/>
  <c r="O14" i="132"/>
  <c r="E24" i="157"/>
  <c r="E24" i="149"/>
  <c r="E24" i="141"/>
  <c r="E24" i="133"/>
  <c r="E24" i="158"/>
  <c r="E24" i="150"/>
  <c r="E24" i="142"/>
  <c r="E24" i="134"/>
  <c r="E24" i="159"/>
  <c r="E24" i="151"/>
  <c r="E24" i="143"/>
  <c r="E24" i="135"/>
  <c r="E24" i="152"/>
  <c r="E24" i="144"/>
  <c r="E24" i="136"/>
  <c r="E24" i="153"/>
  <c r="E24" i="145"/>
  <c r="E24" i="137"/>
  <c r="E24" i="154"/>
  <c r="E24" i="146"/>
  <c r="E24" i="138"/>
  <c r="E24" i="155"/>
  <c r="E24" i="147"/>
  <c r="E24" i="139"/>
  <c r="E24" i="131"/>
  <c r="E24" i="156"/>
  <c r="E24" i="148"/>
  <c r="E24" i="140"/>
  <c r="E24" i="132"/>
  <c r="E26" i="133"/>
  <c r="J26" i="133" s="1"/>
  <c r="E26" i="141"/>
  <c r="J26" i="141" s="1"/>
  <c r="E26" i="149"/>
  <c r="J26" i="149" s="1"/>
  <c r="E26" i="157"/>
  <c r="J26" i="157" s="1"/>
  <c r="E26" i="138"/>
  <c r="J26" i="138" s="1"/>
  <c r="E26" i="146"/>
  <c r="J26" i="146" s="1"/>
  <c r="E26" i="154"/>
  <c r="J26" i="154" s="1"/>
  <c r="E26" i="135"/>
  <c r="J26" i="135" s="1"/>
  <c r="E26" i="143"/>
  <c r="J26" i="143" s="1"/>
  <c r="E26" i="151"/>
  <c r="J26" i="151" s="1"/>
  <c r="E26" i="132"/>
  <c r="J26" i="132" s="1"/>
  <c r="E26" i="140"/>
  <c r="J26" i="140" s="1"/>
  <c r="E26" i="148"/>
  <c r="J26" i="148" s="1"/>
  <c r="E26" i="156"/>
  <c r="J26" i="156" s="1"/>
  <c r="E26" i="137"/>
  <c r="J26" i="137" s="1"/>
  <c r="E26" i="145"/>
  <c r="J26" i="145" s="1"/>
  <c r="E26" i="153"/>
  <c r="J26" i="153" s="1"/>
  <c r="E26" i="134"/>
  <c r="J26" i="134" s="1"/>
  <c r="E26" i="142"/>
  <c r="J26" i="142" s="1"/>
  <c r="E26" i="150"/>
  <c r="J26" i="150" s="1"/>
  <c r="E26" i="158"/>
  <c r="J26" i="158" s="1"/>
  <c r="E26" i="13"/>
  <c r="J26" i="13" s="1"/>
  <c r="E26" i="131"/>
  <c r="J26" i="131" s="1"/>
  <c r="E26" i="139"/>
  <c r="J26" i="139" s="1"/>
  <c r="E26" i="147"/>
  <c r="J26" i="147" s="1"/>
  <c r="E26" i="155"/>
  <c r="J26" i="155" s="1"/>
  <c r="E26" i="159"/>
  <c r="J26" i="159" s="1"/>
  <c r="E26" i="136"/>
  <c r="J26" i="136" s="1"/>
  <c r="E26" i="144"/>
  <c r="J26" i="144" s="1"/>
  <c r="E26" i="152"/>
  <c r="J26" i="152" s="1"/>
  <c r="E20" i="131"/>
  <c r="J20" i="131"/>
  <c r="E20" i="132"/>
  <c r="J20" i="132"/>
  <c r="E20" i="148"/>
  <c r="J20" i="148"/>
  <c r="J20" i="143"/>
  <c r="E20" i="143"/>
  <c r="J20" i="135"/>
  <c r="E20" i="135"/>
  <c r="E20" i="140"/>
  <c r="J20" i="140"/>
  <c r="J20" i="142"/>
  <c r="E20" i="142"/>
  <c r="E20" i="147"/>
  <c r="J20" i="147"/>
  <c r="J20" i="151"/>
  <c r="E20" i="151"/>
  <c r="J20" i="153"/>
  <c r="E20" i="153"/>
  <c r="E20" i="155"/>
  <c r="J20" i="155"/>
  <c r="J20" i="141"/>
  <c r="E20" i="141"/>
  <c r="J20" i="152"/>
  <c r="E20" i="152"/>
  <c r="J20" i="154"/>
  <c r="E20" i="154"/>
  <c r="J20" i="134"/>
  <c r="E20" i="134"/>
  <c r="E20" i="139"/>
  <c r="J20" i="139"/>
  <c r="J20" i="146"/>
  <c r="E20" i="146"/>
  <c r="J20" i="150"/>
  <c r="E20" i="150"/>
  <c r="E20" i="156"/>
  <c r="J20" i="156"/>
  <c r="E20" i="13"/>
  <c r="J20" i="13"/>
  <c r="J20" i="145"/>
  <c r="E20" i="145"/>
  <c r="E20" i="158"/>
  <c r="J20" i="158"/>
  <c r="E20" i="133"/>
  <c r="J20" i="133"/>
  <c r="J20" i="138"/>
  <c r="E20" i="138"/>
  <c r="E20" i="149"/>
  <c r="J20" i="149"/>
  <c r="E20" i="157"/>
  <c r="J20" i="157"/>
  <c r="J20" i="136"/>
  <c r="E20" i="136"/>
  <c r="J20" i="137"/>
  <c r="E20" i="137"/>
  <c r="J20" i="144"/>
  <c r="E20" i="144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25" i="151"/>
  <c r="E25" i="151"/>
  <c r="J25" i="157"/>
  <c r="E25" i="157"/>
  <c r="E25" i="135"/>
  <c r="J25" i="135"/>
  <c r="E25" i="138"/>
  <c r="J25" i="138"/>
  <c r="J25" i="143"/>
  <c r="E25" i="143"/>
  <c r="E25" i="145"/>
  <c r="J25" i="145"/>
  <c r="J25" i="148"/>
  <c r="E25" i="148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K14" i="135"/>
  <c r="F14" i="135"/>
  <c r="K27" i="135"/>
  <c r="F27" i="135"/>
  <c r="O14" i="131"/>
  <c r="Q14" i="132"/>
  <c r="Q14" i="133"/>
  <c r="O14" i="133"/>
  <c r="Q14" i="134"/>
  <c r="O14" i="134"/>
  <c r="O14" i="135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P4" i="136"/>
  <c r="P10" i="137"/>
  <c r="P8" i="138"/>
  <c r="I3" i="140"/>
  <c r="O4" i="140"/>
  <c r="P11" i="13"/>
  <c r="N12" i="135"/>
  <c r="P7" i="138"/>
  <c r="P9" i="138"/>
  <c r="P10" i="140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H12" i="146"/>
  <c r="N5" i="154"/>
  <c r="N7" i="154"/>
  <c r="N9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P5" i="138"/>
  <c r="P6" i="138"/>
  <c r="P14" i="159"/>
  <c r="Q4" i="13"/>
  <c r="H12" i="152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P14" i="13"/>
  <c r="P5" i="131"/>
  <c r="P6" i="131"/>
  <c r="P14" i="132"/>
  <c r="P6" i="133"/>
  <c r="H12" i="134"/>
  <c r="P5" i="136"/>
  <c r="P9" i="136"/>
  <c r="N11" i="138"/>
  <c r="P12" i="138"/>
  <c r="P4" i="145"/>
  <c r="N10" i="145"/>
  <c r="P4" i="146"/>
  <c r="N8" i="146"/>
  <c r="N12" i="146"/>
  <c r="P13" i="147"/>
  <c r="N5" i="149"/>
  <c r="N11" i="149"/>
  <c r="H5" i="13"/>
  <c r="K3" i="13"/>
  <c r="O4" i="13"/>
  <c r="N6" i="13"/>
  <c r="P6" i="13"/>
  <c r="Q4" i="131"/>
  <c r="N8" i="131"/>
  <c r="H7" i="131"/>
  <c r="P9" i="131"/>
  <c r="N4" i="132"/>
  <c r="N5" i="132"/>
  <c r="N7" i="132"/>
  <c r="N9" i="132"/>
  <c r="N11" i="132"/>
  <c r="H12" i="132"/>
  <c r="O4" i="133"/>
  <c r="P5" i="133"/>
  <c r="P7" i="133"/>
  <c r="P9" i="133"/>
  <c r="P11" i="133"/>
  <c r="Q4" i="135"/>
  <c r="P6" i="135"/>
  <c r="P8" i="135"/>
  <c r="P10" i="135"/>
  <c r="H12" i="135"/>
  <c r="N7" i="137"/>
  <c r="N10" i="137"/>
  <c r="P11" i="137"/>
  <c r="P14" i="138"/>
  <c r="N4" i="139"/>
  <c r="N5" i="139"/>
  <c r="N7" i="139"/>
  <c r="N9" i="139"/>
  <c r="P12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P14" i="149"/>
  <c r="N4" i="150"/>
  <c r="N5" i="150"/>
  <c r="N7" i="150"/>
  <c r="N9" i="150"/>
  <c r="N11" i="150"/>
  <c r="P12" i="150"/>
  <c r="P4" i="151"/>
  <c r="N6" i="151"/>
  <c r="N8" i="151"/>
  <c r="N10" i="151"/>
  <c r="N12" i="151"/>
  <c r="P4" i="152"/>
  <c r="N9" i="152"/>
  <c r="P10" i="152"/>
  <c r="P14" i="156"/>
  <c r="N4" i="157"/>
  <c r="N5" i="157"/>
  <c r="N7" i="157"/>
  <c r="N9" i="157"/>
  <c r="N11" i="157"/>
  <c r="P12" i="157"/>
  <c r="N5" i="138"/>
  <c r="N7" i="138"/>
  <c r="N9" i="138"/>
  <c r="N11" i="139"/>
  <c r="H6" i="13"/>
  <c r="P4" i="13"/>
  <c r="P7" i="13"/>
  <c r="P12" i="13"/>
  <c r="N10" i="131"/>
  <c r="H9" i="131"/>
  <c r="P14" i="134"/>
  <c r="Q4" i="137"/>
  <c r="N6" i="137"/>
  <c r="P7" i="137"/>
  <c r="N12" i="137"/>
  <c r="H12" i="137"/>
  <c r="P13" i="138"/>
  <c r="P14" i="147"/>
  <c r="N4" i="148"/>
  <c r="N5" i="148"/>
  <c r="N7" i="148"/>
  <c r="N9" i="148"/>
  <c r="N11" i="148"/>
  <c r="P12" i="148"/>
  <c r="P13" i="149"/>
  <c r="P6" i="158"/>
  <c r="P8" i="158"/>
  <c r="P12" i="158"/>
  <c r="N14" i="159"/>
  <c r="P12" i="132"/>
  <c r="P8" i="134"/>
  <c r="P4" i="142"/>
  <c r="O4" i="131"/>
  <c r="P7" i="131"/>
  <c r="P10" i="131"/>
  <c r="P8" i="133"/>
  <c r="P10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Q4" i="154"/>
  <c r="P6" i="154"/>
  <c r="P8" i="154"/>
  <c r="P10" i="154"/>
  <c r="P13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P4" i="131"/>
  <c r="N9" i="131"/>
  <c r="H8" i="131"/>
  <c r="N12" i="131"/>
  <c r="Q4" i="132"/>
  <c r="P6" i="132"/>
  <c r="P8" i="132"/>
  <c r="P10" i="132"/>
  <c r="P13" i="132"/>
  <c r="Q4" i="134"/>
  <c r="P10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P14" i="146"/>
  <c r="N4" i="147"/>
  <c r="N5" i="147"/>
  <c r="N7" i="147"/>
  <c r="N9" i="147"/>
  <c r="P12" i="147"/>
  <c r="P13" i="150"/>
  <c r="N7" i="152"/>
  <c r="P8" i="152"/>
  <c r="O4" i="153"/>
  <c r="P5" i="153"/>
  <c r="P7" i="153"/>
  <c r="P9" i="153"/>
  <c r="P11" i="153"/>
  <c r="P5" i="155"/>
  <c r="P7" i="155"/>
  <c r="P9" i="155"/>
  <c r="P12" i="155"/>
  <c r="N4" i="156"/>
  <c r="N5" i="156"/>
  <c r="N7" i="156"/>
  <c r="N9" i="156"/>
  <c r="N11" i="156"/>
  <c r="P12" i="156"/>
  <c r="P13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P5" i="135"/>
  <c r="P7" i="135"/>
  <c r="P9" i="135"/>
  <c r="Q4" i="136"/>
  <c r="P10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P11" i="157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H24" i="159" s="1"/>
  <c r="D16" i="159"/>
  <c r="E17" i="159"/>
  <c r="E18" i="159"/>
  <c r="E19" i="159"/>
  <c r="E20" i="159"/>
  <c r="E21" i="159"/>
  <c r="E22" i="159"/>
  <c r="E2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H26" i="159" s="1"/>
  <c r="I3" i="159"/>
  <c r="H11" i="159"/>
  <c r="F16" i="159"/>
  <c r="I3" i="158"/>
  <c r="H3" i="158"/>
  <c r="H12" i="158"/>
  <c r="H11" i="158"/>
  <c r="H4" i="157"/>
  <c r="H5" i="157"/>
  <c r="H6" i="157"/>
  <c r="H7" i="157"/>
  <c r="H8" i="157"/>
  <c r="H9" i="157"/>
  <c r="H10" i="157"/>
  <c r="H3" i="157"/>
  <c r="H11" i="157"/>
  <c r="I3" i="156"/>
  <c r="H4" i="156"/>
  <c r="H5" i="156"/>
  <c r="H6" i="156"/>
  <c r="H7" i="156"/>
  <c r="H8" i="156"/>
  <c r="H9" i="156"/>
  <c r="H10" i="156"/>
  <c r="H3" i="156"/>
  <c r="H11" i="156"/>
  <c r="H3" i="155"/>
  <c r="H12" i="155"/>
  <c r="I3" i="155"/>
  <c r="H4" i="155"/>
  <c r="H5" i="155"/>
  <c r="H6" i="155"/>
  <c r="H7" i="155"/>
  <c r="H8" i="155"/>
  <c r="H9" i="155"/>
  <c r="H10" i="155"/>
  <c r="H11" i="155"/>
  <c r="I3" i="154"/>
  <c r="H4" i="154"/>
  <c r="H5" i="154"/>
  <c r="H6" i="154"/>
  <c r="H7" i="154"/>
  <c r="H8" i="154"/>
  <c r="H9" i="154"/>
  <c r="H10" i="154"/>
  <c r="H3" i="154"/>
  <c r="H11" i="154"/>
  <c r="H4" i="153"/>
  <c r="H5" i="153"/>
  <c r="H6" i="153"/>
  <c r="H7" i="153"/>
  <c r="H8" i="153"/>
  <c r="H9" i="153"/>
  <c r="H10" i="153"/>
  <c r="H3" i="153"/>
  <c r="I3" i="153"/>
  <c r="H11" i="153"/>
  <c r="H3" i="152"/>
  <c r="I3" i="152"/>
  <c r="H4" i="152"/>
  <c r="H5" i="152"/>
  <c r="H6" i="152"/>
  <c r="H7" i="152"/>
  <c r="H8" i="152"/>
  <c r="H9" i="152"/>
  <c r="H10" i="152"/>
  <c r="H11" i="152"/>
  <c r="H4" i="151"/>
  <c r="H5" i="151"/>
  <c r="H6" i="151"/>
  <c r="H7" i="151"/>
  <c r="H8" i="151"/>
  <c r="H9" i="151"/>
  <c r="H10" i="151"/>
  <c r="H3" i="151"/>
  <c r="I3" i="151"/>
  <c r="H11" i="151"/>
  <c r="H3" i="150"/>
  <c r="H4" i="150"/>
  <c r="H5" i="150"/>
  <c r="H6" i="150"/>
  <c r="H7" i="150"/>
  <c r="H8" i="150"/>
  <c r="H9" i="150"/>
  <c r="H10" i="150"/>
  <c r="I3" i="150"/>
  <c r="H11" i="150"/>
  <c r="H3" i="149"/>
  <c r="H4" i="149"/>
  <c r="H5" i="149"/>
  <c r="H6" i="149"/>
  <c r="H7" i="149"/>
  <c r="H8" i="149"/>
  <c r="H9" i="149"/>
  <c r="H10" i="149"/>
  <c r="I3" i="149"/>
  <c r="H11" i="149"/>
  <c r="H3" i="148"/>
  <c r="H4" i="148"/>
  <c r="H5" i="148"/>
  <c r="H6" i="148"/>
  <c r="H7" i="148"/>
  <c r="H8" i="148"/>
  <c r="H9" i="148"/>
  <c r="H10" i="148"/>
  <c r="H11" i="148"/>
  <c r="H3" i="147"/>
  <c r="H4" i="147"/>
  <c r="H5" i="147"/>
  <c r="H6" i="147"/>
  <c r="H7" i="147"/>
  <c r="H8" i="147"/>
  <c r="H9" i="147"/>
  <c r="H10" i="147"/>
  <c r="I3" i="147"/>
  <c r="H11" i="147"/>
  <c r="H4" i="146"/>
  <c r="H5" i="146"/>
  <c r="H6" i="146"/>
  <c r="H7" i="146"/>
  <c r="H8" i="146"/>
  <c r="H9" i="146"/>
  <c r="H10" i="146"/>
  <c r="H3" i="146"/>
  <c r="H11" i="146"/>
  <c r="H3" i="145"/>
  <c r="H4" i="145"/>
  <c r="H5" i="145"/>
  <c r="H6" i="145"/>
  <c r="H7" i="145"/>
  <c r="H8" i="145"/>
  <c r="H9" i="145"/>
  <c r="H10" i="145"/>
  <c r="H11" i="145"/>
  <c r="H3" i="144"/>
  <c r="H12" i="144"/>
  <c r="I3" i="144"/>
  <c r="H4" i="144"/>
  <c r="H5" i="144"/>
  <c r="H6" i="144"/>
  <c r="H7" i="144"/>
  <c r="H8" i="144"/>
  <c r="H9" i="144"/>
  <c r="H10" i="144"/>
  <c r="H11" i="144"/>
  <c r="H3" i="143"/>
  <c r="H4" i="143"/>
  <c r="H5" i="143"/>
  <c r="H6" i="143"/>
  <c r="H7" i="143"/>
  <c r="H8" i="143"/>
  <c r="H9" i="143"/>
  <c r="H10" i="143"/>
  <c r="H11" i="143"/>
  <c r="H3" i="142"/>
  <c r="H12" i="142"/>
  <c r="I3" i="142"/>
  <c r="H4" i="142"/>
  <c r="H5" i="142"/>
  <c r="H6" i="142"/>
  <c r="H7" i="142"/>
  <c r="H8" i="142"/>
  <c r="H9" i="142"/>
  <c r="H10" i="142"/>
  <c r="H11" i="142"/>
  <c r="H3" i="141"/>
  <c r="H4" i="141"/>
  <c r="H5" i="141"/>
  <c r="H6" i="141"/>
  <c r="H7" i="141"/>
  <c r="H8" i="141"/>
  <c r="H9" i="141"/>
  <c r="H10" i="141"/>
  <c r="I3" i="141"/>
  <c r="H11" i="141"/>
  <c r="H3" i="140"/>
  <c r="H4" i="140"/>
  <c r="H5" i="140"/>
  <c r="H6" i="140"/>
  <c r="H7" i="140"/>
  <c r="H8" i="140"/>
  <c r="H9" i="140"/>
  <c r="H10" i="140"/>
  <c r="H11" i="140"/>
  <c r="H3" i="139"/>
  <c r="H4" i="139"/>
  <c r="H5" i="139"/>
  <c r="H6" i="139"/>
  <c r="H7" i="139"/>
  <c r="H8" i="139"/>
  <c r="H9" i="139"/>
  <c r="H10" i="139"/>
  <c r="H11" i="139"/>
  <c r="H3" i="138"/>
  <c r="H4" i="138"/>
  <c r="H5" i="138"/>
  <c r="H6" i="138"/>
  <c r="H7" i="138"/>
  <c r="H8" i="138"/>
  <c r="H9" i="138"/>
  <c r="H10" i="138"/>
  <c r="H11" i="138"/>
  <c r="I3" i="137"/>
  <c r="H3" i="137"/>
  <c r="H4" i="137"/>
  <c r="H5" i="137"/>
  <c r="H6" i="137"/>
  <c r="H7" i="137"/>
  <c r="H8" i="137"/>
  <c r="H9" i="137"/>
  <c r="H10" i="137"/>
  <c r="K3" i="137"/>
  <c r="H11" i="137"/>
  <c r="H3" i="136"/>
  <c r="H4" i="136"/>
  <c r="H5" i="136"/>
  <c r="H6" i="136"/>
  <c r="H7" i="136"/>
  <c r="H8" i="136"/>
  <c r="H9" i="136"/>
  <c r="H10" i="136"/>
  <c r="K3" i="136"/>
  <c r="H11" i="136"/>
  <c r="H4" i="135"/>
  <c r="H5" i="135"/>
  <c r="H6" i="135"/>
  <c r="H7" i="135"/>
  <c r="H8" i="135"/>
  <c r="H9" i="135"/>
  <c r="H10" i="135"/>
  <c r="K3" i="135"/>
  <c r="H11" i="135"/>
  <c r="H3" i="134"/>
  <c r="I3" i="134"/>
  <c r="H4" i="134"/>
  <c r="H5" i="134"/>
  <c r="H6" i="134"/>
  <c r="H7" i="134"/>
  <c r="H8" i="134"/>
  <c r="H9" i="134"/>
  <c r="H10" i="134"/>
  <c r="K3" i="134"/>
  <c r="H11" i="134"/>
  <c r="H3" i="133"/>
  <c r="I3" i="133"/>
  <c r="H4" i="133"/>
  <c r="H5" i="133"/>
  <c r="H6" i="133"/>
  <c r="H7" i="133"/>
  <c r="H8" i="133"/>
  <c r="H9" i="133"/>
  <c r="H10" i="133"/>
  <c r="H11" i="133"/>
  <c r="H3" i="132"/>
  <c r="I3" i="132"/>
  <c r="H4" i="132"/>
  <c r="H5" i="132"/>
  <c r="H6" i="132"/>
  <c r="H7" i="132"/>
  <c r="H8" i="132"/>
  <c r="H9" i="132"/>
  <c r="H10" i="132"/>
  <c r="K3" i="132"/>
  <c r="H11" i="132"/>
  <c r="K3" i="131"/>
  <c r="H3" i="131"/>
  <c r="H12" i="131"/>
  <c r="I3" i="131"/>
  <c r="H12" i="13"/>
  <c r="H11" i="13"/>
  <c r="H9" i="13"/>
  <c r="H10" i="13"/>
  <c r="F14" i="136" l="1"/>
  <c r="K14" i="136"/>
  <c r="K27" i="136"/>
  <c r="F27" i="136"/>
  <c r="O14" i="136"/>
  <c r="Q15" i="133"/>
  <c r="Q15" i="132"/>
  <c r="Q15" i="135"/>
  <c r="Q15" i="131"/>
  <c r="Q15" i="134"/>
  <c r="Q15" i="136" l="1"/>
  <c r="K14" i="137"/>
  <c r="F27" i="137"/>
  <c r="F14" i="137"/>
  <c r="K27" i="137"/>
  <c r="O14" i="137"/>
  <c r="Q15" i="137" l="1"/>
  <c r="F14" i="138"/>
  <c r="K14" i="138"/>
  <c r="F27" i="138"/>
  <c r="K27" i="138"/>
  <c r="O14" i="138"/>
  <c r="Q13" i="13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K14" i="139" l="1"/>
  <c r="F27" i="139"/>
  <c r="K27" i="139"/>
  <c r="F14" i="139"/>
  <c r="O14" i="139"/>
  <c r="Q15" i="138"/>
  <c r="O14" i="13"/>
  <c r="Q14" i="13"/>
  <c r="Q15" i="139" l="1"/>
  <c r="F27" i="140"/>
  <c r="F14" i="140"/>
  <c r="K14" i="140"/>
  <c r="K27" i="140"/>
  <c r="O14" i="140"/>
  <c r="L1" i="135"/>
  <c r="Q15" i="140" l="1"/>
  <c r="K14" i="141"/>
  <c r="F27" i="141"/>
  <c r="F14" i="141"/>
  <c r="O14" i="141"/>
  <c r="K27" i="141"/>
  <c r="L14" i="159"/>
  <c r="L1" i="134"/>
  <c r="L1" i="132"/>
  <c r="L1" i="131"/>
  <c r="P3" i="1"/>
  <c r="F26" i="1"/>
  <c r="K13" i="1"/>
  <c r="K26" i="1" l="1"/>
  <c r="F27" i="1"/>
  <c r="Q15" i="141"/>
  <c r="O14" i="142"/>
  <c r="K27" i="142"/>
  <c r="F14" i="142"/>
  <c r="K14" i="142"/>
  <c r="F27" i="142"/>
  <c r="L1" i="133"/>
  <c r="K14" i="143" l="1"/>
  <c r="F27" i="143"/>
  <c r="O14" i="143"/>
  <c r="F14" i="143"/>
  <c r="K27" i="143"/>
  <c r="Q15" i="142"/>
  <c r="Q15" i="13"/>
  <c r="Q15" i="143" l="1"/>
  <c r="F27" i="144"/>
  <c r="F14" i="144"/>
  <c r="K27" i="144"/>
  <c r="K14" i="144"/>
  <c r="O14" i="144"/>
  <c r="Q20" i="1"/>
  <c r="Q15" i="144" l="1"/>
  <c r="O14" i="145"/>
  <c r="K14" i="145"/>
  <c r="K27" i="145"/>
  <c r="F14" i="145"/>
  <c r="F27" i="145"/>
  <c r="L1" i="158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F27" i="146" l="1"/>
  <c r="K14" i="146"/>
  <c r="K27" i="146"/>
  <c r="F14" i="146"/>
  <c r="O14" i="146"/>
  <c r="Q15" i="145"/>
  <c r="K14" i="1"/>
  <c r="Q15" i="146" l="1"/>
  <c r="K14" i="147"/>
  <c r="K27" i="147"/>
  <c r="O14" i="147"/>
  <c r="F14" i="147"/>
  <c r="F27" i="147"/>
  <c r="P3" i="159"/>
  <c r="P3" i="158"/>
  <c r="P3" i="157"/>
  <c r="P3" i="156"/>
  <c r="P3" i="155"/>
  <c r="P3" i="154"/>
  <c r="P3" i="153"/>
  <c r="P3" i="152"/>
  <c r="P3" i="151"/>
  <c r="P3" i="150"/>
  <c r="P3" i="149"/>
  <c r="P3" i="148"/>
  <c r="P3" i="147"/>
  <c r="P3" i="146"/>
  <c r="P3" i="145"/>
  <c r="P3" i="144"/>
  <c r="P3" i="143"/>
  <c r="P3" i="142"/>
  <c r="P3" i="141"/>
  <c r="P3" i="140"/>
  <c r="P3" i="139"/>
  <c r="P3" i="138"/>
  <c r="P3" i="137"/>
  <c r="P3" i="136"/>
  <c r="P3" i="135"/>
  <c r="P3" i="134"/>
  <c r="P3" i="133"/>
  <c r="P3" i="132"/>
  <c r="P3" i="131"/>
  <c r="Q15" i="147" l="1"/>
  <c r="K27" i="148"/>
  <c r="F27" i="148"/>
  <c r="F14" i="148"/>
  <c r="O14" i="148"/>
  <c r="K14" i="148"/>
  <c r="L1" i="159"/>
  <c r="L1" i="148"/>
  <c r="Q15" i="148" l="1"/>
  <c r="K14" i="149"/>
  <c r="F14" i="149"/>
  <c r="F27" i="149"/>
  <c r="K27" i="149"/>
  <c r="O14" i="149"/>
  <c r="Q9" i="1"/>
  <c r="F27" i="150" l="1"/>
  <c r="O14" i="150"/>
  <c r="K27" i="150"/>
  <c r="F14" i="150"/>
  <c r="K14" i="150"/>
  <c r="Q15" i="149"/>
  <c r="Q19" i="1"/>
  <c r="Q28" i="1" s="1"/>
  <c r="Q13" i="1"/>
  <c r="F13" i="1"/>
  <c r="Q12" i="1"/>
  <c r="Q11" i="1"/>
  <c r="O11" i="1"/>
  <c r="O12" i="1" s="1"/>
  <c r="Q10" i="1"/>
  <c r="O9" i="1"/>
  <c r="Q8" i="1"/>
  <c r="O8" i="1"/>
  <c r="Q7" i="1"/>
  <c r="O7" i="1"/>
  <c r="Q6" i="1"/>
  <c r="O6" i="1"/>
  <c r="Q5" i="1"/>
  <c r="O5" i="1"/>
  <c r="P3" i="13"/>
  <c r="Q15" i="150" l="1"/>
  <c r="O14" i="1"/>
  <c r="F14" i="151"/>
  <c r="F27" i="151"/>
  <c r="K14" i="151"/>
  <c r="K27" i="151"/>
  <c r="O14" i="151"/>
  <c r="L1" i="1"/>
  <c r="L2" i="1" s="1"/>
  <c r="L3" i="1" s="1"/>
  <c r="L1" i="13"/>
  <c r="Q14" i="1"/>
  <c r="F14" i="1"/>
  <c r="K27" i="1"/>
  <c r="K27" i="152" l="1"/>
  <c r="F27" i="152"/>
  <c r="F14" i="152"/>
  <c r="O14" i="152"/>
  <c r="K14" i="152"/>
  <c r="Q15" i="151"/>
  <c r="L2" i="13"/>
  <c r="Q15" i="1"/>
  <c r="Q15" i="152" l="1"/>
  <c r="F14" i="153"/>
  <c r="K27" i="153"/>
  <c r="K14" i="153"/>
  <c r="F27" i="153"/>
  <c r="O14" i="153"/>
  <c r="L3" i="13"/>
  <c r="L2" i="131"/>
  <c r="J1" i="1"/>
  <c r="F1" i="1"/>
  <c r="D1" i="1"/>
  <c r="K14" i="154" l="1"/>
  <c r="F27" i="154"/>
  <c r="F14" i="154"/>
  <c r="O14" i="154"/>
  <c r="K27" i="154"/>
  <c r="Q15" i="153"/>
  <c r="L3" i="131"/>
  <c r="L2" i="132"/>
  <c r="O14" i="155" l="1"/>
  <c r="F14" i="155"/>
  <c r="F27" i="155"/>
  <c r="K14" i="155"/>
  <c r="K27" i="155"/>
  <c r="Q15" i="154"/>
  <c r="L2" i="133"/>
  <c r="L3" i="132"/>
  <c r="K44" i="1"/>
  <c r="I42" i="1"/>
  <c r="I44" i="1" s="1"/>
  <c r="F44" i="1"/>
  <c r="D42" i="1"/>
  <c r="D44" i="1" s="1"/>
  <c r="Q15" i="155" l="1"/>
  <c r="K14" i="156"/>
  <c r="K27" i="156"/>
  <c r="F14" i="156"/>
  <c r="O14" i="156"/>
  <c r="F27" i="156"/>
  <c r="L3" i="133"/>
  <c r="L2" i="134"/>
  <c r="F45" i="1"/>
  <c r="K45" i="1"/>
  <c r="O14" i="157" l="1"/>
  <c r="F14" i="157"/>
  <c r="F27" i="157"/>
  <c r="K14" i="157"/>
  <c r="K27" i="157"/>
  <c r="Q15" i="156"/>
  <c r="L2" i="135"/>
  <c r="L3" i="135" s="1"/>
  <c r="L3" i="134"/>
  <c r="Q15" i="157" l="1"/>
  <c r="F14" i="158"/>
  <c r="O14" i="158"/>
  <c r="K27" i="158"/>
  <c r="K14" i="158"/>
  <c r="F27" i="158"/>
  <c r="L2" i="136"/>
  <c r="L2" i="137" s="1"/>
  <c r="K14" i="159" l="1"/>
  <c r="O14" i="159"/>
  <c r="F14" i="159"/>
  <c r="K27" i="159"/>
  <c r="F27" i="159"/>
  <c r="Q15" i="158"/>
  <c r="L3" i="136"/>
  <c r="L2" i="138"/>
  <c r="L3" i="137"/>
  <c r="Q15" i="159" l="1"/>
  <c r="L2" i="139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</calcChain>
</file>

<file path=xl/sharedStrings.xml><?xml version="1.0" encoding="utf-8"?>
<sst xmlns="http://schemas.openxmlformats.org/spreadsheetml/2006/main" count="863" uniqueCount="65">
  <si>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</si>
  <si>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</si>
  <si>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</si>
  <si>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</si>
  <si>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</si>
  <si>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</si>
  <si>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</si>
  <si>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</si>
  <si>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</si>
  <si>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</si>
  <si>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</si>
  <si>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</si>
  <si>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</si>
  <si>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</si>
  <si>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</si>
  <si>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</si>
  <si>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</si>
  <si>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</si>
  <si>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</si>
  <si>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</si>
  <si>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</si>
  <si>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</si>
  <si>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</si>
  <si>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</si>
  <si>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</si>
  <si>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</si>
  <si>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</si>
  <si>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</si>
  <si>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</si>
  <si>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</si>
  <si>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</si>
  <si>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</si>
  <si>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</si>
  <si>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</si>
  <si>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</si>
  <si>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</si>
  <si>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</si>
  <si>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</si>
  <si>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</si>
  <si>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</si>
  <si>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</si>
  <si>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</si>
  <si>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</si>
  <si>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</si>
  <si>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</si>
  <si>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</si>
  <si>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</si>
  <si>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</si>
  <si>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</si>
  <si>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</si>
  <si>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</si>
  <si>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</si>
  <si>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</si>
  <si>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</si>
  <si>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09:00~09:00</t>
    <phoneticPr fontId="1" type="noConversion"/>
  </si>
  <si>
    <t>수량 및 금액</t>
    <phoneticPr fontId="1" type="noConversion"/>
  </si>
  <si>
    <t>안     진</t>
    <phoneticPr fontId="1" type="noConversion"/>
  </si>
  <si>
    <t>안     진</t>
    <phoneticPr fontId="1" type="noConversion"/>
  </si>
  <si>
    <t>동     양</t>
    <phoneticPr fontId="1" type="noConversion"/>
  </si>
  <si>
    <t>동     양</t>
    <phoneticPr fontId="1" type="noConversion"/>
  </si>
  <si>
    <t>통     운</t>
    <phoneticPr fontId="1" type="noConversion"/>
  </si>
  <si>
    <t>통     운</t>
    <phoneticPr fontId="1" type="noConversion"/>
  </si>
  <si>
    <t>태     영</t>
    <phoneticPr fontId="1" type="noConversion"/>
  </si>
  <si>
    <t>태     영</t>
    <phoneticPr fontId="1" type="noConversion"/>
  </si>
  <si>
    <t>09:00~09:00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</si>
</sst>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name val="maigun ghodic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22" xfId="0" applyNumberFormat="1" applyFont="1" applyBorder="1" applyAlignment="1" applyProtection="1">
      <alignment horizontal="center" vertical="center"/>
      <protection locked="0"/>
    </xf>
    <xf numFmtId="176" fontId="10" fillId="0" borderId="23" xfId="0" applyNumberFormat="1" applyFont="1" applyBorder="1" applyAlignment="1" applyProtection="1">
      <alignment horizontal="center" vertical="center"/>
      <protection locked="0"/>
    </xf>
    <xf numFmtId="176" fontId="10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</xf>
    <xf numFmtId="176" fontId="21" fillId="0" borderId="5" xfId="0" applyNumberFormat="1" applyFont="1" applyBorder="1" applyAlignment="1" applyProtection="1">
      <alignment horizontal="right" vertical="center"/>
      <protection locked="0"/>
    </xf>
    <xf numFmtId="176" fontId="21" fillId="0" borderId="0" xfId="0" applyNumberFormat="1" applyFont="1" applyAlignment="1" applyProtection="1">
      <alignment horizontal="center" vertical="center"/>
      <protection locked="0"/>
    </xf>
    <xf numFmtId="41" fontId="20" fillId="0" borderId="11" xfId="0" applyNumberFormat="1" applyFont="1" applyBorder="1" applyAlignment="1" applyProtection="1">
      <alignment horizontal="center" vertical="center"/>
      <protection locked="0"/>
    </xf>
    <xf numFmtId="177" fontId="21" fillId="0" borderId="1" xfId="0" applyNumberFormat="1" applyFont="1" applyBorder="1" applyAlignment="1" applyProtection="1">
      <alignment horizontal="right" vertical="center"/>
      <protection locked="0"/>
    </xf>
    <xf numFmtId="176" fontId="10" fillId="0" borderId="26" xfId="0" applyNumberFormat="1" applyFont="1" applyBorder="1" applyAlignment="1" applyProtection="1">
      <alignment horizontal="center" vertical="center"/>
      <protection locked="0"/>
    </xf>
    <xf numFmtId="176" fontId="10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  <protection locked="0"/>
    </xf>
    <xf numFmtId="176" fontId="4" fillId="0" borderId="28" xfId="0" applyNumberFormat="1" applyFont="1" applyBorder="1" applyAlignment="1">
      <alignment horizontal="center" vertical="center"/>
    </xf>
    <xf numFmtId="176" fontId="11" fillId="0" borderId="28" xfId="0" applyNumberFormat="1" applyFont="1" applyBorder="1" applyAlignment="1">
      <alignment horizontal="center" vertical="center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1" fillId="0" borderId="30" xfId="0" applyNumberFormat="1" applyFont="1" applyBorder="1" applyAlignment="1" applyProtection="1">
      <alignment horizontal="center" vertical="center"/>
      <protection locked="0"/>
    </xf>
    <xf numFmtId="176" fontId="11" fillId="0" borderId="31" xfId="0" applyNumberFormat="1" applyFont="1" applyBorder="1" applyAlignment="1" applyProtection="1">
      <alignment horizontal="center" vertical="center"/>
      <protection locked="0"/>
    </xf>
    <xf numFmtId="176" fontId="11" fillId="0" borderId="32" xfId="0" applyNumberFormat="1" applyFont="1" applyBorder="1" applyAlignment="1" applyProtection="1">
      <alignment horizontal="center" vertical="center"/>
    </xf>
    <xf numFmtId="176" fontId="11" fillId="0" borderId="29" xfId="0" applyNumberFormat="1" applyFont="1" applyBorder="1" applyAlignment="1" applyProtection="1">
      <alignment horizontal="center" vertical="center"/>
      <protection locked="0"/>
    </xf>
    <xf numFmtId="176" fontId="4" fillId="0" borderId="31" xfId="0" applyNumberFormat="1" applyFont="1" applyBorder="1" applyAlignment="1">
      <alignment horizontal="center" vertical="center"/>
    </xf>
    <xf numFmtId="176" fontId="11" fillId="0" borderId="31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 applyProtection="1">
      <alignment horizontal="center" vertical="center"/>
      <protection locked="0"/>
    </xf>
    <xf numFmtId="176" fontId="4" fillId="0" borderId="5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22" fillId="0" borderId="0" xfId="0" applyNumberFormat="1" applyFont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center" vertical="center"/>
      <protection locked="0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3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3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5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68;&#47560;&#44048;23.01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3">
          <cell r="J3" t="str">
            <v>제   목</v>
          </cell>
        </row>
        <row r="4">
          <cell r="E4" t="str">
            <v>고액권</v>
          </cell>
          <cell r="J4" t="str">
            <v>고액권</v>
          </cell>
        </row>
        <row r="5">
          <cell r="E5" t="str">
            <v>천원권</v>
          </cell>
          <cell r="J5" t="str">
            <v>천원권</v>
          </cell>
        </row>
        <row r="6">
          <cell r="E6" t="str">
            <v>블루/레드포인트</v>
          </cell>
          <cell r="J6" t="str">
            <v>블루/레드포인트</v>
          </cell>
        </row>
        <row r="7">
          <cell r="E7" t="str">
            <v>롯대칠성</v>
          </cell>
          <cell r="J7" t="str">
            <v>롯대칠성</v>
          </cell>
        </row>
        <row r="8">
          <cell r="E8" t="str">
            <v>신용카드</v>
          </cell>
          <cell r="J8" t="str">
            <v>신용카드</v>
          </cell>
        </row>
        <row r="9">
          <cell r="E9" t="str">
            <v>상품권</v>
          </cell>
          <cell r="J9" t="str">
            <v>상품권</v>
          </cell>
        </row>
        <row r="10">
          <cell r="E10" t="str">
            <v>OK케시백</v>
          </cell>
          <cell r="J10" t="str">
            <v>OK케시백</v>
          </cell>
        </row>
        <row r="11">
          <cell r="E11" t="str">
            <v>모바일</v>
          </cell>
          <cell r="J11" t="str">
            <v>모바일</v>
          </cell>
        </row>
        <row r="12">
          <cell r="E12" t="str">
            <v>제로페이</v>
          </cell>
          <cell r="J12" t="str">
            <v>제로페이</v>
          </cell>
        </row>
        <row r="13">
          <cell r="E13" t="str">
            <v>합계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topLeftCell="A10" workbookViewId="0">
      <selection activeCell="P31" sqref="P31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11.25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13.625" style="27" bestFit="1" customWidth="1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11.25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2023</v>
      </c>
      <c r="D1" s="24" t="str">
        <f>IF(C1&lt;2000,"◀  년 입력","년")</f>
        <v>년</v>
      </c>
      <c r="E1" s="25">
        <v>7</v>
      </c>
      <c r="F1" s="24" t="str">
        <f>IF(E1&lt;1,"◀  월 입력","월")</f>
        <v>월</v>
      </c>
      <c r="G1" s="25">
        <v>1</v>
      </c>
      <c r="H1" s="26" t="s">
        <v>11</v>
      </c>
      <c r="I1" s="25">
        <v>962</v>
      </c>
      <c r="J1" s="24" t="str">
        <f>IF(I1&lt;100,"◀  단가입력","원")</f>
        <v>원</v>
      </c>
      <c r="L1" s="28">
        <f>+ROUND(+O5*0.584/1000,3)</f>
        <v>15.032999999999999</v>
      </c>
      <c r="M1" s="27" t="s">
        <v>8</v>
      </c>
    </row>
    <row r="2" spans="3:25" ht="21" customHeight="1" thickBot="1">
      <c r="C2" s="27">
        <v>1</v>
      </c>
      <c r="H2" s="27">
        <v>2</v>
      </c>
      <c r="L2" s="28">
        <f>+L1</f>
        <v>15.032999999999999</v>
      </c>
      <c r="M2" s="27" t="s">
        <v>7</v>
      </c>
      <c r="N2" s="134" t="s">
        <v>12</v>
      </c>
      <c r="O2" s="134"/>
      <c r="P2" s="134"/>
      <c r="Q2" s="134"/>
    </row>
    <row r="3" spans="3:25" ht="16.5" customHeight="1" thickBot="1">
      <c r="C3" s="29" t="s">
        <v>13</v>
      </c>
      <c r="D3" s="29" t="s">
        <v>14</v>
      </c>
      <c r="E3" s="29" t="s">
        <v>13</v>
      </c>
      <c r="F3" s="30" t="s">
        <v>14</v>
      </c>
      <c r="H3" s="92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+L2*G1</f>
        <v>15.032999999999999</v>
      </c>
      <c r="M3" s="27" t="s">
        <v>10</v>
      </c>
      <c r="N3" s="32"/>
      <c r="O3" s="32"/>
      <c r="P3" s="133" t="str">
        <f>+'(1)'!$C$1&amp;"년"&amp;'(1)'!$E$1&amp;"월"&amp;$G$1&amp;"일"</f>
        <v>2023년7월1일</v>
      </c>
      <c r="Q3" s="133"/>
      <c r="R3" s="33"/>
    </row>
    <row r="4" spans="3:25" ht="16.5" customHeight="1" thickBot="1">
      <c r="C4" s="34" t="s">
        <v>15</v>
      </c>
      <c r="D4" s="35">
        <v>8090.0469999999996</v>
      </c>
      <c r="E4" s="34" t="str">
        <f>+'[1](1)'!E4</f>
        <v>고액권</v>
      </c>
      <c r="F4" s="36">
        <v>76000</v>
      </c>
      <c r="H4" s="93" t="str">
        <f>+C4</f>
        <v>판매량</v>
      </c>
      <c r="I4" s="35">
        <v>9675.1280000000006</v>
      </c>
      <c r="J4" s="42" t="str">
        <f>+'[1](1)'!J4</f>
        <v>고액권</v>
      </c>
      <c r="K4" s="36">
        <v>215000</v>
      </c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26046</v>
      </c>
      <c r="S4" s="41" t="s">
        <v>17</v>
      </c>
      <c r="T4" s="27">
        <v>44859</v>
      </c>
    </row>
    <row r="5" spans="3:25" ht="16.5" customHeight="1">
      <c r="C5" s="42" t="s">
        <v>18</v>
      </c>
      <c r="D5" s="43"/>
      <c r="E5" s="42" t="str">
        <f>+'[1](1)'!E5</f>
        <v>천원권</v>
      </c>
      <c r="F5" s="44">
        <v>3000</v>
      </c>
      <c r="H5" s="94" t="str">
        <f>+C5</f>
        <v>법인전표</v>
      </c>
      <c r="I5" s="43"/>
      <c r="J5" s="42" t="str">
        <f>+'[1](1)'!J5</f>
        <v>천원권</v>
      </c>
      <c r="K5" s="44">
        <v>2000</v>
      </c>
      <c r="M5" s="38"/>
      <c r="N5" s="45" t="str">
        <f>+C4</f>
        <v>판매량</v>
      </c>
      <c r="O5" s="46">
        <f>SUM(D4+I4+D17+I17+D35+I35)</f>
        <v>25740.949999999997</v>
      </c>
      <c r="P5" s="47" t="str">
        <f>+E4</f>
        <v>고액권</v>
      </c>
      <c r="Q5" s="48">
        <f>SUM(F4+K4+F17+K17+F35+K35)</f>
        <v>486000</v>
      </c>
      <c r="R5" s="49">
        <v>31</v>
      </c>
      <c r="S5" s="41" t="s">
        <v>20</v>
      </c>
      <c r="T5" s="27">
        <v>30</v>
      </c>
    </row>
    <row r="6" spans="3:25" ht="16.5" customHeight="1">
      <c r="C6" s="42" t="s">
        <v>21</v>
      </c>
      <c r="D6" s="50">
        <v>43.53</v>
      </c>
      <c r="E6" s="105" t="str">
        <f>+'[1](1)'!E6</f>
        <v>블루/레드포인트</v>
      </c>
      <c r="F6" s="44"/>
      <c r="H6" s="94" t="str">
        <f t="shared" ref="H6:H13" si="2">+C6</f>
        <v>외상전표</v>
      </c>
      <c r="I6" s="50">
        <v>79.623000000000005</v>
      </c>
      <c r="J6" s="105" t="str">
        <f>+'[1](1)'!J6</f>
        <v>블루/레드포인트</v>
      </c>
      <c r="K6" s="44"/>
      <c r="M6" s="38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49">
        <v>2.7</v>
      </c>
      <c r="S6" s="41" t="s">
        <v>23</v>
      </c>
      <c r="T6" s="130">
        <v>3.5</v>
      </c>
    </row>
    <row r="7" spans="3:25" ht="16.5" customHeight="1">
      <c r="C7" s="42" t="s">
        <v>24</v>
      </c>
      <c r="D7" s="50"/>
      <c r="E7" s="42" t="str">
        <f>+'[1](1)'!E7</f>
        <v>롯대칠성</v>
      </c>
      <c r="F7" s="44"/>
      <c r="H7" s="94" t="str">
        <f t="shared" si="2"/>
        <v>효신(업)</v>
      </c>
      <c r="I7" s="50"/>
      <c r="J7" s="42" t="str">
        <f>+'[1](1)'!J7</f>
        <v>롯대칠성</v>
      </c>
      <c r="K7" s="44"/>
      <c r="M7" s="38"/>
      <c r="N7" s="51" t="str">
        <f t="shared" ref="N7:N14" si="3">+C6</f>
        <v>외상전표</v>
      </c>
      <c r="O7" s="54">
        <f>SUM(D6+I6+D19+I19+D37+I37)</f>
        <v>123.15300000000001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47</v>
      </c>
      <c r="S7" s="41" t="s">
        <v>6</v>
      </c>
    </row>
    <row r="8" spans="3:25" ht="16.5" customHeight="1">
      <c r="C8" s="42" t="s">
        <v>26</v>
      </c>
      <c r="D8" s="50"/>
      <c r="E8" s="42" t="str">
        <f>+'[1](1)'!E8</f>
        <v>신용카드</v>
      </c>
      <c r="F8" s="44">
        <v>7539302</v>
      </c>
      <c r="H8" s="94" t="str">
        <f t="shared" si="2"/>
        <v>자가소비</v>
      </c>
      <c r="I8" s="50"/>
      <c r="J8" s="42" t="str">
        <f>+'[1](1)'!J8</f>
        <v>신용카드</v>
      </c>
      <c r="K8" s="44">
        <v>16491342</v>
      </c>
      <c r="M8" s="38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0"/>
    </row>
    <row r="9" spans="3:25" ht="16.5" customHeight="1">
      <c r="C9" s="42" t="s">
        <v>46</v>
      </c>
      <c r="D9" s="50"/>
      <c r="E9" s="42" t="str">
        <f>+'[1](1)'!E9</f>
        <v>상품권</v>
      </c>
      <c r="F9" s="44">
        <v>50000</v>
      </c>
      <c r="H9" s="94" t="str">
        <f t="shared" si="2"/>
        <v>-</v>
      </c>
      <c r="I9" s="50"/>
      <c r="J9" s="42" t="str">
        <f>+'[1](1)'!J9</f>
        <v>상품권</v>
      </c>
      <c r="K9" s="44"/>
      <c r="M9" s="38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23932307</v>
      </c>
      <c r="R9" s="40"/>
    </row>
    <row r="10" spans="3:25" ht="16.5" customHeight="1">
      <c r="C10" s="42" t="s">
        <v>49</v>
      </c>
      <c r="D10" s="50">
        <v>0</v>
      </c>
      <c r="E10" s="42" t="str">
        <f>+'[1](1)'!E10</f>
        <v>OK케시백</v>
      </c>
      <c r="F10" s="44">
        <v>33609</v>
      </c>
      <c r="H10" s="94" t="str">
        <f t="shared" si="2"/>
        <v>고객우대</v>
      </c>
      <c r="I10" s="50">
        <v>145.67599999999999</v>
      </c>
      <c r="J10" s="42" t="str">
        <f>+'[1](1)'!J10</f>
        <v>OK케시백</v>
      </c>
      <c r="K10" s="44"/>
      <c r="M10" s="38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50000</v>
      </c>
      <c r="R10" s="40"/>
    </row>
    <row r="11" spans="3:25" ht="16.5" customHeight="1" thickBot="1">
      <c r="C11" s="42" t="s">
        <v>46</v>
      </c>
      <c r="D11" s="55">
        <f>SUM(D10*-35)</f>
        <v>0</v>
      </c>
      <c r="E11" s="42" t="str">
        <f>+'[1](1)'!E11</f>
        <v>모바일</v>
      </c>
      <c r="F11" s="44">
        <v>40000</v>
      </c>
      <c r="H11" s="94" t="str">
        <f t="shared" si="2"/>
        <v>-</v>
      </c>
      <c r="I11" s="55">
        <f>SUM(I10*-35)</f>
        <v>-5098.66</v>
      </c>
      <c r="J11" s="56" t="str">
        <f>+'[1](1)'!J11</f>
        <v>모바일</v>
      </c>
      <c r="K11" s="44">
        <v>15000</v>
      </c>
      <c r="M11" s="38"/>
      <c r="N11" s="51" t="str">
        <f t="shared" si="3"/>
        <v>고객우대</v>
      </c>
      <c r="O11" s="54">
        <f>SUM(D10+I10+D23+I23+D41+I41)</f>
        <v>145.67599999999999</v>
      </c>
      <c r="P11" s="51" t="str">
        <f t="shared" si="4"/>
        <v>OK케시백</v>
      </c>
      <c r="Q11" s="53">
        <f>SUM(F10+K10+F23+K23+F41+K41)</f>
        <v>63261</v>
      </c>
      <c r="R11" s="49"/>
    </row>
    <row r="12" spans="3:25" ht="16.5" customHeight="1" thickBot="1">
      <c r="C12" s="56" t="s">
        <v>46</v>
      </c>
      <c r="D12" s="57"/>
      <c r="E12" s="56" t="str">
        <f>+'[1](1)'!E12</f>
        <v>제로페이</v>
      </c>
      <c r="F12" s="58"/>
      <c r="H12" s="95" t="str">
        <f t="shared" si="2"/>
        <v>-</v>
      </c>
      <c r="I12" s="57"/>
      <c r="J12" s="29" t="str">
        <f>+'[1](1)'!J12</f>
        <v>제로페이</v>
      </c>
      <c r="K12" s="58">
        <v>40000</v>
      </c>
      <c r="M12" s="38"/>
      <c r="N12" s="51" t="str">
        <f t="shared" si="3"/>
        <v>-</v>
      </c>
      <c r="O12" s="52">
        <f>SUM(O11*-35)</f>
        <v>-5098.66</v>
      </c>
      <c r="P12" s="51" t="str">
        <f t="shared" si="4"/>
        <v>모바일</v>
      </c>
      <c r="Q12" s="53">
        <f>SUM(F11+K11+F24+K24+F42+K42)</f>
        <v>60000</v>
      </c>
      <c r="R12" s="40"/>
    </row>
    <row r="13" spans="3:25" ht="16.5" customHeight="1" thickBot="1">
      <c r="C13" s="59" t="s">
        <v>33</v>
      </c>
      <c r="D13" s="60">
        <f>SUM((D4-D5-D6-D7-D8-D9)*$I$1+D11)</f>
        <v>7740749.3540000003</v>
      </c>
      <c r="E13" s="29" t="str">
        <f>+'[1](1)'!E13</f>
        <v>합계</v>
      </c>
      <c r="F13" s="61">
        <f>SUM(F4:F12)</f>
        <v>7741911</v>
      </c>
      <c r="G13" s="62"/>
      <c r="H13" s="92" t="str">
        <f t="shared" si="2"/>
        <v>합계</v>
      </c>
      <c r="I13" s="60">
        <f>SUM((I4-I5-I6-I7-I8-I9)*$I$1+I11)</f>
        <v>9225777.1500000004</v>
      </c>
      <c r="J13" s="29" t="str">
        <f t="shared" ref="J13" si="5">+E13</f>
        <v>합계</v>
      </c>
      <c r="K13" s="61">
        <f>IF(K8=0,0,SUM(K4:K12)-F8)</f>
        <v>9224040</v>
      </c>
      <c r="M13" s="38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40000</v>
      </c>
      <c r="R13" s="40"/>
      <c r="Y13" s="66"/>
    </row>
    <row r="14" spans="3:25" ht="16.5" customHeight="1" thickBot="1">
      <c r="C14" s="37"/>
      <c r="F14" s="67">
        <f>SUM(F13-D13)</f>
        <v>1161.6459999997169</v>
      </c>
      <c r="K14" s="67">
        <f>SUM(K13-I13)</f>
        <v>-1737.1500000003725</v>
      </c>
      <c r="N14" s="39" t="str">
        <f t="shared" si="3"/>
        <v>합계</v>
      </c>
      <c r="O14" s="68">
        <f>SUM((O5-O6-O7-O8-O9-O10)*+$I$1+O12)</f>
        <v>24639222.053999998</v>
      </c>
      <c r="P14" s="39" t="str">
        <f t="shared" si="4"/>
        <v>합계</v>
      </c>
      <c r="Q14" s="69">
        <f>SUM(Q5:Q13)</f>
        <v>24638568</v>
      </c>
    </row>
    <row r="15" spans="3:25" ht="16.5" customHeight="1" thickBot="1">
      <c r="C15" s="27">
        <v>3</v>
      </c>
      <c r="H15" s="27">
        <v>4</v>
      </c>
      <c r="Q15" s="70">
        <f>SUM(F14+K14+F27+K27)</f>
        <v>-654.05400000046939</v>
      </c>
    </row>
    <row r="16" spans="3:25" ht="16.5" customHeight="1" thickBot="1">
      <c r="C16" s="96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2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3" t="str">
        <f>+C4</f>
        <v>판매량</v>
      </c>
      <c r="D17" s="35">
        <v>7975.7749999999996</v>
      </c>
      <c r="E17" s="34" t="str">
        <f>+E4</f>
        <v>고액권</v>
      </c>
      <c r="F17" s="36">
        <v>195000</v>
      </c>
      <c r="H17" s="93" t="str">
        <f>+C4</f>
        <v>판매량</v>
      </c>
      <c r="I17" s="35"/>
      <c r="J17" s="34" t="str">
        <f>+E4</f>
        <v>고액권</v>
      </c>
      <c r="K17" s="36"/>
      <c r="R17" s="32"/>
      <c r="S17" s="32"/>
    </row>
    <row r="18" spans="3:19" ht="16.5" customHeight="1" thickBot="1">
      <c r="C18" s="94" t="str">
        <f>+C5</f>
        <v>법인전표</v>
      </c>
      <c r="D18" s="43"/>
      <c r="E18" s="42" t="str">
        <f>+E5</f>
        <v>천원권</v>
      </c>
      <c r="F18" s="44">
        <v>2000</v>
      </c>
      <c r="H18" s="94" t="str">
        <f>+C5</f>
        <v>법인전표</v>
      </c>
      <c r="I18" s="43"/>
      <c r="J18" s="42" t="str">
        <f>+E5</f>
        <v>천원권</v>
      </c>
      <c r="K18" s="44"/>
      <c r="N18" s="131" t="s">
        <v>34</v>
      </c>
      <c r="O18" s="144"/>
      <c r="P18" s="116" t="s">
        <v>35</v>
      </c>
      <c r="Q18" s="71" t="s">
        <v>36</v>
      </c>
      <c r="R18" s="32"/>
      <c r="S18" s="32"/>
    </row>
    <row r="19" spans="3:19" ht="16.5" customHeight="1">
      <c r="C19" s="94" t="str">
        <f t="shared" ref="C19:C26" si="7">+C6</f>
        <v>외상전표</v>
      </c>
      <c r="D19" s="50"/>
      <c r="E19" s="105" t="str">
        <f t="shared" ref="E19:E26" si="8">+E6</f>
        <v>블루/레드포인트</v>
      </c>
      <c r="F19" s="44"/>
      <c r="H19" s="94" t="str">
        <f t="shared" ref="H19:H26" si="9">+C6</f>
        <v>외상전표</v>
      </c>
      <c r="I19" s="50"/>
      <c r="J19" s="105" t="str">
        <f t="shared" ref="J19:J26" si="10">+E6</f>
        <v>블루/레드포인트</v>
      </c>
      <c r="K19" s="44"/>
      <c r="N19" s="135" t="s">
        <v>37</v>
      </c>
      <c r="O19" s="136"/>
      <c r="P19" s="117">
        <v>17</v>
      </c>
      <c r="Q19" s="48">
        <f>SUM(P19*1000)</f>
        <v>17000</v>
      </c>
      <c r="R19" s="32"/>
      <c r="S19" s="32"/>
    </row>
    <row r="20" spans="3:19" ht="16.5" customHeight="1">
      <c r="C20" s="94" t="str">
        <f t="shared" si="7"/>
        <v>효신(업)</v>
      </c>
      <c r="D20" s="50"/>
      <c r="E20" s="42" t="str">
        <f t="shared" si="8"/>
        <v>롯대칠성</v>
      </c>
      <c r="F20" s="107"/>
      <c r="G20" s="108"/>
      <c r="H20" s="109" t="str">
        <f t="shared" si="9"/>
        <v>효신(업)</v>
      </c>
      <c r="I20" s="110"/>
      <c r="J20" s="42" t="str">
        <f t="shared" si="10"/>
        <v>롯대칠성</v>
      </c>
      <c r="K20" s="44"/>
      <c r="N20" s="141" t="s">
        <v>38</v>
      </c>
      <c r="O20" s="142"/>
      <c r="P20" s="118">
        <v>111</v>
      </c>
      <c r="Q20" s="53">
        <f>SUM(P20*1000)</f>
        <v>111000</v>
      </c>
      <c r="R20" s="32"/>
      <c r="S20" s="32"/>
    </row>
    <row r="21" spans="3:19" ht="16.5" customHeight="1">
      <c r="C21" s="94" t="str">
        <f t="shared" si="7"/>
        <v>자가소비</v>
      </c>
      <c r="D21" s="50"/>
      <c r="E21" s="42" t="str">
        <f t="shared" si="8"/>
        <v>신용카드</v>
      </c>
      <c r="F21" s="44">
        <v>23932307</v>
      </c>
      <c r="H21" s="94" t="str">
        <f t="shared" si="9"/>
        <v>자가소비</v>
      </c>
      <c r="I21" s="50"/>
      <c r="J21" s="42" t="str">
        <f t="shared" si="10"/>
        <v>신용카드</v>
      </c>
      <c r="K21" s="44"/>
      <c r="N21" s="141" t="s">
        <v>56</v>
      </c>
      <c r="O21" s="142"/>
      <c r="P21" s="118">
        <v>9</v>
      </c>
      <c r="Q21" s="53"/>
      <c r="R21" s="32"/>
      <c r="S21" s="32"/>
    </row>
    <row r="22" spans="3:19" ht="16.5" customHeight="1">
      <c r="C22" s="94" t="str">
        <f t="shared" si="7"/>
        <v>-</v>
      </c>
      <c r="D22" s="50"/>
      <c r="E22" s="42" t="str">
        <f t="shared" si="8"/>
        <v>상품권</v>
      </c>
      <c r="F22" s="44"/>
      <c r="H22" s="94" t="str">
        <f t="shared" si="9"/>
        <v>-</v>
      </c>
      <c r="I22" s="50"/>
      <c r="J22" s="42" t="str">
        <f t="shared" si="10"/>
        <v>상품권</v>
      </c>
      <c r="K22" s="44"/>
      <c r="N22" s="143" t="s">
        <v>58</v>
      </c>
      <c r="O22" s="138"/>
      <c r="P22" s="118">
        <v>20</v>
      </c>
      <c r="Q22" s="53"/>
      <c r="R22" s="32"/>
      <c r="S22" s="32"/>
    </row>
    <row r="23" spans="3:19" ht="16.5" customHeight="1">
      <c r="C23" s="94" t="str">
        <f t="shared" si="7"/>
        <v>고객우대</v>
      </c>
      <c r="D23" s="50">
        <v>0</v>
      </c>
      <c r="E23" s="42" t="str">
        <f t="shared" si="8"/>
        <v>OK케시백</v>
      </c>
      <c r="F23" s="44">
        <v>29652</v>
      </c>
      <c r="H23" s="94" t="str">
        <f t="shared" si="9"/>
        <v>고객우대</v>
      </c>
      <c r="I23" s="50"/>
      <c r="J23" s="42" t="str">
        <f t="shared" si="10"/>
        <v>OK케시백</v>
      </c>
      <c r="K23" s="44"/>
      <c r="N23" s="137" t="s">
        <v>60</v>
      </c>
      <c r="O23" s="138"/>
      <c r="P23" s="118">
        <v>12</v>
      </c>
      <c r="Q23" s="53"/>
      <c r="R23" s="32"/>
      <c r="S23" s="32"/>
    </row>
    <row r="24" spans="3:19" ht="16.5" customHeight="1">
      <c r="C24" s="94" t="str">
        <f t="shared" si="7"/>
        <v>-</v>
      </c>
      <c r="D24" s="55">
        <f>SUM(D23*-35)</f>
        <v>0</v>
      </c>
      <c r="E24" s="42" t="str">
        <f t="shared" si="8"/>
        <v>모바일</v>
      </c>
      <c r="F24" s="44">
        <v>5000</v>
      </c>
      <c r="H24" s="94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37" t="s">
        <v>63</v>
      </c>
      <c r="O24" s="138"/>
      <c r="P24" s="118">
        <v>8</v>
      </c>
      <c r="Q24" s="53"/>
      <c r="R24" s="32"/>
      <c r="S24" s="32"/>
    </row>
    <row r="25" spans="3:19" ht="16.5" customHeight="1" thickBot="1">
      <c r="C25" s="95" t="str">
        <f t="shared" si="7"/>
        <v>-</v>
      </c>
      <c r="D25" s="57"/>
      <c r="E25" s="56" t="str">
        <f t="shared" si="8"/>
        <v>제로페이</v>
      </c>
      <c r="F25" s="58"/>
      <c r="H25" s="95" t="str">
        <f t="shared" si="9"/>
        <v>-</v>
      </c>
      <c r="I25" s="57"/>
      <c r="J25" s="56" t="str">
        <f t="shared" si="10"/>
        <v>제로페이</v>
      </c>
      <c r="K25" s="58"/>
      <c r="N25" s="137"/>
      <c r="O25" s="138"/>
      <c r="P25" s="118"/>
      <c r="Q25" s="125"/>
      <c r="R25" s="32"/>
      <c r="S25" s="32"/>
    </row>
    <row r="26" spans="3:19" ht="16.5" customHeight="1" thickBot="1">
      <c r="C26" s="92" t="str">
        <f t="shared" si="7"/>
        <v>합계</v>
      </c>
      <c r="D26" s="60">
        <f>SUM((D17-D18-D19-D20-D21-D22)*$I$1+D24)</f>
        <v>7672695.5499999998</v>
      </c>
      <c r="E26" s="29" t="str">
        <f t="shared" si="8"/>
        <v>합계</v>
      </c>
      <c r="F26" s="61">
        <f>IF(F21=0,0,SUM(F17:F25)-K8)</f>
        <v>7672617</v>
      </c>
      <c r="G26" s="62"/>
      <c r="H26" s="92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37"/>
      <c r="O26" s="138"/>
      <c r="P26" s="72"/>
      <c r="Q26" s="113"/>
      <c r="R26" s="32"/>
      <c r="S26" s="32"/>
    </row>
    <row r="27" spans="3:19" ht="15.75" customHeight="1" thickBot="1">
      <c r="F27" s="67">
        <f>SUM(F26-D26)</f>
        <v>-78.549999999813735</v>
      </c>
      <c r="K27" s="67">
        <f>SUM(K26-I26)</f>
        <v>0</v>
      </c>
      <c r="N27" s="139" t="s">
        <v>39</v>
      </c>
      <c r="O27" s="140"/>
      <c r="P27" s="119">
        <f>+P28-SUM(P19:P26)</f>
        <v>-28</v>
      </c>
      <c r="Q27" s="73"/>
    </row>
    <row r="28" spans="3:19" ht="23.25" customHeight="1" thickBot="1">
      <c r="F28" s="67"/>
      <c r="K28" s="67"/>
      <c r="N28" s="131" t="s">
        <v>40</v>
      </c>
      <c r="O28" s="132"/>
      <c r="P28" s="120">
        <v>149</v>
      </c>
      <c r="Q28" s="69">
        <f>SUM(Q19:Q27)</f>
        <v>128000</v>
      </c>
    </row>
    <row r="29" spans="3:19" ht="21.75" customHeight="1" thickBot="1">
      <c r="F29" s="67"/>
      <c r="K29" s="67"/>
    </row>
    <row r="30" spans="3:19" ht="21.75" customHeight="1">
      <c r="F30" s="67"/>
      <c r="K30" s="67"/>
      <c r="N30" s="111" t="s">
        <v>50</v>
      </c>
      <c r="O30" s="100" t="s">
        <v>51</v>
      </c>
      <c r="P30" s="100" t="s">
        <v>52</v>
      </c>
      <c r="Q30" s="101" t="s">
        <v>53</v>
      </c>
    </row>
    <row r="31" spans="3:19" ht="21.75" customHeight="1" thickBot="1">
      <c r="F31" s="67"/>
      <c r="K31" s="67"/>
      <c r="N31" s="112"/>
      <c r="O31" s="102">
        <v>23904</v>
      </c>
      <c r="P31" s="103">
        <v>23965</v>
      </c>
      <c r="Q31" s="104">
        <f>P31-O31</f>
        <v>61</v>
      </c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13</v>
      </c>
      <c r="D34" s="29" t="s">
        <v>14</v>
      </c>
      <c r="E34" s="29" t="s">
        <v>13</v>
      </c>
      <c r="F34" s="30" t="s">
        <v>14</v>
      </c>
      <c r="H34" s="29" t="s">
        <v>13</v>
      </c>
      <c r="I34" s="29" t="s">
        <v>14</v>
      </c>
      <c r="J34" s="29" t="s">
        <v>13</v>
      </c>
      <c r="K34" s="30" t="s">
        <v>14</v>
      </c>
    </row>
    <row r="35" spans="3:11" ht="21.75" customHeight="1">
      <c r="C35" s="34" t="s">
        <v>15</v>
      </c>
      <c r="D35" s="74"/>
      <c r="E35" s="34" t="s">
        <v>16</v>
      </c>
      <c r="F35" s="36"/>
      <c r="H35" s="34" t="s">
        <v>15</v>
      </c>
      <c r="I35" s="74"/>
      <c r="J35" s="34" t="s">
        <v>16</v>
      </c>
      <c r="K35" s="36"/>
    </row>
    <row r="36" spans="3:11" ht="21.75" customHeight="1">
      <c r="C36" s="42" t="s">
        <v>18</v>
      </c>
      <c r="D36" s="75"/>
      <c r="E36" s="42" t="s">
        <v>19</v>
      </c>
      <c r="F36" s="44"/>
      <c r="H36" s="42" t="s">
        <v>18</v>
      </c>
      <c r="I36" s="75"/>
      <c r="J36" s="42" t="s">
        <v>19</v>
      </c>
      <c r="K36" s="44"/>
    </row>
    <row r="37" spans="3:11" ht="21.75" customHeight="1">
      <c r="C37" s="42" t="s">
        <v>21</v>
      </c>
      <c r="D37" s="76"/>
      <c r="E37" s="42" t="s">
        <v>22</v>
      </c>
      <c r="F37" s="44"/>
      <c r="H37" s="42" t="s">
        <v>21</v>
      </c>
      <c r="I37" s="76"/>
      <c r="J37" s="42" t="s">
        <v>22</v>
      </c>
      <c r="K37" s="44"/>
    </row>
    <row r="38" spans="3:11" ht="21.75" customHeight="1">
      <c r="C38" s="42" t="s">
        <v>24</v>
      </c>
      <c r="D38" s="76"/>
      <c r="E38" s="42" t="s">
        <v>25</v>
      </c>
      <c r="F38" s="44"/>
      <c r="H38" s="42" t="s">
        <v>24</v>
      </c>
      <c r="I38" s="76"/>
      <c r="J38" s="42" t="s">
        <v>25</v>
      </c>
      <c r="K38" s="44"/>
    </row>
    <row r="39" spans="3:11" ht="21.75" customHeight="1">
      <c r="C39" s="42" t="s">
        <v>26</v>
      </c>
      <c r="D39" s="76"/>
      <c r="E39" s="42" t="s">
        <v>27</v>
      </c>
      <c r="F39" s="44"/>
      <c r="H39" s="42" t="s">
        <v>26</v>
      </c>
      <c r="I39" s="76"/>
      <c r="J39" s="42" t="s">
        <v>27</v>
      </c>
      <c r="K39" s="44"/>
    </row>
    <row r="40" spans="3:11" ht="21.75" customHeight="1">
      <c r="C40" s="42"/>
      <c r="D40" s="76"/>
      <c r="E40" s="42" t="s">
        <v>28</v>
      </c>
      <c r="F40" s="44"/>
      <c r="H40" s="42"/>
      <c r="I40" s="76"/>
      <c r="J40" s="42" t="s">
        <v>28</v>
      </c>
      <c r="K40" s="44"/>
    </row>
    <row r="41" spans="3:11" ht="21.75" customHeight="1">
      <c r="C41" s="42" t="s">
        <v>29</v>
      </c>
      <c r="D41" s="76"/>
      <c r="E41" s="42" t="s">
        <v>30</v>
      </c>
      <c r="F41" s="44"/>
      <c r="H41" s="42" t="s">
        <v>29</v>
      </c>
      <c r="I41" s="76"/>
      <c r="J41" s="42" t="s">
        <v>30</v>
      </c>
      <c r="K41" s="44"/>
    </row>
    <row r="42" spans="3:11" ht="21.75" customHeight="1">
      <c r="C42" s="42"/>
      <c r="D42" s="77">
        <f>SUM(D41*-50)</f>
        <v>0</v>
      </c>
      <c r="E42" s="42" t="s">
        <v>31</v>
      </c>
      <c r="F42" s="44"/>
      <c r="H42" s="42"/>
      <c r="I42" s="77">
        <f>SUM(I41*-50)</f>
        <v>0</v>
      </c>
      <c r="J42" s="42" t="s">
        <v>31</v>
      </c>
      <c r="K42" s="44"/>
    </row>
    <row r="43" spans="3:11" ht="21.75" customHeight="1" thickBot="1">
      <c r="C43" s="56"/>
      <c r="D43" s="78"/>
      <c r="E43" s="56" t="s">
        <v>32</v>
      </c>
      <c r="F43" s="58"/>
      <c r="H43" s="56"/>
      <c r="I43" s="78"/>
      <c r="J43" s="56" t="s">
        <v>32</v>
      </c>
      <c r="K43" s="58"/>
    </row>
    <row r="44" spans="3:11" ht="21.75" customHeight="1" thickBot="1">
      <c r="C44" s="59" t="s">
        <v>33</v>
      </c>
      <c r="D44" s="79">
        <f>SUM((D35-D36-D37-D38-D39-D40)*I1+D42)</f>
        <v>0</v>
      </c>
      <c r="E44" s="59" t="s">
        <v>33</v>
      </c>
      <c r="F44" s="61">
        <f>SUM(F35:F43)</f>
        <v>0</v>
      </c>
      <c r="G44" s="62"/>
      <c r="H44" s="59" t="s">
        <v>33</v>
      </c>
      <c r="I44" s="79">
        <f>SUM((I35-I36-I37-I38-I39-I40)*I1+I42)</f>
        <v>0</v>
      </c>
      <c r="J44" s="59" t="s">
        <v>33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3">
    <mergeCell ref="N28:O28"/>
    <mergeCell ref="P3:Q3"/>
    <mergeCell ref="N2:Q2"/>
    <mergeCell ref="N19:O19"/>
    <mergeCell ref="N24:O24"/>
    <mergeCell ref="N27:O27"/>
    <mergeCell ref="N20:O20"/>
    <mergeCell ref="N22:O22"/>
    <mergeCell ref="N23:O23"/>
    <mergeCell ref="N18:O18"/>
    <mergeCell ref="N21:O21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D10" sqref="D10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99">
        <v>5</v>
      </c>
      <c r="F1" s="1"/>
      <c r="G1" s="1"/>
      <c r="H1" s="1"/>
      <c r="I1" s="1">
        <v>962</v>
      </c>
      <c r="J1" s="1"/>
      <c r="K1" s="1"/>
      <c r="L1" s="22">
        <f>+ROUND(+O5*0.584/1000,3)</f>
        <v>10.49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10.471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104.71000000000001</v>
      </c>
      <c r="M3" s="18" t="s">
        <v>10</v>
      </c>
      <c r="N3" s="3"/>
      <c r="O3" s="3"/>
      <c r="P3" s="146" t="str">
        <f>+'(1)'!C1&amp;"년"&amp;'(1)'!E1&amp;"월"&amp;C1&amp;"일"</f>
        <v>2023년7월10일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11125.989</v>
      </c>
      <c r="E4" s="34" t="str">
        <f>+'[1](1)'!E4</f>
        <v>고액권</v>
      </c>
      <c r="F4" s="36">
        <v>245000</v>
      </c>
      <c r="G4" s="27"/>
      <c r="H4" s="34" t="str">
        <f>+C4</f>
        <v>판매량</v>
      </c>
      <c r="I4" s="35">
        <v>6835.7879999999996</v>
      </c>
      <c r="J4" s="42" t="str">
        <f>+'[1](1)'!J4</f>
        <v>고액권</v>
      </c>
      <c r="K4" s="36">
        <v>95000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47035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17961.776999999998</v>
      </c>
      <c r="P5" s="47" t="str">
        <f>+E4</f>
        <v>고액권</v>
      </c>
      <c r="Q5" s="48">
        <f>SUM(F4+K4+F17+K17+F35+K35)</f>
        <v>340000</v>
      </c>
      <c r="R5" s="7">
        <v>33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351.61099999999999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28.013000000000002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379.62399999999997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10074735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16477693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16477693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330.77100000000002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-11576.985000000001</v>
      </c>
      <c r="E11" s="42" t="str">
        <f>+'[1](1)'!E11</f>
        <v>모바일</v>
      </c>
      <c r="F11" s="44">
        <v>30000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330.77100000000002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>
        <v>50487</v>
      </c>
      <c r="L12" s="2"/>
      <c r="M12" s="20"/>
      <c r="N12" s="51" t="str">
        <f t="shared" si="4"/>
        <v>-</v>
      </c>
      <c r="O12" s="55">
        <f>SUM(O11*-35)</f>
        <v>-11576.985000000001</v>
      </c>
      <c r="P12" s="51" t="str">
        <f t="shared" si="5"/>
        <v>모바일</v>
      </c>
      <c r="Q12" s="53">
        <f>SUM(F11+K11+F24+K24+F42+K42)</f>
        <v>30000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10353374.650999999</v>
      </c>
      <c r="E13" s="29" t="str">
        <f>+'[1](1)'!E13</f>
        <v>합계</v>
      </c>
      <c r="F13" s="61">
        <f>SUM(F4:F12)</f>
        <v>10353735</v>
      </c>
      <c r="G13" s="62"/>
      <c r="H13" s="29" t="str">
        <f t="shared" si="3"/>
        <v>합계</v>
      </c>
      <c r="I13" s="60">
        <f>SUM((I4-I5-I6-I7-I8-I9)*$I$1+I11)</f>
        <v>6549079.5499999998</v>
      </c>
      <c r="J13" s="29" t="str">
        <f t="shared" ref="J13" si="6">+E13</f>
        <v>합계</v>
      </c>
      <c r="K13" s="61">
        <f>IF(K8=0,0,SUM(K4:K12)-F8)</f>
        <v>6548445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50487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360.3490000013262</v>
      </c>
      <c r="G14" s="27"/>
      <c r="H14" s="27"/>
      <c r="I14" s="27"/>
      <c r="J14" s="27"/>
      <c r="K14" s="67">
        <f>SUM(K13-I13)</f>
        <v>-634.54999999981374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76333.779999999984</v>
      </c>
      <c r="P14" s="39" t="str">
        <f t="shared" si="5"/>
        <v>합계</v>
      </c>
      <c r="Q14" s="69">
        <f>SUM(Q5:Q13)</f>
        <v>16902180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-274.20099999848753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44</v>
      </c>
      <c r="Q20" s="53">
        <f>SUM(P20*1000)</f>
        <v>44000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21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99</v>
      </c>
      <c r="Q28" s="69">
        <f>SUM(Q19:Q27)</f>
        <v>54000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24220</v>
      </c>
      <c r="P31" s="103">
        <v>24242</v>
      </c>
      <c r="Q31" s="104">
        <f>P31-O31</f>
        <v>22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F9" sqref="F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99">
        <v>5</v>
      </c>
      <c r="F1" s="1"/>
      <c r="G1" s="1"/>
      <c r="H1" s="1"/>
      <c r="I1" s="1">
        <v>962</v>
      </c>
      <c r="J1" s="1"/>
      <c r="K1" s="1"/>
      <c r="L1" s="22">
        <f>+ROUND(+O5*0.584/1000,3)</f>
        <v>10.281000000000001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10.454000000000001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114.994</v>
      </c>
      <c r="M3" s="18" t="s">
        <v>10</v>
      </c>
      <c r="N3" s="3"/>
      <c r="O3" s="3"/>
      <c r="P3" s="146" t="str">
        <f>+'(1)'!C1&amp;"년"&amp;'(1)'!E1&amp;"월"&amp;C1&amp;"일"</f>
        <v>2023년7월11일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9907.4069999999992</v>
      </c>
      <c r="E4" s="34" t="str">
        <f>+'[1](1)'!E4</f>
        <v>고액권</v>
      </c>
      <c r="F4" s="36">
        <v>255000</v>
      </c>
      <c r="G4" s="27"/>
      <c r="H4" s="34" t="str">
        <f>+C4</f>
        <v>판매량</v>
      </c>
      <c r="I4" s="35">
        <v>7697.3050000000003</v>
      </c>
      <c r="J4" s="42" t="str">
        <f>+'[1](1)'!J4</f>
        <v>고액권</v>
      </c>
      <c r="K4" s="36">
        <v>180000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28509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6000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17604.712</v>
      </c>
      <c r="P5" s="47" t="str">
        <f>+E4</f>
        <v>고액권</v>
      </c>
      <c r="Q5" s="48">
        <f>SUM(F4+K4+F17+K17+F35+K35)</f>
        <v>435000</v>
      </c>
      <c r="R5" s="7">
        <v>33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230.46600000000001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2.9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230.46600000000001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9039176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16263012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16263012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252.20500000000001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v>-8827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252.20500000000001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-8827.1750000000011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9300390.2419999987</v>
      </c>
      <c r="E13" s="29" t="str">
        <f>+'[1](1)'!E13</f>
        <v>합계</v>
      </c>
      <c r="F13" s="61">
        <f>SUM(F4:F12)</f>
        <v>9300176</v>
      </c>
      <c r="G13" s="62"/>
      <c r="H13" s="29" t="str">
        <f t="shared" si="3"/>
        <v>합계</v>
      </c>
      <c r="I13" s="60">
        <f>SUM((I4-I5-I6-I7-I8-I9)*$I$1+I11)</f>
        <v>7404807.4100000001</v>
      </c>
      <c r="J13" s="29" t="str">
        <f t="shared" ref="J13" si="6">+E13</f>
        <v>합계</v>
      </c>
      <c r="K13" s="61">
        <f>IF(K8=0,0,SUM(K4:K12)-F8)</f>
        <v>7403836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-214.2419999986887</v>
      </c>
      <c r="G14" s="27"/>
      <c r="H14" s="27"/>
      <c r="I14" s="27"/>
      <c r="J14" s="27"/>
      <c r="K14" s="67">
        <f>SUM(K13-I13)</f>
        <v>-971.41000000014901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78044.054999999993</v>
      </c>
      <c r="P14" s="39" t="str">
        <f t="shared" si="5"/>
        <v>합계</v>
      </c>
      <c r="Q14" s="69">
        <f>SUM(Q5:Q13)</f>
        <v>16704012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-1185.6519999988377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7</v>
      </c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24242</v>
      </c>
      <c r="P31" s="103">
        <v>24242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99">
        <v>5</v>
      </c>
      <c r="F1" s="1"/>
      <c r="G1" s="1"/>
      <c r="H1" s="1"/>
      <c r="I1" s="1">
        <v>962</v>
      </c>
      <c r="J1" s="1"/>
      <c r="K1" s="1"/>
      <c r="L1" s="22">
        <f>+ROUND(+O5*0.584/1000,3)</f>
        <v>11.398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10.532999999999999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126.39599999999999</v>
      </c>
      <c r="M3" s="18" t="s">
        <v>10</v>
      </c>
      <c r="N3" s="3"/>
      <c r="O3" s="3"/>
      <c r="P3" s="146" t="str">
        <f>+'(1)'!C1&amp;"년"&amp;'(1)'!E1&amp;"월"&amp;C1&amp;"일"</f>
        <v>2023년7월12일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11157.826999999999</v>
      </c>
      <c r="E4" s="34" t="str">
        <f>+'[1](1)'!E4</f>
        <v>고액권</v>
      </c>
      <c r="F4" s="36">
        <v>125000</v>
      </c>
      <c r="G4" s="27"/>
      <c r="H4" s="34" t="str">
        <f>+C4</f>
        <v>판매량</v>
      </c>
      <c r="I4" s="35">
        <v>8358.8729999999996</v>
      </c>
      <c r="J4" s="42" t="str">
        <f>+'[1](1)'!J4</f>
        <v>고액권</v>
      </c>
      <c r="K4" s="36">
        <v>205000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44543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19516.699999999997</v>
      </c>
      <c r="P5" s="47" t="str">
        <f>+E4</f>
        <v>고액권</v>
      </c>
      <c r="Q5" s="48">
        <f>SUM(F4+K4+F17+K17+F35+K35)</f>
        <v>330000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301.13799999999998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2.8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228</v>
      </c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301.13799999999998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10227451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f>F8+7823192</f>
        <v>18050643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228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50000</v>
      </c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18050643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368.56400000000002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219.35900000000001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-12899.740000000002</v>
      </c>
      <c r="E11" s="42" t="str">
        <f>+'[1](1)'!E11</f>
        <v>모바일</v>
      </c>
      <c r="F11" s="44">
        <v>25000</v>
      </c>
      <c r="G11" s="27"/>
      <c r="H11" s="83" t="str">
        <f t="shared" si="3"/>
        <v>-</v>
      </c>
      <c r="I11" s="55">
        <f>SUM(I10*-35)</f>
        <v>-7677.5650000000005</v>
      </c>
      <c r="J11" s="56" t="str">
        <f>+'[1](1)'!J11</f>
        <v>모바일</v>
      </c>
      <c r="K11" s="44">
        <v>4000</v>
      </c>
      <c r="L11" s="2"/>
      <c r="M11" s="20"/>
      <c r="N11" s="51" t="str">
        <f t="shared" si="4"/>
        <v>고객우대</v>
      </c>
      <c r="O11" s="54">
        <f>SUM(D10+I10+D23+I23+D41+I41)</f>
        <v>587.923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-20577.305</v>
      </c>
      <c r="P12" s="51" t="str">
        <f t="shared" si="5"/>
        <v>모바일</v>
      </c>
      <c r="Q12" s="53">
        <f>SUM(F11+K11+F24+K24+F42+K42)</f>
        <v>29000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10431235.077999998</v>
      </c>
      <c r="E13" s="29" t="str">
        <f>+'[1](1)'!E13</f>
        <v>합계</v>
      </c>
      <c r="F13" s="61">
        <f>SUM(F4:F12)</f>
        <v>10430679</v>
      </c>
      <c r="G13" s="62"/>
      <c r="H13" s="29" t="str">
        <f t="shared" si="3"/>
        <v>합계</v>
      </c>
      <c r="I13" s="60">
        <f>SUM((I4-I5-I6-I7-I8-I9)*$I$1+I11)</f>
        <v>8033558.260999999</v>
      </c>
      <c r="J13" s="29" t="str">
        <f t="shared" ref="J13" si="6">+E13</f>
        <v>합계</v>
      </c>
      <c r="K13" s="61">
        <f>IF(K8=0,0,SUM(K4:K12)-F8)</f>
        <v>8034192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-556.07799999788404</v>
      </c>
      <c r="G14" s="27"/>
      <c r="H14" s="27"/>
      <c r="I14" s="27"/>
      <c r="J14" s="27"/>
      <c r="K14" s="67">
        <f>SUM(K13-I13)</f>
        <v>633.73900000099093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75500.505000000005</v>
      </c>
      <c r="P14" s="39" t="str">
        <f t="shared" si="5"/>
        <v>합계</v>
      </c>
      <c r="Q14" s="69">
        <f>SUM(Q5:Q13)</f>
        <v>18464871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77.661000003106892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27</v>
      </c>
      <c r="Q20" s="53">
        <f>SUM(P20*1000)</f>
        <v>27000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18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74</v>
      </c>
      <c r="Q28" s="69">
        <f>SUM(Q19:Q27)</f>
        <v>34000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24242</v>
      </c>
      <c r="P31" s="103">
        <v>24260</v>
      </c>
      <c r="Q31" s="104">
        <f>P31-O31</f>
        <v>18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99">
        <v>5</v>
      </c>
      <c r="F1" s="1"/>
      <c r="G1" s="1"/>
      <c r="H1" s="1"/>
      <c r="I1" s="1">
        <v>962</v>
      </c>
      <c r="J1" s="1"/>
      <c r="K1" s="1"/>
      <c r="L1" s="22">
        <f>+ROUND(+O5*0.584/1000,3)</f>
        <v>10.048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10.496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136.44800000000001</v>
      </c>
      <c r="M3" s="18" t="s">
        <v>10</v>
      </c>
      <c r="N3" s="3"/>
      <c r="O3" s="3"/>
      <c r="P3" s="146" t="str">
        <f>+'(1)'!C1&amp;"년"&amp;'(1)'!E1&amp;"월"&amp;C1&amp;"일"</f>
        <v>2023년7월13일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9460.81</v>
      </c>
      <c r="E4" s="34" t="str">
        <f>+'[1](1)'!E4</f>
        <v>고액권</v>
      </c>
      <c r="F4" s="36">
        <v>195000</v>
      </c>
      <c r="G4" s="27"/>
      <c r="H4" s="34" t="str">
        <f>+C4</f>
        <v>판매량</v>
      </c>
      <c r="I4" s="35">
        <v>7745.1</v>
      </c>
      <c r="J4" s="42" t="str">
        <f>+'[1](1)'!J4</f>
        <v>고액권</v>
      </c>
      <c r="K4" s="36">
        <v>95000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26249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17205.91</v>
      </c>
      <c r="P5" s="47" t="str">
        <f>+E4</f>
        <v>고액권</v>
      </c>
      <c r="Q5" s="48">
        <f>SUM(F4+K4+F17+K17+F35+K35)</f>
        <v>290000</v>
      </c>
      <c r="R5" s="7">
        <v>33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224.922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32.521000000000001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257.44299999999998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8673078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15996162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15996162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220.13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-7704.55</v>
      </c>
      <c r="E11" s="42" t="str">
        <f>+'[1](1)'!E11</f>
        <v>모바일</v>
      </c>
      <c r="F11" s="44">
        <v>7000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220.13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-7704.55</v>
      </c>
      <c r="P12" s="51" t="str">
        <f t="shared" si="5"/>
        <v>모바일</v>
      </c>
      <c r="Q12" s="53">
        <f>SUM(F11+K11+F24+K24+F42+K42)</f>
        <v>7000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8877219.7059999984</v>
      </c>
      <c r="E13" s="29" t="str">
        <f>+'[1](1)'!E13</f>
        <v>합계</v>
      </c>
      <c r="F13" s="61">
        <f>SUM(F4:F12)</f>
        <v>8877078</v>
      </c>
      <c r="G13" s="62"/>
      <c r="H13" s="29" t="str">
        <f t="shared" si="3"/>
        <v>합계</v>
      </c>
      <c r="I13" s="60">
        <f>SUM((I4-I5-I6-I7-I8-I9)*$I$1+I11)</f>
        <v>7419500.9980000006</v>
      </c>
      <c r="J13" s="29" t="str">
        <f t="shared" ref="J13" si="6">+E13</f>
        <v>합계</v>
      </c>
      <c r="K13" s="61">
        <f>IF(K8=0,0,SUM(K4:K12)-F8)</f>
        <v>7419084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-141.70599999837577</v>
      </c>
      <c r="G14" s="27"/>
      <c r="H14" s="27"/>
      <c r="I14" s="27"/>
      <c r="J14" s="27"/>
      <c r="K14" s="67">
        <f>SUM(K13-I13)</f>
        <v>-416.9980000006035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77037.785000000003</v>
      </c>
      <c r="P14" s="39" t="str">
        <f t="shared" si="5"/>
        <v>합계</v>
      </c>
      <c r="Q14" s="69">
        <f>SUM(Q5:Q13)</f>
        <v>16296162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-558.70399999897927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0</v>
      </c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0</v>
      </c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10</v>
      </c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24260</v>
      </c>
      <c r="P31" s="103">
        <v>24260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99">
        <v>5</v>
      </c>
      <c r="F1" s="1"/>
      <c r="G1" s="1"/>
      <c r="H1" s="1"/>
      <c r="I1" s="1">
        <v>962</v>
      </c>
      <c r="J1" s="1"/>
      <c r="K1" s="1"/>
      <c r="L1" s="22">
        <f>+ROUND(+O5*0.584/1000,3)</f>
        <v>11.772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10.587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148.21799999999999</v>
      </c>
      <c r="M3" s="18" t="s">
        <v>10</v>
      </c>
      <c r="N3" s="3"/>
      <c r="O3" s="3"/>
      <c r="P3" s="146" t="str">
        <f>+'(1)'!C1&amp;"년"&amp;'(1)'!E1&amp;"월"&amp;C1&amp;"일"</f>
        <v>2023년7월14일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10922.611000000001</v>
      </c>
      <c r="E4" s="34" t="str">
        <f>+'[1](1)'!E4</f>
        <v>고액권</v>
      </c>
      <c r="F4" s="36">
        <v>185000</v>
      </c>
      <c r="G4" s="27"/>
      <c r="H4" s="34" t="str">
        <f>+C4</f>
        <v>판매량</v>
      </c>
      <c r="I4" s="35">
        <v>9235.4750000000004</v>
      </c>
      <c r="J4" s="42" t="str">
        <f>+'[1](1)'!J4</f>
        <v>고액권</v>
      </c>
      <c r="K4" s="36">
        <v>240000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41096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20158.086000000003</v>
      </c>
      <c r="P5" s="47" t="str">
        <f>+E4</f>
        <v>고액권</v>
      </c>
      <c r="Q5" s="48">
        <f>SUM(F4+K4+F17+K17+F35+K35)</f>
        <v>425000</v>
      </c>
      <c r="R5" s="7">
        <v>31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420.09699999999998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552</v>
      </c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420.09699999999998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9903414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18544305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552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18544305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312.14999999999998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52.533999999999999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-10925.25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-1838.69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364.68399999999997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-12763.939999999999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10092493.218</v>
      </c>
      <c r="E13" s="29" t="str">
        <f>+'[1](1)'!E13</f>
        <v>합계</v>
      </c>
      <c r="F13" s="61">
        <f>SUM(F4:F12)</f>
        <v>10091966</v>
      </c>
      <c r="G13" s="62"/>
      <c r="H13" s="29" t="str">
        <f t="shared" si="3"/>
        <v>합계</v>
      </c>
      <c r="I13" s="60">
        <f>SUM((I4-I5-I6-I7-I8-I9)*$I$1+I11)</f>
        <v>8882688.2600000016</v>
      </c>
      <c r="J13" s="29" t="str">
        <f t="shared" ref="J13" si="6">+E13</f>
        <v>합계</v>
      </c>
      <c r="K13" s="61">
        <f>IF(K8=0,0,SUM(K4:K12)-F8)</f>
        <v>8882891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-527.21800000034273</v>
      </c>
      <c r="G14" s="27"/>
      <c r="H14" s="27"/>
      <c r="I14" s="27"/>
      <c r="J14" s="27"/>
      <c r="K14" s="67">
        <f>SUM(K13-I13)</f>
        <v>202.73999999836087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85926.005000000005</v>
      </c>
      <c r="P14" s="39" t="str">
        <f t="shared" si="5"/>
        <v>합계</v>
      </c>
      <c r="Q14" s="69">
        <f>SUM(Q5:Q13)</f>
        <v>18974857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-324.47800000198185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0</v>
      </c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0</v>
      </c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0</v>
      </c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24260</v>
      </c>
      <c r="P31" s="103">
        <v>24260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97">
        <v>5</v>
      </c>
      <c r="F1" s="1"/>
      <c r="G1" s="1"/>
      <c r="H1" s="1"/>
      <c r="I1" s="1">
        <v>962</v>
      </c>
      <c r="J1" s="1"/>
      <c r="K1" s="1"/>
      <c r="L1" s="22">
        <f>+ROUND(+O5*0.584/1000,3)</f>
        <v>9.2780000000000005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10.5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157.5</v>
      </c>
      <c r="M3" s="18" t="s">
        <v>10</v>
      </c>
      <c r="N3" s="3"/>
      <c r="O3" s="3"/>
      <c r="P3" s="146" t="str">
        <f>+'(1)'!C1&amp;"년"&amp;'(1)'!E1&amp;"월"&amp;C1&amp;"일"</f>
        <v>2023년7월15일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7991.4930000000004</v>
      </c>
      <c r="E4" s="34" t="str">
        <f>+'[1](1)'!E4</f>
        <v>고액권</v>
      </c>
      <c r="F4" s="36">
        <v>140000</v>
      </c>
      <c r="G4" s="27"/>
      <c r="H4" s="34" t="str">
        <f>+C4</f>
        <v>판매량</v>
      </c>
      <c r="I4" s="35">
        <v>7895.098</v>
      </c>
      <c r="J4" s="42" t="str">
        <f>+'[1](1)'!J4</f>
        <v>고액권</v>
      </c>
      <c r="K4" s="36">
        <v>170000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24493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5000</v>
      </c>
      <c r="L5" s="2"/>
      <c r="M5" s="20"/>
      <c r="N5" s="45" t="str">
        <f>+C4</f>
        <v>판매량</v>
      </c>
      <c r="O5" s="46">
        <f>SUM(D4+I4+D17+I17+D35+I35)</f>
        <v>15886.591</v>
      </c>
      <c r="P5" s="47" t="str">
        <f>+E4</f>
        <v>고액권</v>
      </c>
      <c r="Q5" s="48">
        <f>SUM(F4+K4+F17+K17+F35+K35)</f>
        <v>310000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29.751999999999999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29.751999999999999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64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7486057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14906277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14906277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55.965000000000003</v>
      </c>
      <c r="E10" s="42" t="str">
        <f>+'[1](1)'!E10</f>
        <v>OK케시백</v>
      </c>
      <c r="F10" s="44">
        <v>20000</v>
      </c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-1958.7750000000001</v>
      </c>
      <c r="E11" s="42" t="str">
        <f>+'[1](1)'!E11</f>
        <v>모바일</v>
      </c>
      <c r="F11" s="44">
        <v>10000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55.965000000000003</v>
      </c>
      <c r="P11" s="51" t="str">
        <f t="shared" si="5"/>
        <v>OK케시백</v>
      </c>
      <c r="Q11" s="53">
        <f>SUM(F10+K10+F23+K23+F41+K41)</f>
        <v>20000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-1958.7750000000001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7657236.0669999998</v>
      </c>
      <c r="E13" s="29" t="str">
        <f>+'[1](1)'!E13</f>
        <v>합계</v>
      </c>
      <c r="F13" s="61">
        <f>SUM(F4:F12)</f>
        <v>7657057</v>
      </c>
      <c r="G13" s="62"/>
      <c r="H13" s="29" t="str">
        <f t="shared" si="3"/>
        <v>합계</v>
      </c>
      <c r="I13" s="60">
        <f>SUM((I4-I5-I6-I7-I8-I9)*$I$1+I11)</f>
        <v>7595084.2759999996</v>
      </c>
      <c r="J13" s="29" t="str">
        <f t="shared" ref="J13" si="6">+E13</f>
        <v>합계</v>
      </c>
      <c r="K13" s="61">
        <f>IF(K8=0,0,SUM(K4:K12)-F8)</f>
        <v>7595220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-179.06699999980628</v>
      </c>
      <c r="G14" s="27"/>
      <c r="H14" s="27"/>
      <c r="I14" s="27"/>
      <c r="J14" s="27"/>
      <c r="K14" s="67">
        <f>SUM(K13-I13)</f>
        <v>135.72400000039488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77325.420000000013</v>
      </c>
      <c r="P14" s="39" t="str">
        <f t="shared" si="5"/>
        <v>합계</v>
      </c>
      <c r="Q14" s="69">
        <f>SUM(Q5:Q13)</f>
        <v>15252277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-43.342999999411404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3</v>
      </c>
      <c r="Q19" s="48">
        <f>SUM(P19*1000)</f>
        <v>3000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8</v>
      </c>
      <c r="Q20" s="53">
        <f>SUM(P20*1000)</f>
        <v>8000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22</v>
      </c>
      <c r="Q28" s="69">
        <f>SUM(Q19:Q27)</f>
        <v>11000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24260</v>
      </c>
      <c r="P31" s="103">
        <v>24263</v>
      </c>
      <c r="Q31" s="104">
        <f>P31-O31</f>
        <v>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97">
        <v>5</v>
      </c>
      <c r="F1" s="1"/>
      <c r="G1" s="1"/>
      <c r="H1" s="1"/>
      <c r="I1" s="1">
        <v>962</v>
      </c>
      <c r="J1" s="1"/>
      <c r="K1" s="1"/>
      <c r="L1" s="22">
        <f>+ROUND(+O5*0.584/1000,3)</f>
        <v>6.8769999999999998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10.273999999999999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164.38399999999999</v>
      </c>
      <c r="M3" s="18" t="s">
        <v>10</v>
      </c>
      <c r="N3" s="3"/>
      <c r="O3" s="3"/>
      <c r="P3" s="146" t="str">
        <f>+'(1)'!C1&amp;"년"&amp;'(1)'!E1&amp;"월"&amp;C1&amp;"일"</f>
        <v>2023년7월16일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6539.2740000000003</v>
      </c>
      <c r="E4" s="34" t="str">
        <f>+'[1](1)'!E4</f>
        <v>고액권</v>
      </c>
      <c r="F4" s="36">
        <v>105000</v>
      </c>
      <c r="G4" s="27"/>
      <c r="H4" s="34" t="str">
        <f>+C4</f>
        <v>판매량</v>
      </c>
      <c r="I4" s="35">
        <v>5236.1239999999998</v>
      </c>
      <c r="J4" s="42" t="str">
        <f>+'[1](1)'!J4</f>
        <v>고액권</v>
      </c>
      <c r="K4" s="36">
        <v>175000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48719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11775.398000000001</v>
      </c>
      <c r="P5" s="47" t="str">
        <f>+E4</f>
        <v>고액권</v>
      </c>
      <c r="Q5" s="48">
        <f>SUM(F4+K4+F17+K17+F35+K35)</f>
        <v>280000</v>
      </c>
      <c r="R5" s="7">
        <v>31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42.347000000000001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42.347000000000001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6145632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10959907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10959907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57.945</v>
      </c>
      <c r="E10" s="42" t="str">
        <f>+'[1](1)'!E10</f>
        <v>OK케시백</v>
      </c>
      <c r="F10" s="44">
        <v>10000</v>
      </c>
      <c r="G10" s="27"/>
      <c r="H10" s="42" t="str">
        <f t="shared" si="3"/>
        <v>고객우대</v>
      </c>
      <c r="I10" s="50">
        <v>58.929000000000002</v>
      </c>
      <c r="J10" s="42" t="str">
        <f>+'[1](1)'!J10</f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-2028.075</v>
      </c>
      <c r="E11" s="42" t="str">
        <f>+'[1](1)'!E11</f>
        <v>모바일</v>
      </c>
      <c r="F11" s="44">
        <v>25000</v>
      </c>
      <c r="G11" s="27"/>
      <c r="H11" s="83" t="str">
        <f t="shared" si="3"/>
        <v>-</v>
      </c>
      <c r="I11" s="55">
        <f>SUM(I10*-35)</f>
        <v>-2062.5149999999999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116.874</v>
      </c>
      <c r="P11" s="51" t="str">
        <f t="shared" si="5"/>
        <v>OK케시백</v>
      </c>
      <c r="Q11" s="53">
        <f>SUM(F10+K10+F23+K23+F41+K41)</f>
        <v>12000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-4090.5899999999997</v>
      </c>
      <c r="P12" s="51" t="str">
        <f t="shared" si="5"/>
        <v>모바일</v>
      </c>
      <c r="Q12" s="53">
        <f>SUM(F11+K11+F24+K24+F42+K42)</f>
        <v>25000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6288753.5130000003</v>
      </c>
      <c r="E13" s="29" t="str">
        <f>+'[1](1)'!E13</f>
        <v>합계</v>
      </c>
      <c r="F13" s="61">
        <f>SUM(F4:F12)</f>
        <v>6288632</v>
      </c>
      <c r="G13" s="62"/>
      <c r="H13" s="29" t="str">
        <f t="shared" si="3"/>
        <v>합계</v>
      </c>
      <c r="I13" s="60">
        <f>SUM((I4-I5-I6-I7-I8-I9)*$I$1+I11)</f>
        <v>4994350.9590000007</v>
      </c>
      <c r="J13" s="29" t="str">
        <f t="shared" ref="J13" si="6">+E13</f>
        <v>합계</v>
      </c>
      <c r="K13" s="61">
        <f>IF(K8=0,0,SUM(K4:K12)-F8)</f>
        <v>4994275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-121.51300000026822</v>
      </c>
      <c r="G14" s="27"/>
      <c r="H14" s="27"/>
      <c r="I14" s="27"/>
      <c r="J14" s="27"/>
      <c r="K14" s="67">
        <f>SUM(K13-I13)</f>
        <v>-75.959000000730157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54574.665000000008</v>
      </c>
      <c r="P14" s="39" t="str">
        <f t="shared" si="5"/>
        <v>합계</v>
      </c>
      <c r="Q14" s="69">
        <f>SUM(Q5:Q13)</f>
        <v>11282907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-197.47200000099838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28</v>
      </c>
      <c r="Q20" s="53">
        <f>SUM(P20*1000)</f>
        <v>28000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17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78</v>
      </c>
      <c r="Q28" s="69">
        <f>SUM(Q19:Q27)</f>
        <v>42000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24263</v>
      </c>
      <c r="P31" s="103">
        <v>24278</v>
      </c>
      <c r="Q31" s="104">
        <f>P31-O31</f>
        <v>15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H35" sqref="H35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97">
        <v>5</v>
      </c>
      <c r="F1" s="1"/>
      <c r="G1" s="1"/>
      <c r="H1" s="1"/>
      <c r="I1" s="1">
        <v>962</v>
      </c>
      <c r="J1" s="1"/>
      <c r="K1" s="1"/>
      <c r="L1" s="22">
        <f>+ROUND(+O5*0.584/1000,3)</f>
        <v>10.693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10.298999999999999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175.083</v>
      </c>
      <c r="M3" s="18" t="s">
        <v>10</v>
      </c>
      <c r="N3" s="3"/>
      <c r="O3" s="3"/>
      <c r="P3" s="146" t="str">
        <f>+'(1)'!C1&amp;"년"&amp;'(1)'!E1&amp;"월"&amp;C1&amp;"일"</f>
        <v>2023년7월17일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10194.367</v>
      </c>
      <c r="E4" s="34" t="str">
        <f>+'[1](1)'!E4</f>
        <v>고액권</v>
      </c>
      <c r="F4" s="36">
        <v>180000</v>
      </c>
      <c r="G4" s="27"/>
      <c r="H4" s="34" t="str">
        <f>+C4</f>
        <v>판매량</v>
      </c>
      <c r="I4" s="35">
        <v>8115.8670000000002</v>
      </c>
      <c r="J4" s="42" t="str">
        <f>+'[1](1)'!J4</f>
        <v>고액권</v>
      </c>
      <c r="K4" s="36">
        <v>210000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29195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18310.234</v>
      </c>
      <c r="P5" s="47" t="str">
        <f>+E4</f>
        <v>고액권</v>
      </c>
      <c r="Q5" s="48">
        <f>SUM(F4+K4+F17+K17+F35+K35)</f>
        <v>390000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315.803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2.8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315.803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9306009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16875603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16875603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442.22300000000001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51.822000000000003</v>
      </c>
      <c r="J10" s="42" t="str">
        <f>+'[1](1)'!J10</f>
        <v>OK케시백</v>
      </c>
      <c r="K10" s="44">
        <v>18000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-15477.805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-1813.77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494.04500000000002</v>
      </c>
      <c r="P11" s="51" t="str">
        <f t="shared" si="5"/>
        <v>OK케시백</v>
      </c>
      <c r="Q11" s="53">
        <f>SUM(F10+K10+F23+K23+F41+K41)</f>
        <v>18000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-17291.575000000001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9487700.7630000003</v>
      </c>
      <c r="E13" s="29" t="str">
        <f>+'[1](1)'!E13</f>
        <v>합계</v>
      </c>
      <c r="F13" s="61">
        <f>SUM(F4:F12)</f>
        <v>9488009</v>
      </c>
      <c r="G13" s="62"/>
      <c r="H13" s="29" t="str">
        <f t="shared" si="3"/>
        <v>합계</v>
      </c>
      <c r="I13" s="60">
        <f>SUM((I4-I5-I6-I7-I8-I9)*$I$1+I11)</f>
        <v>7805650.2840000009</v>
      </c>
      <c r="J13" s="29" t="str">
        <f t="shared" ref="J13" si="6">+E13</f>
        <v>합계</v>
      </c>
      <c r="K13" s="61">
        <f>IF(K8=0,0,SUM(K4:K12)-F8)</f>
        <v>7805594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308.23699999973178</v>
      </c>
      <c r="G14" s="27"/>
      <c r="H14" s="27"/>
      <c r="I14" s="27"/>
      <c r="J14" s="27"/>
      <c r="K14" s="67">
        <f>SUM(K13-I13)</f>
        <v>-56.284000000916421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72680.58</v>
      </c>
      <c r="P14" s="39" t="str">
        <f t="shared" si="5"/>
        <v>합계</v>
      </c>
      <c r="Q14" s="69">
        <f>SUM(Q5:Q13)</f>
        <v>17293603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251.95299999881536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56</v>
      </c>
      <c r="Q20" s="53">
        <f>SUM(P20*1000)</f>
        <v>56000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29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24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140</v>
      </c>
      <c r="Q28" s="69">
        <f>SUM(Q19:Q27)</f>
        <v>71000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24278</v>
      </c>
      <c r="P31" s="103">
        <v>24304</v>
      </c>
      <c r="Q31" s="104">
        <f>P31-O31</f>
        <v>26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97">
        <v>5</v>
      </c>
      <c r="F1" s="1"/>
      <c r="G1" s="1"/>
      <c r="H1" s="1"/>
      <c r="I1" s="1">
        <v>962</v>
      </c>
      <c r="J1" s="1"/>
      <c r="K1" s="1"/>
      <c r="L1" s="22">
        <f>+ROUND(+O5*0.584/1000,3)</f>
        <v>10.510999999999999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10.311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185.59800000000001</v>
      </c>
      <c r="M3" s="18" t="s">
        <v>10</v>
      </c>
      <c r="N3" s="3"/>
      <c r="O3" s="3"/>
      <c r="P3" s="146" t="str">
        <f>+'(1)'!C1&amp;"년"&amp;'(1)'!E1&amp;"월"&amp;C1&amp;"일"</f>
        <v>2023년7월18일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9860.6839999999993</v>
      </c>
      <c r="E4" s="34" t="str">
        <f>+'[1](1)'!E4</f>
        <v>고액권</v>
      </c>
      <c r="F4" s="36">
        <v>120000</v>
      </c>
      <c r="G4" s="27"/>
      <c r="H4" s="34" t="str">
        <f>+C4</f>
        <v>판매량</v>
      </c>
      <c r="I4" s="35">
        <v>8136.8050000000003</v>
      </c>
      <c r="J4" s="42" t="str">
        <f>+'[1](1)'!J4</f>
        <v>고액권</v>
      </c>
      <c r="K4" s="36">
        <v>110000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46848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17997.489000000001</v>
      </c>
      <c r="P5" s="47" t="str">
        <f>+E4</f>
        <v>고액권</v>
      </c>
      <c r="Q5" s="48">
        <f>SUM(F4+K4+F17+K17+F35+K35)</f>
        <v>230000</v>
      </c>
      <c r="R5" s="7">
        <v>31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283.74200000000002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48.96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332.702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9056311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16724071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16724071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214.453</v>
      </c>
      <c r="E10" s="42" t="str">
        <f>+'[1](1)'!E10</f>
        <v>OK케시백</v>
      </c>
      <c r="F10" s="44">
        <v>23378</v>
      </c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-7505.8550000000005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>
        <v>4000</v>
      </c>
      <c r="L11" s="2"/>
      <c r="M11" s="20"/>
      <c r="N11" s="51" t="str">
        <f t="shared" si="4"/>
        <v>고객우대</v>
      </c>
      <c r="O11" s="54">
        <f>SUM(D10+I10+D23+I23+D41+I41)</f>
        <v>214.453</v>
      </c>
      <c r="P11" s="51" t="str">
        <f t="shared" si="5"/>
        <v>OK케시백</v>
      </c>
      <c r="Q11" s="53">
        <f>SUM(F10+K10+F23+K23+F41+K41)</f>
        <v>23378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-7505.8550000000005</v>
      </c>
      <c r="P12" s="51" t="str">
        <f t="shared" si="5"/>
        <v>모바일</v>
      </c>
      <c r="Q12" s="53">
        <f>SUM(F11+K11+F24+K24+F42+K42)</f>
        <v>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9205512.3489999995</v>
      </c>
      <c r="E13" s="29" t="str">
        <f>+'[1](1)'!E13</f>
        <v>합계</v>
      </c>
      <c r="F13" s="61">
        <f>SUM(F4:F12)</f>
        <v>9204689</v>
      </c>
      <c r="G13" s="62"/>
      <c r="H13" s="29" t="str">
        <f t="shared" si="3"/>
        <v>합계</v>
      </c>
      <c r="I13" s="60">
        <f>SUM((I4-I5-I6-I7-I8-I9)*$I$1+I11)</f>
        <v>7780506.8900000006</v>
      </c>
      <c r="J13" s="29" t="str">
        <f t="shared" ref="J13" si="6">+E13</f>
        <v>합계</v>
      </c>
      <c r="K13" s="61">
        <f>IF(K8=0,0,SUM(K4:K12)-F8)</f>
        <v>7781760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-823.34899999946356</v>
      </c>
      <c r="G14" s="27"/>
      <c r="H14" s="27"/>
      <c r="I14" s="27"/>
      <c r="J14" s="27"/>
      <c r="K14" s="67">
        <f>SUM(K13-I13)</f>
        <v>1253.109999999404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80818.080000000002</v>
      </c>
      <c r="P14" s="39" t="str">
        <f t="shared" si="5"/>
        <v>합계</v>
      </c>
      <c r="Q14" s="69">
        <f>SUM(Q5:Q13)</f>
        <v>16986449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429.7609999999404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30</v>
      </c>
      <c r="Q20" s="53">
        <f>SUM(P20*1000)</f>
        <v>30000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28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95</v>
      </c>
      <c r="Q28" s="69">
        <f>SUM(Q19:Q27)</f>
        <v>41000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24304</v>
      </c>
      <c r="P31" s="103">
        <v>24320</v>
      </c>
      <c r="Q31" s="104">
        <f>P31-O31</f>
        <v>16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97">
        <v>5</v>
      </c>
      <c r="F1" s="1"/>
      <c r="G1" s="1"/>
      <c r="H1" s="1"/>
      <c r="I1" s="1">
        <v>962</v>
      </c>
      <c r="J1" s="1"/>
      <c r="K1" s="1"/>
      <c r="L1" s="22">
        <f>+ROUND(+O5*0.584/1000,3)</f>
        <v>11.699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10.384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197.29599999999999</v>
      </c>
      <c r="M3" s="18" t="s">
        <v>10</v>
      </c>
      <c r="N3" s="3"/>
      <c r="O3" s="3"/>
      <c r="P3" s="146" t="str">
        <f>+'(1)'!C1&amp;"년"&amp;'(1)'!E1&amp;"월"&amp;C1&amp;"일"</f>
        <v>2023년7월19일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11558.361999999999</v>
      </c>
      <c r="E4" s="34" t="str">
        <f>+'[1](1)'!E4</f>
        <v>고액권</v>
      </c>
      <c r="F4" s="36">
        <v>165000</v>
      </c>
      <c r="G4" s="27"/>
      <c r="H4" s="34" t="str">
        <f>+C4</f>
        <v>판매량</v>
      </c>
      <c r="I4" s="35">
        <v>8474.6560000000009</v>
      </c>
      <c r="J4" s="42" t="str">
        <f>+'[1](1)'!J4</f>
        <v>고액권</v>
      </c>
      <c r="K4" s="36">
        <v>205000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25731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20033.018</v>
      </c>
      <c r="P5" s="47" t="str">
        <f>+E4</f>
        <v>고액권</v>
      </c>
      <c r="Q5" s="48">
        <f>SUM(F4+K4+F17+K17+F35+K35)</f>
        <v>370000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302.505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2.9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302.505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10638598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18576156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18576156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347.24700000000001</v>
      </c>
      <c r="E10" s="42" t="str">
        <f>+'[1](1)'!E10</f>
        <v>OK케시백</v>
      </c>
      <c r="F10" s="44">
        <v>9000</v>
      </c>
      <c r="G10" s="27"/>
      <c r="H10" s="42" t="str">
        <f t="shared" si="3"/>
        <v>고객우대</v>
      </c>
      <c r="I10" s="50">
        <v>56.518000000000001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-12153.645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-1978.13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403.76499999999999</v>
      </c>
      <c r="P11" s="51" t="str">
        <f t="shared" si="5"/>
        <v>OK케시백</v>
      </c>
      <c r="Q11" s="53">
        <f>SUM(F10+K10+F23+K23+F41+K41)</f>
        <v>9000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-14131.775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10815980.789000001</v>
      </c>
      <c r="E13" s="29" t="str">
        <f>+'[1](1)'!E13</f>
        <v>합계</v>
      </c>
      <c r="F13" s="61">
        <f>SUM(F4:F12)</f>
        <v>10815598</v>
      </c>
      <c r="G13" s="62"/>
      <c r="H13" s="29" t="str">
        <f t="shared" si="3"/>
        <v>합계</v>
      </c>
      <c r="I13" s="60">
        <f>SUM((I4-I5-I6-I7-I8-I9)*$I$1+I11)</f>
        <v>8150640.9420000007</v>
      </c>
      <c r="J13" s="29" t="str">
        <f t="shared" ref="J13" si="6">+E13</f>
        <v>합계</v>
      </c>
      <c r="K13" s="61">
        <f>IF(K8=0,0,SUM(K4:K12)-F8)</f>
        <v>8149558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-382.78900000080466</v>
      </c>
      <c r="G14" s="27"/>
      <c r="H14" s="27"/>
      <c r="I14" s="27"/>
      <c r="J14" s="27"/>
      <c r="K14" s="67">
        <f>SUM(K13-I13)</f>
        <v>-1082.9420000007376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84520.790000000008</v>
      </c>
      <c r="P14" s="39" t="str">
        <f t="shared" si="5"/>
        <v>합계</v>
      </c>
      <c r="Q14" s="69">
        <f>SUM(Q5:Q13)</f>
        <v>18965156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-1465.7310000015423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116</v>
      </c>
      <c r="Q20" s="53">
        <f>SUM(P20*1000)</f>
        <v>116000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26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-14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172</v>
      </c>
      <c r="Q28" s="69">
        <f>SUM(Q19:Q27)</f>
        <v>130000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24320</v>
      </c>
      <c r="P31" s="103">
        <v>24382</v>
      </c>
      <c r="Q31" s="104">
        <f>P31-O31</f>
        <v>62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81"/>
    <col min="3" max="3" width="9" style="81" bestFit="1" customWidth="1"/>
    <col min="4" max="4" width="11.375" style="81" customWidth="1"/>
    <col min="5" max="5" width="11.25" style="81" bestFit="1" customWidth="1"/>
    <col min="6" max="6" width="11.375" style="81" customWidth="1"/>
    <col min="7" max="7" width="5" style="81" customWidth="1"/>
    <col min="8" max="8" width="9" style="81"/>
    <col min="9" max="9" width="11.375" style="81" customWidth="1"/>
    <col min="10" max="10" width="11.25" style="81" bestFit="1" customWidth="1"/>
    <col min="11" max="11" width="11.25" style="81" customWidth="1"/>
    <col min="12" max="12" width="11.75" style="81" customWidth="1"/>
    <col min="13" max="13" width="9" style="81"/>
    <col min="14" max="14" width="9" style="81" bestFit="1" customWidth="1"/>
    <col min="15" max="15" width="12.375" style="81" bestFit="1" customWidth="1"/>
    <col min="16" max="16" width="9" style="81" bestFit="1" customWidth="1"/>
    <col min="17" max="18" width="12.375" style="81" bestFit="1" customWidth="1"/>
    <col min="19" max="16384" width="9" style="81"/>
  </cols>
  <sheetData>
    <row r="1" spans="3:22" ht="18.75" customHeight="1">
      <c r="C1" s="66">
        <v>2</v>
      </c>
      <c r="D1" s="80" t="s">
        <v>41</v>
      </c>
      <c r="E1" s="99">
        <v>5</v>
      </c>
      <c r="F1" s="27"/>
      <c r="G1" s="27"/>
      <c r="H1" s="27"/>
      <c r="I1" s="27">
        <v>962</v>
      </c>
      <c r="J1" s="27"/>
      <c r="K1" s="27"/>
      <c r="L1" s="31">
        <f>+ROUND(+O5*0.584/1000,3)</f>
        <v>7.4420000000000002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11.238</v>
      </c>
      <c r="M2" s="27" t="s">
        <v>7</v>
      </c>
      <c r="N2" s="134" t="s">
        <v>42</v>
      </c>
      <c r="O2" s="134"/>
      <c r="P2" s="134"/>
      <c r="Q2" s="134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129" t="s">
        <v>14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+L2*C1</f>
        <v>22.475999999999999</v>
      </c>
      <c r="M3" s="27" t="s">
        <v>10</v>
      </c>
      <c r="N3" s="32"/>
      <c r="O3" s="32"/>
      <c r="P3" s="133" t="str">
        <f>+'(1)'!C1&amp;"년"&amp;'(1)'!E1&amp;"월"&amp;C1&amp;"일"</f>
        <v>2023년7월2일</v>
      </c>
      <c r="Q3" s="133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7253.8980000000001</v>
      </c>
      <c r="E4" s="34" t="str">
        <f>+'[1](1)'!E4</f>
        <v>고액권</v>
      </c>
      <c r="F4" s="36">
        <v>295000</v>
      </c>
      <c r="G4" s="27"/>
      <c r="H4" s="34" t="str">
        <f>+C4</f>
        <v>판매량</v>
      </c>
      <c r="I4" s="35">
        <v>5488.6009999999997</v>
      </c>
      <c r="J4" s="42" t="str">
        <f>+'[1](1)'!J4</f>
        <v>고액권</v>
      </c>
      <c r="K4" s="36">
        <v>190000</v>
      </c>
      <c r="L4" s="37"/>
      <c r="M4" s="82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49402</v>
      </c>
      <c r="S4" s="41" t="s">
        <v>43</v>
      </c>
      <c r="T4" s="27"/>
      <c r="U4" s="27"/>
      <c r="V4" s="27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3000</v>
      </c>
      <c r="L5" s="37"/>
      <c r="M5" s="82"/>
      <c r="N5" s="45" t="str">
        <f>+C4</f>
        <v>판매량</v>
      </c>
      <c r="O5" s="46">
        <f>SUM(D4+I4+D17+I17+D35+I35)</f>
        <v>12742.499</v>
      </c>
      <c r="P5" s="47" t="str">
        <f>+E4</f>
        <v>고액권</v>
      </c>
      <c r="Q5" s="48">
        <f>SUM(F4+K4+F17+K17+F35+K35)</f>
        <v>485000</v>
      </c>
      <c r="R5" s="49">
        <v>31</v>
      </c>
      <c r="S5" s="41" t="s">
        <v>44</v>
      </c>
      <c r="T5" s="27"/>
      <c r="U5" s="27"/>
      <c r="V5" s="27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37"/>
      <c r="M6" s="82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49">
        <v>2.7</v>
      </c>
      <c r="S6" s="41" t="s">
        <v>45</v>
      </c>
      <c r="T6" s="27"/>
      <c r="U6" s="27"/>
      <c r="V6" s="27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37"/>
      <c r="M7" s="82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48</v>
      </c>
      <c r="S7" s="41" t="s">
        <v>6</v>
      </c>
      <c r="T7" s="27"/>
      <c r="U7" s="27"/>
      <c r="V7" s="27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6658336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11737706</v>
      </c>
      <c r="L8" s="37"/>
      <c r="M8" s="82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37"/>
      <c r="M9" s="82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11737706</v>
      </c>
      <c r="R9" s="40"/>
      <c r="S9" s="27"/>
      <c r="T9" s="27"/>
      <c r="U9" s="27"/>
      <c r="V9" s="27"/>
    </row>
    <row r="10" spans="3:22" ht="16.5" customHeight="1">
      <c r="C10" s="83" t="str">
        <f>+'(1)'!C10</f>
        <v>고객우대</v>
      </c>
      <c r="D10" s="50">
        <v>58.908999999999999</v>
      </c>
      <c r="E10" s="42" t="str">
        <f>+'[1](1)'!E10</f>
        <v>OK케시백</v>
      </c>
      <c r="F10" s="44">
        <v>15000</v>
      </c>
      <c r="G10" s="27"/>
      <c r="H10" s="42" t="str">
        <f t="shared" si="2"/>
        <v>고객우대</v>
      </c>
      <c r="I10" s="50">
        <v>47.825000000000003</v>
      </c>
      <c r="J10" s="42" t="str">
        <f>+'[1](1)'!J10</f>
        <v>OK케시백</v>
      </c>
      <c r="K10" s="44"/>
      <c r="L10" s="37"/>
      <c r="M10" s="82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40"/>
      <c r="S10" s="27"/>
      <c r="T10" s="27"/>
      <c r="U10" s="27"/>
      <c r="V10" s="27"/>
    </row>
    <row r="11" spans="3:22" ht="16.5" customHeight="1" thickBot="1">
      <c r="C11" s="83" t="str">
        <f>+'(1)'!C11</f>
        <v>-</v>
      </c>
      <c r="D11" s="55">
        <f>SUM(D10*-35)</f>
        <v>-2061.8150000000001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-1673.875</v>
      </c>
      <c r="J11" s="56" t="str">
        <f>+'[1](1)'!J11</f>
        <v>모바일</v>
      </c>
      <c r="K11" s="44">
        <v>5000</v>
      </c>
      <c r="L11" s="37"/>
      <c r="M11" s="82"/>
      <c r="N11" s="51" t="str">
        <f t="shared" si="3"/>
        <v>고객우대</v>
      </c>
      <c r="O11" s="54">
        <f>SUM(D10+I10+D23+I23+D41+I41)</f>
        <v>106.73400000000001</v>
      </c>
      <c r="P11" s="51" t="str">
        <f t="shared" si="4"/>
        <v>OK케시백</v>
      </c>
      <c r="Q11" s="53">
        <f>SUM(F10+K10+F23+K23+F41+K41)</f>
        <v>15000</v>
      </c>
      <c r="R11" s="40"/>
      <c r="S11" s="27"/>
      <c r="T11" s="27"/>
      <c r="U11" s="27"/>
      <c r="V11" s="27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37"/>
      <c r="M12" s="82"/>
      <c r="N12" s="51" t="str">
        <f t="shared" si="3"/>
        <v>-</v>
      </c>
      <c r="O12" s="52">
        <f>SUM(O11*-35)</f>
        <v>-3735.6900000000005</v>
      </c>
      <c r="P12" s="51" t="str">
        <f t="shared" si="4"/>
        <v>모바일</v>
      </c>
      <c r="Q12" s="53">
        <f>SUM(F11+K11+F24+K24+F42+K42)</f>
        <v>10000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SUM((D4-D5-D6-D7-D8-D9)*$I$1+D11)</f>
        <v>6976188.0609999998</v>
      </c>
      <c r="E13" s="29" t="str">
        <f>+'[1](1)'!E13</f>
        <v>합계</v>
      </c>
      <c r="F13" s="61">
        <f>SUM(F4:F12)</f>
        <v>6976336</v>
      </c>
      <c r="G13" s="62"/>
      <c r="H13" s="29" t="str">
        <f t="shared" si="2"/>
        <v>합계</v>
      </c>
      <c r="I13" s="60">
        <f>SUM((I4-I5-I6-I7-I8-I9)*$I$1+I11)</f>
        <v>5278360.2869999995</v>
      </c>
      <c r="J13" s="29" t="str">
        <f t="shared" ref="J13" si="5">+E13</f>
        <v>합계</v>
      </c>
      <c r="K13" s="61">
        <f>IF(K8=0,0,SUM(K4:K12)-F8)</f>
        <v>5277370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147.93900000024587</v>
      </c>
      <c r="G14" s="27"/>
      <c r="H14" s="27"/>
      <c r="I14" s="27"/>
      <c r="J14" s="27"/>
      <c r="K14" s="67">
        <f>SUM(K13-I13)</f>
        <v>-990.28699999954551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59976.804999999993</v>
      </c>
      <c r="P14" s="39" t="str">
        <f t="shared" si="4"/>
        <v>합계</v>
      </c>
      <c r="Q14" s="69">
        <f>SUM(Q5:Q13)</f>
        <v>12253706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-842.34799999929965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7</v>
      </c>
      <c r="Q19" s="48">
        <f>SUM(P19*1000)</f>
        <v>7000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88</v>
      </c>
      <c r="Q20" s="53">
        <f>SUM(P20*1000)</f>
        <v>88000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57</v>
      </c>
      <c r="O21" s="142"/>
      <c r="P21" s="118">
        <v>2</v>
      </c>
      <c r="Q21" s="53"/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59</v>
      </c>
      <c r="O22" s="138"/>
      <c r="P22" s="118">
        <v>12</v>
      </c>
      <c r="Q22" s="53"/>
      <c r="R22" s="32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61</v>
      </c>
      <c r="O23" s="138"/>
      <c r="P23" s="118">
        <v>13</v>
      </c>
      <c r="Q23" s="53"/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62</v>
      </c>
      <c r="O24" s="138"/>
      <c r="P24" s="118">
        <v>5</v>
      </c>
      <c r="Q24" s="53"/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2"/>
      <c r="Q25" s="127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SUM((I17-I18-I19-I20-I21-I22)*$I$1+I24)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37"/>
      <c r="O26" s="138"/>
      <c r="P26" s="124"/>
      <c r="Q26" s="115"/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-21</v>
      </c>
      <c r="Q27" s="73"/>
      <c r="R27" s="27"/>
      <c r="S27" s="27"/>
      <c r="T27" s="27"/>
      <c r="U27" s="27"/>
      <c r="V27" s="27"/>
    </row>
    <row r="28" spans="3:22" ht="27.75" customHeight="1" thickBo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31" t="s">
        <v>40</v>
      </c>
      <c r="O28" s="132"/>
      <c r="P28" s="120">
        <v>106</v>
      </c>
      <c r="Q28" s="69">
        <f>SUM(Q19:Q27)</f>
        <v>95000</v>
      </c>
      <c r="R28" s="27"/>
      <c r="S28" s="27"/>
      <c r="T28" s="27"/>
      <c r="U28" s="27"/>
      <c r="V28" s="27"/>
    </row>
    <row r="29" spans="3:22" ht="27.75" customHeight="1" thickBot="1">
      <c r="C29" s="85"/>
      <c r="D29" s="85"/>
      <c r="E29" s="85"/>
      <c r="F29" s="85"/>
      <c r="G29" s="32"/>
      <c r="H29" s="85"/>
      <c r="I29" s="85"/>
      <c r="J29" s="85"/>
      <c r="K29" s="85"/>
      <c r="L29" s="27"/>
      <c r="M29" s="27"/>
      <c r="N29" s="1"/>
      <c r="O29" s="1"/>
      <c r="P29" s="27"/>
      <c r="Q29" s="27"/>
      <c r="R29" s="27"/>
      <c r="S29" s="27"/>
      <c r="T29" s="27"/>
      <c r="U29" s="27"/>
      <c r="V29" s="27"/>
    </row>
    <row r="30" spans="3:22" ht="27.75" customHeight="1">
      <c r="C30" s="85"/>
      <c r="D30" s="32"/>
      <c r="E30" s="85"/>
      <c r="F30" s="86"/>
      <c r="G30" s="32"/>
      <c r="H30" s="85"/>
      <c r="I30" s="32"/>
      <c r="J30" s="85"/>
      <c r="K30" s="86"/>
      <c r="L30" s="27"/>
      <c r="M30" s="27"/>
      <c r="N30" s="111" t="s">
        <v>50</v>
      </c>
      <c r="O30" s="100" t="s">
        <v>51</v>
      </c>
      <c r="P30" s="100" t="s">
        <v>52</v>
      </c>
      <c r="Q30" s="101" t="s">
        <v>53</v>
      </c>
      <c r="R30" s="27"/>
      <c r="S30" s="27"/>
      <c r="T30" s="27"/>
      <c r="U30" s="27"/>
      <c r="V30" s="27"/>
    </row>
    <row r="31" spans="3:22" ht="27.75" customHeight="1" thickBot="1">
      <c r="C31" s="85"/>
      <c r="D31" s="32"/>
      <c r="E31" s="85"/>
      <c r="F31" s="86"/>
      <c r="G31" s="32"/>
      <c r="H31" s="85"/>
      <c r="I31" s="32"/>
      <c r="J31" s="85"/>
      <c r="K31" s="86"/>
      <c r="L31" s="27"/>
      <c r="M31" s="27"/>
      <c r="N31" s="112"/>
      <c r="O31" s="103">
        <v>23965</v>
      </c>
      <c r="P31" s="103">
        <v>24010</v>
      </c>
      <c r="Q31" s="104">
        <f>P31-O31</f>
        <v>45</v>
      </c>
      <c r="R31" s="27"/>
      <c r="S31" s="27"/>
      <c r="T31" s="27"/>
      <c r="U31" s="27"/>
      <c r="V31" s="27"/>
    </row>
    <row r="32" spans="3:22" ht="27.75" customHeight="1">
      <c r="C32" s="85"/>
      <c r="D32" s="87"/>
      <c r="E32" s="85"/>
      <c r="F32" s="86"/>
      <c r="G32" s="32"/>
      <c r="H32" s="85"/>
      <c r="I32" s="87"/>
      <c r="J32" s="85"/>
      <c r="K32" s="86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5"/>
      <c r="D33" s="87"/>
      <c r="E33" s="85"/>
      <c r="F33" s="86"/>
      <c r="G33" s="32"/>
      <c r="H33" s="85"/>
      <c r="I33" s="87"/>
      <c r="J33" s="85"/>
      <c r="K33" s="86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5"/>
      <c r="D34" s="87"/>
      <c r="E34" s="85"/>
      <c r="F34" s="86"/>
      <c r="G34" s="32"/>
      <c r="H34" s="85"/>
      <c r="I34" s="87"/>
      <c r="J34" s="85"/>
      <c r="K34" s="86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5"/>
      <c r="D35" s="87"/>
      <c r="E35" s="85"/>
      <c r="F35" s="86"/>
      <c r="G35" s="32"/>
      <c r="H35" s="85"/>
      <c r="I35" s="87"/>
      <c r="J35" s="85"/>
      <c r="K35" s="86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5"/>
      <c r="D36" s="87"/>
      <c r="E36" s="85"/>
      <c r="F36" s="86"/>
      <c r="G36" s="32"/>
      <c r="H36" s="85"/>
      <c r="I36" s="87"/>
      <c r="J36" s="85"/>
      <c r="K36" s="86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5"/>
      <c r="D37" s="32"/>
      <c r="E37" s="85"/>
      <c r="F37" s="86"/>
      <c r="G37" s="32"/>
      <c r="H37" s="85"/>
      <c r="I37" s="32"/>
      <c r="J37" s="85"/>
      <c r="K37" s="86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88"/>
      <c r="D38" s="89"/>
      <c r="E38" s="88"/>
      <c r="F38" s="90"/>
      <c r="G38" s="89"/>
      <c r="H38" s="88"/>
      <c r="I38" s="89"/>
      <c r="J38" s="88"/>
      <c r="K38" s="90"/>
    </row>
    <row r="39" spans="3:22" ht="27.75" customHeight="1">
      <c r="C39" s="88"/>
      <c r="D39" s="89"/>
      <c r="E39" s="88"/>
      <c r="F39" s="90"/>
      <c r="G39" s="89"/>
      <c r="H39" s="88"/>
      <c r="I39" s="89"/>
      <c r="J39" s="88"/>
      <c r="K39" s="90"/>
    </row>
    <row r="40" spans="3:22" ht="27.75" customHeight="1">
      <c r="F40" s="91"/>
      <c r="K40" s="91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4:O24"/>
    <mergeCell ref="N27:O27"/>
    <mergeCell ref="N22:O22"/>
    <mergeCell ref="N23:O23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97">
        <v>5</v>
      </c>
      <c r="F1" s="1"/>
      <c r="G1" s="1"/>
      <c r="H1" s="1"/>
      <c r="I1" s="1">
        <v>962</v>
      </c>
      <c r="J1" s="1"/>
      <c r="K1" s="1"/>
      <c r="L1" s="22">
        <f>+ROUND(+O5*0.584/1000,3)</f>
        <v>11.41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10.435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208.70000000000002</v>
      </c>
      <c r="M3" s="18" t="s">
        <v>10</v>
      </c>
      <c r="N3" s="3"/>
      <c r="O3" s="3"/>
      <c r="P3" s="146" t="str">
        <f>+'(1)'!C1&amp;"년"&amp;'(1)'!E1&amp;"월"&amp;C1&amp;"일"</f>
        <v>2023년7월20일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10796.151</v>
      </c>
      <c r="E4" s="34" t="str">
        <f>+'[1](1)'!E4</f>
        <v>고액권</v>
      </c>
      <c r="F4" s="36">
        <v>150000</v>
      </c>
      <c r="G4" s="27"/>
      <c r="H4" s="34" t="str">
        <f>+C4</f>
        <v>판매량</v>
      </c>
      <c r="I4" s="35">
        <v>8742.2800000000007</v>
      </c>
      <c r="J4" s="42" t="str">
        <f>+'[1](1)'!J4</f>
        <v>고액권</v>
      </c>
      <c r="K4" s="36">
        <v>185000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41475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19538.431</v>
      </c>
      <c r="P5" s="47" t="str">
        <f>+E4</f>
        <v>고액권</v>
      </c>
      <c r="Q5" s="48">
        <f>SUM(F4+K4+F17+K17+F35+K35)</f>
        <v>335000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305.98500000000001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48.176000000000002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354.161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9845032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18013519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18013519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433.32600000000002</v>
      </c>
      <c r="E10" s="42" t="str">
        <f>+'[1](1)'!E10</f>
        <v>OK케시백</v>
      </c>
      <c r="F10" s="44">
        <v>22000</v>
      </c>
      <c r="G10" s="27"/>
      <c r="H10" s="42" t="str">
        <f t="shared" si="3"/>
        <v>고객우대</v>
      </c>
      <c r="I10" s="50">
        <v>151.91900000000001</v>
      </c>
      <c r="J10" s="42" t="str">
        <f>+'[1](1)'!J10</f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-15166.41</v>
      </c>
      <c r="E11" s="42" t="str">
        <f>+'[1](1)'!E11</f>
        <v>모바일</v>
      </c>
      <c r="F11" s="44">
        <v>10000</v>
      </c>
      <c r="G11" s="27"/>
      <c r="H11" s="83" t="str">
        <f t="shared" si="3"/>
        <v>-</v>
      </c>
      <c r="I11" s="55">
        <f>SUM(I10*-35)</f>
        <v>-5317.165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585.245</v>
      </c>
      <c r="P11" s="51" t="str">
        <f t="shared" si="5"/>
        <v>OK케시백</v>
      </c>
      <c r="Q11" s="53">
        <f>SUM(F10+K10+F23+K23+F41+K41)</f>
        <v>24000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48832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-20483.575000000001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10076373.282</v>
      </c>
      <c r="E13" s="29" t="str">
        <f>+'[1](1)'!E13</f>
        <v>합계</v>
      </c>
      <c r="F13" s="61">
        <f>SUM(F4:F12)</f>
        <v>10076864</v>
      </c>
      <c r="G13" s="62"/>
      <c r="H13" s="29" t="str">
        <f t="shared" si="3"/>
        <v>합계</v>
      </c>
      <c r="I13" s="60">
        <f>SUM((I4-I5-I6-I7-I8-I9)*$I$1+I11)</f>
        <v>8358410.8830000013</v>
      </c>
      <c r="J13" s="29" t="str">
        <f t="shared" ref="J13" si="6">+E13</f>
        <v>합계</v>
      </c>
      <c r="K13" s="61">
        <f>IF(K8=0,0,SUM(K4:K12)-F8)</f>
        <v>8357487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48832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490.71800000034273</v>
      </c>
      <c r="G14" s="27"/>
      <c r="H14" s="27"/>
      <c r="I14" s="27"/>
      <c r="J14" s="27"/>
      <c r="K14" s="67">
        <f>SUM(K13-I13)</f>
        <v>-923.8830000013113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75437.775000000009</v>
      </c>
      <c r="P14" s="39" t="str">
        <f t="shared" si="5"/>
        <v>합계</v>
      </c>
      <c r="Q14" s="69">
        <f>SUM(Q5:Q13)</f>
        <v>18434351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-433.16500000096858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76</v>
      </c>
      <c r="Q20" s="53">
        <f>SUM(P20*1000)</f>
        <v>76000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27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-17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124</v>
      </c>
      <c r="Q28" s="69">
        <f>SUM(Q19:Q27)</f>
        <v>87000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24382</v>
      </c>
      <c r="P31" s="103">
        <v>24430</v>
      </c>
      <c r="Q31" s="104">
        <f>P31-O31</f>
        <v>48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97">
        <v>5</v>
      </c>
      <c r="F1" s="1"/>
      <c r="G1" s="1"/>
      <c r="H1" s="1"/>
      <c r="I1" s="1">
        <v>962</v>
      </c>
      <c r="J1" s="1"/>
      <c r="K1" s="1"/>
      <c r="L1" s="22">
        <f>+ROUND(+O5*0.584/1000,3)</f>
        <v>12.153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10.516999999999999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220.857</v>
      </c>
      <c r="M3" s="18" t="s">
        <v>10</v>
      </c>
      <c r="N3" s="3"/>
      <c r="O3" s="3"/>
      <c r="P3" s="146" t="str">
        <f>+'(1)'!C1&amp;"년"&amp;'(1)'!E1&amp;"월"&amp;C1&amp;"일"</f>
        <v>2023년7월21일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10928.09</v>
      </c>
      <c r="E4" s="34" t="str">
        <f>+'[1](1)'!E4</f>
        <v>고액권</v>
      </c>
      <c r="F4" s="36">
        <v>105000</v>
      </c>
      <c r="G4" s="27"/>
      <c r="H4" s="34" t="str">
        <f>+C4</f>
        <v>판매량</v>
      </c>
      <c r="I4" s="35">
        <v>9882.3209999999999</v>
      </c>
      <c r="J4" s="42" t="str">
        <f>+'[1](1)'!J4</f>
        <v>고액권</v>
      </c>
      <c r="K4" s="36">
        <v>135000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19094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20810.411</v>
      </c>
      <c r="P5" s="47" t="str">
        <f>+E4</f>
        <v>고액권</v>
      </c>
      <c r="Q5" s="48">
        <f>SUM(F4+K4+F17+K17+F35+K35)</f>
        <v>240000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250.76300000000001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23.542999999999999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274.30599999999998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10147972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19445618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>
        <v>50000</v>
      </c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19445618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378.10700000000003</v>
      </c>
      <c r="E10" s="42" t="str">
        <f>+'[1](1)'!E10</f>
        <v>OK케시백</v>
      </c>
      <c r="F10" s="44">
        <v>2000</v>
      </c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-13233.745000000001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378.10700000000003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-13233.745000000001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10258354.829</v>
      </c>
      <c r="E13" s="29" t="str">
        <f>+'[1](1)'!E13</f>
        <v>합계</v>
      </c>
      <c r="F13" s="61">
        <f>SUM(F4:F12)</f>
        <v>10257972</v>
      </c>
      <c r="G13" s="62"/>
      <c r="H13" s="29" t="str">
        <f t="shared" si="3"/>
        <v>합계</v>
      </c>
      <c r="I13" s="60">
        <f>SUM((I4-I5-I6-I7-I8-I9)*$I$1+I11)</f>
        <v>9484144.4360000007</v>
      </c>
      <c r="J13" s="29" t="str">
        <f t="shared" ref="J13" si="6">+E13</f>
        <v>합계</v>
      </c>
      <c r="K13" s="61">
        <f>IF(K8=0,0,SUM(K4:K12)-F8)</f>
        <v>9484646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-382.82899999991059</v>
      </c>
      <c r="G14" s="27"/>
      <c r="H14" s="27"/>
      <c r="I14" s="27"/>
      <c r="J14" s="27"/>
      <c r="K14" s="67">
        <f>SUM(K13-I13)</f>
        <v>501.56399999931455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89446.78</v>
      </c>
      <c r="P14" s="39" t="str">
        <f t="shared" si="5"/>
        <v>합계</v>
      </c>
      <c r="Q14" s="69">
        <f>SUM(Q5:Q13)</f>
        <v>19742618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118.73499999940395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67</v>
      </c>
      <c r="Q20" s="53">
        <f>SUM(P20*1000)</f>
        <v>67000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25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125</v>
      </c>
      <c r="Q28" s="69">
        <f>SUM(Q19:Q27)</f>
        <v>76000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24430</v>
      </c>
      <c r="P31" s="103">
        <v>24480</v>
      </c>
      <c r="Q31" s="104">
        <f>P31-O31</f>
        <v>50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97">
        <v>5</v>
      </c>
      <c r="F1" s="1"/>
      <c r="G1" s="1"/>
      <c r="H1" s="1"/>
      <c r="I1" s="1">
        <v>962</v>
      </c>
      <c r="J1" s="1"/>
      <c r="K1" s="1"/>
      <c r="L1" s="22">
        <f>+ROUND(+O5*0.584/1000,3)</f>
        <v>9.6270000000000007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10.477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230.494</v>
      </c>
      <c r="M3" s="18" t="s">
        <v>10</v>
      </c>
      <c r="N3" s="3"/>
      <c r="O3" s="3"/>
      <c r="P3" s="146" t="str">
        <f>+'(1)'!C1&amp;"년"&amp;'(1)'!E1&amp;"월"&amp;C1&amp;"일"</f>
        <v>2023년7월22일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8553.3310000000001</v>
      </c>
      <c r="E4" s="34" t="str">
        <f>+'[1](1)'!E4</f>
        <v>고액권</v>
      </c>
      <c r="F4" s="36">
        <v>110000</v>
      </c>
      <c r="G4" s="27"/>
      <c r="H4" s="34" t="str">
        <f>+C4</f>
        <v>판매량</v>
      </c>
      <c r="I4" s="35">
        <v>7931.6719999999996</v>
      </c>
      <c r="J4" s="42" t="str">
        <f>+'[1](1)'!J4</f>
        <v>고액권</v>
      </c>
      <c r="K4" s="36">
        <v>325000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38958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16485.003000000001</v>
      </c>
      <c r="P5" s="47" t="str">
        <f>+E4</f>
        <v>고액권</v>
      </c>
      <c r="Q5" s="48">
        <f>SUM(F4+K4+F17+K17+F35+K35)</f>
        <v>435000</v>
      </c>
      <c r="R5" s="7">
        <v>35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65.652000000000001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65.652000000000001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8045552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15347060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15347060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118.40900000000001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-4144.3150000000005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118.40900000000001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-4144.3150000000005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8161002.8829999994</v>
      </c>
      <c r="E13" s="29" t="str">
        <f>+'[1](1)'!E13</f>
        <v>합계</v>
      </c>
      <c r="F13" s="61">
        <f>SUM(F4:F12)</f>
        <v>8160552</v>
      </c>
      <c r="G13" s="62"/>
      <c r="H13" s="29" t="str">
        <f t="shared" si="3"/>
        <v>합계</v>
      </c>
      <c r="I13" s="60">
        <f>SUM((I4-I5-I6-I7-I8-I9)*$I$1+I11)</f>
        <v>7630268.4639999997</v>
      </c>
      <c r="J13" s="29" t="str">
        <f t="shared" ref="J13" si="6">+E13</f>
        <v>합계</v>
      </c>
      <c r="K13" s="61">
        <f>IF(K8=0,0,SUM(K4:K12)-F8)</f>
        <v>7630508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-450.88299999944866</v>
      </c>
      <c r="G14" s="27"/>
      <c r="H14" s="27"/>
      <c r="I14" s="27"/>
      <c r="J14" s="27"/>
      <c r="K14" s="67">
        <f>SUM(K13-I13)</f>
        <v>239.53600000031292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77952.44</v>
      </c>
      <c r="P14" s="39" t="str">
        <f t="shared" si="5"/>
        <v>합계</v>
      </c>
      <c r="Q14" s="69">
        <f>SUM(Q5:Q13)</f>
        <v>15791060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-211.34699999913573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5</v>
      </c>
      <c r="Q19" s="48">
        <f>SUM(P19*1000)</f>
        <v>5000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37</v>
      </c>
      <c r="Q20" s="53">
        <f>SUM(P20*1000)</f>
        <v>37000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15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64</v>
      </c>
      <c r="Q28" s="69">
        <f>SUM(Q19:Q27)</f>
        <v>42000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24480</v>
      </c>
      <c r="P31" s="103">
        <v>24502</v>
      </c>
      <c r="Q31" s="104">
        <f>P31-O31</f>
        <v>22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97">
        <v>5</v>
      </c>
      <c r="F1" s="1"/>
      <c r="G1" s="1"/>
      <c r="H1" s="1"/>
      <c r="I1" s="1">
        <v>962</v>
      </c>
      <c r="J1" s="1"/>
      <c r="K1" s="1"/>
      <c r="L1" s="22">
        <f>+ROUND(+O5*0.584/1000,3)</f>
        <v>6.9950000000000001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10.326000000000001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237.49800000000002</v>
      </c>
      <c r="M3" s="18" t="s">
        <v>10</v>
      </c>
      <c r="N3" s="3"/>
      <c r="O3" s="3"/>
      <c r="P3" s="146" t="str">
        <f>+'(1)'!C1&amp;"년"&amp;'(1)'!E1&amp;"월"&amp;C1&amp;"일"</f>
        <v>2023년7월23일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5947.4080000000004</v>
      </c>
      <c r="E4" s="34" t="str">
        <f>+'[1](1)'!E4</f>
        <v>고액권</v>
      </c>
      <c r="F4" s="36">
        <v>190000</v>
      </c>
      <c r="G4" s="27"/>
      <c r="H4" s="34" t="str">
        <f>+C4</f>
        <v>판매량</v>
      </c>
      <c r="I4" s="35">
        <v>6030.2520000000004</v>
      </c>
      <c r="J4" s="42" t="str">
        <f>+'[1](1)'!J4</f>
        <v>고액권</v>
      </c>
      <c r="K4" s="36">
        <v>140000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25956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11977.66</v>
      </c>
      <c r="P5" s="47" t="str">
        <f>+E4</f>
        <v>고액권</v>
      </c>
      <c r="Q5" s="48">
        <f>SUM(F4+K4+F17+K17+F35+K35)</f>
        <v>330000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5497610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11134877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11134877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>
        <v>25000</v>
      </c>
      <c r="G10" s="27"/>
      <c r="H10" s="42" t="str">
        <f t="shared" si="3"/>
        <v>고객우대</v>
      </c>
      <c r="I10" s="50">
        <v>46.597999999999999</v>
      </c>
      <c r="J10" s="42" t="str">
        <f>+'[1](1)'!J10</f>
        <v>OK케시백</v>
      </c>
      <c r="K10" s="44">
        <v>22279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-1630.93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46.597999999999999</v>
      </c>
      <c r="P11" s="51" t="str">
        <f t="shared" si="5"/>
        <v>OK케시백</v>
      </c>
      <c r="Q11" s="53">
        <f>SUM(F10+K10+F23+K23+F41+K41)</f>
        <v>47279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-1630.93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5721406.4960000003</v>
      </c>
      <c r="E13" s="29" t="str">
        <f>+'[1](1)'!E13</f>
        <v>합계</v>
      </c>
      <c r="F13" s="61">
        <f>SUM(F4:F12)</f>
        <v>5721610</v>
      </c>
      <c r="G13" s="62"/>
      <c r="H13" s="29" t="str">
        <f t="shared" si="3"/>
        <v>합계</v>
      </c>
      <c r="I13" s="60">
        <f>SUM((I4-I5-I6-I7-I8-I9)*$I$1+I11)</f>
        <v>5799471.4940000009</v>
      </c>
      <c r="J13" s="29" t="str">
        <f t="shared" ref="J13" si="6">+E13</f>
        <v>합계</v>
      </c>
      <c r="K13" s="61">
        <f>IF(K8=0,0,SUM(K4:K12)-F8)</f>
        <v>5799546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203.50399999972433</v>
      </c>
      <c r="G14" s="27"/>
      <c r="H14" s="27"/>
      <c r="I14" s="27"/>
      <c r="J14" s="27"/>
      <c r="K14" s="67">
        <f>SUM(K13-I13)</f>
        <v>74.505999999120831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58257.37</v>
      </c>
      <c r="P14" s="39" t="str">
        <f t="shared" si="5"/>
        <v>합계</v>
      </c>
      <c r="Q14" s="69">
        <f>SUM(Q5:Q13)</f>
        <v>11521156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278.00999999884516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0</v>
      </c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24502</v>
      </c>
      <c r="P31" s="103">
        <v>24502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I5" sqref="I5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11.25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97">
        <v>5</v>
      </c>
      <c r="F1" s="1"/>
      <c r="G1" s="1"/>
      <c r="H1" s="1"/>
      <c r="I1" s="1">
        <v>962</v>
      </c>
      <c r="J1" s="1"/>
      <c r="K1" s="1"/>
      <c r="L1" s="22">
        <f>+ROUND(+O5*0.584/1000,3)</f>
        <v>11.061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10.356999999999999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248.56799999999998</v>
      </c>
      <c r="M3" s="18" t="s">
        <v>10</v>
      </c>
      <c r="N3" s="3"/>
      <c r="O3" s="3"/>
      <c r="P3" s="146" t="str">
        <f>+'(1)'!C1&amp;"년"&amp;'(1)'!E1&amp;"월"&amp;C1&amp;"일"</f>
        <v>2023년7월24일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10561.195</v>
      </c>
      <c r="E4" s="34" t="str">
        <f>+'[1](1)'!E4</f>
        <v>고액권</v>
      </c>
      <c r="F4" s="36">
        <v>195000</v>
      </c>
      <c r="G4" s="27"/>
      <c r="H4" s="34" t="str">
        <f>+C4</f>
        <v>판매량</v>
      </c>
      <c r="I4" s="35">
        <v>8379.0879999999997</v>
      </c>
      <c r="J4" s="42" t="str">
        <f>+'[1](1)'!J4</f>
        <v>고액권</v>
      </c>
      <c r="K4" s="36">
        <v>20000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42741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18940.282999999999</v>
      </c>
      <c r="P5" s="47" t="str">
        <f>+E4</f>
        <v>고액권</v>
      </c>
      <c r="Q5" s="48">
        <f>SUM(F4+K4+F17+K17+F35+K35)</f>
        <v>215000</v>
      </c>
      <c r="R5" s="7">
        <v>33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358.87799999999999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25.268000000000001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370</v>
      </c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384.14599999999996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9534863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17546631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370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17546631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406.80200000000002</v>
      </c>
      <c r="E10" s="42" t="str">
        <f>+'[1](1)'!E10</f>
        <v>OK케시백</v>
      </c>
      <c r="F10" s="44">
        <v>64567</v>
      </c>
      <c r="G10" s="27"/>
      <c r="H10" s="42" t="str">
        <f t="shared" si="3"/>
        <v>고객우대</v>
      </c>
      <c r="I10" s="50">
        <v>157.93100000000001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-14238.070000000002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-5527.585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564.73300000000006</v>
      </c>
      <c r="P11" s="51" t="str">
        <f t="shared" si="5"/>
        <v>OK케시백</v>
      </c>
      <c r="Q11" s="53">
        <f>SUM(F10+K10+F23+K23+F41+K41)</f>
        <v>64567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-19765.655000000002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9800390.8839999996</v>
      </c>
      <c r="E13" s="29" t="str">
        <f>+'[1](1)'!E13</f>
        <v>합계</v>
      </c>
      <c r="F13" s="61">
        <f>SUM(F4:F12)</f>
        <v>9798800</v>
      </c>
      <c r="G13" s="62"/>
      <c r="H13" s="29" t="str">
        <f t="shared" si="3"/>
        <v>합계</v>
      </c>
      <c r="I13" s="60">
        <f>SUM((I4-I5-I6-I7-I8-I9)*$I$1+I11)</f>
        <v>8030847.2549999999</v>
      </c>
      <c r="J13" s="29" t="str">
        <f t="shared" ref="J13" si="6">+E13</f>
        <v>합계</v>
      </c>
      <c r="K13" s="61">
        <f>IF(K8=0,0,SUM(K4:K12)-F8)</f>
        <v>8031768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-1590.8839999996126</v>
      </c>
      <c r="G14" s="27"/>
      <c r="H14" s="27"/>
      <c r="I14" s="27"/>
      <c r="J14" s="27"/>
      <c r="K14" s="67">
        <f>SUM(K13-I13)</f>
        <v>920.74500000011176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73015.03</v>
      </c>
      <c r="P14" s="39" t="str">
        <f t="shared" si="5"/>
        <v>합계</v>
      </c>
      <c r="Q14" s="69">
        <f>SUM(Q5:Q13)</f>
        <v>17830568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-670.13899999950081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63</v>
      </c>
      <c r="Q20" s="53">
        <f>SUM(P20*1000)</f>
        <v>63000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22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-10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118</v>
      </c>
      <c r="Q28" s="69">
        <f>SUM(Q19:Q27)</f>
        <v>71000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24502</v>
      </c>
      <c r="P31" s="103">
        <v>24532</v>
      </c>
      <c r="Q31" s="104">
        <f>P31-O31</f>
        <v>30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F6" sqref="F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97">
        <v>5</v>
      </c>
      <c r="F1" s="1"/>
      <c r="G1" s="1"/>
      <c r="H1" s="1"/>
      <c r="I1" s="1">
        <v>962</v>
      </c>
      <c r="J1" s="1"/>
      <c r="K1" s="1"/>
      <c r="L1" s="22">
        <f>+ROUND(+O5*0.584/1000,3)</f>
        <v>10.847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10.377000000000001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259.42500000000001</v>
      </c>
      <c r="M3" s="18" t="s">
        <v>10</v>
      </c>
      <c r="N3" s="3"/>
      <c r="O3" s="3"/>
      <c r="P3" s="146" t="str">
        <f>+'(1)'!C1&amp;"년"&amp;'(1)'!E1&amp;"월"&amp;C1&amp;"일"</f>
        <v>2023년7월25일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10642.5</v>
      </c>
      <c r="E4" s="34" t="str">
        <f>+'[1](1)'!E4</f>
        <v>고액권</v>
      </c>
      <c r="F4" s="36">
        <v>180000</v>
      </c>
      <c r="G4" s="27"/>
      <c r="H4" s="34" t="str">
        <f>+C4</f>
        <v>판매량</v>
      </c>
      <c r="I4" s="35">
        <v>7931.8519999999999</v>
      </c>
      <c r="J4" s="42" t="str">
        <f>+'[1](1)'!J4</f>
        <v>고액권</v>
      </c>
      <c r="K4" s="36">
        <v>140000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23068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18574.351999999999</v>
      </c>
      <c r="P5" s="47" t="str">
        <f>+E4</f>
        <v>고액권</v>
      </c>
      <c r="Q5" s="48">
        <f>SUM(F4+K4+F17+K17+F35+K35)</f>
        <v>320000</v>
      </c>
      <c r="R5" s="7">
        <v>33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352.92599999999999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13.302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356</v>
      </c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366.22800000000001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9706024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17175183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356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17175183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249.107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-8718.7450000000008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>
        <v>4000</v>
      </c>
      <c r="L11" s="2"/>
      <c r="M11" s="20"/>
      <c r="N11" s="51" t="str">
        <f t="shared" si="4"/>
        <v>고객우대</v>
      </c>
      <c r="O11" s="54">
        <f>SUM(D10+I10+D23+I23+D41+I41)</f>
        <v>249.107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-8718.7450000000008</v>
      </c>
      <c r="P12" s="51" t="str">
        <f t="shared" si="5"/>
        <v>모바일</v>
      </c>
      <c r="Q12" s="53">
        <f>SUM(F11+K11+F24+K24+F42+K42)</f>
        <v>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9889851.4430000018</v>
      </c>
      <c r="E13" s="29" t="str">
        <f>+'[1](1)'!E13</f>
        <v>합계</v>
      </c>
      <c r="F13" s="61">
        <f>SUM(F4:F12)</f>
        <v>9889380</v>
      </c>
      <c r="G13" s="62"/>
      <c r="H13" s="29" t="str">
        <f t="shared" si="3"/>
        <v>합계</v>
      </c>
      <c r="I13" s="60">
        <f>SUM((I4-I5-I6-I7-I8-I9)*$I$1+I11)</f>
        <v>7617645.1000000006</v>
      </c>
      <c r="J13" s="29" t="str">
        <f t="shared" ref="J13" si="6">+E13</f>
        <v>합계</v>
      </c>
      <c r="K13" s="61">
        <f>IF(K8=0,0,SUM(K4:K12)-F8)</f>
        <v>7617159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-471.44300000183284</v>
      </c>
      <c r="G14" s="27"/>
      <c r="H14" s="27"/>
      <c r="I14" s="27"/>
      <c r="J14" s="27"/>
      <c r="K14" s="67">
        <f>SUM(K13-I13)</f>
        <v>-486.10000000055879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82321.875</v>
      </c>
      <c r="P14" s="39" t="str">
        <f t="shared" si="5"/>
        <v>합계</v>
      </c>
      <c r="Q14" s="69">
        <f>SUM(Q5:Q13)</f>
        <v>17506539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-957.54300000239164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51</v>
      </c>
      <c r="Q20" s="53">
        <f>SUM(P20*1000)</f>
        <v>51000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27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-11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107</v>
      </c>
      <c r="Q28" s="69">
        <f>SUM(Q19:Q27)</f>
        <v>63000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24532</v>
      </c>
      <c r="P31" s="103">
        <v>24560</v>
      </c>
      <c r="Q31" s="104">
        <f>P31-O31</f>
        <v>28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97">
        <v>5</v>
      </c>
      <c r="F1" s="1"/>
      <c r="G1" s="1"/>
      <c r="H1" s="1"/>
      <c r="I1" s="1">
        <v>962</v>
      </c>
      <c r="J1" s="1"/>
      <c r="K1" s="1"/>
      <c r="L1" s="22">
        <f>+ROUND(+O5*0.584/1000,3)</f>
        <v>11.327999999999999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10.414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270.76400000000001</v>
      </c>
      <c r="M3" s="18" t="s">
        <v>10</v>
      </c>
      <c r="N3" s="3"/>
      <c r="O3" s="3"/>
      <c r="P3" s="146" t="str">
        <f>+'(1)'!C1&amp;"년"&amp;'(1)'!E1&amp;"월"&amp;C1&amp;"일"</f>
        <v>2023년7월26일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10448.48</v>
      </c>
      <c r="E4" s="34" t="str">
        <f>+'[1](1)'!E4</f>
        <v>고액권</v>
      </c>
      <c r="F4" s="36">
        <v>180000</v>
      </c>
      <c r="G4" s="27"/>
      <c r="H4" s="34" t="str">
        <f>+C4</f>
        <v>판매량</v>
      </c>
      <c r="I4" s="35">
        <v>8949.4920000000002</v>
      </c>
      <c r="J4" s="42" t="str">
        <f>+'[1](1)'!J4</f>
        <v>고액권</v>
      </c>
      <c r="K4" s="36">
        <v>80000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39581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19397.972000000002</v>
      </c>
      <c r="P5" s="47" t="str">
        <f>+E4</f>
        <v>고액권</v>
      </c>
      <c r="Q5" s="48">
        <f>SUM(F4+K4+F17+K17+F35+K35)</f>
        <v>260000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195.18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12.672000000000001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411</v>
      </c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207.852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9594937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18106340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411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18106340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258.12099999999998</v>
      </c>
      <c r="E10" s="42" t="str">
        <f>+'[1](1)'!E10</f>
        <v>OK케시백</v>
      </c>
      <c r="F10" s="44">
        <v>78563</v>
      </c>
      <c r="G10" s="27"/>
      <c r="H10" s="42" t="str">
        <f t="shared" si="3"/>
        <v>고객우대</v>
      </c>
      <c r="I10" s="50">
        <v>157.477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-9034.2349999999988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-5511.6949999999997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415.59799999999996</v>
      </c>
      <c r="P11" s="51" t="str">
        <f t="shared" si="5"/>
        <v>OK케시백</v>
      </c>
      <c r="Q11" s="53">
        <f>SUM(F10+K10+F23+K23+F41+K41)</f>
        <v>78563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-14545.929999999998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9854640.3650000002</v>
      </c>
      <c r="E13" s="29" t="str">
        <f>+'[1](1)'!E13</f>
        <v>합계</v>
      </c>
      <c r="F13" s="61">
        <f>SUM(F4:F12)</f>
        <v>9854911</v>
      </c>
      <c r="G13" s="62"/>
      <c r="H13" s="29" t="str">
        <f t="shared" si="3"/>
        <v>합계</v>
      </c>
      <c r="I13" s="60">
        <f>SUM((I4-I5-I6-I7-I8-I9)*$I$1+I11)</f>
        <v>8591709.1449999996</v>
      </c>
      <c r="J13" s="29" t="str">
        <f t="shared" ref="J13" si="6">+E13</f>
        <v>합계</v>
      </c>
      <c r="K13" s="61">
        <f>IF(K8=0,0,SUM(K4:K12)-F8)</f>
        <v>8591403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270.63499999977648</v>
      </c>
      <c r="G14" s="27"/>
      <c r="H14" s="27"/>
      <c r="I14" s="27"/>
      <c r="J14" s="27"/>
      <c r="K14" s="67">
        <f>SUM(K13-I13)</f>
        <v>-306.14499999955297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81404.670000000013</v>
      </c>
      <c r="P14" s="39" t="str">
        <f t="shared" si="5"/>
        <v>합계</v>
      </c>
      <c r="Q14" s="69">
        <f>SUM(Q5:Q13)</f>
        <v>18446314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-35.509999999776483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43</v>
      </c>
      <c r="Q20" s="53">
        <f>SUM(P20*1000)</f>
        <v>43000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30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117</v>
      </c>
      <c r="Q28" s="69">
        <f>SUM(Q19:Q27)</f>
        <v>57000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24560</v>
      </c>
      <c r="P31" s="103">
        <v>24583</v>
      </c>
      <c r="Q31" s="104">
        <f>P31-O31</f>
        <v>23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97">
        <v>5</v>
      </c>
      <c r="F1" s="1"/>
      <c r="G1" s="1"/>
      <c r="H1" s="1"/>
      <c r="I1" s="1">
        <v>962</v>
      </c>
      <c r="J1" s="1"/>
      <c r="K1" s="1"/>
      <c r="L1" s="22">
        <f>+ROUND(+O5*0.584/1000,3)</f>
        <v>12.1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10.476000000000001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282.85200000000003</v>
      </c>
      <c r="M3" s="18" t="s">
        <v>10</v>
      </c>
      <c r="N3" s="3"/>
      <c r="O3" s="3"/>
      <c r="P3" s="146" t="str">
        <f>+'(1)'!C1&amp;"년"&amp;'(1)'!E1&amp;"월"&amp;C1&amp;"일"</f>
        <v>2023년7월27일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11526.996999999999</v>
      </c>
      <c r="E4" s="34" t="str">
        <f>+'[1](1)'!E4</f>
        <v>고액권</v>
      </c>
      <c r="F4" s="36">
        <v>85000</v>
      </c>
      <c r="G4" s="27"/>
      <c r="H4" s="34" t="str">
        <f>+C4</f>
        <v>판매량</v>
      </c>
      <c r="I4" s="35">
        <v>9192.6610000000001</v>
      </c>
      <c r="J4" s="42" t="str">
        <f>+'[1](1)'!J4</f>
        <v>고액권</v>
      </c>
      <c r="K4" s="36">
        <v>215000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16983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20719.657999999999</v>
      </c>
      <c r="P5" s="47" t="str">
        <f>+E4</f>
        <v>고액권</v>
      </c>
      <c r="Q5" s="48">
        <f>SUM(F4+K4+F17+K17+F35+K35)</f>
        <v>300000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336.54700000000003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336.54700000000003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10667299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19236873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19236873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323.52600000000001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43.286000000000001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-11323.41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-1515.01</v>
      </c>
      <c r="J11" s="56" t="str">
        <f>+'[1](1)'!J11</f>
        <v>모바일</v>
      </c>
      <c r="K11" s="44">
        <v>2000</v>
      </c>
      <c r="L11" s="2"/>
      <c r="M11" s="20"/>
      <c r="N11" s="51" t="str">
        <f t="shared" si="4"/>
        <v>고객우대</v>
      </c>
      <c r="O11" s="54">
        <f>SUM(D10+I10+D23+I23+D41+I41)</f>
        <v>366.81200000000001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>
        <v>53043</v>
      </c>
      <c r="L12" s="2"/>
      <c r="M12" s="20"/>
      <c r="N12" s="51" t="str">
        <f t="shared" si="4"/>
        <v>-</v>
      </c>
      <c r="O12" s="55">
        <f>SUM(O11*-35)</f>
        <v>-12838.42</v>
      </c>
      <c r="P12" s="51" t="str">
        <f t="shared" si="5"/>
        <v>모바일</v>
      </c>
      <c r="Q12" s="53">
        <f>SUM(F11+K11+F24+K24+F42+K42)</f>
        <v>2000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10753889.489999998</v>
      </c>
      <c r="E13" s="29" t="str">
        <f>+'[1](1)'!E13</f>
        <v>합계</v>
      </c>
      <c r="F13" s="61">
        <f>SUM(F4:F12)</f>
        <v>10753299</v>
      </c>
      <c r="G13" s="62"/>
      <c r="H13" s="29" t="str">
        <f t="shared" si="3"/>
        <v>합계</v>
      </c>
      <c r="I13" s="60">
        <f>SUM((I4-I5-I6-I7-I8-I9)*$I$1+I11)</f>
        <v>8841824.8719999995</v>
      </c>
      <c r="J13" s="29" t="str">
        <f t="shared" ref="J13" si="6">+E13</f>
        <v>합계</v>
      </c>
      <c r="K13" s="61">
        <f>IF(K8=0,0,SUM(K4:K12)-F8)</f>
        <v>8841617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53043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-590.48999999836087</v>
      </c>
      <c r="G14" s="27"/>
      <c r="H14" s="27"/>
      <c r="I14" s="27"/>
      <c r="J14" s="27"/>
      <c r="K14" s="67">
        <f>SUM(K13-I13)</f>
        <v>-207.87199999950826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89077.135000000009</v>
      </c>
      <c r="P14" s="39" t="str">
        <f t="shared" si="5"/>
        <v>합계</v>
      </c>
      <c r="Q14" s="69">
        <f>SUM(Q5:Q13)</f>
        <v>19594916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-798.36199999786913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95</v>
      </c>
      <c r="Q20" s="53">
        <f>SUM(P20*1000)</f>
        <v>95000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32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-16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149</v>
      </c>
      <c r="Q28" s="69">
        <f>SUM(Q19:Q27)</f>
        <v>105000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24583</v>
      </c>
      <c r="P31" s="103">
        <v>24634</v>
      </c>
      <c r="Q31" s="104">
        <f>P31-O31</f>
        <v>51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M28" sqref="M28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97">
        <v>5</v>
      </c>
      <c r="F1" s="1"/>
      <c r="G1" s="1"/>
      <c r="H1" s="1"/>
      <c r="I1" s="1">
        <v>962</v>
      </c>
      <c r="J1" s="1"/>
      <c r="K1" s="1"/>
      <c r="L1" s="22">
        <f>+ROUND(+O5*0.584/1000,3)</f>
        <v>12.423999999999999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10.545999999999999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295.28800000000001</v>
      </c>
      <c r="M3" s="18" t="s">
        <v>10</v>
      </c>
      <c r="N3" s="3"/>
      <c r="O3" s="3"/>
      <c r="P3" s="146" t="str">
        <f>+'(1)'!C1&amp;"년"&amp;'(1)'!E1&amp;"월"&amp;C1&amp;"일"</f>
        <v>2023년7월28일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11479.617</v>
      </c>
      <c r="E4" s="34" t="str">
        <f>+'[1](1)'!E4</f>
        <v>고액권</v>
      </c>
      <c r="F4" s="36">
        <v>155000</v>
      </c>
      <c r="G4" s="27"/>
      <c r="H4" s="34" t="str">
        <f>+C4</f>
        <v>판매량</v>
      </c>
      <c r="I4" s="35">
        <v>9794.8469999999998</v>
      </c>
      <c r="J4" s="42" t="str">
        <f>+'[1](1)'!J4</f>
        <v>고액권</v>
      </c>
      <c r="K4" s="36">
        <v>225000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31336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21274.464</v>
      </c>
      <c r="P5" s="47" t="str">
        <f>+E4</f>
        <v>고액권</v>
      </c>
      <c r="Q5" s="48">
        <f>SUM(F4+K4+F17+K17+F35+K35)</f>
        <v>380000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312.29899999999998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23.85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336.149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10574435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19711669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19711669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270.71800000000002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98.156000000000006</v>
      </c>
      <c r="J10" s="42" t="str">
        <f>+'[1](1)'!J10</f>
        <v>OK케시백</v>
      </c>
      <c r="K10" s="44">
        <v>33113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-9475.130000000001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-3435.46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368.87400000000002</v>
      </c>
      <c r="P11" s="51" t="str">
        <f t="shared" si="5"/>
        <v>OK케시백</v>
      </c>
      <c r="Q11" s="53">
        <f>SUM(F10+K10+F23+K23+F41+K41)</f>
        <v>33113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-12910.59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10733484.785999998</v>
      </c>
      <c r="E13" s="29" t="str">
        <f>+'[1](1)'!E13</f>
        <v>합계</v>
      </c>
      <c r="F13" s="61">
        <f>SUM(F4:F12)</f>
        <v>10734435</v>
      </c>
      <c r="G13" s="62"/>
      <c r="H13" s="29" t="str">
        <f t="shared" si="3"/>
        <v>합계</v>
      </c>
      <c r="I13" s="60">
        <f>SUM((I4-I5-I6-I7-I8-I9)*$I$1+I11)</f>
        <v>9396263.6539999992</v>
      </c>
      <c r="J13" s="29" t="str">
        <f t="shared" ref="J13" si="6">+E13</f>
        <v>합계</v>
      </c>
      <c r="K13" s="61">
        <f>IF(K8=0,0,SUM(K4:K12)-F8)</f>
        <v>9395347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950.21400000154972</v>
      </c>
      <c r="G14" s="27"/>
      <c r="H14" s="27"/>
      <c r="I14" s="27"/>
      <c r="J14" s="27"/>
      <c r="K14" s="67">
        <f>SUM(K13-I13)</f>
        <v>-916.65399999916553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91780.985000000001</v>
      </c>
      <c r="P14" s="39" t="str">
        <f t="shared" si="5"/>
        <v>합계</v>
      </c>
      <c r="Q14" s="69">
        <f>SUM(Q5:Q13)</f>
        <v>20129782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33.560000002384186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108</v>
      </c>
      <c r="Q20" s="53">
        <f>SUM(P20*1000)</f>
        <v>108000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26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-32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136</v>
      </c>
      <c r="Q28" s="69">
        <f>SUM(Q19:Q27)</f>
        <v>121000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24634</v>
      </c>
      <c r="P31" s="103">
        <v>24694</v>
      </c>
      <c r="Q31" s="104">
        <f>P31-O31</f>
        <v>60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97">
        <v>5</v>
      </c>
      <c r="F1" s="1"/>
      <c r="G1" s="1"/>
      <c r="H1" s="1"/>
      <c r="I1" s="1">
        <v>962</v>
      </c>
      <c r="J1" s="1"/>
      <c r="K1" s="1"/>
      <c r="L1" s="22">
        <f>+ROUND(+O5*0.584/1000,3)</f>
        <v>9.8130000000000006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10.521000000000001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305.10900000000004</v>
      </c>
      <c r="M3" s="18" t="s">
        <v>10</v>
      </c>
      <c r="N3" s="3"/>
      <c r="O3" s="3"/>
      <c r="P3" s="146" t="str">
        <f>+'(1)'!C1&amp;"년"&amp;'(1)'!E1&amp;"월"&amp;C1&amp;"일"</f>
        <v>2023년7월29일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8308.4480000000003</v>
      </c>
      <c r="E4" s="34" t="str">
        <f>+'[1](1)'!E4</f>
        <v>고액권</v>
      </c>
      <c r="F4" s="36">
        <v>220000</v>
      </c>
      <c r="G4" s="27"/>
      <c r="H4" s="34" t="str">
        <f>+C4</f>
        <v>판매량</v>
      </c>
      <c r="I4" s="35">
        <v>8494.0300000000007</v>
      </c>
      <c r="J4" s="42" t="str">
        <f>+'[1](1)'!J4</f>
        <v>고액권</v>
      </c>
      <c r="K4" s="36">
        <v>280000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50651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16802.478000000003</v>
      </c>
      <c r="P5" s="47" t="str">
        <f>+E4</f>
        <v>고액권</v>
      </c>
      <c r="Q5" s="48">
        <f>SUM(F4+K4+F17+K17+F35+K35)</f>
        <v>500000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129.63499999999999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129.63499999999999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7602885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15490646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15490646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104.491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57.256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-3657.1849999999999</v>
      </c>
      <c r="E11" s="42" t="str">
        <f>+'[1](1)'!E11</f>
        <v>모바일</v>
      </c>
      <c r="F11" s="44">
        <v>40000</v>
      </c>
      <c r="G11" s="27"/>
      <c r="H11" s="83" t="str">
        <f t="shared" si="3"/>
        <v>-</v>
      </c>
      <c r="I11" s="55">
        <f>SUM(I10*-35)</f>
        <v>-2003.96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161.74700000000001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-5661.1450000000004</v>
      </c>
      <c r="P12" s="51" t="str">
        <f t="shared" si="5"/>
        <v>모바일</v>
      </c>
      <c r="Q12" s="53">
        <f>SUM(F11+K11+F24+K24+F42+K42)</f>
        <v>40000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7864360.9210000001</v>
      </c>
      <c r="E13" s="29" t="str">
        <f>+'[1](1)'!E13</f>
        <v>합계</v>
      </c>
      <c r="F13" s="61">
        <f>SUM(F4:F12)</f>
        <v>7864885</v>
      </c>
      <c r="G13" s="62"/>
      <c r="H13" s="29" t="str">
        <f t="shared" si="3"/>
        <v>합계</v>
      </c>
      <c r="I13" s="60">
        <f>SUM((I4-I5-I6-I7-I8-I9)*$I$1+I11)</f>
        <v>8169252.9000000004</v>
      </c>
      <c r="J13" s="29" t="str">
        <f t="shared" ref="J13" si="6">+E13</f>
        <v>합계</v>
      </c>
      <c r="K13" s="61">
        <f>IF(K8=0,0,SUM(K4:K12)-F8)</f>
        <v>8170761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524.07899999991059</v>
      </c>
      <c r="G14" s="27"/>
      <c r="H14" s="27"/>
      <c r="I14" s="27"/>
      <c r="J14" s="27"/>
      <c r="K14" s="67">
        <f>SUM(K13-I13)</f>
        <v>1508.0999999996275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77703.070000000022</v>
      </c>
      <c r="P14" s="39" t="str">
        <f t="shared" si="5"/>
        <v>합계</v>
      </c>
      <c r="Q14" s="69">
        <f>SUM(Q5:Q13)</f>
        <v>16035646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2032.1789999995381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73</v>
      </c>
      <c r="Q20" s="53">
        <f>SUM(P20*1000)</f>
        <v>73000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21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-15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120</v>
      </c>
      <c r="Q28" s="69">
        <f>SUM(Q19:Q27)</f>
        <v>85000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24694</v>
      </c>
      <c r="P31" s="103">
        <v>24736</v>
      </c>
      <c r="Q31" s="104">
        <f>P31-O31</f>
        <v>42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99">
        <v>5</v>
      </c>
      <c r="F1" s="1"/>
      <c r="G1" s="1"/>
      <c r="H1" s="1"/>
      <c r="I1" s="1">
        <v>962</v>
      </c>
      <c r="J1" s="1"/>
      <c r="K1" s="1"/>
      <c r="L1" s="21">
        <f>+ROUND(+O5*0.584/1000,3)</f>
        <v>11.042999999999999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11.173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33.518999999999998</v>
      </c>
      <c r="M3" s="18" t="s">
        <v>10</v>
      </c>
      <c r="N3" s="3"/>
      <c r="O3" s="3"/>
      <c r="P3" s="146" t="str">
        <f>+'(1)'!C1&amp;"년"&amp;'(1)'!E1&amp;"월"&amp;C1&amp;"일"</f>
        <v>2023년7월3일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10651.55</v>
      </c>
      <c r="E4" s="34" t="str">
        <f>+'[1](1)'!E4</f>
        <v>고액권</v>
      </c>
      <c r="F4" s="36">
        <v>205000</v>
      </c>
      <c r="G4" s="27"/>
      <c r="H4" s="34" t="str">
        <f>+C4</f>
        <v>판매량</v>
      </c>
      <c r="I4" s="35">
        <v>8257.3389999999999</v>
      </c>
      <c r="J4" s="42" t="str">
        <f>+'[1](1)'!J4</f>
        <v>고액권</v>
      </c>
      <c r="K4" s="36">
        <v>215000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29309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5000</v>
      </c>
      <c r="L5" s="2"/>
      <c r="M5" s="20"/>
      <c r="N5" s="45" t="str">
        <f>+C4</f>
        <v>판매량</v>
      </c>
      <c r="O5" s="46">
        <f>SUM(D4+I4+D17+I17+D35+I35)</f>
        <v>18908.888999999999</v>
      </c>
      <c r="P5" s="47" t="str">
        <f>+E4</f>
        <v>고액권</v>
      </c>
      <c r="Q5" s="48">
        <f>SUM(F4+K4+F17+K17+F35+K35)</f>
        <v>420000</v>
      </c>
      <c r="R5" s="7">
        <v>32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245.30600000000001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245.30600000000001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48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9784506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17505290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17505290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598.34799999999996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>
        <v>3000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-20942.18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598.34799999999996</v>
      </c>
      <c r="P11" s="51" t="str">
        <f t="shared" si="4"/>
        <v>OK케시백</v>
      </c>
      <c r="Q11" s="53">
        <f>SUM(F10+K10+F23+K23+F41+K41)</f>
        <v>3000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-20942.18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9989864.5479999986</v>
      </c>
      <c r="E13" s="29" t="str">
        <f>+'[1](1)'!E13</f>
        <v>합계</v>
      </c>
      <c r="F13" s="61">
        <f>SUM(F4:F12)</f>
        <v>9990506</v>
      </c>
      <c r="G13" s="62"/>
      <c r="H13" s="29" t="str">
        <f t="shared" si="2"/>
        <v>합계</v>
      </c>
      <c r="I13" s="60">
        <f>SUM((I4-I5-I6-I7-I8-I9)*$I$1+I11)</f>
        <v>7943560.1179999998</v>
      </c>
      <c r="J13" s="29" t="str">
        <f t="shared" ref="J13" si="5">+E13</f>
        <v>합계</v>
      </c>
      <c r="K13" s="61">
        <f>IF(K8=0,0,SUM(K4:K12)-F8)</f>
        <v>7943784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641.45200000144541</v>
      </c>
      <c r="G14" s="27"/>
      <c r="H14" s="27"/>
      <c r="I14" s="27"/>
      <c r="J14" s="27"/>
      <c r="K14" s="67">
        <f>SUM(K13-I13)</f>
        <v>223.88200000021607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72375.734999999986</v>
      </c>
      <c r="P14" s="39" t="str">
        <f t="shared" si="4"/>
        <v>합계</v>
      </c>
      <c r="Q14" s="69">
        <f>SUM(Q5:Q13)</f>
        <v>17934290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865.33400000166148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66</v>
      </c>
      <c r="Q20" s="53">
        <f>SUM(P20*1000)</f>
        <v>66000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57</v>
      </c>
      <c r="O21" s="142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59</v>
      </c>
      <c r="O22" s="138"/>
      <c r="P22" s="118">
        <v>13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61</v>
      </c>
      <c r="O23" s="138"/>
      <c r="P23" s="118">
        <v>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62</v>
      </c>
      <c r="O24" s="138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127</v>
      </c>
      <c r="Q28" s="69">
        <f>SUM(Q19:Q27)</f>
        <v>85000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24010</v>
      </c>
      <c r="P31" s="103">
        <v>24051</v>
      </c>
      <c r="Q31" s="104">
        <f>P31-O31</f>
        <v>41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97">
        <v>5</v>
      </c>
      <c r="F1" s="1"/>
      <c r="G1" s="1"/>
      <c r="H1" s="1"/>
      <c r="I1" s="1">
        <v>962</v>
      </c>
      <c r="J1" s="1"/>
      <c r="K1" s="1"/>
      <c r="L1" s="22">
        <f>+ROUND(+O5*0.584/1000,3)</f>
        <v>7.093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10.407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312.20999999999998</v>
      </c>
      <c r="M3" s="18" t="s">
        <v>10</v>
      </c>
      <c r="N3" s="3"/>
      <c r="O3" s="3"/>
      <c r="P3" s="146" t="str">
        <f>+'(1)'!C1&amp;"년"&amp;'(1)'!E1&amp;"월"&amp;C1&amp;"일"</f>
        <v>2023년7월30일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6394.1480000000001</v>
      </c>
      <c r="E4" s="34" t="str">
        <f>+'[1](1)'!E4</f>
        <v>고액권</v>
      </c>
      <c r="F4" s="36">
        <v>30000</v>
      </c>
      <c r="G4" s="27"/>
      <c r="H4" s="34" t="str">
        <f>+C4</f>
        <v>판매량</v>
      </c>
      <c r="I4" s="35">
        <v>5751.2730000000001</v>
      </c>
      <c r="J4" s="42" t="str">
        <f>+'[1](1)'!J4</f>
        <v>고액권</v>
      </c>
      <c r="K4" s="36">
        <v>175000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37525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12145.421</v>
      </c>
      <c r="P5" s="47" t="str">
        <f>+E4</f>
        <v>고액권</v>
      </c>
      <c r="Q5" s="48">
        <f>SUM(F4+K4+F17+K17+F35+K35)</f>
        <v>205000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>
        <v>41126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41126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6112475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11423536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11423536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49.362000000000002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-1727.67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49.362000000000002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-1727.67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6151170.3760000002</v>
      </c>
      <c r="E13" s="29" t="str">
        <f>+'[1](1)'!E13</f>
        <v>합계</v>
      </c>
      <c r="F13" s="61">
        <f>SUM(F4:F12)</f>
        <v>6151475</v>
      </c>
      <c r="G13" s="62"/>
      <c r="H13" s="29" t="str">
        <f t="shared" si="3"/>
        <v>합계</v>
      </c>
      <c r="I13" s="60">
        <f>SUM((I4-I5-I6-I7-I8-I9)*$I$1+I11)</f>
        <v>5530996.9560000002</v>
      </c>
      <c r="J13" s="29" t="str">
        <f t="shared" ref="J13" si="6">+E13</f>
        <v>합계</v>
      </c>
      <c r="K13" s="61">
        <f>IF(K8=0,0,SUM(K4:K12)-F8)</f>
        <v>5531187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304.62399999983609</v>
      </c>
      <c r="G14" s="27"/>
      <c r="H14" s="27"/>
      <c r="I14" s="27"/>
      <c r="J14" s="27"/>
      <c r="K14" s="67">
        <f>SUM(K13-I13)</f>
        <v>190.04399999976158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58999.435000000005</v>
      </c>
      <c r="P14" s="39" t="str">
        <f t="shared" si="5"/>
        <v>합계</v>
      </c>
      <c r="Q14" s="69">
        <f>SUM(Q5:Q13)</f>
        <v>11682662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494.66799999959767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73</v>
      </c>
      <c r="Q20" s="53">
        <f>SUM(P20*1000)</f>
        <v>73000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-15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96</v>
      </c>
      <c r="Q28" s="69">
        <f>SUM(Q19:Q27)</f>
        <v>82000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24736</v>
      </c>
      <c r="P31" s="103">
        <v>24778</v>
      </c>
      <c r="Q31" s="104">
        <f>P31-O31</f>
        <v>42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abSelected="1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97">
        <v>5</v>
      </c>
      <c r="F1" s="1"/>
      <c r="G1" s="1"/>
      <c r="H1" s="1"/>
      <c r="I1" s="1">
        <v>962</v>
      </c>
      <c r="J1" s="1"/>
      <c r="K1" s="1"/>
      <c r="L1" s="22">
        <f>+ROUND(+O5*0.584/1000,3)</f>
        <v>6.681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10.287000000000001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318.89700000000005</v>
      </c>
      <c r="M3" s="18" t="s">
        <v>10</v>
      </c>
      <c r="N3" s="3"/>
      <c r="O3" s="3"/>
      <c r="P3" s="146" t="str">
        <f>+'(1)'!C1&amp;"년"&amp;'(1)'!E1&amp;"월"&amp;C1&amp;"일"</f>
        <v>2023년7월31일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10200.200000000001</v>
      </c>
      <c r="E4" s="34" t="str">
        <f>+'[1](1)'!E4</f>
        <v>고액권</v>
      </c>
      <c r="F4" s="36">
        <v>120000</v>
      </c>
      <c r="G4" s="27"/>
      <c r="H4" s="34" t="str">
        <f>+C4</f>
        <v>판매량</v>
      </c>
      <c r="I4" s="35">
        <v>1240.6420000000001</v>
      </c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25618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11440.842000000001</v>
      </c>
      <c r="P5" s="47" t="str">
        <f>+E4</f>
        <v>고액권</v>
      </c>
      <c r="Q5" s="48">
        <f>SUM(F4+K4+F17+K17+F35+K35)</f>
        <v>120000</v>
      </c>
      <c r="R5" s="7">
        <v>36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251.40299999999999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471</v>
      </c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251.40299999999999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>
        <v>57.05</v>
      </c>
      <c r="E8" s="42" t="str">
        <f>+'[1](1)'!E8</f>
        <v>신용카드</v>
      </c>
      <c r="F8" s="44">
        <v>9385460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10578937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471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57.05</v>
      </c>
      <c r="P9" s="51" t="str">
        <f t="shared" si="5"/>
        <v>신용카드</v>
      </c>
      <c r="Q9" s="53">
        <f>IF(K8=0,F8,IF(F21=0,K8,IF(K21=0,F21,K21)))</f>
        <v>10578937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97.13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-3399.5499999999997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97.13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-3399.5499999999997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9512461.0640000012</v>
      </c>
      <c r="E13" s="29" t="str">
        <f>+'[1](1)'!E13</f>
        <v>합계</v>
      </c>
      <c r="F13" s="61">
        <f>SUM(F4:F12)</f>
        <v>9511931</v>
      </c>
      <c r="G13" s="62"/>
      <c r="H13" s="29" t="str">
        <f t="shared" si="3"/>
        <v>합계</v>
      </c>
      <c r="I13" s="60">
        <f>SUM((I4-I5-I6-I7-I8-I9)*$I$1+I11)</f>
        <v>1193497.6040000001</v>
      </c>
      <c r="J13" s="29" t="str">
        <f t="shared" ref="J13" si="6">+E13</f>
        <v>합계</v>
      </c>
      <c r="K13" s="61">
        <f>IF(K8=0,0,SUM(K4:K12)-F8)</f>
        <v>1193477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-530.06400000117719</v>
      </c>
      <c r="G14" s="27"/>
      <c r="H14" s="27"/>
      <c r="I14" s="27"/>
      <c r="J14" s="27"/>
      <c r="K14" s="67">
        <f>SUM(K13-I13)</f>
        <v>-20.604000000050291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52262.395000000004</v>
      </c>
      <c r="P14" s="39" t="str">
        <f t="shared" si="5"/>
        <v>합계</v>
      </c>
      <c r="Q14" s="69">
        <f>SUM(Q5:Q13)</f>
        <v>10705408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-550.66800000122748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5" t="s">
        <v>37</v>
      </c>
      <c r="O19" s="136"/>
      <c r="P19" s="117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1" t="s">
        <v>38</v>
      </c>
      <c r="O20" s="142"/>
      <c r="P20" s="118">
        <v>60</v>
      </c>
      <c r="Q20" s="53">
        <f>SUM(P20*1000)</f>
        <v>60000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1" t="s">
        <v>57</v>
      </c>
      <c r="O21" s="142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3" t="s">
        <v>59</v>
      </c>
      <c r="O22" s="138"/>
      <c r="P22" s="118">
        <v>22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7" t="s">
        <v>61</v>
      </c>
      <c r="O23" s="138"/>
      <c r="P23" s="118">
        <v>16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7" t="s">
        <v>62</v>
      </c>
      <c r="O24" s="138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111</v>
      </c>
      <c r="Q28" s="69">
        <f>SUM(Q19:Q27)</f>
        <v>66000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24778</v>
      </c>
      <c r="P31" s="103">
        <v>24812</v>
      </c>
      <c r="Q31" s="104">
        <f>P31-O31</f>
        <v>34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F3" sqref="F3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99">
        <v>5</v>
      </c>
      <c r="F1" s="1"/>
      <c r="G1" s="1"/>
      <c r="H1" s="1"/>
      <c r="I1" s="1">
        <v>962</v>
      </c>
      <c r="J1" s="1"/>
      <c r="K1" s="1"/>
      <c r="L1" s="21">
        <f>+ROUND(+O5*0.584/1000,3)</f>
        <v>11.032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11.138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44.552</v>
      </c>
      <c r="M3" s="18" t="s">
        <v>10</v>
      </c>
      <c r="N3" s="3"/>
      <c r="O3" s="3"/>
      <c r="P3" s="146" t="str">
        <f>+'(1)'!C1&amp;"년"&amp;'(1)'!E1&amp;"월"&amp;C1&amp;"일"</f>
        <v>2023년7월4일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10387.066000000001</v>
      </c>
      <c r="E4" s="34" t="str">
        <f>+'[1](1)'!E4</f>
        <v>고액권</v>
      </c>
      <c r="F4" s="36">
        <v>305000</v>
      </c>
      <c r="G4" s="27"/>
      <c r="H4" s="34" t="str">
        <f>+C4</f>
        <v>판매량</v>
      </c>
      <c r="I4" s="35">
        <v>8503.1039999999994</v>
      </c>
      <c r="J4" s="42" t="str">
        <f>+'[1](1)'!J4</f>
        <v>고액권</v>
      </c>
      <c r="K4" s="36">
        <v>175000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46040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18890.169999999998</v>
      </c>
      <c r="P5" s="47" t="str">
        <f>+E4</f>
        <v>고액권</v>
      </c>
      <c r="Q5" s="48">
        <f>SUM(F4+K4+F17+K17+F35+K35)</f>
        <v>480000</v>
      </c>
      <c r="R5" s="7">
        <v>31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308.17599999999999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27.837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336.01299999999998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9375099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17350593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17350593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266.37200000000001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-9323.02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266.37200000000001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-9323.02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9686569.160000002</v>
      </c>
      <c r="E13" s="29" t="str">
        <f>+'[1](1)'!E13</f>
        <v>합계</v>
      </c>
      <c r="F13" s="61">
        <f>SUM(F4:F12)</f>
        <v>9687099</v>
      </c>
      <c r="G13" s="62"/>
      <c r="H13" s="29" t="str">
        <f t="shared" si="2"/>
        <v>합계</v>
      </c>
      <c r="I13" s="60">
        <f>SUM((I4-I5-I6-I7-I8-I9)*$I$1+I11)</f>
        <v>8153206.8540000003</v>
      </c>
      <c r="J13" s="29" t="str">
        <f t="shared" ref="J13" si="5">+E13</f>
        <v>합계</v>
      </c>
      <c r="K13" s="61">
        <f>IF(K8=0,0,SUM(K4:K12)-F8)</f>
        <v>8152494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529.83999999798834</v>
      </c>
      <c r="G14" s="27"/>
      <c r="H14" s="27"/>
      <c r="I14" s="27"/>
      <c r="J14" s="27"/>
      <c r="K14" s="67">
        <f>SUM(K13-I13)</f>
        <v>-712.85400000028312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83447.764999999999</v>
      </c>
      <c r="P14" s="39" t="str">
        <f t="shared" si="4"/>
        <v>합계</v>
      </c>
      <c r="Q14" s="69">
        <f>SUM(Q5:Q13)</f>
        <v>17839593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-183.01400000229478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1</v>
      </c>
      <c r="Q19" s="48">
        <f>SUM(P19*1000)</f>
        <v>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9</v>
      </c>
      <c r="Q20" s="53">
        <f>SUM(P20*1000)</f>
        <v>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57</v>
      </c>
      <c r="O21" s="142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59</v>
      </c>
      <c r="O22" s="138"/>
      <c r="P22" s="118">
        <v>6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61</v>
      </c>
      <c r="O23" s="138"/>
      <c r="P23" s="118">
        <v>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62</v>
      </c>
      <c r="O24" s="138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25</v>
      </c>
      <c r="Q28" s="69">
        <f>SUM(Q19:Q27)</f>
        <v>10000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24051</v>
      </c>
      <c r="P31" s="103">
        <v>24058</v>
      </c>
      <c r="Q31" s="104">
        <f>P31-O31</f>
        <v>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99">
        <v>5</v>
      </c>
      <c r="F1" s="1"/>
      <c r="G1" s="1"/>
      <c r="H1" s="1"/>
      <c r="I1" s="128">
        <v>962</v>
      </c>
      <c r="J1" s="1"/>
      <c r="K1" s="1"/>
      <c r="L1" s="21">
        <f>+ROUND(+O5*0.584/1000,3)</f>
        <v>10.813000000000001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98"/>
      <c r="E2" s="1"/>
      <c r="F2" s="1"/>
      <c r="G2" s="1"/>
      <c r="H2" s="1">
        <v>2</v>
      </c>
      <c r="I2" s="98"/>
      <c r="J2" s="1"/>
      <c r="K2" s="1"/>
      <c r="L2" s="21">
        <f>ROUND((+'(4)'!L2*(C1-1)+L1)/C1,3)</f>
        <v>11.073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>+'(1)'!K3</f>
        <v>수량 및 금액</v>
      </c>
      <c r="L3" s="21">
        <f>+L2*C1</f>
        <v>55.365000000000002</v>
      </c>
      <c r="M3" s="18" t="s">
        <v>10</v>
      </c>
      <c r="N3" s="3"/>
      <c r="O3" s="3"/>
      <c r="P3" s="146" t="str">
        <f>+'(1)'!C1&amp;"년"&amp;'(1)'!E1&amp;"월"&amp;C1&amp;"일"</f>
        <v>2023년7월5일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9586.5540000000001</v>
      </c>
      <c r="E4" s="34" t="str">
        <f>+'[1](1)'!E4</f>
        <v>고액권</v>
      </c>
      <c r="F4" s="36">
        <v>95000</v>
      </c>
      <c r="G4" s="27"/>
      <c r="H4" s="34" t="str">
        <f>+C4</f>
        <v>판매량</v>
      </c>
      <c r="I4" s="35">
        <v>8928.82</v>
      </c>
      <c r="J4" s="42" t="str">
        <f>+'[1](1)'!J4</f>
        <v>고액권</v>
      </c>
      <c r="K4" s="36">
        <v>120000</v>
      </c>
      <c r="L4" s="2"/>
      <c r="M4" s="20"/>
      <c r="N4" s="39" t="str">
        <f>+C3</f>
        <v>제   목</v>
      </c>
      <c r="O4" s="39" t="str">
        <f t="shared" ref="O4:P4" si="1">+D3</f>
        <v>수량 및 금액</v>
      </c>
      <c r="P4" s="39" t="str">
        <f t="shared" si="1"/>
        <v>제   목</v>
      </c>
      <c r="Q4" s="29" t="str">
        <f>+'(1)'!Q4</f>
        <v>수량 및 금액</v>
      </c>
      <c r="R4" s="5">
        <v>26362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18515.374</v>
      </c>
      <c r="P5" s="47" t="str">
        <f>+E4</f>
        <v>고액권</v>
      </c>
      <c r="Q5" s="48">
        <f>SUM(F4+K4+F17+K17+F35+K35)</f>
        <v>215000</v>
      </c>
      <c r="R5" s="7">
        <v>31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307.18799999999999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307.18799999999999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8787897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17239265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17239265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380.13600000000002</v>
      </c>
      <c r="E10" s="42" t="str">
        <f>+'[1](1)'!E10</f>
        <v>OK케시백</v>
      </c>
      <c r="F10" s="44">
        <v>28602</v>
      </c>
      <c r="G10" s="27"/>
      <c r="H10" s="42" t="str">
        <f t="shared" si="2"/>
        <v>고객우대</v>
      </c>
      <c r="I10" s="50">
        <v>97.694999999999993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-13304.76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-3419.3249999999998</v>
      </c>
      <c r="J11" s="56" t="str">
        <f>+'[1](1)'!J11</f>
        <v>모바일</v>
      </c>
      <c r="K11" s="44">
        <v>11000</v>
      </c>
      <c r="L11" s="2"/>
      <c r="M11" s="20"/>
      <c r="N11" s="51" t="str">
        <f t="shared" si="3"/>
        <v>고객우대</v>
      </c>
      <c r="O11" s="54">
        <f>SUM(D10+I10+D23+I23+D41+I41)</f>
        <v>477.83100000000002</v>
      </c>
      <c r="P11" s="51" t="str">
        <f t="shared" si="4"/>
        <v>OK케시백</v>
      </c>
      <c r="Q11" s="53">
        <f>SUM(F10+K10+F23+K23+F41+K41)</f>
        <v>28602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-16724.084999999999</v>
      </c>
      <c r="P12" s="51" t="str">
        <f t="shared" si="4"/>
        <v>모바일</v>
      </c>
      <c r="Q12" s="53">
        <f>SUM(F11+K11+F24+K24+F42+K42)</f>
        <v>11000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8913445.3320000004</v>
      </c>
      <c r="E13" s="29" t="str">
        <f>+'[1](1)'!E13</f>
        <v>합계</v>
      </c>
      <c r="F13" s="61">
        <f>SUM(F4:F12)</f>
        <v>8912499</v>
      </c>
      <c r="G13" s="62"/>
      <c r="H13" s="29" t="str">
        <f t="shared" si="2"/>
        <v>합계</v>
      </c>
      <c r="I13" s="60">
        <f>SUM((I4-I5-I6-I7-I8-I9)*$I$1+I11)</f>
        <v>8586105.5150000006</v>
      </c>
      <c r="J13" s="29" t="str">
        <f t="shared" ref="J13" si="5">+E13</f>
        <v>합계</v>
      </c>
      <c r="K13" s="61">
        <f>IF(K8=0,0,SUM(K4:K12)-F8)</f>
        <v>8586368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-946.33200000040233</v>
      </c>
      <c r="G14" s="27"/>
      <c r="H14" s="27"/>
      <c r="I14" s="27"/>
      <c r="J14" s="27"/>
      <c r="K14" s="67">
        <f>SUM(K13-I13)</f>
        <v>262.48499999940395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74316.845000000001</v>
      </c>
      <c r="P14" s="39" t="str">
        <f t="shared" si="4"/>
        <v>합계</v>
      </c>
      <c r="Q14" s="69">
        <f>SUM(Q5:Q13)</f>
        <v>17498867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-683.84700000099838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22</v>
      </c>
      <c r="Q19" s="48">
        <f>SUM(P19*1000)</f>
        <v>22000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56</v>
      </c>
      <c r="Q20" s="53">
        <f>SUM(P20*1000)</f>
        <v>56000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57</v>
      </c>
      <c r="O21" s="142"/>
      <c r="P21" s="118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59</v>
      </c>
      <c r="O22" s="138"/>
      <c r="P22" s="118">
        <v>25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61</v>
      </c>
      <c r="O23" s="138"/>
      <c r="P23" s="118">
        <v>16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62</v>
      </c>
      <c r="O24" s="138"/>
      <c r="P24" s="118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140</v>
      </c>
      <c r="Q28" s="69">
        <f>SUM(Q19:Q27)</f>
        <v>78000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24058</v>
      </c>
      <c r="P31" s="103">
        <v>24093</v>
      </c>
      <c r="Q31" s="104">
        <f>P31-O31</f>
        <v>35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3" workbookViewId="0">
      <selection activeCell="F8" sqref="F8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99">
        <v>5</v>
      </c>
      <c r="F1" s="1"/>
      <c r="G1" s="1"/>
      <c r="H1" s="1"/>
      <c r="I1" s="1">
        <v>962</v>
      </c>
      <c r="J1" s="1"/>
      <c r="K1" s="1"/>
      <c r="L1" s="21">
        <f>+ROUND(+O5*0.584/1000,3)</f>
        <v>11.624000000000001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11.164999999999999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66.989999999999995</v>
      </c>
      <c r="M3" s="18" t="s">
        <v>10</v>
      </c>
      <c r="N3" s="3"/>
      <c r="O3" s="3"/>
      <c r="P3" s="146" t="str">
        <f>+'(1)'!C1&amp;"년"&amp;'(1)'!E1&amp;"월"&amp;C1&amp;"일"</f>
        <v>2023년7월6일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11151.23</v>
      </c>
      <c r="E4" s="34" t="str">
        <f>+'[1](1)'!E4</f>
        <v>고액권</v>
      </c>
      <c r="F4" s="36">
        <v>265000</v>
      </c>
      <c r="G4" s="27"/>
      <c r="H4" s="34" t="str">
        <f>+C4</f>
        <v>판매량</v>
      </c>
      <c r="I4" s="35">
        <v>8752.9050000000007</v>
      </c>
      <c r="J4" s="42" t="str">
        <f>+'[1](1)'!J4</f>
        <v>고액권</v>
      </c>
      <c r="K4" s="36">
        <v>285000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42075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19904.135000000002</v>
      </c>
      <c r="P5" s="47" t="str">
        <f>+E4</f>
        <v>고액권</v>
      </c>
      <c r="Q5" s="48">
        <f>SUM(F4+K4+F17+K17+F35+K35)</f>
        <v>550000</v>
      </c>
      <c r="R5" s="7">
        <v>31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228.30500000000001</v>
      </c>
      <c r="E6" s="105" t="str">
        <f>+'[1](1)'!E6</f>
        <v>블루/레드포인트</v>
      </c>
      <c r="F6" s="44">
        <v>46899</v>
      </c>
      <c r="G6" s="27"/>
      <c r="H6" s="42" t="str">
        <f t="shared" si="2"/>
        <v>외상전표</v>
      </c>
      <c r="I6" s="50">
        <v>12.856999999999999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2.9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104</v>
      </c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241.16200000000001</v>
      </c>
      <c r="P7" s="106" t="str">
        <f t="shared" ref="P7:P14" si="4">+E6</f>
        <v>블루/레드포인트</v>
      </c>
      <c r="Q7" s="53">
        <f>SUM(F6+K6+F19+K19+F37+K37)</f>
        <v>46899</v>
      </c>
      <c r="R7" s="5" t="s">
        <v>54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10171640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18273153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104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18273153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266.096</v>
      </c>
      <c r="E10" s="42" t="str">
        <f>+'[1](1)'!E10</f>
        <v>OK케시백</v>
      </c>
      <c r="F10" s="44">
        <v>12000</v>
      </c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>
        <v>20000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-9313.36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266.096</v>
      </c>
      <c r="P11" s="51" t="str">
        <f t="shared" si="4"/>
        <v>OK케시백</v>
      </c>
      <c r="Q11" s="53">
        <f>SUM(F10+K10+F23+K23+F41+K41)</f>
        <v>32000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-9313.36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10498540.49</v>
      </c>
      <c r="E13" s="29" t="str">
        <f>+'[1](1)'!E13</f>
        <v>합계</v>
      </c>
      <c r="F13" s="61">
        <f>SUM(F4:F12)</f>
        <v>10498643</v>
      </c>
      <c r="G13" s="62"/>
      <c r="H13" s="29" t="str">
        <f t="shared" si="2"/>
        <v>합계</v>
      </c>
      <c r="I13" s="60">
        <f>SUM((I4-I5-I6-I7-I8-I9)*$I$1+I11)</f>
        <v>8407926.1760000009</v>
      </c>
      <c r="J13" s="29" t="str">
        <f t="shared" ref="J13" si="5">+E13</f>
        <v>합계</v>
      </c>
      <c r="K13" s="61">
        <f>IF(K8=0,0,SUM(K4:K12)-F8)</f>
        <v>8407513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102.50999999977648</v>
      </c>
      <c r="G14" s="27"/>
      <c r="H14" s="27"/>
      <c r="I14" s="27"/>
      <c r="J14" s="27"/>
      <c r="K14" s="67">
        <f>SUM(K13-I13)</f>
        <v>-413.17600000090897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89001.505000000005</v>
      </c>
      <c r="P14" s="39" t="str">
        <f t="shared" si="4"/>
        <v>합계</v>
      </c>
      <c r="Q14" s="69">
        <f>SUM(Q5:Q13)</f>
        <v>18906156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-310.66600000113249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66</v>
      </c>
      <c r="Q20" s="53">
        <f>SUM(P20*1000)</f>
        <v>66000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57</v>
      </c>
      <c r="O21" s="142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59</v>
      </c>
      <c r="O22" s="138"/>
      <c r="P22" s="118">
        <v>27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61</v>
      </c>
      <c r="O23" s="138"/>
      <c r="P23" s="118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62</v>
      </c>
      <c r="O24" s="138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129</v>
      </c>
      <c r="Q28" s="69">
        <f>SUM(Q19:Q27)</f>
        <v>74000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24093</v>
      </c>
      <c r="P31" s="103">
        <v>24144</v>
      </c>
      <c r="Q31" s="104">
        <f>P31-O31</f>
        <v>51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D11" sqref="D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99">
        <v>5</v>
      </c>
      <c r="F1" s="1"/>
      <c r="G1" s="1"/>
      <c r="H1" s="1"/>
      <c r="I1" s="1">
        <v>962</v>
      </c>
      <c r="J1" s="1"/>
      <c r="K1" s="1"/>
      <c r="L1" s="21">
        <f>+ROUND(+O5*0.584/1000,3)</f>
        <v>11.541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11.218999999999999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78.533000000000001</v>
      </c>
      <c r="M3" s="18" t="s">
        <v>10</v>
      </c>
      <c r="N3" s="3"/>
      <c r="O3" s="3"/>
      <c r="P3" s="146" t="str">
        <f>+'(1)'!C1&amp;"년"&amp;'(1)'!E1&amp;"월"&amp;C1&amp;"일"</f>
        <v>2023년7월7일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10741.78</v>
      </c>
      <c r="E4" s="34" t="str">
        <f>+'[1](1)'!E4</f>
        <v>고액권</v>
      </c>
      <c r="F4" s="36">
        <v>150000</v>
      </c>
      <c r="G4" s="27"/>
      <c r="H4" s="34" t="str">
        <f>+C4</f>
        <v>판매량</v>
      </c>
      <c r="I4" s="35">
        <v>9019.3870000000006</v>
      </c>
      <c r="J4" s="42" t="str">
        <f>+'[1](1)'!J4</f>
        <v>고액권</v>
      </c>
      <c r="K4" s="36">
        <v>170000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21026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19761.167000000001</v>
      </c>
      <c r="P5" s="47" t="str">
        <f>+E4</f>
        <v>고액권</v>
      </c>
      <c r="Q5" s="48">
        <f>SUM(F4+K4+F17+K17+F35+K35)</f>
        <v>320000</v>
      </c>
      <c r="R5" s="7">
        <v>33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470.185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>
        <v>437</v>
      </c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470.185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9706142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18209812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437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18209812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382.38499999999999</v>
      </c>
      <c r="E10" s="42" t="str">
        <f>+'[1](1)'!E10</f>
        <v>OK케시백</v>
      </c>
      <c r="F10" s="44">
        <v>4000</v>
      </c>
      <c r="G10" s="27"/>
      <c r="H10" s="42" t="str">
        <f t="shared" si="2"/>
        <v>고객우대</v>
      </c>
      <c r="I10" s="50">
        <v>48.966999999999999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-13383.475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-1713.845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431.35199999999998</v>
      </c>
      <c r="P11" s="51" t="str">
        <f t="shared" si="4"/>
        <v>OK케시백</v>
      </c>
      <c r="Q11" s="53">
        <f>SUM(F10+K10+F23+K23+F41+K41)</f>
        <v>4000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-15097.32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9867890.915000001</v>
      </c>
      <c r="E13" s="29" t="str">
        <f>+'[1](1)'!E13</f>
        <v>합계</v>
      </c>
      <c r="F13" s="61">
        <f>SUM(F4:F12)</f>
        <v>9867579</v>
      </c>
      <c r="G13" s="62"/>
      <c r="H13" s="29" t="str">
        <f t="shared" si="2"/>
        <v>합계</v>
      </c>
      <c r="I13" s="60">
        <f>SUM((I4-I5-I6-I7-I8-I9)*$I$1+I11)</f>
        <v>8674936.4489999991</v>
      </c>
      <c r="J13" s="29" t="str">
        <f t="shared" ref="J13" si="5">+E13</f>
        <v>합계</v>
      </c>
      <c r="K13" s="61">
        <f>IF(K8=0,0,SUM(K4:K12)-F8)</f>
        <v>8674670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-311.91500000096858</v>
      </c>
      <c r="G14" s="27"/>
      <c r="H14" s="27"/>
      <c r="I14" s="27"/>
      <c r="J14" s="27"/>
      <c r="K14" s="67">
        <f>SUM(K13-I13)</f>
        <v>-266.44899999909103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81357.59</v>
      </c>
      <c r="P14" s="39" t="str">
        <f t="shared" si="4"/>
        <v>합계</v>
      </c>
      <c r="Q14" s="69">
        <f>SUM(Q5:Q13)</f>
        <v>18542249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-578.3640000000596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63</v>
      </c>
      <c r="Q20" s="53">
        <f>SUM(P20*1000)</f>
        <v>63000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57</v>
      </c>
      <c r="O21" s="142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59</v>
      </c>
      <c r="O22" s="138"/>
      <c r="P22" s="118">
        <v>28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61</v>
      </c>
      <c r="O23" s="138"/>
      <c r="P23" s="118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62</v>
      </c>
      <c r="O24" s="138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125</v>
      </c>
      <c r="Q28" s="69">
        <f>SUM(Q19:Q27)</f>
        <v>75000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24144</v>
      </c>
      <c r="P31" s="103">
        <v>24183</v>
      </c>
      <c r="Q31" s="104">
        <f>P31-O31</f>
        <v>39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99">
        <v>5</v>
      </c>
      <c r="F1" s="1"/>
      <c r="G1" s="1"/>
      <c r="H1" s="1"/>
      <c r="I1" s="1">
        <v>962</v>
      </c>
      <c r="J1" s="1"/>
      <c r="K1" s="1"/>
      <c r="L1" s="22">
        <f>+ROUND(+O5*0.584/1000,3)</f>
        <v>9.4809999999999999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11.002000000000001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">
        <v>55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88.016000000000005</v>
      </c>
      <c r="M3" s="18" t="s">
        <v>10</v>
      </c>
      <c r="N3" s="3"/>
      <c r="O3" s="3"/>
      <c r="P3" s="146" t="str">
        <f>+'(1)'!C1&amp;"년"&amp;'(1)'!E1&amp;"월"&amp;C1&amp;"일"</f>
        <v>2023년7월8일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8227.3119999999999</v>
      </c>
      <c r="E4" s="34" t="str">
        <f>+'[1](1)'!E4</f>
        <v>고액권</v>
      </c>
      <c r="F4" s="36">
        <v>170000</v>
      </c>
      <c r="G4" s="27"/>
      <c r="H4" s="34" t="str">
        <f>+C4</f>
        <v>판매량</v>
      </c>
      <c r="I4" s="35">
        <v>8008.09</v>
      </c>
      <c r="J4" s="42" t="str">
        <f>+'[1](1)'!J4</f>
        <v>고액권</v>
      </c>
      <c r="K4" s="36">
        <v>125000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40628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16235.402</v>
      </c>
      <c r="P5" s="47" t="str">
        <f>+E4</f>
        <v>고액권</v>
      </c>
      <c r="Q5" s="48">
        <f>SUM(F4+K4+F17+K17+F35+K35)</f>
        <v>295000</v>
      </c>
      <c r="R5" s="7">
        <v>33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17.87</v>
      </c>
      <c r="E6" s="105" t="str">
        <f>+'[1](1)'!E6</f>
        <v>블루/레드포인트</v>
      </c>
      <c r="F6" s="44">
        <v>49372</v>
      </c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>
        <v>32372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17.87</v>
      </c>
      <c r="P7" s="106" t="str">
        <f t="shared" ref="P7:P14" si="4">+E6</f>
        <v>블루/레드포인트</v>
      </c>
      <c r="Q7" s="53">
        <f>SUM(F6+K6+F19+K19+F37+K37)</f>
        <v>81744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7660317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15204507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15204507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198.26599999999999</v>
      </c>
      <c r="E10" s="42" t="str">
        <f>+'[1](1)'!E10</f>
        <v>OK케시백</v>
      </c>
      <c r="F10" s="44">
        <v>3600</v>
      </c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-6939.3099999999995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198.26599999999999</v>
      </c>
      <c r="P11" s="51" t="str">
        <f t="shared" si="4"/>
        <v>OK케시백</v>
      </c>
      <c r="Q11" s="53">
        <f>SUM(F10+K10+F23+K23+F41+K41)</f>
        <v>3600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-6939.3099999999995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7890543.8939999994</v>
      </c>
      <c r="E13" s="29" t="str">
        <f>+'[1](1)'!E13</f>
        <v>합계</v>
      </c>
      <c r="F13" s="61">
        <f>SUM(F4:F12)</f>
        <v>7890289</v>
      </c>
      <c r="G13" s="62"/>
      <c r="H13" s="29" t="str">
        <f t="shared" si="2"/>
        <v>합계</v>
      </c>
      <c r="I13" s="60">
        <f>SUM((I4-I5-I6-I7-I8-I9)*$I$1+I11)</f>
        <v>7703782.5800000001</v>
      </c>
      <c r="J13" s="29" t="str">
        <f t="shared" ref="J13" si="5">+E13</f>
        <v>합계</v>
      </c>
      <c r="K13" s="61">
        <f>IF(K8=0,0,SUM(K4:K12)-F8)</f>
        <v>7703562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-254.89399999938905</v>
      </c>
      <c r="G14" s="27"/>
      <c r="H14" s="27"/>
      <c r="I14" s="27"/>
      <c r="J14" s="27"/>
      <c r="K14" s="67">
        <f>SUM(K13-I13)</f>
        <v>-220.58000000007451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74148.350000000006</v>
      </c>
      <c r="P14" s="39" t="str">
        <f t="shared" si="4"/>
        <v>합계</v>
      </c>
      <c r="Q14" s="69">
        <f>SUM(Q5:Q13)</f>
        <v>15593851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-475.47399999946356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49</v>
      </c>
      <c r="Q20" s="53">
        <f>SUM(P20*1000)</f>
        <v>49000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57</v>
      </c>
      <c r="O21" s="142"/>
      <c r="P21" s="118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59</v>
      </c>
      <c r="O22" s="138"/>
      <c r="P22" s="118">
        <v>20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61</v>
      </c>
      <c r="O23" s="138"/>
      <c r="P23" s="118">
        <v>16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62</v>
      </c>
      <c r="O24" s="138"/>
      <c r="P24" s="118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-5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100</v>
      </c>
      <c r="Q28" s="69">
        <f>SUM(Q19:Q27)</f>
        <v>60000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24183</v>
      </c>
      <c r="P31" s="103">
        <v>24213</v>
      </c>
      <c r="Q31" s="104">
        <f>P31-O31</f>
        <v>30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D10" sqref="D10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99">
        <v>5</v>
      </c>
      <c r="F1" s="1"/>
      <c r="G1" s="1"/>
      <c r="H1" s="1"/>
      <c r="I1" s="1">
        <v>962</v>
      </c>
      <c r="J1" s="1"/>
      <c r="K1" s="1"/>
      <c r="L1" s="22">
        <f>+ROUND(+O5*0.584/1000,3)</f>
        <v>6.2030000000000003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10.468999999999999</v>
      </c>
      <c r="M2" s="18" t="s">
        <v>7</v>
      </c>
      <c r="N2" s="145" t="s">
        <v>1</v>
      </c>
      <c r="O2" s="145"/>
      <c r="P2" s="145"/>
      <c r="Q2" s="145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94.220999999999989</v>
      </c>
      <c r="M3" s="18" t="s">
        <v>10</v>
      </c>
      <c r="N3" s="3"/>
      <c r="O3" s="3"/>
      <c r="P3" s="146" t="str">
        <f>+'(1)'!C1&amp;"년"&amp;'(1)'!E1&amp;"월"&amp;C1&amp;"일"</f>
        <v>2023년7월9일</v>
      </c>
      <c r="Q3" s="146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5856.4870000000001</v>
      </c>
      <c r="E4" s="34" t="str">
        <f>+'[1](1)'!E4</f>
        <v>고액권</v>
      </c>
      <c r="F4" s="36">
        <v>180000</v>
      </c>
      <c r="G4" s="27"/>
      <c r="H4" s="34" t="str">
        <f>+C4</f>
        <v>판매량</v>
      </c>
      <c r="I4" s="35">
        <v>4764.8069999999998</v>
      </c>
      <c r="J4" s="42" t="str">
        <f>+'[1](1)'!J4</f>
        <v>고액권</v>
      </c>
      <c r="K4" s="36">
        <v>100000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29012</v>
      </c>
      <c r="S4" s="6" t="s">
        <v>2</v>
      </c>
      <c r="T4" s="1"/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10621.294</v>
      </c>
      <c r="P5" s="47" t="str">
        <f>+E4</f>
        <v>고액권</v>
      </c>
      <c r="Q5" s="48">
        <f>SUM(F4+K4+F17+K17+F35+K35)</f>
        <v>280000</v>
      </c>
      <c r="R5" s="7">
        <v>34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20.436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20.436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5428642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9870850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9870850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61.237000000000002</v>
      </c>
      <c r="E10" s="42" t="str">
        <f>+'[1](1)'!E10</f>
        <v>OK케시백</v>
      </c>
      <c r="F10" s="44">
        <v>6517</v>
      </c>
      <c r="G10" s="27"/>
      <c r="H10" s="42" t="str">
        <f t="shared" si="2"/>
        <v>고객우대</v>
      </c>
      <c r="I10" s="50">
        <v>44.735999999999997</v>
      </c>
      <c r="J10" s="42" t="str">
        <f>+'[1](1)'!J10</f>
        <v>OK케시백</v>
      </c>
      <c r="K10" s="44">
        <v>17495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-2143.2950000000001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-1565.76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105.973</v>
      </c>
      <c r="P11" s="51" t="str">
        <f t="shared" si="4"/>
        <v>OK케시백</v>
      </c>
      <c r="Q11" s="53">
        <f>SUM(F10+K10+F23+K23+F41+K41)</f>
        <v>24012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-3709.0549999999998</v>
      </c>
      <c r="P12" s="51" t="str">
        <f t="shared" si="4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5631797.199</v>
      </c>
      <c r="E13" s="29" t="str">
        <f>+'[1](1)'!E13</f>
        <v>합계</v>
      </c>
      <c r="F13" s="61">
        <f>SUM(F4:F12)</f>
        <v>5622159</v>
      </c>
      <c r="G13" s="62"/>
      <c r="H13" s="29" t="str">
        <f t="shared" si="2"/>
        <v>합계</v>
      </c>
      <c r="I13" s="60">
        <f>SUM((I4-I5-I6-I7-I8-I9)*$I$1+I11)</f>
        <v>4562519.142</v>
      </c>
      <c r="J13" s="29" t="str">
        <f t="shared" ref="J13" si="5">+E13</f>
        <v>합계</v>
      </c>
      <c r="K13" s="61">
        <f>IF(K8=0,0,SUM(K4:K12)-F8)</f>
        <v>4561703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-9638.1990000000224</v>
      </c>
      <c r="G14" s="27"/>
      <c r="H14" s="27"/>
      <c r="I14" s="27"/>
      <c r="J14" s="27"/>
      <c r="K14" s="67">
        <f>SUM(K13-I13)</f>
        <v>-816.14199999999255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49295.235000000001</v>
      </c>
      <c r="P14" s="39" t="str">
        <f t="shared" si="4"/>
        <v>합계</v>
      </c>
      <c r="Q14" s="69">
        <f>SUM(Q5:Q13)</f>
        <v>10183862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-10454.341000000015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1" t="s">
        <v>34</v>
      </c>
      <c r="O18" s="144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5" t="s">
        <v>37</v>
      </c>
      <c r="O19" s="136"/>
      <c r="P19" s="117">
        <v>3</v>
      </c>
      <c r="Q19" s="48">
        <f>SUM(P19*1000)</f>
        <v>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1" t="s">
        <v>38</v>
      </c>
      <c r="O20" s="142"/>
      <c r="P20" s="118">
        <v>8</v>
      </c>
      <c r="Q20" s="53">
        <f>SUM(P20*1000)</f>
        <v>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1" t="s">
        <v>57</v>
      </c>
      <c r="O21" s="142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3" t="s">
        <v>59</v>
      </c>
      <c r="O22" s="138"/>
      <c r="P22" s="118">
        <v>11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7" t="s">
        <v>61</v>
      </c>
      <c r="O23" s="138"/>
      <c r="P23" s="118">
        <v>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7" t="s">
        <v>62</v>
      </c>
      <c r="O24" s="138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7"/>
      <c r="O25" s="138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7"/>
      <c r="O26" s="138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9" t="s">
        <v>39</v>
      </c>
      <c r="O27" s="140"/>
      <c r="P27" s="119">
        <f>+P28-SUM(P19:P26)</f>
        <v>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1" t="s">
        <v>40</v>
      </c>
      <c r="O28" s="132"/>
      <c r="P28" s="120">
        <v>39</v>
      </c>
      <c r="Q28" s="69">
        <f>SUM(Q19:Q27)</f>
        <v>11000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24213</v>
      </c>
      <c r="P31" s="103">
        <v>24220</v>
      </c>
      <c r="Q31" s="104">
        <f>P31-O31</f>
        <v>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1:O21"/>
    <mergeCell ref="N2:Q2"/>
    <mergeCell ref="P3:Q3"/>
    <mergeCell ref="N19:O19"/>
    <mergeCell ref="N20:O20"/>
    <mergeCell ref="N18:O18"/>
    <mergeCell ref="N28:O28"/>
    <mergeCell ref="N22:O22"/>
    <mergeCell ref="N23:O23"/>
    <mergeCell ref="N24:O24"/>
    <mergeCell ref="N27:O27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2017-12-05T23:48:13Z</cp:lastPrinted>
  <dcterms:created xsi:type="dcterms:W3CDTF">2017-04-25T00:27:17Z</dcterms:created>
  <dcterms:modified xsi:type="dcterms:W3CDTF">2023-10-24T09:11:25Z</dcterms:modified>
</cp:coreProperties>
</file>