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3" activeTab="29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externalReferences>
    <externalReference r:id="rId32"/>
  </externalReferences>
  <calcPr calcId="144525"/>
</workbook>
</file>

<file path=xl/calcChain.xml><?xml version="1.0" encoding="utf-8"?>
<calcChain xmlns="http://schemas.openxmlformats.org/spreadsheetml/2006/main">
  <c r="K8" i="153" l="1"/>
  <c r="F12" i="149" l="1"/>
  <c r="F10" i="149"/>
  <c r="K8" i="146" l="1"/>
  <c r="F8" i="143" l="1"/>
  <c r="K3" i="144" l="1"/>
  <c r="K3" i="145"/>
  <c r="K3" i="146"/>
  <c r="K3" i="147"/>
  <c r="K3" i="148"/>
  <c r="K3" i="149"/>
  <c r="K3" i="150"/>
  <c r="K3" i="151"/>
  <c r="K3" i="152"/>
  <c r="K3" i="153"/>
  <c r="K3" i="154"/>
  <c r="K3" i="155"/>
  <c r="K3" i="156"/>
  <c r="K3" i="157"/>
  <c r="K3" i="158"/>
  <c r="K3" i="159"/>
  <c r="K3" i="143"/>
  <c r="K3" i="142"/>
  <c r="K3" i="141"/>
  <c r="K3" i="140"/>
  <c r="K3" i="139"/>
  <c r="K3" i="138"/>
  <c r="F3" i="133"/>
  <c r="P27" i="1" l="1"/>
  <c r="I26" i="13" l="1"/>
  <c r="I26" i="131"/>
  <c r="I26" i="132"/>
  <c r="I26" i="133"/>
  <c r="I26" i="134"/>
  <c r="I26" i="135"/>
  <c r="I26" i="136"/>
  <c r="I26" i="137"/>
  <c r="I26" i="138"/>
  <c r="I26" i="139"/>
  <c r="I26" i="140"/>
  <c r="I26" i="141"/>
  <c r="I26" i="142"/>
  <c r="I26" i="143"/>
  <c r="I26" i="144"/>
  <c r="I26" i="145"/>
  <c r="I26" i="146"/>
  <c r="I26" i="147"/>
  <c r="I26" i="148"/>
  <c r="I26" i="149"/>
  <c r="I26" i="150"/>
  <c r="I26" i="151"/>
  <c r="I26" i="152"/>
  <c r="I26" i="153"/>
  <c r="I26" i="154"/>
  <c r="I26" i="155"/>
  <c r="I26" i="156"/>
  <c r="I26" i="157"/>
  <c r="I26" i="158"/>
  <c r="I26" i="159"/>
  <c r="I26" i="1"/>
  <c r="D26" i="13"/>
  <c r="D26" i="131"/>
  <c r="D26" i="132"/>
  <c r="D26" i="133"/>
  <c r="D26" i="134"/>
  <c r="D26" i="135"/>
  <c r="D26" i="136"/>
  <c r="D26" i="137"/>
  <c r="D26" i="138"/>
  <c r="D26" i="139"/>
  <c r="D26" i="140"/>
  <c r="D26" i="141"/>
  <c r="D26" i="142"/>
  <c r="D26" i="143"/>
  <c r="D26" i="144"/>
  <c r="D26" i="145"/>
  <c r="D26" i="146"/>
  <c r="D26" i="147"/>
  <c r="D26" i="148"/>
  <c r="D26" i="149"/>
  <c r="D26" i="150"/>
  <c r="D26" i="151"/>
  <c r="D26" i="152"/>
  <c r="D26" i="153"/>
  <c r="D26" i="154"/>
  <c r="D26" i="155"/>
  <c r="D26" i="156"/>
  <c r="D26" i="157"/>
  <c r="D26" i="158"/>
  <c r="D26" i="159"/>
  <c r="D13" i="133"/>
  <c r="P27" i="13" l="1"/>
  <c r="P27" i="131"/>
  <c r="P27" i="132"/>
  <c r="P27" i="133"/>
  <c r="P27" i="134"/>
  <c r="P27" i="135"/>
  <c r="P27" i="136"/>
  <c r="P27" i="137"/>
  <c r="P27" i="138"/>
  <c r="P27" i="139"/>
  <c r="P27" i="140"/>
  <c r="P27" i="141"/>
  <c r="P27" i="142"/>
  <c r="P27" i="143"/>
  <c r="P27" i="144"/>
  <c r="P27" i="145"/>
  <c r="P27" i="146"/>
  <c r="P27" i="147"/>
  <c r="P27" i="148"/>
  <c r="P27" i="149"/>
  <c r="P27" i="150"/>
  <c r="P27" i="151"/>
  <c r="P27" i="152"/>
  <c r="P27" i="153"/>
  <c r="P27" i="154"/>
  <c r="P27" i="155"/>
  <c r="P27" i="156"/>
  <c r="P27" i="157"/>
  <c r="P27" i="158"/>
  <c r="P27" i="159"/>
  <c r="J12" i="13" l="1"/>
  <c r="J11" i="13"/>
  <c r="J10" i="13"/>
  <c r="J9" i="13"/>
  <c r="J8" i="13"/>
  <c r="J7" i="13"/>
  <c r="J6" i="13"/>
  <c r="J5" i="13"/>
  <c r="J4" i="13"/>
  <c r="J3" i="13"/>
  <c r="J12" i="131"/>
  <c r="J11" i="131"/>
  <c r="J10" i="131"/>
  <c r="J9" i="131"/>
  <c r="J8" i="131"/>
  <c r="J7" i="131"/>
  <c r="J6" i="131"/>
  <c r="J5" i="131"/>
  <c r="J4" i="131"/>
  <c r="J3" i="131"/>
  <c r="J12" i="132"/>
  <c r="J11" i="132"/>
  <c r="J10" i="132"/>
  <c r="J9" i="132"/>
  <c r="J8" i="132"/>
  <c r="J7" i="132"/>
  <c r="J6" i="132"/>
  <c r="J5" i="132"/>
  <c r="J4" i="132"/>
  <c r="J3" i="132"/>
  <c r="J12" i="133"/>
  <c r="J11" i="133"/>
  <c r="J10" i="133"/>
  <c r="J9" i="133"/>
  <c r="J8" i="133"/>
  <c r="J7" i="133"/>
  <c r="J6" i="133"/>
  <c r="J5" i="133"/>
  <c r="J4" i="133"/>
  <c r="J3" i="133"/>
  <c r="J12" i="134"/>
  <c r="J11" i="134"/>
  <c r="J10" i="134"/>
  <c r="J9" i="134"/>
  <c r="J8" i="134"/>
  <c r="J7" i="134"/>
  <c r="J6" i="134"/>
  <c r="J5" i="134"/>
  <c r="J4" i="134"/>
  <c r="J3" i="134"/>
  <c r="J12" i="135"/>
  <c r="J11" i="135"/>
  <c r="J10" i="135"/>
  <c r="J9" i="135"/>
  <c r="J8" i="135"/>
  <c r="J7" i="135"/>
  <c r="J6" i="135"/>
  <c r="J5" i="135"/>
  <c r="J4" i="135"/>
  <c r="J3" i="135"/>
  <c r="J12" i="136"/>
  <c r="J11" i="136"/>
  <c r="J10" i="136"/>
  <c r="J9" i="136"/>
  <c r="J8" i="136"/>
  <c r="J7" i="136"/>
  <c r="J6" i="136"/>
  <c r="J5" i="136"/>
  <c r="J4" i="136"/>
  <c r="J3" i="136"/>
  <c r="J12" i="137"/>
  <c r="J11" i="137"/>
  <c r="J10" i="137"/>
  <c r="J9" i="137"/>
  <c r="J8" i="137"/>
  <c r="J7" i="137"/>
  <c r="J6" i="137"/>
  <c r="J5" i="137"/>
  <c r="J4" i="137"/>
  <c r="J3" i="137"/>
  <c r="J12" i="138"/>
  <c r="J11" i="138"/>
  <c r="J10" i="138"/>
  <c r="J9" i="138"/>
  <c r="J8" i="138"/>
  <c r="J7" i="138"/>
  <c r="J6" i="138"/>
  <c r="J5" i="138"/>
  <c r="J4" i="138"/>
  <c r="J3" i="138"/>
  <c r="J12" i="139"/>
  <c r="J11" i="139"/>
  <c r="J10" i="139"/>
  <c r="J9" i="139"/>
  <c r="J8" i="139"/>
  <c r="J7" i="139"/>
  <c r="J6" i="139"/>
  <c r="J5" i="139"/>
  <c r="J4" i="139"/>
  <c r="J3" i="139"/>
  <c r="J12" i="140"/>
  <c r="J11" i="140"/>
  <c r="J10" i="140"/>
  <c r="J9" i="140"/>
  <c r="J8" i="140"/>
  <c r="J7" i="140"/>
  <c r="J6" i="140"/>
  <c r="J5" i="140"/>
  <c r="J4" i="140"/>
  <c r="J3" i="140"/>
  <c r="J12" i="141"/>
  <c r="J11" i="141"/>
  <c r="J10" i="141"/>
  <c r="J9" i="141"/>
  <c r="J8" i="141"/>
  <c r="J7" i="141"/>
  <c r="J6" i="141"/>
  <c r="J5" i="141"/>
  <c r="J4" i="141"/>
  <c r="J3" i="141"/>
  <c r="J12" i="142"/>
  <c r="J11" i="142"/>
  <c r="J10" i="142"/>
  <c r="J9" i="142"/>
  <c r="J8" i="142"/>
  <c r="J7" i="142"/>
  <c r="J6" i="142"/>
  <c r="J5" i="142"/>
  <c r="J4" i="142"/>
  <c r="J3" i="142"/>
  <c r="J12" i="143"/>
  <c r="J11" i="143"/>
  <c r="J10" i="143"/>
  <c r="J9" i="143"/>
  <c r="J8" i="143"/>
  <c r="J7" i="143"/>
  <c r="J6" i="143"/>
  <c r="J5" i="143"/>
  <c r="J4" i="143"/>
  <c r="J3" i="143"/>
  <c r="J12" i="144"/>
  <c r="J11" i="144"/>
  <c r="J10" i="144"/>
  <c r="J9" i="144"/>
  <c r="J8" i="144"/>
  <c r="J7" i="144"/>
  <c r="J6" i="144"/>
  <c r="J5" i="144"/>
  <c r="J4" i="144"/>
  <c r="J3" i="144"/>
  <c r="J12" i="145"/>
  <c r="J11" i="145"/>
  <c r="J10" i="145"/>
  <c r="J9" i="145"/>
  <c r="J8" i="145"/>
  <c r="J7" i="145"/>
  <c r="J6" i="145"/>
  <c r="J5" i="145"/>
  <c r="J4" i="145"/>
  <c r="J3" i="145"/>
  <c r="J12" i="146"/>
  <c r="J11" i="146"/>
  <c r="J10" i="146"/>
  <c r="J9" i="146"/>
  <c r="J8" i="146"/>
  <c r="J7" i="146"/>
  <c r="J6" i="146"/>
  <c r="J5" i="146"/>
  <c r="J4" i="146"/>
  <c r="J3" i="146"/>
  <c r="J12" i="147"/>
  <c r="J11" i="147"/>
  <c r="J10" i="147"/>
  <c r="J9" i="147"/>
  <c r="J8" i="147"/>
  <c r="J7" i="147"/>
  <c r="J6" i="147"/>
  <c r="J5" i="147"/>
  <c r="J4" i="147"/>
  <c r="J3" i="147"/>
  <c r="J12" i="148"/>
  <c r="J11" i="148"/>
  <c r="J10" i="148"/>
  <c r="J9" i="148"/>
  <c r="J8" i="148"/>
  <c r="J7" i="148"/>
  <c r="J6" i="148"/>
  <c r="J5" i="148"/>
  <c r="J4" i="148"/>
  <c r="J3" i="148"/>
  <c r="J12" i="149"/>
  <c r="J11" i="149"/>
  <c r="J10" i="149"/>
  <c r="J9" i="149"/>
  <c r="J8" i="149"/>
  <c r="J7" i="149"/>
  <c r="J6" i="149"/>
  <c r="J5" i="149"/>
  <c r="J4" i="149"/>
  <c r="J3" i="149"/>
  <c r="J12" i="150"/>
  <c r="J11" i="150"/>
  <c r="J10" i="150"/>
  <c r="J9" i="150"/>
  <c r="J8" i="150"/>
  <c r="J7" i="150"/>
  <c r="J6" i="150"/>
  <c r="J5" i="150"/>
  <c r="J4" i="150"/>
  <c r="J3" i="150"/>
  <c r="J12" i="151"/>
  <c r="J11" i="151"/>
  <c r="J10" i="151"/>
  <c r="J9" i="151"/>
  <c r="J8" i="151"/>
  <c r="J7" i="151"/>
  <c r="J6" i="151"/>
  <c r="J5" i="151"/>
  <c r="J4" i="151"/>
  <c r="J3" i="151"/>
  <c r="J12" i="152"/>
  <c r="J11" i="152"/>
  <c r="J10" i="152"/>
  <c r="J9" i="152"/>
  <c r="J8" i="152"/>
  <c r="J7" i="152"/>
  <c r="J6" i="152"/>
  <c r="J5" i="152"/>
  <c r="J4" i="152"/>
  <c r="J3" i="152"/>
  <c r="J12" i="153"/>
  <c r="J11" i="153"/>
  <c r="J10" i="153"/>
  <c r="J9" i="153"/>
  <c r="J8" i="153"/>
  <c r="J7" i="153"/>
  <c r="J6" i="153"/>
  <c r="J5" i="153"/>
  <c r="J4" i="153"/>
  <c r="J3" i="153"/>
  <c r="J12" i="154"/>
  <c r="J11" i="154"/>
  <c r="J10" i="154"/>
  <c r="J9" i="154"/>
  <c r="J8" i="154"/>
  <c r="J7" i="154"/>
  <c r="J6" i="154"/>
  <c r="J5" i="154"/>
  <c r="J4" i="154"/>
  <c r="J3" i="154"/>
  <c r="J12" i="155"/>
  <c r="J11" i="155"/>
  <c r="J10" i="155"/>
  <c r="J9" i="155"/>
  <c r="J8" i="155"/>
  <c r="J7" i="155"/>
  <c r="J6" i="155"/>
  <c r="J5" i="155"/>
  <c r="J4" i="155"/>
  <c r="J3" i="155"/>
  <c r="J12" i="156"/>
  <c r="J11" i="156"/>
  <c r="J10" i="156"/>
  <c r="J9" i="156"/>
  <c r="J8" i="156"/>
  <c r="J7" i="156"/>
  <c r="J6" i="156"/>
  <c r="J5" i="156"/>
  <c r="J4" i="156"/>
  <c r="J3" i="156"/>
  <c r="J12" i="157"/>
  <c r="J11" i="157"/>
  <c r="J10" i="157"/>
  <c r="J9" i="157"/>
  <c r="J8" i="157"/>
  <c r="J7" i="157"/>
  <c r="J6" i="157"/>
  <c r="J5" i="157"/>
  <c r="J4" i="157"/>
  <c r="J3" i="157"/>
  <c r="J12" i="158"/>
  <c r="J11" i="158"/>
  <c r="J10" i="158"/>
  <c r="J9" i="158"/>
  <c r="J8" i="158"/>
  <c r="J7" i="158"/>
  <c r="J6" i="158"/>
  <c r="J5" i="158"/>
  <c r="J4" i="158"/>
  <c r="J3" i="158"/>
  <c r="J12" i="159"/>
  <c r="J11" i="159"/>
  <c r="J10" i="159"/>
  <c r="J9" i="159"/>
  <c r="J8" i="159"/>
  <c r="J7" i="159"/>
  <c r="J6" i="159"/>
  <c r="J5" i="159"/>
  <c r="J4" i="159"/>
  <c r="J3" i="159"/>
  <c r="J12" i="1"/>
  <c r="J11" i="1"/>
  <c r="J10" i="1"/>
  <c r="J9" i="1"/>
  <c r="J8" i="1"/>
  <c r="J7" i="1"/>
  <c r="J6" i="1"/>
  <c r="J5" i="1"/>
  <c r="J4" i="1"/>
  <c r="J3" i="1"/>
  <c r="E13" i="13"/>
  <c r="E12" i="13"/>
  <c r="E11" i="13"/>
  <c r="E10" i="13"/>
  <c r="E9" i="13"/>
  <c r="E8" i="13"/>
  <c r="E7" i="13"/>
  <c r="E6" i="13"/>
  <c r="E5" i="13"/>
  <c r="E4" i="13"/>
  <c r="E13" i="131"/>
  <c r="E12" i="131"/>
  <c r="E11" i="131"/>
  <c r="E10" i="131"/>
  <c r="E9" i="131"/>
  <c r="E8" i="131"/>
  <c r="E7" i="131"/>
  <c r="E6" i="131"/>
  <c r="E5" i="131"/>
  <c r="E4" i="131"/>
  <c r="E13" i="132"/>
  <c r="E12" i="132"/>
  <c r="E11" i="132"/>
  <c r="E10" i="132"/>
  <c r="E9" i="132"/>
  <c r="E8" i="132"/>
  <c r="E7" i="132"/>
  <c r="E6" i="132"/>
  <c r="E5" i="132"/>
  <c r="E4" i="132"/>
  <c r="E13" i="133"/>
  <c r="E12" i="133"/>
  <c r="E11" i="133"/>
  <c r="E10" i="133"/>
  <c r="E9" i="133"/>
  <c r="E8" i="133"/>
  <c r="E7" i="133"/>
  <c r="E6" i="133"/>
  <c r="E5" i="133"/>
  <c r="E4" i="133"/>
  <c r="E13" i="134"/>
  <c r="E12" i="134"/>
  <c r="E11" i="134"/>
  <c r="E10" i="134"/>
  <c r="E9" i="134"/>
  <c r="E8" i="134"/>
  <c r="E7" i="134"/>
  <c r="E6" i="134"/>
  <c r="E5" i="134"/>
  <c r="E4" i="134"/>
  <c r="E13" i="135"/>
  <c r="E12" i="135"/>
  <c r="E11" i="135"/>
  <c r="E10" i="135"/>
  <c r="E9" i="135"/>
  <c r="E8" i="135"/>
  <c r="E7" i="135"/>
  <c r="E6" i="135"/>
  <c r="E5" i="135"/>
  <c r="E4" i="135"/>
  <c r="E13" i="136"/>
  <c r="E12" i="136"/>
  <c r="E11" i="136"/>
  <c r="E10" i="136"/>
  <c r="E9" i="136"/>
  <c r="E8" i="136"/>
  <c r="E7" i="136"/>
  <c r="E6" i="136"/>
  <c r="E5" i="136"/>
  <c r="E4" i="136"/>
  <c r="E13" i="137"/>
  <c r="E12" i="137"/>
  <c r="E11" i="137"/>
  <c r="E10" i="137"/>
  <c r="E9" i="137"/>
  <c r="E8" i="137"/>
  <c r="E7" i="137"/>
  <c r="E6" i="137"/>
  <c r="E5" i="137"/>
  <c r="E4" i="137"/>
  <c r="E13" i="138"/>
  <c r="E12" i="138"/>
  <c r="E11" i="138"/>
  <c r="E10" i="138"/>
  <c r="E9" i="138"/>
  <c r="E8" i="138"/>
  <c r="E7" i="138"/>
  <c r="E6" i="138"/>
  <c r="E5" i="138"/>
  <c r="E4" i="138"/>
  <c r="E13" i="139"/>
  <c r="E12" i="139"/>
  <c r="E11" i="139"/>
  <c r="E10" i="139"/>
  <c r="E9" i="139"/>
  <c r="E8" i="139"/>
  <c r="E7" i="139"/>
  <c r="E6" i="139"/>
  <c r="E5" i="139"/>
  <c r="E4" i="139"/>
  <c r="E13" i="140"/>
  <c r="E12" i="140"/>
  <c r="E11" i="140"/>
  <c r="E10" i="140"/>
  <c r="E9" i="140"/>
  <c r="E8" i="140"/>
  <c r="E7" i="140"/>
  <c r="E6" i="140"/>
  <c r="E5" i="140"/>
  <c r="E4" i="140"/>
  <c r="E13" i="141"/>
  <c r="E12" i="141"/>
  <c r="E11" i="141"/>
  <c r="E10" i="141"/>
  <c r="E9" i="141"/>
  <c r="E8" i="141"/>
  <c r="E7" i="141"/>
  <c r="E6" i="141"/>
  <c r="E5" i="141"/>
  <c r="E4" i="141"/>
  <c r="E13" i="142"/>
  <c r="E12" i="142"/>
  <c r="E11" i="142"/>
  <c r="E10" i="142"/>
  <c r="E9" i="142"/>
  <c r="E8" i="142"/>
  <c r="E7" i="142"/>
  <c r="E6" i="142"/>
  <c r="E5" i="142"/>
  <c r="E4" i="142"/>
  <c r="E13" i="143"/>
  <c r="E12" i="143"/>
  <c r="E11" i="143"/>
  <c r="E10" i="143"/>
  <c r="E9" i="143"/>
  <c r="E8" i="143"/>
  <c r="E7" i="143"/>
  <c r="E6" i="143"/>
  <c r="E5" i="143"/>
  <c r="E4" i="143"/>
  <c r="E13" i="144"/>
  <c r="E12" i="144"/>
  <c r="E11" i="144"/>
  <c r="E10" i="144"/>
  <c r="E9" i="144"/>
  <c r="E8" i="144"/>
  <c r="E7" i="144"/>
  <c r="E6" i="144"/>
  <c r="E5" i="144"/>
  <c r="E4" i="144"/>
  <c r="E13" i="145"/>
  <c r="E12" i="145"/>
  <c r="E11" i="145"/>
  <c r="E10" i="145"/>
  <c r="E9" i="145"/>
  <c r="E8" i="145"/>
  <c r="E7" i="145"/>
  <c r="E6" i="145"/>
  <c r="E5" i="145"/>
  <c r="E4" i="145"/>
  <c r="E13" i="146"/>
  <c r="E12" i="146"/>
  <c r="E11" i="146"/>
  <c r="E10" i="146"/>
  <c r="E9" i="146"/>
  <c r="E8" i="146"/>
  <c r="E7" i="146"/>
  <c r="E6" i="146"/>
  <c r="E5" i="146"/>
  <c r="E4" i="146"/>
  <c r="E13" i="147"/>
  <c r="E12" i="147"/>
  <c r="E11" i="147"/>
  <c r="E10" i="147"/>
  <c r="E9" i="147"/>
  <c r="E8" i="147"/>
  <c r="E7" i="147"/>
  <c r="E6" i="147"/>
  <c r="E5" i="147"/>
  <c r="E4" i="147"/>
  <c r="E13" i="148"/>
  <c r="E12" i="148"/>
  <c r="E11" i="148"/>
  <c r="E10" i="148"/>
  <c r="E9" i="148"/>
  <c r="E8" i="148"/>
  <c r="E7" i="148"/>
  <c r="E6" i="148"/>
  <c r="E5" i="148"/>
  <c r="E4" i="148"/>
  <c r="E13" i="149"/>
  <c r="E12" i="149"/>
  <c r="E11" i="149"/>
  <c r="E10" i="149"/>
  <c r="E9" i="149"/>
  <c r="E8" i="149"/>
  <c r="E7" i="149"/>
  <c r="E6" i="149"/>
  <c r="E5" i="149"/>
  <c r="E4" i="149"/>
  <c r="E13" i="150"/>
  <c r="E12" i="150"/>
  <c r="E11" i="150"/>
  <c r="E10" i="150"/>
  <c r="E9" i="150"/>
  <c r="E8" i="150"/>
  <c r="E7" i="150"/>
  <c r="E6" i="150"/>
  <c r="E5" i="150"/>
  <c r="E4" i="150"/>
  <c r="E13" i="151"/>
  <c r="E12" i="151"/>
  <c r="E11" i="151"/>
  <c r="E10" i="151"/>
  <c r="E9" i="151"/>
  <c r="E8" i="151"/>
  <c r="E7" i="151"/>
  <c r="E6" i="151"/>
  <c r="E5" i="151"/>
  <c r="E4" i="151"/>
  <c r="E13" i="152"/>
  <c r="E12" i="152"/>
  <c r="E11" i="152"/>
  <c r="E10" i="152"/>
  <c r="E9" i="152"/>
  <c r="E8" i="152"/>
  <c r="E7" i="152"/>
  <c r="E6" i="152"/>
  <c r="E5" i="152"/>
  <c r="E4" i="152"/>
  <c r="E13" i="153"/>
  <c r="E12" i="153"/>
  <c r="E11" i="153"/>
  <c r="E10" i="153"/>
  <c r="E9" i="153"/>
  <c r="E8" i="153"/>
  <c r="E7" i="153"/>
  <c r="E6" i="153"/>
  <c r="E5" i="153"/>
  <c r="E4" i="153"/>
  <c r="E13" i="154"/>
  <c r="E12" i="154"/>
  <c r="E11" i="154"/>
  <c r="E10" i="154"/>
  <c r="E9" i="154"/>
  <c r="E8" i="154"/>
  <c r="E7" i="154"/>
  <c r="E6" i="154"/>
  <c r="E5" i="154"/>
  <c r="E4" i="154"/>
  <c r="E13" i="155"/>
  <c r="E12" i="155"/>
  <c r="E11" i="155"/>
  <c r="E10" i="155"/>
  <c r="E9" i="155"/>
  <c r="E8" i="155"/>
  <c r="E7" i="155"/>
  <c r="E6" i="155"/>
  <c r="E5" i="155"/>
  <c r="E4" i="155"/>
  <c r="E13" i="156"/>
  <c r="E12" i="156"/>
  <c r="E11" i="156"/>
  <c r="E10" i="156"/>
  <c r="E9" i="156"/>
  <c r="E8" i="156"/>
  <c r="E7" i="156"/>
  <c r="E6" i="156"/>
  <c r="E5" i="156"/>
  <c r="E4" i="156"/>
  <c r="E13" i="157"/>
  <c r="E12" i="157"/>
  <c r="E11" i="157"/>
  <c r="E10" i="157"/>
  <c r="E9" i="157"/>
  <c r="E8" i="157"/>
  <c r="E7" i="157"/>
  <c r="E6" i="157"/>
  <c r="E5" i="157"/>
  <c r="E4" i="157"/>
  <c r="E13" i="158"/>
  <c r="E12" i="158"/>
  <c r="E11" i="158"/>
  <c r="E10" i="158"/>
  <c r="E9" i="158"/>
  <c r="E8" i="158"/>
  <c r="E7" i="158"/>
  <c r="E6" i="158"/>
  <c r="E5" i="158"/>
  <c r="E4" i="158"/>
  <c r="E13" i="159"/>
  <c r="E12" i="159"/>
  <c r="E11" i="159"/>
  <c r="E10" i="159"/>
  <c r="E9" i="159"/>
  <c r="E8" i="159"/>
  <c r="E7" i="159"/>
  <c r="E6" i="159"/>
  <c r="E5" i="159"/>
  <c r="E4" i="159"/>
  <c r="E13" i="1"/>
  <c r="E12" i="1"/>
  <c r="E11" i="1"/>
  <c r="E10" i="1"/>
  <c r="E9" i="1"/>
  <c r="E8" i="1"/>
  <c r="E7" i="1"/>
  <c r="E6" i="1"/>
  <c r="E5" i="1"/>
  <c r="E4" i="1"/>
  <c r="Q20" i="13" l="1"/>
  <c r="Q19" i="13"/>
  <c r="Q20" i="131"/>
  <c r="Q19" i="131"/>
  <c r="Q20" i="132"/>
  <c r="Q19" i="132"/>
  <c r="Q20" i="133"/>
  <c r="Q19" i="133"/>
  <c r="Q20" i="134"/>
  <c r="Q19" i="134"/>
  <c r="Q20" i="135"/>
  <c r="Q19" i="135"/>
  <c r="Q20" i="136"/>
  <c r="Q19" i="136"/>
  <c r="Q20" i="137"/>
  <c r="Q19" i="137"/>
  <c r="Q20" i="138"/>
  <c r="Q19" i="138"/>
  <c r="Q20" i="139"/>
  <c r="Q19" i="139"/>
  <c r="Q20" i="140"/>
  <c r="Q19" i="140"/>
  <c r="Q20" i="141"/>
  <c r="Q19" i="141"/>
  <c r="Q20" i="142"/>
  <c r="Q19" i="142"/>
  <c r="Q20" i="143"/>
  <c r="Q19" i="143"/>
  <c r="Q20" i="144"/>
  <c r="Q19" i="144"/>
  <c r="Q28" i="144" s="1"/>
  <c r="Q20" i="145"/>
  <c r="Q19" i="145"/>
  <c r="Q20" i="146"/>
  <c r="Q19" i="146"/>
  <c r="Q20" i="147"/>
  <c r="Q19" i="147"/>
  <c r="Q20" i="148"/>
  <c r="Q19" i="148"/>
  <c r="Q20" i="149"/>
  <c r="Q19" i="149"/>
  <c r="Q20" i="150"/>
  <c r="Q19" i="150"/>
  <c r="Q19" i="151"/>
  <c r="Q20" i="152"/>
  <c r="Q19" i="152"/>
  <c r="Q20" i="153"/>
  <c r="Q19" i="153"/>
  <c r="Q20" i="154"/>
  <c r="Q19" i="154"/>
  <c r="Q20" i="155"/>
  <c r="Q19" i="155"/>
  <c r="Q20" i="156"/>
  <c r="Q19" i="156"/>
  <c r="Q20" i="157"/>
  <c r="Q19" i="157"/>
  <c r="Q20" i="158"/>
  <c r="Q19" i="158"/>
  <c r="Q20" i="159"/>
  <c r="Q19" i="159"/>
  <c r="Q28" i="150" l="1"/>
  <c r="Q28" i="138"/>
  <c r="Q28" i="136"/>
  <c r="Q28" i="157"/>
  <c r="Q28" i="147"/>
  <c r="Q28" i="158"/>
  <c r="Q28" i="152"/>
  <c r="Q28" i="149"/>
  <c r="Q28" i="145"/>
  <c r="Q28" i="141"/>
  <c r="Q28" i="137"/>
  <c r="Q28" i="155"/>
  <c r="Q28" i="146"/>
  <c r="Q28" i="142"/>
  <c r="Q28" i="134"/>
  <c r="Q28" i="13"/>
  <c r="Q28" i="139"/>
  <c r="Q28" i="131"/>
  <c r="Q28" i="153"/>
  <c r="Q28" i="133"/>
  <c r="Q28" i="156"/>
  <c r="Q28" i="159"/>
  <c r="Q28" i="151"/>
  <c r="Q28" i="143"/>
  <c r="Q28" i="135"/>
  <c r="Q28" i="154"/>
  <c r="Q28" i="148"/>
  <c r="Q28" i="140"/>
  <c r="Q28" i="132"/>
  <c r="Q31" i="159"/>
  <c r="Q31" i="158"/>
  <c r="Q31" i="157"/>
  <c r="Q31" i="156"/>
  <c r="Q31" i="155"/>
  <c r="Q31" i="154"/>
  <c r="Q31" i="153"/>
  <c r="Q31" i="152"/>
  <c r="Q31" i="151"/>
  <c r="Q31" i="150"/>
  <c r="Q31" i="149"/>
  <c r="Q31" i="148"/>
  <c r="Q31" i="147"/>
  <c r="Q31" i="146"/>
  <c r="Q31" i="145"/>
  <c r="Q31" i="144"/>
  <c r="Q31" i="143"/>
  <c r="Q31" i="142"/>
  <c r="Q31" i="141"/>
  <c r="Q31" i="140"/>
  <c r="Q31" i="139"/>
  <c r="Q31" i="138"/>
  <c r="Q31" i="137"/>
  <c r="Q31" i="136"/>
  <c r="Q31" i="135"/>
  <c r="Q31" i="134"/>
  <c r="Q31" i="133"/>
  <c r="Q31" i="132"/>
  <c r="Q31" i="131"/>
  <c r="Q31" i="13"/>
  <c r="Q31" i="1"/>
  <c r="I24" i="159" l="1"/>
  <c r="D24" i="159"/>
  <c r="I11" i="159"/>
  <c r="I13" i="159" s="1"/>
  <c r="D11" i="159"/>
  <c r="D13" i="159" s="1"/>
  <c r="I24" i="158"/>
  <c r="D24" i="158"/>
  <c r="I11" i="158"/>
  <c r="I13" i="158" s="1"/>
  <c r="D11" i="158"/>
  <c r="D13" i="158" s="1"/>
  <c r="I24" i="157"/>
  <c r="D24" i="157"/>
  <c r="I11" i="157"/>
  <c r="I13" i="157" s="1"/>
  <c r="D11" i="157"/>
  <c r="D13" i="157" s="1"/>
  <c r="I24" i="156"/>
  <c r="D24" i="156"/>
  <c r="I11" i="156"/>
  <c r="I13" i="156" s="1"/>
  <c r="D11" i="156"/>
  <c r="D13" i="156" s="1"/>
  <c r="I24" i="155"/>
  <c r="D24" i="155"/>
  <c r="I11" i="155"/>
  <c r="I13" i="155" s="1"/>
  <c r="D11" i="155"/>
  <c r="D13" i="155" s="1"/>
  <c r="I24" i="154"/>
  <c r="D24" i="154"/>
  <c r="I11" i="154"/>
  <c r="I13" i="154" s="1"/>
  <c r="D11" i="154"/>
  <c r="D13" i="154" s="1"/>
  <c r="I24" i="153"/>
  <c r="D24" i="153"/>
  <c r="I11" i="153"/>
  <c r="I13" i="153" s="1"/>
  <c r="D11" i="153"/>
  <c r="D13" i="153" s="1"/>
  <c r="I24" i="152"/>
  <c r="D24" i="152"/>
  <c r="I11" i="152"/>
  <c r="I13" i="152" s="1"/>
  <c r="D11" i="152"/>
  <c r="D13" i="152" s="1"/>
  <c r="I24" i="151"/>
  <c r="D24" i="151"/>
  <c r="I11" i="151"/>
  <c r="I13" i="151" s="1"/>
  <c r="D11" i="151"/>
  <c r="D13" i="151" s="1"/>
  <c r="I24" i="150"/>
  <c r="D24" i="150"/>
  <c r="I11" i="150"/>
  <c r="I13" i="150" s="1"/>
  <c r="D11" i="150"/>
  <c r="D13" i="150" s="1"/>
  <c r="I24" i="149"/>
  <c r="D24" i="149"/>
  <c r="I11" i="149"/>
  <c r="I13" i="149" s="1"/>
  <c r="D11" i="149"/>
  <c r="D13" i="149" s="1"/>
  <c r="I24" i="148"/>
  <c r="D24" i="148"/>
  <c r="I11" i="148"/>
  <c r="I13" i="148" s="1"/>
  <c r="D11" i="148"/>
  <c r="D13" i="148" s="1"/>
  <c r="I24" i="147"/>
  <c r="D24" i="147"/>
  <c r="I11" i="147"/>
  <c r="I13" i="147" s="1"/>
  <c r="D11" i="147"/>
  <c r="D13" i="147" s="1"/>
  <c r="I24" i="146"/>
  <c r="D24" i="146"/>
  <c r="I11" i="146"/>
  <c r="I13" i="146" s="1"/>
  <c r="D11" i="146"/>
  <c r="D13" i="146" s="1"/>
  <c r="I24" i="145"/>
  <c r="D24" i="145"/>
  <c r="I11" i="145"/>
  <c r="I13" i="145" s="1"/>
  <c r="D11" i="145"/>
  <c r="D13" i="145" s="1"/>
  <c r="I24" i="144"/>
  <c r="D24" i="144"/>
  <c r="I11" i="144"/>
  <c r="I13" i="144" s="1"/>
  <c r="D11" i="144"/>
  <c r="D13" i="144" s="1"/>
  <c r="I24" i="143"/>
  <c r="D24" i="143"/>
  <c r="I11" i="143"/>
  <c r="I13" i="143" s="1"/>
  <c r="D11" i="143"/>
  <c r="D13" i="143" s="1"/>
  <c r="I24" i="142"/>
  <c r="D24" i="142"/>
  <c r="I11" i="142"/>
  <c r="I13" i="142" s="1"/>
  <c r="D11" i="142"/>
  <c r="D13" i="142" s="1"/>
  <c r="I24" i="141"/>
  <c r="D24" i="141"/>
  <c r="I11" i="141"/>
  <c r="I13" i="141" s="1"/>
  <c r="D11" i="141"/>
  <c r="D13" i="141" s="1"/>
  <c r="I24" i="140"/>
  <c r="D24" i="140"/>
  <c r="I11" i="140"/>
  <c r="I13" i="140" s="1"/>
  <c r="D11" i="140"/>
  <c r="D13" i="140" s="1"/>
  <c r="I24" i="139"/>
  <c r="D24" i="139"/>
  <c r="I11" i="139"/>
  <c r="I13" i="139" s="1"/>
  <c r="D11" i="139"/>
  <c r="D13" i="139" s="1"/>
  <c r="I24" i="138"/>
  <c r="D24" i="138"/>
  <c r="I11" i="138"/>
  <c r="I13" i="138" s="1"/>
  <c r="D11" i="138"/>
  <c r="D13" i="138" s="1"/>
  <c r="I24" i="137"/>
  <c r="D24" i="137"/>
  <c r="I11" i="137"/>
  <c r="I13" i="137" s="1"/>
  <c r="D11" i="137"/>
  <c r="D13" i="137" s="1"/>
  <c r="I24" i="136"/>
  <c r="D24" i="136"/>
  <c r="I11" i="136"/>
  <c r="I13" i="136" s="1"/>
  <c r="D11" i="136"/>
  <c r="D13" i="136" s="1"/>
  <c r="I24" i="135"/>
  <c r="D24" i="135"/>
  <c r="I11" i="135"/>
  <c r="I13" i="135" s="1"/>
  <c r="D11" i="135"/>
  <c r="D13" i="135" s="1"/>
  <c r="I24" i="134"/>
  <c r="D24" i="134"/>
  <c r="I11" i="134"/>
  <c r="I13" i="134" s="1"/>
  <c r="D11" i="134"/>
  <c r="D13" i="134" s="1"/>
  <c r="I24" i="133"/>
  <c r="D24" i="133"/>
  <c r="I11" i="133"/>
  <c r="I13" i="133" s="1"/>
  <c r="D11" i="133"/>
  <c r="I24" i="132"/>
  <c r="D24" i="132"/>
  <c r="I11" i="132"/>
  <c r="I13" i="132" s="1"/>
  <c r="D11" i="132"/>
  <c r="D13" i="132" s="1"/>
  <c r="I24" i="131"/>
  <c r="D24" i="131"/>
  <c r="I11" i="131"/>
  <c r="I13" i="131" s="1"/>
  <c r="D11" i="131"/>
  <c r="D13" i="131" s="1"/>
  <c r="I24" i="13"/>
  <c r="D24" i="13"/>
  <c r="I11" i="13"/>
  <c r="I13" i="13" s="1"/>
  <c r="D11" i="13"/>
  <c r="D13" i="13" s="1"/>
  <c r="I24" i="1"/>
  <c r="D24" i="1"/>
  <c r="D26" i="1" s="1"/>
  <c r="I11" i="1"/>
  <c r="I13" i="1" s="1"/>
  <c r="D11" i="1"/>
  <c r="D13" i="1" s="1"/>
  <c r="K26" i="13" l="1"/>
  <c r="F26" i="13"/>
  <c r="J24" i="13"/>
  <c r="E24" i="13"/>
  <c r="J23" i="13"/>
  <c r="E23" i="13"/>
  <c r="J22" i="13"/>
  <c r="E22" i="13"/>
  <c r="J21" i="13"/>
  <c r="E21" i="13"/>
  <c r="J19" i="13"/>
  <c r="E19" i="13"/>
  <c r="J18" i="13"/>
  <c r="E18" i="13"/>
  <c r="J17" i="13"/>
  <c r="E17" i="13"/>
  <c r="L14" i="13"/>
  <c r="K13" i="13"/>
  <c r="F13" i="13"/>
  <c r="J13" i="13"/>
  <c r="C13" i="13"/>
  <c r="C26" i="13" s="1"/>
  <c r="H26" i="13" s="1"/>
  <c r="K26" i="131"/>
  <c r="F26" i="131"/>
  <c r="J24" i="131"/>
  <c r="J23" i="131"/>
  <c r="E23" i="131"/>
  <c r="J22" i="131"/>
  <c r="E22" i="131"/>
  <c r="J21" i="131"/>
  <c r="E21" i="131"/>
  <c r="J19" i="131"/>
  <c r="E19" i="131"/>
  <c r="J18" i="131"/>
  <c r="E18" i="131"/>
  <c r="J17" i="131"/>
  <c r="E17" i="131"/>
  <c r="L14" i="131"/>
  <c r="K13" i="131"/>
  <c r="F13" i="131"/>
  <c r="J13" i="131"/>
  <c r="C13" i="131"/>
  <c r="H13" i="131" s="1"/>
  <c r="K26" i="132"/>
  <c r="F26" i="132"/>
  <c r="J24" i="132"/>
  <c r="J23" i="132"/>
  <c r="E23" i="132"/>
  <c r="J22" i="132"/>
  <c r="E22" i="132"/>
  <c r="J21" i="132"/>
  <c r="E21" i="132"/>
  <c r="J19" i="132"/>
  <c r="E19" i="132"/>
  <c r="J18" i="132"/>
  <c r="E18" i="132"/>
  <c r="J17" i="132"/>
  <c r="E17" i="132"/>
  <c r="L14" i="132"/>
  <c r="K13" i="132"/>
  <c r="F13" i="132"/>
  <c r="J13" i="132"/>
  <c r="C13" i="132"/>
  <c r="C26" i="132" s="1"/>
  <c r="H26" i="132" s="1"/>
  <c r="K26" i="133"/>
  <c r="F26" i="133"/>
  <c r="J24" i="133"/>
  <c r="J23" i="133"/>
  <c r="E23" i="133"/>
  <c r="J22" i="133"/>
  <c r="E22" i="133"/>
  <c r="J21" i="133"/>
  <c r="E21" i="133"/>
  <c r="J19" i="133"/>
  <c r="E19" i="133"/>
  <c r="J18" i="133"/>
  <c r="E18" i="133"/>
  <c r="J17" i="133"/>
  <c r="E17" i="133"/>
  <c r="L14" i="133"/>
  <c r="K13" i="133"/>
  <c r="F13" i="133"/>
  <c r="J13" i="133"/>
  <c r="C13" i="133"/>
  <c r="N14" i="133" s="1"/>
  <c r="K26" i="134"/>
  <c r="F26" i="134"/>
  <c r="J24" i="134"/>
  <c r="J23" i="134"/>
  <c r="E23" i="134"/>
  <c r="J22" i="134"/>
  <c r="E22" i="134"/>
  <c r="J21" i="134"/>
  <c r="E21" i="134"/>
  <c r="J19" i="134"/>
  <c r="E19" i="134"/>
  <c r="J18" i="134"/>
  <c r="E18" i="134"/>
  <c r="J17" i="134"/>
  <c r="E17" i="134"/>
  <c r="L14" i="134"/>
  <c r="K13" i="134"/>
  <c r="F13" i="134"/>
  <c r="J13" i="134"/>
  <c r="C13" i="134"/>
  <c r="N14" i="134" s="1"/>
  <c r="K26" i="135"/>
  <c r="F26" i="135"/>
  <c r="J24" i="135"/>
  <c r="J23" i="135"/>
  <c r="E23" i="135"/>
  <c r="J22" i="135"/>
  <c r="E22" i="135"/>
  <c r="J21" i="135"/>
  <c r="E21" i="135"/>
  <c r="J19" i="135"/>
  <c r="E19" i="135"/>
  <c r="J18" i="135"/>
  <c r="E18" i="135"/>
  <c r="J17" i="135"/>
  <c r="E17" i="135"/>
  <c r="L14" i="135"/>
  <c r="K13" i="135"/>
  <c r="F13" i="135"/>
  <c r="J13" i="135"/>
  <c r="C13" i="135"/>
  <c r="N14" i="135" s="1"/>
  <c r="K26" i="136"/>
  <c r="F26" i="136"/>
  <c r="J24" i="136"/>
  <c r="J23" i="136"/>
  <c r="E23" i="136"/>
  <c r="J22" i="136"/>
  <c r="E22" i="136"/>
  <c r="J21" i="136"/>
  <c r="E21" i="136"/>
  <c r="J19" i="136"/>
  <c r="E19" i="136"/>
  <c r="J18" i="136"/>
  <c r="E18" i="136"/>
  <c r="J17" i="136"/>
  <c r="E17" i="136"/>
  <c r="I16" i="136"/>
  <c r="D16" i="136"/>
  <c r="L14" i="136"/>
  <c r="K13" i="136"/>
  <c r="F13" i="136"/>
  <c r="J13" i="136"/>
  <c r="C13" i="136"/>
  <c r="C26" i="136" s="1"/>
  <c r="H26" i="136" s="1"/>
  <c r="K26" i="137"/>
  <c r="F26" i="137"/>
  <c r="J24" i="137"/>
  <c r="J23" i="137"/>
  <c r="E23" i="137"/>
  <c r="J22" i="137"/>
  <c r="E22" i="137"/>
  <c r="J21" i="137"/>
  <c r="E21" i="137"/>
  <c r="J19" i="137"/>
  <c r="E19" i="137"/>
  <c r="J18" i="137"/>
  <c r="E18" i="137"/>
  <c r="J17" i="137"/>
  <c r="E17" i="137"/>
  <c r="L14" i="137"/>
  <c r="K13" i="137"/>
  <c r="F13" i="137"/>
  <c r="J13" i="137"/>
  <c r="C13" i="137"/>
  <c r="C26" i="137" s="1"/>
  <c r="H26" i="137" s="1"/>
  <c r="K26" i="138"/>
  <c r="F26" i="138"/>
  <c r="J24" i="138"/>
  <c r="J23" i="138"/>
  <c r="E23" i="138"/>
  <c r="J22" i="138"/>
  <c r="E22" i="138"/>
  <c r="J21" i="138"/>
  <c r="E21" i="138"/>
  <c r="J19" i="138"/>
  <c r="E19" i="138"/>
  <c r="J18" i="138"/>
  <c r="E18" i="138"/>
  <c r="J17" i="138"/>
  <c r="E17" i="138"/>
  <c r="L14" i="138"/>
  <c r="K13" i="138"/>
  <c r="F13" i="138"/>
  <c r="J13" i="138"/>
  <c r="C13" i="138"/>
  <c r="C26" i="138" s="1"/>
  <c r="H26" i="138" s="1"/>
  <c r="K26" i="139"/>
  <c r="F26" i="139"/>
  <c r="J24" i="139"/>
  <c r="J23" i="139"/>
  <c r="E23" i="139"/>
  <c r="J22" i="139"/>
  <c r="E22" i="139"/>
  <c r="J21" i="139"/>
  <c r="E21" i="139"/>
  <c r="J19" i="139"/>
  <c r="E19" i="139"/>
  <c r="J18" i="139"/>
  <c r="E18" i="139"/>
  <c r="J17" i="139"/>
  <c r="E17" i="139"/>
  <c r="L14" i="139"/>
  <c r="K13" i="139"/>
  <c r="F13" i="139"/>
  <c r="J13" i="139"/>
  <c r="C13" i="139"/>
  <c r="N14" i="139" s="1"/>
  <c r="K26" i="140"/>
  <c r="F26" i="140"/>
  <c r="J24" i="140"/>
  <c r="J23" i="140"/>
  <c r="E23" i="140"/>
  <c r="J22" i="140"/>
  <c r="E22" i="140"/>
  <c r="J21" i="140"/>
  <c r="E21" i="140"/>
  <c r="J19" i="140"/>
  <c r="E19" i="140"/>
  <c r="J18" i="140"/>
  <c r="E18" i="140"/>
  <c r="J17" i="140"/>
  <c r="E17" i="140"/>
  <c r="L14" i="140"/>
  <c r="K13" i="140"/>
  <c r="F13" i="140"/>
  <c r="J13" i="140"/>
  <c r="C13" i="140"/>
  <c r="H13" i="140" s="1"/>
  <c r="K26" i="141"/>
  <c r="F26" i="141"/>
  <c r="J24" i="141"/>
  <c r="J23" i="141"/>
  <c r="E23" i="141"/>
  <c r="J22" i="141"/>
  <c r="E22" i="141"/>
  <c r="J21" i="141"/>
  <c r="E21" i="141"/>
  <c r="J19" i="141"/>
  <c r="E19" i="141"/>
  <c r="J18" i="141"/>
  <c r="E18" i="141"/>
  <c r="J17" i="141"/>
  <c r="E17" i="141"/>
  <c r="L14" i="141"/>
  <c r="K13" i="141"/>
  <c r="F13" i="141"/>
  <c r="J13" i="141"/>
  <c r="C13" i="141"/>
  <c r="N14" i="141" s="1"/>
  <c r="K26" i="142"/>
  <c r="F26" i="142"/>
  <c r="J24" i="142"/>
  <c r="J23" i="142"/>
  <c r="E23" i="142"/>
  <c r="J22" i="142"/>
  <c r="E22" i="142"/>
  <c r="J21" i="142"/>
  <c r="E21" i="142"/>
  <c r="J19" i="142"/>
  <c r="E19" i="142"/>
  <c r="J18" i="142"/>
  <c r="E18" i="142"/>
  <c r="J17" i="142"/>
  <c r="E17" i="142"/>
  <c r="L14" i="142"/>
  <c r="K13" i="142"/>
  <c r="F13" i="142"/>
  <c r="J13" i="142"/>
  <c r="C13" i="142"/>
  <c r="C26" i="142" s="1"/>
  <c r="H26" i="142" s="1"/>
  <c r="K26" i="143"/>
  <c r="F26" i="143"/>
  <c r="J24" i="143"/>
  <c r="J23" i="143"/>
  <c r="E23" i="143"/>
  <c r="J22" i="143"/>
  <c r="E22" i="143"/>
  <c r="J21" i="143"/>
  <c r="E21" i="143"/>
  <c r="J19" i="143"/>
  <c r="E19" i="143"/>
  <c r="J18" i="143"/>
  <c r="E18" i="143"/>
  <c r="J17" i="143"/>
  <c r="E17" i="143"/>
  <c r="L14" i="143"/>
  <c r="K13" i="143"/>
  <c r="F13" i="143"/>
  <c r="J13" i="143"/>
  <c r="C13" i="143"/>
  <c r="H13" i="143" s="1"/>
  <c r="K26" i="144"/>
  <c r="F26" i="144"/>
  <c r="J24" i="144"/>
  <c r="J23" i="144"/>
  <c r="E23" i="144"/>
  <c r="J22" i="144"/>
  <c r="E22" i="144"/>
  <c r="J21" i="144"/>
  <c r="E21" i="144"/>
  <c r="J19" i="144"/>
  <c r="E19" i="144"/>
  <c r="J18" i="144"/>
  <c r="E18" i="144"/>
  <c r="J17" i="144"/>
  <c r="E17" i="144"/>
  <c r="L14" i="144"/>
  <c r="K13" i="144"/>
  <c r="F13" i="144"/>
  <c r="J13" i="144"/>
  <c r="C13" i="144"/>
  <c r="C26" i="144" s="1"/>
  <c r="H26" i="144" s="1"/>
  <c r="K26" i="145"/>
  <c r="F26" i="145"/>
  <c r="J24" i="145"/>
  <c r="J23" i="145"/>
  <c r="E23" i="145"/>
  <c r="J22" i="145"/>
  <c r="E22" i="145"/>
  <c r="J21" i="145"/>
  <c r="E21" i="145"/>
  <c r="J19" i="145"/>
  <c r="E19" i="145"/>
  <c r="J18" i="145"/>
  <c r="E18" i="145"/>
  <c r="J17" i="145"/>
  <c r="E17" i="145"/>
  <c r="L14" i="145"/>
  <c r="K13" i="145"/>
  <c r="F13" i="145"/>
  <c r="J13" i="145"/>
  <c r="C13" i="145"/>
  <c r="C26" i="145" s="1"/>
  <c r="H26" i="145" s="1"/>
  <c r="K26" i="146"/>
  <c r="F26" i="146"/>
  <c r="J24" i="146"/>
  <c r="J23" i="146"/>
  <c r="E23" i="146"/>
  <c r="J22" i="146"/>
  <c r="E22" i="146"/>
  <c r="J21" i="146"/>
  <c r="E21" i="146"/>
  <c r="J19" i="146"/>
  <c r="E19" i="146"/>
  <c r="J18" i="146"/>
  <c r="E18" i="146"/>
  <c r="J17" i="146"/>
  <c r="E17" i="146"/>
  <c r="L14" i="146"/>
  <c r="K13" i="146"/>
  <c r="F13" i="146"/>
  <c r="J13" i="146"/>
  <c r="C13" i="146"/>
  <c r="H13" i="146" s="1"/>
  <c r="K26" i="147"/>
  <c r="F26" i="147"/>
  <c r="J24" i="147"/>
  <c r="J23" i="147"/>
  <c r="E23" i="147"/>
  <c r="J22" i="147"/>
  <c r="E22" i="147"/>
  <c r="J21" i="147"/>
  <c r="E21" i="147"/>
  <c r="J19" i="147"/>
  <c r="E19" i="147"/>
  <c r="J18" i="147"/>
  <c r="E18" i="147"/>
  <c r="J17" i="147"/>
  <c r="E17" i="147"/>
  <c r="L14" i="147"/>
  <c r="K13" i="147"/>
  <c r="F13" i="147"/>
  <c r="J13" i="147"/>
  <c r="C13" i="147"/>
  <c r="C26" i="147" s="1"/>
  <c r="H26" i="147" s="1"/>
  <c r="K26" i="148"/>
  <c r="F26" i="148"/>
  <c r="J24" i="148"/>
  <c r="J23" i="148"/>
  <c r="E23" i="148"/>
  <c r="J22" i="148"/>
  <c r="E22" i="148"/>
  <c r="J21" i="148"/>
  <c r="E21" i="148"/>
  <c r="J19" i="148"/>
  <c r="E19" i="148"/>
  <c r="J18" i="148"/>
  <c r="E18" i="148"/>
  <c r="J17" i="148"/>
  <c r="E17" i="148"/>
  <c r="L14" i="148"/>
  <c r="K13" i="148"/>
  <c r="F13" i="148"/>
  <c r="J13" i="148"/>
  <c r="C13" i="148"/>
  <c r="N14" i="148" s="1"/>
  <c r="K26" i="149"/>
  <c r="F26" i="149"/>
  <c r="J24" i="149"/>
  <c r="J23" i="149"/>
  <c r="E23" i="149"/>
  <c r="J22" i="149"/>
  <c r="E22" i="149"/>
  <c r="J21" i="149"/>
  <c r="E21" i="149"/>
  <c r="J19" i="149"/>
  <c r="E19" i="149"/>
  <c r="J18" i="149"/>
  <c r="E18" i="149"/>
  <c r="J17" i="149"/>
  <c r="E17" i="149"/>
  <c r="L14" i="149"/>
  <c r="K13" i="149"/>
  <c r="F13" i="149"/>
  <c r="J13" i="149"/>
  <c r="C13" i="149"/>
  <c r="H13" i="149" s="1"/>
  <c r="K26" i="150"/>
  <c r="F26" i="150"/>
  <c r="J24" i="150"/>
  <c r="J23" i="150"/>
  <c r="E23" i="150"/>
  <c r="J22" i="150"/>
  <c r="E22" i="150"/>
  <c r="J21" i="150"/>
  <c r="E21" i="150"/>
  <c r="J19" i="150"/>
  <c r="E19" i="150"/>
  <c r="J18" i="150"/>
  <c r="E18" i="150"/>
  <c r="J17" i="150"/>
  <c r="E17" i="150"/>
  <c r="L14" i="150"/>
  <c r="K13" i="150"/>
  <c r="F13" i="150"/>
  <c r="J13" i="150"/>
  <c r="C13" i="150"/>
  <c r="C26" i="150" s="1"/>
  <c r="H26" i="150" s="1"/>
  <c r="K26" i="151"/>
  <c r="F26" i="151"/>
  <c r="J24" i="151"/>
  <c r="J23" i="151"/>
  <c r="E23" i="151"/>
  <c r="J22" i="151"/>
  <c r="E22" i="151"/>
  <c r="J21" i="151"/>
  <c r="E21" i="151"/>
  <c r="J19" i="151"/>
  <c r="E19" i="151"/>
  <c r="J18" i="151"/>
  <c r="E18" i="151"/>
  <c r="J17" i="151"/>
  <c r="E17" i="151"/>
  <c r="L14" i="151"/>
  <c r="K13" i="151"/>
  <c r="F13" i="151"/>
  <c r="J13" i="151"/>
  <c r="C13" i="151"/>
  <c r="C26" i="151" s="1"/>
  <c r="H26" i="151" s="1"/>
  <c r="K26" i="152"/>
  <c r="F26" i="152"/>
  <c r="J24" i="152"/>
  <c r="J23" i="152"/>
  <c r="E23" i="152"/>
  <c r="J22" i="152"/>
  <c r="E22" i="152"/>
  <c r="J21" i="152"/>
  <c r="E21" i="152"/>
  <c r="J19" i="152"/>
  <c r="E19" i="152"/>
  <c r="J18" i="152"/>
  <c r="E18" i="152"/>
  <c r="J17" i="152"/>
  <c r="E17" i="152"/>
  <c r="L14" i="152"/>
  <c r="K13" i="152"/>
  <c r="F13" i="152"/>
  <c r="J13" i="152"/>
  <c r="C13" i="152"/>
  <c r="C26" i="152" s="1"/>
  <c r="H26" i="152" s="1"/>
  <c r="K26" i="153"/>
  <c r="F26" i="153"/>
  <c r="J24" i="153"/>
  <c r="J23" i="153"/>
  <c r="E23" i="153"/>
  <c r="J22" i="153"/>
  <c r="E22" i="153"/>
  <c r="J21" i="153"/>
  <c r="E21" i="153"/>
  <c r="J19" i="153"/>
  <c r="E19" i="153"/>
  <c r="J18" i="153"/>
  <c r="E18" i="153"/>
  <c r="J17" i="153"/>
  <c r="E17" i="153"/>
  <c r="L14" i="153"/>
  <c r="K13" i="153"/>
  <c r="F13" i="153"/>
  <c r="J13" i="153"/>
  <c r="C13" i="153"/>
  <c r="C26" i="153" s="1"/>
  <c r="H26" i="153" s="1"/>
  <c r="K26" i="154"/>
  <c r="F26" i="154"/>
  <c r="J24" i="154"/>
  <c r="J23" i="154"/>
  <c r="E23" i="154"/>
  <c r="J22" i="154"/>
  <c r="E22" i="154"/>
  <c r="J21" i="154"/>
  <c r="E21" i="154"/>
  <c r="J19" i="154"/>
  <c r="E19" i="154"/>
  <c r="J18" i="154"/>
  <c r="E18" i="154"/>
  <c r="J17" i="154"/>
  <c r="E17" i="154"/>
  <c r="L14" i="154"/>
  <c r="K13" i="154"/>
  <c r="F13" i="154"/>
  <c r="J13" i="154"/>
  <c r="C13" i="154"/>
  <c r="N14" i="154" s="1"/>
  <c r="K26" i="155"/>
  <c r="F26" i="155"/>
  <c r="J24" i="155"/>
  <c r="J23" i="155"/>
  <c r="E23" i="155"/>
  <c r="J22" i="155"/>
  <c r="E22" i="155"/>
  <c r="J21" i="155"/>
  <c r="E21" i="155"/>
  <c r="J19" i="155"/>
  <c r="E19" i="155"/>
  <c r="J18" i="155"/>
  <c r="E18" i="155"/>
  <c r="J17" i="155"/>
  <c r="E17" i="155"/>
  <c r="L14" i="155"/>
  <c r="K13" i="155"/>
  <c r="F13" i="155"/>
  <c r="J13" i="155"/>
  <c r="C13" i="155"/>
  <c r="C26" i="155" s="1"/>
  <c r="H26" i="155" s="1"/>
  <c r="K26" i="156"/>
  <c r="F26" i="156"/>
  <c r="J24" i="156"/>
  <c r="J23" i="156"/>
  <c r="E23" i="156"/>
  <c r="J22" i="156"/>
  <c r="E22" i="156"/>
  <c r="J21" i="156"/>
  <c r="E21" i="156"/>
  <c r="J19" i="156"/>
  <c r="E19" i="156"/>
  <c r="J18" i="156"/>
  <c r="E18" i="156"/>
  <c r="J17" i="156"/>
  <c r="E17" i="156"/>
  <c r="L14" i="156"/>
  <c r="K13" i="156"/>
  <c r="F13" i="156"/>
  <c r="J13" i="156"/>
  <c r="C13" i="156"/>
  <c r="C26" i="156" s="1"/>
  <c r="H26" i="156" s="1"/>
  <c r="K26" i="157"/>
  <c r="F26" i="157"/>
  <c r="J24" i="157"/>
  <c r="J23" i="157"/>
  <c r="E23" i="157"/>
  <c r="J22" i="157"/>
  <c r="E22" i="157"/>
  <c r="J21" i="157"/>
  <c r="E21" i="157"/>
  <c r="J19" i="157"/>
  <c r="E19" i="157"/>
  <c r="J18" i="157"/>
  <c r="E18" i="157"/>
  <c r="J17" i="157"/>
  <c r="E17" i="157"/>
  <c r="L14" i="157"/>
  <c r="K13" i="157"/>
  <c r="F13" i="157"/>
  <c r="J13" i="157"/>
  <c r="C13" i="157"/>
  <c r="H13" i="157" s="1"/>
  <c r="K26" i="158"/>
  <c r="F26" i="158"/>
  <c r="J24" i="158"/>
  <c r="J23" i="158"/>
  <c r="E23" i="158"/>
  <c r="J22" i="158"/>
  <c r="E22" i="158"/>
  <c r="J21" i="158"/>
  <c r="E21" i="158"/>
  <c r="J19" i="158"/>
  <c r="E19" i="158"/>
  <c r="J18" i="158"/>
  <c r="E18" i="158"/>
  <c r="J17" i="158"/>
  <c r="E17" i="158"/>
  <c r="L14" i="158"/>
  <c r="K13" i="158"/>
  <c r="F13" i="158"/>
  <c r="J13" i="158"/>
  <c r="C13" i="158"/>
  <c r="H13" i="158" s="1"/>
  <c r="K26" i="159"/>
  <c r="F26" i="159"/>
  <c r="F14" i="13" l="1"/>
  <c r="F14" i="131"/>
  <c r="F27" i="132"/>
  <c r="K14" i="131"/>
  <c r="F27" i="131"/>
  <c r="K27" i="131"/>
  <c r="K14" i="13"/>
  <c r="K27" i="13"/>
  <c r="F27" i="13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F14" i="132" l="1"/>
  <c r="K14" i="132"/>
  <c r="K27" i="132"/>
  <c r="F14" i="133" l="1"/>
  <c r="K14" i="133"/>
  <c r="F27" i="133"/>
  <c r="K27" i="133"/>
  <c r="F14" i="134" l="1"/>
  <c r="K14" i="134"/>
  <c r="K27" i="134"/>
  <c r="F27" i="134"/>
  <c r="Q13" i="159"/>
  <c r="Q12" i="159"/>
  <c r="Q11" i="159"/>
  <c r="O11" i="159"/>
  <c r="O12" i="159" s="1"/>
  <c r="Q10" i="159"/>
  <c r="Q9" i="159"/>
  <c r="O9" i="159"/>
  <c r="Q8" i="159"/>
  <c r="O8" i="159"/>
  <c r="Q7" i="159"/>
  <c r="O7" i="159"/>
  <c r="Q6" i="159"/>
  <c r="O6" i="159"/>
  <c r="Q5" i="159"/>
  <c r="O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Q11" i="138"/>
  <c r="O11" i="138"/>
  <c r="O12" i="138" s="1"/>
  <c r="Q10" i="138"/>
  <c r="Q9" i="138"/>
  <c r="O9" i="138"/>
  <c r="Q8" i="138"/>
  <c r="O8" i="138"/>
  <c r="Q7" i="138"/>
  <c r="O7" i="138"/>
  <c r="Q6" i="138"/>
  <c r="O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Q8" i="133"/>
  <c r="O8" i="133"/>
  <c r="Q7" i="133"/>
  <c r="O7" i="133"/>
  <c r="Q6" i="133"/>
  <c r="O6" i="133"/>
  <c r="Q5" i="133"/>
  <c r="O5" i="133"/>
  <c r="Q13" i="132"/>
  <c r="Q12" i="132"/>
  <c r="Q11" i="132"/>
  <c r="O11" i="132"/>
  <c r="O12" i="132" s="1"/>
  <c r="Q10" i="132"/>
  <c r="Q9" i="132"/>
  <c r="O9" i="132"/>
  <c r="Q8" i="132"/>
  <c r="O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C13" i="159"/>
  <c r="J25" i="159"/>
  <c r="C12" i="159"/>
  <c r="P12" i="159"/>
  <c r="C11" i="159"/>
  <c r="C10" i="159"/>
  <c r="C9" i="159"/>
  <c r="H22" i="159" s="1"/>
  <c r="J21" i="159"/>
  <c r="C8" i="159"/>
  <c r="C21" i="159" s="1"/>
  <c r="C7" i="159"/>
  <c r="H20" i="159" s="1"/>
  <c r="J19" i="159"/>
  <c r="C6" i="159"/>
  <c r="C19" i="159" s="1"/>
  <c r="C5" i="159"/>
  <c r="H18" i="159" s="1"/>
  <c r="J17" i="159"/>
  <c r="C4" i="159"/>
  <c r="C17" i="159" s="1"/>
  <c r="F3" i="159"/>
  <c r="E3" i="159"/>
  <c r="D3" i="159"/>
  <c r="C3" i="159"/>
  <c r="C16" i="159" s="1"/>
  <c r="C12" i="158"/>
  <c r="C11" i="158"/>
  <c r="C24" i="158" s="1"/>
  <c r="H24" i="158" s="1"/>
  <c r="C10" i="158"/>
  <c r="C9" i="158"/>
  <c r="C8" i="158"/>
  <c r="C7" i="158"/>
  <c r="C6" i="158"/>
  <c r="C5" i="158"/>
  <c r="C4" i="158"/>
  <c r="F3" i="158"/>
  <c r="E3" i="158"/>
  <c r="D3" i="158"/>
  <c r="C3" i="158"/>
  <c r="C12" i="157"/>
  <c r="H12" i="157" s="1"/>
  <c r="C11" i="157"/>
  <c r="C24" i="157" s="1"/>
  <c r="H24" i="157" s="1"/>
  <c r="C10" i="157"/>
  <c r="C9" i="157"/>
  <c r="C8" i="157"/>
  <c r="C7" i="157"/>
  <c r="C6" i="157"/>
  <c r="C5" i="157"/>
  <c r="C4" i="157"/>
  <c r="F3" i="157"/>
  <c r="E3" i="157"/>
  <c r="D3" i="157"/>
  <c r="C3" i="157"/>
  <c r="C12" i="156"/>
  <c r="C11" i="156"/>
  <c r="C24" i="156" s="1"/>
  <c r="H24" i="156" s="1"/>
  <c r="C10" i="156"/>
  <c r="C9" i="156"/>
  <c r="C8" i="156"/>
  <c r="C7" i="156"/>
  <c r="C6" i="156"/>
  <c r="C5" i="156"/>
  <c r="C4" i="156"/>
  <c r="F3" i="156"/>
  <c r="E3" i="156"/>
  <c r="D3" i="156"/>
  <c r="C3" i="156"/>
  <c r="C12" i="155"/>
  <c r="C11" i="155"/>
  <c r="C24" i="155" s="1"/>
  <c r="H24" i="155" s="1"/>
  <c r="C10" i="155"/>
  <c r="C9" i="155"/>
  <c r="C8" i="155"/>
  <c r="C7" i="155"/>
  <c r="C6" i="155"/>
  <c r="C5" i="155"/>
  <c r="C4" i="155"/>
  <c r="F3" i="155"/>
  <c r="E3" i="155"/>
  <c r="D3" i="155"/>
  <c r="C3" i="155"/>
  <c r="C12" i="154"/>
  <c r="C11" i="154"/>
  <c r="C24" i="154" s="1"/>
  <c r="H24" i="154" s="1"/>
  <c r="C10" i="154"/>
  <c r="C9" i="154"/>
  <c r="C8" i="154"/>
  <c r="C7" i="154"/>
  <c r="C6" i="154"/>
  <c r="C5" i="154"/>
  <c r="C4" i="154"/>
  <c r="F3" i="154"/>
  <c r="E3" i="154"/>
  <c r="D3" i="154"/>
  <c r="C3" i="154"/>
  <c r="C12" i="153"/>
  <c r="C11" i="153"/>
  <c r="C24" i="153" s="1"/>
  <c r="H24" i="153" s="1"/>
  <c r="C10" i="153"/>
  <c r="C9" i="153"/>
  <c r="C8" i="153"/>
  <c r="C7" i="153"/>
  <c r="C6" i="153"/>
  <c r="C5" i="153"/>
  <c r="C4" i="153"/>
  <c r="F3" i="153"/>
  <c r="E3" i="153"/>
  <c r="D3" i="153"/>
  <c r="C3" i="153"/>
  <c r="C12" i="152"/>
  <c r="C11" i="152"/>
  <c r="C24" i="152" s="1"/>
  <c r="H24" i="152" s="1"/>
  <c r="C10" i="152"/>
  <c r="C9" i="152"/>
  <c r="C8" i="152"/>
  <c r="C7" i="152"/>
  <c r="C6" i="152"/>
  <c r="C5" i="152"/>
  <c r="C4" i="152"/>
  <c r="F3" i="152"/>
  <c r="E3" i="152"/>
  <c r="D3" i="152"/>
  <c r="C3" i="152"/>
  <c r="H12" i="151"/>
  <c r="C12" i="151"/>
  <c r="C11" i="151"/>
  <c r="C24" i="151" s="1"/>
  <c r="H24" i="151" s="1"/>
  <c r="C10" i="151"/>
  <c r="C9" i="151"/>
  <c r="C8" i="151"/>
  <c r="C7" i="151"/>
  <c r="C6" i="151"/>
  <c r="C5" i="151"/>
  <c r="C4" i="151"/>
  <c r="F3" i="151"/>
  <c r="E3" i="151"/>
  <c r="D3" i="151"/>
  <c r="C3" i="151"/>
  <c r="C12" i="150"/>
  <c r="C11" i="150"/>
  <c r="C24" i="150" s="1"/>
  <c r="H24" i="150" s="1"/>
  <c r="C10" i="150"/>
  <c r="C9" i="150"/>
  <c r="C8" i="150"/>
  <c r="C7" i="150"/>
  <c r="C6" i="150"/>
  <c r="C5" i="150"/>
  <c r="C4" i="150"/>
  <c r="F3" i="150"/>
  <c r="E3" i="150"/>
  <c r="D3" i="150"/>
  <c r="C3" i="150"/>
  <c r="C12" i="149"/>
  <c r="C11" i="149"/>
  <c r="C24" i="149" s="1"/>
  <c r="H24" i="149" s="1"/>
  <c r="C10" i="149"/>
  <c r="C9" i="149"/>
  <c r="C8" i="149"/>
  <c r="C7" i="149"/>
  <c r="C6" i="149"/>
  <c r="C5" i="149"/>
  <c r="C4" i="149"/>
  <c r="F3" i="149"/>
  <c r="E3" i="149"/>
  <c r="D3" i="149"/>
  <c r="C3" i="149"/>
  <c r="C12" i="148"/>
  <c r="C11" i="148"/>
  <c r="C24" i="148" s="1"/>
  <c r="H24" i="148" s="1"/>
  <c r="C10" i="148"/>
  <c r="C9" i="148"/>
  <c r="C8" i="148"/>
  <c r="C7" i="148"/>
  <c r="C6" i="148"/>
  <c r="C5" i="148"/>
  <c r="C4" i="148"/>
  <c r="F3" i="148"/>
  <c r="E3" i="148"/>
  <c r="D3" i="148"/>
  <c r="C3" i="148"/>
  <c r="C12" i="147"/>
  <c r="C11" i="147"/>
  <c r="C24" i="147" s="1"/>
  <c r="H24" i="147" s="1"/>
  <c r="C10" i="147"/>
  <c r="C9" i="147"/>
  <c r="C8" i="147"/>
  <c r="C7" i="147"/>
  <c r="C6" i="147"/>
  <c r="C5" i="147"/>
  <c r="C4" i="147"/>
  <c r="F3" i="147"/>
  <c r="E3" i="147"/>
  <c r="D3" i="147"/>
  <c r="C3" i="147"/>
  <c r="C12" i="146"/>
  <c r="C11" i="146"/>
  <c r="C24" i="146" s="1"/>
  <c r="H24" i="146" s="1"/>
  <c r="C10" i="146"/>
  <c r="C9" i="146"/>
  <c r="C8" i="146"/>
  <c r="C7" i="146"/>
  <c r="C6" i="146"/>
  <c r="C5" i="146"/>
  <c r="C4" i="146"/>
  <c r="F3" i="146"/>
  <c r="E3" i="146"/>
  <c r="D3" i="146"/>
  <c r="C3" i="146"/>
  <c r="C12" i="145"/>
  <c r="H12" i="145" s="1"/>
  <c r="C11" i="145"/>
  <c r="C24" i="145" s="1"/>
  <c r="H24" i="145" s="1"/>
  <c r="C10" i="145"/>
  <c r="C9" i="145"/>
  <c r="C8" i="145"/>
  <c r="C7" i="145"/>
  <c r="C6" i="145"/>
  <c r="C5" i="145"/>
  <c r="C4" i="145"/>
  <c r="F3" i="145"/>
  <c r="E3" i="145"/>
  <c r="D3" i="145"/>
  <c r="C3" i="145"/>
  <c r="C12" i="144"/>
  <c r="C11" i="144"/>
  <c r="C24" i="144" s="1"/>
  <c r="H24" i="144" s="1"/>
  <c r="C10" i="144"/>
  <c r="C9" i="144"/>
  <c r="C8" i="144"/>
  <c r="C7" i="144"/>
  <c r="C6" i="144"/>
  <c r="C5" i="144"/>
  <c r="C4" i="144"/>
  <c r="F3" i="144"/>
  <c r="E3" i="144"/>
  <c r="D3" i="144"/>
  <c r="C3" i="144"/>
  <c r="C12" i="143"/>
  <c r="C11" i="143"/>
  <c r="C24" i="143" s="1"/>
  <c r="H24" i="143" s="1"/>
  <c r="C10" i="143"/>
  <c r="C9" i="143"/>
  <c r="C8" i="143"/>
  <c r="C7" i="143"/>
  <c r="C6" i="143"/>
  <c r="C5" i="143"/>
  <c r="C4" i="143"/>
  <c r="F3" i="143"/>
  <c r="E3" i="143"/>
  <c r="D3" i="143"/>
  <c r="C3" i="143"/>
  <c r="C12" i="142"/>
  <c r="C11" i="142"/>
  <c r="C24" i="142" s="1"/>
  <c r="H24" i="142" s="1"/>
  <c r="C10" i="142"/>
  <c r="C9" i="142"/>
  <c r="C8" i="142"/>
  <c r="C7" i="142"/>
  <c r="C6" i="142"/>
  <c r="C5" i="142"/>
  <c r="C4" i="142"/>
  <c r="F3" i="142"/>
  <c r="E3" i="142"/>
  <c r="D3" i="142"/>
  <c r="C3" i="142"/>
  <c r="C12" i="141"/>
  <c r="C11" i="141"/>
  <c r="C24" i="141" s="1"/>
  <c r="H24" i="141" s="1"/>
  <c r="C10" i="141"/>
  <c r="C9" i="141"/>
  <c r="C8" i="141"/>
  <c r="C7" i="141"/>
  <c r="C6" i="141"/>
  <c r="C5" i="141"/>
  <c r="C4" i="141"/>
  <c r="F3" i="141"/>
  <c r="E3" i="141"/>
  <c r="D3" i="141"/>
  <c r="C3" i="141"/>
  <c r="C12" i="140"/>
  <c r="C11" i="140"/>
  <c r="C24" i="140" s="1"/>
  <c r="H24" i="140" s="1"/>
  <c r="C10" i="140"/>
  <c r="C9" i="140"/>
  <c r="C8" i="140"/>
  <c r="C7" i="140"/>
  <c r="C6" i="140"/>
  <c r="C5" i="140"/>
  <c r="C4" i="140"/>
  <c r="F3" i="140"/>
  <c r="E3" i="140"/>
  <c r="D3" i="140"/>
  <c r="C3" i="140"/>
  <c r="C12" i="139"/>
  <c r="C11" i="139"/>
  <c r="C24" i="139" s="1"/>
  <c r="H24" i="139" s="1"/>
  <c r="C10" i="139"/>
  <c r="C9" i="139"/>
  <c r="C8" i="139"/>
  <c r="C7" i="139"/>
  <c r="C6" i="139"/>
  <c r="C5" i="139"/>
  <c r="C4" i="139"/>
  <c r="F3" i="139"/>
  <c r="E3" i="139"/>
  <c r="D3" i="139"/>
  <c r="C3" i="139"/>
  <c r="C12" i="138"/>
  <c r="C11" i="138"/>
  <c r="C24" i="138" s="1"/>
  <c r="H24" i="138" s="1"/>
  <c r="C10" i="138"/>
  <c r="C9" i="138"/>
  <c r="N10" i="138" s="1"/>
  <c r="C8" i="138"/>
  <c r="C7" i="138"/>
  <c r="C6" i="138"/>
  <c r="C5" i="138"/>
  <c r="C4" i="138"/>
  <c r="F3" i="138"/>
  <c r="E3" i="138"/>
  <c r="D3" i="138"/>
  <c r="C3" i="138"/>
  <c r="C12" i="137"/>
  <c r="C11" i="137"/>
  <c r="C24" i="137" s="1"/>
  <c r="H24" i="137" s="1"/>
  <c r="C10" i="137"/>
  <c r="C9" i="137"/>
  <c r="C8" i="137"/>
  <c r="C7" i="137"/>
  <c r="C6" i="137"/>
  <c r="C5" i="137"/>
  <c r="C4" i="137"/>
  <c r="F3" i="137"/>
  <c r="E3" i="137"/>
  <c r="D3" i="137"/>
  <c r="C3" i="137"/>
  <c r="C12" i="136"/>
  <c r="C11" i="136"/>
  <c r="C24" i="136" s="1"/>
  <c r="H24" i="136" s="1"/>
  <c r="C10" i="136"/>
  <c r="C9" i="136"/>
  <c r="C8" i="136"/>
  <c r="C7" i="136"/>
  <c r="C6" i="136"/>
  <c r="C5" i="136"/>
  <c r="C4" i="136"/>
  <c r="F3" i="136"/>
  <c r="E3" i="136"/>
  <c r="C3" i="136"/>
  <c r="C12" i="135"/>
  <c r="C11" i="135"/>
  <c r="C24" i="135" s="1"/>
  <c r="H24" i="135" s="1"/>
  <c r="C10" i="135"/>
  <c r="C9" i="135"/>
  <c r="C8" i="135"/>
  <c r="C7" i="135"/>
  <c r="C6" i="135"/>
  <c r="C5" i="135"/>
  <c r="C4" i="135"/>
  <c r="F3" i="135"/>
  <c r="E3" i="135"/>
  <c r="D3" i="135"/>
  <c r="C3" i="135"/>
  <c r="C12" i="134"/>
  <c r="C11" i="134"/>
  <c r="C24" i="134" s="1"/>
  <c r="H24" i="134" s="1"/>
  <c r="C10" i="134"/>
  <c r="C9" i="134"/>
  <c r="C8" i="134"/>
  <c r="C7" i="134"/>
  <c r="C6" i="134"/>
  <c r="C5" i="134"/>
  <c r="N6" i="134" s="1"/>
  <c r="C4" i="134"/>
  <c r="F3" i="134"/>
  <c r="E3" i="134"/>
  <c r="D3" i="134"/>
  <c r="C3" i="134"/>
  <c r="C12" i="133"/>
  <c r="C11" i="133"/>
  <c r="C24" i="133" s="1"/>
  <c r="H24" i="133" s="1"/>
  <c r="C10" i="133"/>
  <c r="C9" i="133"/>
  <c r="C8" i="133"/>
  <c r="C7" i="133"/>
  <c r="C6" i="133"/>
  <c r="N7" i="133" s="1"/>
  <c r="C5" i="133"/>
  <c r="C4" i="133"/>
  <c r="N5" i="133" s="1"/>
  <c r="E3" i="133"/>
  <c r="D3" i="133"/>
  <c r="C3" i="133"/>
  <c r="C12" i="132"/>
  <c r="C11" i="132"/>
  <c r="C24" i="132" s="1"/>
  <c r="H24" i="132" s="1"/>
  <c r="C10" i="132"/>
  <c r="C9" i="132"/>
  <c r="C8" i="132"/>
  <c r="C7" i="132"/>
  <c r="N8" i="132" s="1"/>
  <c r="C6" i="132"/>
  <c r="C5" i="132"/>
  <c r="C4" i="132"/>
  <c r="F3" i="132"/>
  <c r="E3" i="132"/>
  <c r="D3" i="132"/>
  <c r="C3" i="132"/>
  <c r="C12" i="131"/>
  <c r="C11" i="131"/>
  <c r="C24" i="131" s="1"/>
  <c r="H24" i="131" s="1"/>
  <c r="C10" i="131"/>
  <c r="C9" i="131"/>
  <c r="C8" i="131"/>
  <c r="C7" i="131"/>
  <c r="C6" i="131"/>
  <c r="C5" i="131"/>
  <c r="H5" i="131" s="1"/>
  <c r="C4" i="13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H13" i="1"/>
  <c r="H12" i="1"/>
  <c r="H11" i="1"/>
  <c r="H10" i="1"/>
  <c r="H9" i="1"/>
  <c r="H8" i="1"/>
  <c r="H7" i="1"/>
  <c r="H6" i="1"/>
  <c r="H5" i="1"/>
  <c r="H4" i="1"/>
  <c r="K3" i="1"/>
  <c r="I3" i="1"/>
  <c r="H3" i="1"/>
  <c r="P10" i="13"/>
  <c r="P9" i="13"/>
  <c r="P8" i="13"/>
  <c r="P5" i="13"/>
  <c r="E3" i="13"/>
  <c r="D3" i="13"/>
  <c r="C3" i="13"/>
  <c r="C12" i="13"/>
  <c r="C11" i="13"/>
  <c r="C10" i="13"/>
  <c r="C9" i="13"/>
  <c r="C8" i="13"/>
  <c r="C7" i="13"/>
  <c r="C6" i="13"/>
  <c r="C5" i="13"/>
  <c r="C4" i="13"/>
  <c r="Q14" i="156" l="1"/>
  <c r="Q14" i="159"/>
  <c r="H18" i="132"/>
  <c r="C18" i="132"/>
  <c r="E16" i="136"/>
  <c r="J16" i="136"/>
  <c r="F16" i="139"/>
  <c r="K16" i="139"/>
  <c r="C19" i="140"/>
  <c r="H19" i="140"/>
  <c r="H22" i="144"/>
  <c r="C22" i="144"/>
  <c r="C17" i="148"/>
  <c r="H17" i="148"/>
  <c r="C25" i="154"/>
  <c r="N13" i="154"/>
  <c r="H25" i="154"/>
  <c r="I16" i="156"/>
  <c r="D16" i="156"/>
  <c r="H21" i="13"/>
  <c r="C21" i="13"/>
  <c r="K16" i="13"/>
  <c r="F16" i="13"/>
  <c r="H18" i="131"/>
  <c r="C18" i="131"/>
  <c r="H11" i="131"/>
  <c r="H19" i="132"/>
  <c r="C19" i="132"/>
  <c r="I16" i="133"/>
  <c r="D16" i="133"/>
  <c r="H22" i="133"/>
  <c r="C22" i="133"/>
  <c r="H17" i="134"/>
  <c r="C17" i="134"/>
  <c r="C25" i="134"/>
  <c r="N13" i="134"/>
  <c r="H25" i="134"/>
  <c r="H20" i="135"/>
  <c r="C20" i="135"/>
  <c r="K16" i="136"/>
  <c r="F16" i="136"/>
  <c r="C19" i="137"/>
  <c r="H19" i="137"/>
  <c r="D16" i="138"/>
  <c r="I16" i="138"/>
  <c r="H22" i="138"/>
  <c r="C22" i="138"/>
  <c r="C17" i="139"/>
  <c r="H17" i="139"/>
  <c r="H12" i="139"/>
  <c r="H25" i="139"/>
  <c r="C25" i="139"/>
  <c r="N13" i="139"/>
  <c r="H20" i="140"/>
  <c r="C20" i="140"/>
  <c r="I16" i="141"/>
  <c r="D16" i="141"/>
  <c r="H22" i="141"/>
  <c r="C22" i="141"/>
  <c r="C17" i="142"/>
  <c r="H17" i="142"/>
  <c r="H25" i="142"/>
  <c r="C25" i="142"/>
  <c r="N13" i="142"/>
  <c r="H20" i="143"/>
  <c r="C20" i="143"/>
  <c r="J16" i="144"/>
  <c r="E16" i="144"/>
  <c r="C18" i="145"/>
  <c r="H18" i="145"/>
  <c r="H20" i="146"/>
  <c r="C20" i="146"/>
  <c r="E16" i="147"/>
  <c r="J16" i="147"/>
  <c r="H18" i="148"/>
  <c r="C18" i="148"/>
  <c r="H16" i="149"/>
  <c r="C16" i="149"/>
  <c r="C21" i="149"/>
  <c r="H21" i="149"/>
  <c r="K16" i="150"/>
  <c r="F16" i="150"/>
  <c r="H19" i="151"/>
  <c r="C19" i="151"/>
  <c r="C16" i="152"/>
  <c r="H16" i="152"/>
  <c r="H21" i="152"/>
  <c r="C21" i="152"/>
  <c r="F16" i="153"/>
  <c r="K16" i="153"/>
  <c r="H18" i="154"/>
  <c r="C18" i="154"/>
  <c r="H12" i="154"/>
  <c r="C20" i="155"/>
  <c r="H20" i="155"/>
  <c r="J16" i="156"/>
  <c r="E16" i="156"/>
  <c r="C18" i="157"/>
  <c r="H18" i="157"/>
  <c r="H7" i="158"/>
  <c r="C20" i="158"/>
  <c r="H20" i="158"/>
  <c r="N5" i="159"/>
  <c r="I16" i="147"/>
  <c r="D16" i="147"/>
  <c r="C20" i="152"/>
  <c r="H20" i="152"/>
  <c r="H20" i="132"/>
  <c r="C20" i="132"/>
  <c r="H18" i="134"/>
  <c r="C18" i="134"/>
  <c r="C17" i="136"/>
  <c r="H17" i="136"/>
  <c r="H20" i="137"/>
  <c r="C20" i="137"/>
  <c r="C18" i="139"/>
  <c r="H18" i="139"/>
  <c r="H21" i="140"/>
  <c r="C21" i="140"/>
  <c r="H16" i="143"/>
  <c r="C16" i="143"/>
  <c r="K16" i="144"/>
  <c r="F16" i="144"/>
  <c r="H19" i="145"/>
  <c r="C19" i="145"/>
  <c r="C16" i="146"/>
  <c r="H16" i="146"/>
  <c r="H21" i="146"/>
  <c r="C21" i="146"/>
  <c r="F16" i="147"/>
  <c r="K16" i="147"/>
  <c r="C19" i="148"/>
  <c r="H19" i="148"/>
  <c r="I16" i="149"/>
  <c r="D16" i="149"/>
  <c r="H22" i="149"/>
  <c r="C22" i="149"/>
  <c r="H17" i="150"/>
  <c r="C17" i="150"/>
  <c r="H12" i="150"/>
  <c r="C25" i="150"/>
  <c r="N13" i="150"/>
  <c r="H25" i="150"/>
  <c r="H20" i="151"/>
  <c r="C20" i="151"/>
  <c r="I16" i="152"/>
  <c r="D16" i="152"/>
  <c r="C22" i="152"/>
  <c r="H22" i="152"/>
  <c r="H17" i="153"/>
  <c r="C17" i="153"/>
  <c r="N13" i="153"/>
  <c r="H25" i="153"/>
  <c r="C25" i="153"/>
  <c r="H19" i="154"/>
  <c r="C19" i="154"/>
  <c r="H16" i="155"/>
  <c r="C16" i="155"/>
  <c r="H21" i="155"/>
  <c r="C21" i="155"/>
  <c r="K16" i="156"/>
  <c r="F16" i="156"/>
  <c r="H19" i="157"/>
  <c r="C19" i="157"/>
  <c r="C16" i="158"/>
  <c r="H16" i="158"/>
  <c r="H8" i="158"/>
  <c r="H21" i="158"/>
  <c r="C21" i="158"/>
  <c r="E16" i="13"/>
  <c r="J16" i="13"/>
  <c r="C21" i="133"/>
  <c r="H21" i="133"/>
  <c r="C18" i="137"/>
  <c r="H18" i="137"/>
  <c r="H21" i="141"/>
  <c r="C21" i="141"/>
  <c r="H17" i="145"/>
  <c r="C17" i="145"/>
  <c r="H20" i="149"/>
  <c r="C20" i="149"/>
  <c r="H25" i="157"/>
  <c r="C25" i="157"/>
  <c r="N13" i="157"/>
  <c r="J16" i="133"/>
  <c r="E16" i="133"/>
  <c r="H3" i="135"/>
  <c r="H16" i="135"/>
  <c r="C16" i="135"/>
  <c r="H21" i="135"/>
  <c r="C21" i="135"/>
  <c r="H25" i="136"/>
  <c r="C25" i="136"/>
  <c r="N13" i="136"/>
  <c r="E16" i="138"/>
  <c r="J16" i="138"/>
  <c r="C16" i="140"/>
  <c r="H16" i="140"/>
  <c r="E16" i="141"/>
  <c r="J16" i="141"/>
  <c r="C18" i="142"/>
  <c r="H18" i="142"/>
  <c r="H21" i="143"/>
  <c r="C21" i="143"/>
  <c r="H19" i="131"/>
  <c r="C19" i="131"/>
  <c r="C16" i="132"/>
  <c r="H16" i="132"/>
  <c r="H21" i="132"/>
  <c r="C21" i="132"/>
  <c r="F16" i="133"/>
  <c r="K16" i="133"/>
  <c r="H19" i="134"/>
  <c r="C19" i="134"/>
  <c r="I3" i="135"/>
  <c r="I16" i="135"/>
  <c r="D16" i="135"/>
  <c r="H22" i="135"/>
  <c r="C22" i="135"/>
  <c r="C18" i="136"/>
  <c r="H18" i="136"/>
  <c r="H16" i="137"/>
  <c r="C16" i="137"/>
  <c r="H21" i="137"/>
  <c r="C21" i="137"/>
  <c r="F16" i="138"/>
  <c r="K16" i="138"/>
  <c r="C19" i="139"/>
  <c r="H19" i="139"/>
  <c r="D16" i="140"/>
  <c r="I16" i="140"/>
  <c r="H22" i="140"/>
  <c r="C22" i="140"/>
  <c r="F16" i="141"/>
  <c r="K16" i="141"/>
  <c r="C19" i="142"/>
  <c r="H19" i="142"/>
  <c r="I16" i="143"/>
  <c r="D16" i="143"/>
  <c r="H22" i="143"/>
  <c r="C22" i="143"/>
  <c r="C17" i="144"/>
  <c r="H17" i="144"/>
  <c r="H25" i="144"/>
  <c r="C25" i="144"/>
  <c r="N13" i="144"/>
  <c r="H20" i="145"/>
  <c r="C20" i="145"/>
  <c r="D16" i="146"/>
  <c r="I16" i="146"/>
  <c r="H22" i="146"/>
  <c r="C22" i="146"/>
  <c r="H17" i="147"/>
  <c r="C17" i="147"/>
  <c r="N13" i="147"/>
  <c r="H25" i="147"/>
  <c r="C25" i="147"/>
  <c r="C20" i="148"/>
  <c r="H20" i="148"/>
  <c r="J16" i="149"/>
  <c r="E16" i="149"/>
  <c r="H18" i="150"/>
  <c r="C18" i="150"/>
  <c r="H16" i="151"/>
  <c r="C16" i="151"/>
  <c r="C21" i="151"/>
  <c r="H21" i="151"/>
  <c r="E16" i="152"/>
  <c r="J16" i="152"/>
  <c r="H18" i="153"/>
  <c r="C18" i="153"/>
  <c r="H12" i="153"/>
  <c r="C20" i="154"/>
  <c r="H20" i="154"/>
  <c r="I16" i="155"/>
  <c r="D16" i="155"/>
  <c r="H22" i="155"/>
  <c r="C22" i="155"/>
  <c r="C17" i="156"/>
  <c r="H17" i="156"/>
  <c r="H12" i="156"/>
  <c r="N13" i="156"/>
  <c r="C25" i="156"/>
  <c r="H25" i="156"/>
  <c r="C20" i="157"/>
  <c r="H20" i="157"/>
  <c r="I16" i="158"/>
  <c r="D16" i="158"/>
  <c r="H9" i="158"/>
  <c r="H22" i="158"/>
  <c r="C22" i="158"/>
  <c r="N9" i="159"/>
  <c r="H12" i="148"/>
  <c r="H25" i="148"/>
  <c r="C25" i="148"/>
  <c r="N13" i="148"/>
  <c r="N10" i="13"/>
  <c r="C22" i="13"/>
  <c r="H22" i="13"/>
  <c r="N12" i="13"/>
  <c r="H24" i="13"/>
  <c r="C24" i="13"/>
  <c r="H16" i="131"/>
  <c r="C16" i="131"/>
  <c r="H20" i="131"/>
  <c r="C20" i="131"/>
  <c r="D16" i="132"/>
  <c r="I16" i="132"/>
  <c r="C22" i="132"/>
  <c r="H22" i="132"/>
  <c r="H17" i="133"/>
  <c r="C17" i="133"/>
  <c r="H12" i="133"/>
  <c r="N13" i="133"/>
  <c r="H25" i="133"/>
  <c r="C25" i="133"/>
  <c r="H20" i="134"/>
  <c r="C20" i="134"/>
  <c r="J16" i="135"/>
  <c r="E16" i="135"/>
  <c r="C19" i="136"/>
  <c r="H19" i="136"/>
  <c r="I16" i="137"/>
  <c r="D16" i="137"/>
  <c r="H22" i="137"/>
  <c r="C22" i="137"/>
  <c r="C17" i="138"/>
  <c r="H17" i="138"/>
  <c r="H12" i="138"/>
  <c r="H25" i="138"/>
  <c r="C25" i="138"/>
  <c r="N13" i="138"/>
  <c r="H20" i="139"/>
  <c r="C20" i="139"/>
  <c r="E16" i="140"/>
  <c r="J16" i="140"/>
  <c r="C17" i="141"/>
  <c r="H17" i="141"/>
  <c r="H25" i="141"/>
  <c r="C25" i="141"/>
  <c r="N13" i="141"/>
  <c r="H20" i="142"/>
  <c r="C20" i="142"/>
  <c r="E16" i="143"/>
  <c r="J16" i="143"/>
  <c r="H18" i="144"/>
  <c r="C18" i="144"/>
  <c r="H16" i="145"/>
  <c r="C16" i="145"/>
  <c r="C21" i="145"/>
  <c r="H21" i="145"/>
  <c r="J16" i="146"/>
  <c r="E16" i="146"/>
  <c r="C18" i="147"/>
  <c r="H18" i="147"/>
  <c r="C16" i="148"/>
  <c r="H16" i="148"/>
  <c r="H21" i="148"/>
  <c r="C21" i="148"/>
  <c r="F16" i="149"/>
  <c r="K16" i="149"/>
  <c r="H19" i="150"/>
  <c r="C19" i="150"/>
  <c r="I16" i="151"/>
  <c r="D16" i="151"/>
  <c r="H22" i="151"/>
  <c r="C22" i="151"/>
  <c r="K16" i="152"/>
  <c r="F16" i="152"/>
  <c r="H19" i="153"/>
  <c r="C19" i="153"/>
  <c r="C16" i="154"/>
  <c r="H16" i="154"/>
  <c r="H21" i="154"/>
  <c r="C21" i="154"/>
  <c r="E16" i="155"/>
  <c r="J16" i="155"/>
  <c r="H18" i="156"/>
  <c r="C18" i="156"/>
  <c r="H16" i="157"/>
  <c r="C16" i="157"/>
  <c r="H21" i="157"/>
  <c r="C21" i="157"/>
  <c r="E16" i="158"/>
  <c r="J16" i="158"/>
  <c r="N12" i="138"/>
  <c r="C19" i="135"/>
  <c r="H19" i="135"/>
  <c r="H21" i="138"/>
  <c r="C21" i="138"/>
  <c r="H16" i="141"/>
  <c r="C16" i="141"/>
  <c r="D16" i="144"/>
  <c r="I16" i="144"/>
  <c r="C19" i="146"/>
  <c r="H19" i="146"/>
  <c r="E16" i="150"/>
  <c r="J16" i="150"/>
  <c r="J16" i="153"/>
  <c r="E16" i="153"/>
  <c r="H17" i="154"/>
  <c r="C17" i="154"/>
  <c r="H19" i="155"/>
  <c r="C19" i="155"/>
  <c r="C19" i="158"/>
  <c r="H19" i="158"/>
  <c r="N13" i="131"/>
  <c r="H25" i="131"/>
  <c r="C25" i="131"/>
  <c r="H17" i="13"/>
  <c r="C17" i="13"/>
  <c r="N13" i="13"/>
  <c r="H25" i="13"/>
  <c r="C25" i="13"/>
  <c r="I16" i="131"/>
  <c r="D16" i="131"/>
  <c r="C21" i="131"/>
  <c r="H21" i="131"/>
  <c r="E16" i="132"/>
  <c r="J16" i="132"/>
  <c r="H18" i="133"/>
  <c r="C18" i="133"/>
  <c r="C16" i="134"/>
  <c r="H16" i="134"/>
  <c r="H21" i="134"/>
  <c r="C21" i="134"/>
  <c r="F16" i="135"/>
  <c r="K16" i="135"/>
  <c r="H20" i="136"/>
  <c r="C20" i="136"/>
  <c r="E16" i="137"/>
  <c r="J16" i="137"/>
  <c r="C18" i="138"/>
  <c r="H18" i="138"/>
  <c r="H16" i="139"/>
  <c r="C16" i="139"/>
  <c r="H21" i="139"/>
  <c r="C21" i="139"/>
  <c r="F16" i="140"/>
  <c r="K16" i="140"/>
  <c r="C18" i="141"/>
  <c r="H18" i="141"/>
  <c r="C16" i="142"/>
  <c r="H16" i="142"/>
  <c r="H21" i="142"/>
  <c r="C21" i="142"/>
  <c r="F16" i="143"/>
  <c r="K16" i="143"/>
  <c r="C19" i="144"/>
  <c r="H19" i="144"/>
  <c r="I16" i="145"/>
  <c r="D16" i="145"/>
  <c r="H22" i="145"/>
  <c r="C22" i="145"/>
  <c r="K16" i="146"/>
  <c r="F16" i="146"/>
  <c r="H19" i="147"/>
  <c r="C19" i="147"/>
  <c r="I3" i="148"/>
  <c r="D16" i="148"/>
  <c r="I16" i="148"/>
  <c r="H22" i="148"/>
  <c r="C22" i="148"/>
  <c r="H17" i="149"/>
  <c r="C17" i="149"/>
  <c r="H12" i="149"/>
  <c r="N13" i="149"/>
  <c r="H25" i="149"/>
  <c r="C25" i="149"/>
  <c r="H20" i="150"/>
  <c r="C20" i="150"/>
  <c r="J16" i="151"/>
  <c r="E16" i="151"/>
  <c r="H17" i="152"/>
  <c r="C17" i="152"/>
  <c r="C25" i="152"/>
  <c r="N13" i="152"/>
  <c r="H25" i="152"/>
  <c r="C20" i="153"/>
  <c r="H20" i="153"/>
  <c r="I16" i="154"/>
  <c r="D16" i="154"/>
  <c r="C22" i="154"/>
  <c r="H22" i="154"/>
  <c r="F16" i="155"/>
  <c r="K16" i="155"/>
  <c r="C19" i="156"/>
  <c r="H19" i="156"/>
  <c r="I16" i="157"/>
  <c r="D16" i="157"/>
  <c r="H22" i="157"/>
  <c r="C22" i="157"/>
  <c r="K16" i="158"/>
  <c r="F16" i="158"/>
  <c r="N9" i="133"/>
  <c r="H16" i="133"/>
  <c r="C16" i="133"/>
  <c r="C19" i="143"/>
  <c r="H19" i="143"/>
  <c r="H22" i="147"/>
  <c r="C22" i="147"/>
  <c r="H22" i="156"/>
  <c r="C22" i="156"/>
  <c r="H3" i="13"/>
  <c r="C16" i="13"/>
  <c r="H16" i="13"/>
  <c r="D16" i="134"/>
  <c r="I16" i="134"/>
  <c r="C17" i="135"/>
  <c r="H17" i="135"/>
  <c r="H25" i="135"/>
  <c r="C25" i="135"/>
  <c r="N13" i="135"/>
  <c r="F16" i="137"/>
  <c r="K16" i="137"/>
  <c r="C19" i="138"/>
  <c r="H19" i="138"/>
  <c r="I16" i="139"/>
  <c r="D16" i="139"/>
  <c r="H22" i="139"/>
  <c r="C22" i="139"/>
  <c r="C17" i="140"/>
  <c r="H17" i="140"/>
  <c r="H25" i="140"/>
  <c r="C25" i="140"/>
  <c r="N13" i="140"/>
  <c r="C19" i="141"/>
  <c r="H19" i="141"/>
  <c r="D16" i="142"/>
  <c r="I16" i="142"/>
  <c r="H22" i="142"/>
  <c r="C22" i="142"/>
  <c r="C17" i="143"/>
  <c r="H17" i="143"/>
  <c r="H25" i="143"/>
  <c r="C25" i="143"/>
  <c r="N13" i="143"/>
  <c r="H20" i="144"/>
  <c r="C20" i="144"/>
  <c r="E16" i="145"/>
  <c r="J16" i="145"/>
  <c r="C17" i="146"/>
  <c r="H17" i="146"/>
  <c r="H25" i="146"/>
  <c r="C25" i="146"/>
  <c r="N13" i="146"/>
  <c r="H20" i="147"/>
  <c r="C20" i="147"/>
  <c r="E16" i="148"/>
  <c r="J16" i="148"/>
  <c r="H18" i="149"/>
  <c r="C18" i="149"/>
  <c r="C16" i="150"/>
  <c r="H16" i="150"/>
  <c r="H21" i="150"/>
  <c r="C21" i="150"/>
  <c r="F16" i="151"/>
  <c r="K16" i="151"/>
  <c r="H18" i="152"/>
  <c r="C18" i="152"/>
  <c r="H16" i="153"/>
  <c r="C16" i="153"/>
  <c r="C21" i="153"/>
  <c r="H21" i="153"/>
  <c r="E16" i="154"/>
  <c r="J16" i="154"/>
  <c r="H17" i="155"/>
  <c r="C17" i="155"/>
  <c r="H25" i="155"/>
  <c r="C25" i="155"/>
  <c r="N13" i="155"/>
  <c r="C20" i="156"/>
  <c r="H20" i="156"/>
  <c r="E16" i="157"/>
  <c r="J16" i="157"/>
  <c r="C17" i="158"/>
  <c r="H17" i="158"/>
  <c r="H25" i="158"/>
  <c r="C25" i="158"/>
  <c r="N13" i="158"/>
  <c r="N4" i="153"/>
  <c r="N7" i="159"/>
  <c r="N8" i="13"/>
  <c r="H20" i="13"/>
  <c r="C20" i="13"/>
  <c r="H4" i="131"/>
  <c r="H17" i="131"/>
  <c r="C17" i="131"/>
  <c r="K16" i="134"/>
  <c r="F16" i="134"/>
  <c r="C16" i="138"/>
  <c r="H16" i="138"/>
  <c r="F16" i="142"/>
  <c r="K16" i="142"/>
  <c r="N13" i="145"/>
  <c r="H25" i="145"/>
  <c r="C25" i="145"/>
  <c r="H18" i="151"/>
  <c r="C18" i="151"/>
  <c r="H17" i="157"/>
  <c r="C17" i="157"/>
  <c r="H18" i="13"/>
  <c r="C18" i="13"/>
  <c r="J16" i="131"/>
  <c r="E16" i="131"/>
  <c r="H22" i="131"/>
  <c r="C22" i="131"/>
  <c r="K16" i="132"/>
  <c r="F16" i="132"/>
  <c r="H19" i="133"/>
  <c r="C19" i="133"/>
  <c r="C22" i="134"/>
  <c r="H22" i="134"/>
  <c r="H21" i="136"/>
  <c r="C21" i="136"/>
  <c r="N7" i="13"/>
  <c r="H19" i="13"/>
  <c r="C19" i="13"/>
  <c r="I3" i="13"/>
  <c r="D16" i="13"/>
  <c r="I16" i="13"/>
  <c r="F16" i="131"/>
  <c r="K16" i="131"/>
  <c r="H17" i="132"/>
  <c r="C17" i="132"/>
  <c r="C25" i="132"/>
  <c r="N13" i="132"/>
  <c r="H25" i="132"/>
  <c r="H20" i="133"/>
  <c r="C20" i="133"/>
  <c r="J16" i="134"/>
  <c r="E16" i="134"/>
  <c r="C18" i="135"/>
  <c r="H18" i="135"/>
  <c r="C16" i="136"/>
  <c r="H16" i="136"/>
  <c r="H22" i="136"/>
  <c r="C22" i="136"/>
  <c r="C17" i="137"/>
  <c r="H17" i="137"/>
  <c r="H25" i="137"/>
  <c r="C25" i="137"/>
  <c r="N13" i="137"/>
  <c r="H20" i="138"/>
  <c r="C20" i="138"/>
  <c r="E16" i="139"/>
  <c r="J16" i="139"/>
  <c r="C18" i="140"/>
  <c r="H18" i="140"/>
  <c r="H12" i="140"/>
  <c r="H20" i="141"/>
  <c r="C20" i="141"/>
  <c r="E16" i="142"/>
  <c r="J16" i="142"/>
  <c r="C18" i="143"/>
  <c r="H18" i="143"/>
  <c r="C16" i="144"/>
  <c r="H16" i="144"/>
  <c r="H21" i="144"/>
  <c r="C21" i="144"/>
  <c r="K16" i="145"/>
  <c r="F16" i="145"/>
  <c r="H18" i="146"/>
  <c r="C18" i="146"/>
  <c r="H16" i="147"/>
  <c r="C16" i="147"/>
  <c r="H21" i="147"/>
  <c r="C21" i="147"/>
  <c r="K16" i="148"/>
  <c r="F16" i="148"/>
  <c r="H19" i="149"/>
  <c r="C19" i="149"/>
  <c r="D16" i="150"/>
  <c r="I16" i="150"/>
  <c r="C22" i="150"/>
  <c r="H22" i="150"/>
  <c r="H17" i="151"/>
  <c r="C17" i="151"/>
  <c r="N13" i="151"/>
  <c r="H25" i="151"/>
  <c r="C25" i="151"/>
  <c r="H19" i="152"/>
  <c r="C19" i="152"/>
  <c r="I16" i="153"/>
  <c r="D16" i="153"/>
  <c r="H22" i="153"/>
  <c r="C22" i="153"/>
  <c r="K16" i="154"/>
  <c r="F16" i="154"/>
  <c r="C18" i="155"/>
  <c r="H18" i="155"/>
  <c r="C16" i="156"/>
  <c r="H16" i="156"/>
  <c r="H21" i="156"/>
  <c r="C21" i="156"/>
  <c r="F16" i="157"/>
  <c r="K16" i="157"/>
  <c r="H5" i="158"/>
  <c r="H18" i="158"/>
  <c r="C18" i="158"/>
  <c r="N6" i="138"/>
  <c r="Q14" i="146"/>
  <c r="O14" i="132"/>
  <c r="E24" i="157"/>
  <c r="E24" i="149"/>
  <c r="E24" i="141"/>
  <c r="E24" i="133"/>
  <c r="E24" i="158"/>
  <c r="E24" i="150"/>
  <c r="E24" i="142"/>
  <c r="E24" i="134"/>
  <c r="E24" i="159"/>
  <c r="E24" i="151"/>
  <c r="E24" i="143"/>
  <c r="E24" i="135"/>
  <c r="E24" i="152"/>
  <c r="E24" i="144"/>
  <c r="E24" i="136"/>
  <c r="E24" i="153"/>
  <c r="E24" i="145"/>
  <c r="E24" i="137"/>
  <c r="E24" i="154"/>
  <c r="E24" i="146"/>
  <c r="E24" i="138"/>
  <c r="E24" i="155"/>
  <c r="E24" i="147"/>
  <c r="E24" i="139"/>
  <c r="E24" i="131"/>
  <c r="E24" i="156"/>
  <c r="E24" i="148"/>
  <c r="E24" i="140"/>
  <c r="E24" i="132"/>
  <c r="E26" i="133"/>
  <c r="J26" i="133" s="1"/>
  <c r="E26" i="141"/>
  <c r="J26" i="141" s="1"/>
  <c r="E26" i="149"/>
  <c r="J26" i="149" s="1"/>
  <c r="E26" i="157"/>
  <c r="J26" i="157" s="1"/>
  <c r="E26" i="138"/>
  <c r="J26" i="138" s="1"/>
  <c r="E26" i="146"/>
  <c r="J26" i="146" s="1"/>
  <c r="E26" i="154"/>
  <c r="J26" i="154" s="1"/>
  <c r="E26" i="135"/>
  <c r="J26" i="135" s="1"/>
  <c r="E26" i="143"/>
  <c r="J26" i="143" s="1"/>
  <c r="E26" i="151"/>
  <c r="J26" i="151" s="1"/>
  <c r="E26" i="132"/>
  <c r="J26" i="132" s="1"/>
  <c r="E26" i="140"/>
  <c r="J26" i="140" s="1"/>
  <c r="E26" i="148"/>
  <c r="J26" i="148" s="1"/>
  <c r="E26" i="156"/>
  <c r="J26" i="156" s="1"/>
  <c r="E26" i="137"/>
  <c r="J26" i="137" s="1"/>
  <c r="E26" i="145"/>
  <c r="J26" i="145" s="1"/>
  <c r="E26" i="153"/>
  <c r="J26" i="153" s="1"/>
  <c r="E26" i="134"/>
  <c r="J26" i="134" s="1"/>
  <c r="E26" i="142"/>
  <c r="J26" i="142" s="1"/>
  <c r="E26" i="150"/>
  <c r="J26" i="150" s="1"/>
  <c r="E26" i="158"/>
  <c r="J26" i="158" s="1"/>
  <c r="E26" i="13"/>
  <c r="J26" i="13" s="1"/>
  <c r="E26" i="131"/>
  <c r="J26" i="131" s="1"/>
  <c r="E26" i="139"/>
  <c r="J26" i="139" s="1"/>
  <c r="E26" i="147"/>
  <c r="J26" i="147" s="1"/>
  <c r="E26" i="155"/>
  <c r="J26" i="155" s="1"/>
  <c r="E26" i="159"/>
  <c r="J26" i="159" s="1"/>
  <c r="E26" i="136"/>
  <c r="J26" i="136" s="1"/>
  <c r="E26" i="144"/>
  <c r="J26" i="144" s="1"/>
  <c r="E26" i="152"/>
  <c r="J26" i="152" s="1"/>
  <c r="E20" i="131"/>
  <c r="J20" i="131"/>
  <c r="E20" i="132"/>
  <c r="J20" i="132"/>
  <c r="E20" i="148"/>
  <c r="J20" i="148"/>
  <c r="J20" i="143"/>
  <c r="E20" i="143"/>
  <c r="J20" i="135"/>
  <c r="E20" i="135"/>
  <c r="E20" i="140"/>
  <c r="J20" i="140"/>
  <c r="J20" i="142"/>
  <c r="E20" i="142"/>
  <c r="E20" i="147"/>
  <c r="J20" i="147"/>
  <c r="J20" i="151"/>
  <c r="E20" i="151"/>
  <c r="J20" i="153"/>
  <c r="E20" i="153"/>
  <c r="E20" i="155"/>
  <c r="J20" i="155"/>
  <c r="J20" i="141"/>
  <c r="E20" i="141"/>
  <c r="J20" i="152"/>
  <c r="E20" i="152"/>
  <c r="J20" i="154"/>
  <c r="E20" i="154"/>
  <c r="J20" i="134"/>
  <c r="E20" i="134"/>
  <c r="E20" i="139"/>
  <c r="J20" i="139"/>
  <c r="J20" i="146"/>
  <c r="E20" i="146"/>
  <c r="J20" i="150"/>
  <c r="E20" i="150"/>
  <c r="E20" i="156"/>
  <c r="J20" i="156"/>
  <c r="E20" i="13"/>
  <c r="J20" i="13"/>
  <c r="J20" i="145"/>
  <c r="E20" i="145"/>
  <c r="E20" i="158"/>
  <c r="J20" i="158"/>
  <c r="E20" i="133"/>
  <c r="J20" i="133"/>
  <c r="J20" i="138"/>
  <c r="E20" i="138"/>
  <c r="E20" i="149"/>
  <c r="J20" i="149"/>
  <c r="E20" i="157"/>
  <c r="J20" i="157"/>
  <c r="J20" i="136"/>
  <c r="E20" i="136"/>
  <c r="J20" i="137"/>
  <c r="E20" i="137"/>
  <c r="J20" i="144"/>
  <c r="E20" i="144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25" i="151"/>
  <c r="E25" i="151"/>
  <c r="J25" i="157"/>
  <c r="E25" i="157"/>
  <c r="E25" i="135"/>
  <c r="J25" i="135"/>
  <c r="E25" i="138"/>
  <c r="J25" i="138"/>
  <c r="J25" i="143"/>
  <c r="E25" i="143"/>
  <c r="E25" i="145"/>
  <c r="J25" i="145"/>
  <c r="J25" i="148"/>
  <c r="E25" i="148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K14" i="135"/>
  <c r="F14" i="135"/>
  <c r="K27" i="135"/>
  <c r="F27" i="135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P4" i="136"/>
  <c r="P10" i="137"/>
  <c r="P8" i="138"/>
  <c r="I3" i="140"/>
  <c r="O4" i="140"/>
  <c r="P11" i="13"/>
  <c r="N12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H12" i="146"/>
  <c r="N5" i="154"/>
  <c r="N7" i="154"/>
  <c r="N9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P5" i="138"/>
  <c r="P6" i="138"/>
  <c r="P14" i="159"/>
  <c r="Q4" i="13"/>
  <c r="H12" i="152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P14" i="13"/>
  <c r="P5" i="131"/>
  <c r="P6" i="131"/>
  <c r="P14" i="132"/>
  <c r="P6" i="133"/>
  <c r="H12" i="134"/>
  <c r="P5" i="136"/>
  <c r="P9" i="136"/>
  <c r="N11" i="138"/>
  <c r="P12" i="138"/>
  <c r="P4" i="145"/>
  <c r="N10" i="145"/>
  <c r="P4" i="146"/>
  <c r="N8" i="146"/>
  <c r="N12" i="146"/>
  <c r="P13" i="147"/>
  <c r="N5" i="149"/>
  <c r="N11" i="149"/>
  <c r="H5" i="13"/>
  <c r="K3" i="13"/>
  <c r="O4" i="13"/>
  <c r="N6" i="13"/>
  <c r="P6" i="13"/>
  <c r="Q4" i="131"/>
  <c r="N8" i="131"/>
  <c r="H7" i="131"/>
  <c r="P9" i="131"/>
  <c r="N4" i="132"/>
  <c r="N5" i="132"/>
  <c r="N7" i="132"/>
  <c r="N9" i="132"/>
  <c r="N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P14" i="138"/>
  <c r="N4" i="139"/>
  <c r="N5" i="139"/>
  <c r="N7" i="139"/>
  <c r="N9" i="139"/>
  <c r="P12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P14" i="149"/>
  <c r="N4" i="150"/>
  <c r="N5" i="150"/>
  <c r="N7" i="150"/>
  <c r="N9" i="150"/>
  <c r="N11" i="150"/>
  <c r="P12" i="150"/>
  <c r="P4" i="151"/>
  <c r="N6" i="151"/>
  <c r="N8" i="151"/>
  <c r="N10" i="151"/>
  <c r="N12" i="151"/>
  <c r="P4" i="152"/>
  <c r="N9" i="152"/>
  <c r="P10" i="152"/>
  <c r="P14" i="156"/>
  <c r="N4" i="157"/>
  <c r="N5" i="157"/>
  <c r="N7" i="157"/>
  <c r="N9" i="157"/>
  <c r="N11" i="157"/>
  <c r="P12" i="157"/>
  <c r="N5" i="138"/>
  <c r="N7" i="138"/>
  <c r="N9" i="138"/>
  <c r="N11" i="139"/>
  <c r="H6" i="13"/>
  <c r="P4" i="13"/>
  <c r="P7" i="13"/>
  <c r="P12" i="13"/>
  <c r="N10" i="131"/>
  <c r="H9" i="131"/>
  <c r="P14" i="134"/>
  <c r="Q4" i="137"/>
  <c r="N6" i="137"/>
  <c r="P7" i="137"/>
  <c r="N12" i="137"/>
  <c r="H12" i="137"/>
  <c r="P13" i="138"/>
  <c r="P14" i="147"/>
  <c r="N4" i="148"/>
  <c r="N5" i="148"/>
  <c r="N7" i="148"/>
  <c r="N9" i="148"/>
  <c r="N11" i="148"/>
  <c r="P12" i="148"/>
  <c r="P13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Q4" i="154"/>
  <c r="P6" i="154"/>
  <c r="P8" i="154"/>
  <c r="P10" i="154"/>
  <c r="P13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P4" i="131"/>
  <c r="N9" i="131"/>
  <c r="H8" i="131"/>
  <c r="N12" i="131"/>
  <c r="Q4" i="132"/>
  <c r="P6" i="132"/>
  <c r="P8" i="132"/>
  <c r="P10" i="132"/>
  <c r="P13" i="132"/>
  <c r="Q4" i="134"/>
  <c r="P10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P14" i="146"/>
  <c r="N4" i="147"/>
  <c r="N5" i="147"/>
  <c r="N7" i="147"/>
  <c r="N9" i="147"/>
  <c r="P12" i="147"/>
  <c r="P13" i="150"/>
  <c r="N7" i="152"/>
  <c r="P8" i="152"/>
  <c r="O4" i="153"/>
  <c r="P5" i="153"/>
  <c r="P7" i="153"/>
  <c r="P9" i="153"/>
  <c r="P11" i="153"/>
  <c r="P5" i="155"/>
  <c r="P7" i="155"/>
  <c r="P9" i="155"/>
  <c r="P12" i="155"/>
  <c r="N4" i="156"/>
  <c r="N5" i="156"/>
  <c r="N7" i="156"/>
  <c r="N9" i="156"/>
  <c r="N11" i="156"/>
  <c r="P12" i="156"/>
  <c r="P13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P5" i="135"/>
  <c r="P7" i="135"/>
  <c r="P9" i="135"/>
  <c r="Q4" i="136"/>
  <c r="P10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P11" i="157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H24" i="159" s="1"/>
  <c r="D16" i="159"/>
  <c r="E17" i="159"/>
  <c r="E18" i="159"/>
  <c r="E19" i="159"/>
  <c r="E20" i="159"/>
  <c r="E21" i="159"/>
  <c r="E22" i="159"/>
  <c r="E2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H26" i="159" s="1"/>
  <c r="I3" i="159"/>
  <c r="H11" i="159"/>
  <c r="F16" i="159"/>
  <c r="I3" i="158"/>
  <c r="H3" i="158"/>
  <c r="H12" i="158"/>
  <c r="H11" i="158"/>
  <c r="H4" i="157"/>
  <c r="H5" i="157"/>
  <c r="H6" i="157"/>
  <c r="H7" i="157"/>
  <c r="H8" i="157"/>
  <c r="H9" i="157"/>
  <c r="H10" i="157"/>
  <c r="H3" i="157"/>
  <c r="H11" i="157"/>
  <c r="I3" i="156"/>
  <c r="H4" i="156"/>
  <c r="H5" i="156"/>
  <c r="H6" i="156"/>
  <c r="H7" i="156"/>
  <c r="H8" i="156"/>
  <c r="H9" i="156"/>
  <c r="H10" i="156"/>
  <c r="H3" i="156"/>
  <c r="H11" i="156"/>
  <c r="H3" i="155"/>
  <c r="H12" i="155"/>
  <c r="I3" i="155"/>
  <c r="H4" i="155"/>
  <c r="H5" i="155"/>
  <c r="H6" i="155"/>
  <c r="H7" i="155"/>
  <c r="H8" i="155"/>
  <c r="H9" i="155"/>
  <c r="H10" i="155"/>
  <c r="H11" i="155"/>
  <c r="I3" i="154"/>
  <c r="H4" i="154"/>
  <c r="H5" i="154"/>
  <c r="H6" i="154"/>
  <c r="H7" i="154"/>
  <c r="H8" i="154"/>
  <c r="H9" i="154"/>
  <c r="H10" i="154"/>
  <c r="H3" i="154"/>
  <c r="H11" i="154"/>
  <c r="H4" i="153"/>
  <c r="H5" i="153"/>
  <c r="H6" i="153"/>
  <c r="H7" i="153"/>
  <c r="H8" i="153"/>
  <c r="H9" i="153"/>
  <c r="H10" i="153"/>
  <c r="H3" i="153"/>
  <c r="I3" i="153"/>
  <c r="H11" i="153"/>
  <c r="H3" i="152"/>
  <c r="I3" i="152"/>
  <c r="H4" i="152"/>
  <c r="H5" i="152"/>
  <c r="H6" i="152"/>
  <c r="H7" i="152"/>
  <c r="H8" i="152"/>
  <c r="H9" i="152"/>
  <c r="H10" i="152"/>
  <c r="H11" i="152"/>
  <c r="H4" i="151"/>
  <c r="H5" i="151"/>
  <c r="H6" i="151"/>
  <c r="H7" i="151"/>
  <c r="H8" i="151"/>
  <c r="H9" i="151"/>
  <c r="H10" i="151"/>
  <c r="H3" i="151"/>
  <c r="I3" i="151"/>
  <c r="H11" i="151"/>
  <c r="H3" i="150"/>
  <c r="H4" i="150"/>
  <c r="H5" i="150"/>
  <c r="H6" i="150"/>
  <c r="H7" i="150"/>
  <c r="H8" i="150"/>
  <c r="H9" i="150"/>
  <c r="H10" i="150"/>
  <c r="I3" i="150"/>
  <c r="H11" i="150"/>
  <c r="H3" i="149"/>
  <c r="H4" i="149"/>
  <c r="H5" i="149"/>
  <c r="H6" i="149"/>
  <c r="H7" i="149"/>
  <c r="H8" i="149"/>
  <c r="H9" i="149"/>
  <c r="H10" i="149"/>
  <c r="I3" i="149"/>
  <c r="H11" i="149"/>
  <c r="H3" i="148"/>
  <c r="H4" i="148"/>
  <c r="H5" i="148"/>
  <c r="H6" i="148"/>
  <c r="H7" i="148"/>
  <c r="H8" i="148"/>
  <c r="H9" i="148"/>
  <c r="H10" i="148"/>
  <c r="H11" i="148"/>
  <c r="H3" i="147"/>
  <c r="H4" i="147"/>
  <c r="H5" i="147"/>
  <c r="H6" i="147"/>
  <c r="H7" i="147"/>
  <c r="H8" i="147"/>
  <c r="H9" i="147"/>
  <c r="H10" i="147"/>
  <c r="I3" i="147"/>
  <c r="H11" i="147"/>
  <c r="H4" i="146"/>
  <c r="H5" i="146"/>
  <c r="H6" i="146"/>
  <c r="H7" i="146"/>
  <c r="H8" i="146"/>
  <c r="H9" i="146"/>
  <c r="H10" i="146"/>
  <c r="H3" i="146"/>
  <c r="H11" i="146"/>
  <c r="H3" i="145"/>
  <c r="H4" i="145"/>
  <c r="H5" i="145"/>
  <c r="H6" i="145"/>
  <c r="H7" i="145"/>
  <c r="H8" i="145"/>
  <c r="H9" i="145"/>
  <c r="H10" i="145"/>
  <c r="H11" i="145"/>
  <c r="H3" i="144"/>
  <c r="H12" i="144"/>
  <c r="I3" i="144"/>
  <c r="H4" i="144"/>
  <c r="H5" i="144"/>
  <c r="H6" i="144"/>
  <c r="H7" i="144"/>
  <c r="H8" i="144"/>
  <c r="H9" i="144"/>
  <c r="H10" i="144"/>
  <c r="H11" i="144"/>
  <c r="H3" i="143"/>
  <c r="H4" i="143"/>
  <c r="H5" i="143"/>
  <c r="H6" i="143"/>
  <c r="H7" i="143"/>
  <c r="H8" i="143"/>
  <c r="H9" i="143"/>
  <c r="H10" i="143"/>
  <c r="H11" i="143"/>
  <c r="H3" i="142"/>
  <c r="H12" i="142"/>
  <c r="I3" i="142"/>
  <c r="H4" i="142"/>
  <c r="H5" i="142"/>
  <c r="H6" i="142"/>
  <c r="H7" i="142"/>
  <c r="H8" i="142"/>
  <c r="H9" i="142"/>
  <c r="H10" i="142"/>
  <c r="H11" i="142"/>
  <c r="H3" i="141"/>
  <c r="H4" i="141"/>
  <c r="H5" i="141"/>
  <c r="H6" i="141"/>
  <c r="H7" i="141"/>
  <c r="H8" i="141"/>
  <c r="H9" i="141"/>
  <c r="H10" i="141"/>
  <c r="I3" i="141"/>
  <c r="H11" i="141"/>
  <c r="H3" i="140"/>
  <c r="H4" i="140"/>
  <c r="H5" i="140"/>
  <c r="H6" i="140"/>
  <c r="H7" i="140"/>
  <c r="H8" i="140"/>
  <c r="H9" i="140"/>
  <c r="H10" i="140"/>
  <c r="H11" i="140"/>
  <c r="H3" i="139"/>
  <c r="H4" i="139"/>
  <c r="H5" i="139"/>
  <c r="H6" i="139"/>
  <c r="H7" i="139"/>
  <c r="H8" i="139"/>
  <c r="H9" i="139"/>
  <c r="H10" i="139"/>
  <c r="H11" i="139"/>
  <c r="H3" i="138"/>
  <c r="H4" i="138"/>
  <c r="H5" i="138"/>
  <c r="H6" i="138"/>
  <c r="H7" i="138"/>
  <c r="H8" i="138"/>
  <c r="H9" i="138"/>
  <c r="H10" i="138"/>
  <c r="H11" i="138"/>
  <c r="I3" i="137"/>
  <c r="H3" i="137"/>
  <c r="H4" i="137"/>
  <c r="H5" i="137"/>
  <c r="H6" i="137"/>
  <c r="H7" i="137"/>
  <c r="H8" i="137"/>
  <c r="H9" i="137"/>
  <c r="H10" i="137"/>
  <c r="K3" i="137"/>
  <c r="H11" i="137"/>
  <c r="H3" i="136"/>
  <c r="H4" i="136"/>
  <c r="H5" i="136"/>
  <c r="H6" i="136"/>
  <c r="H7" i="136"/>
  <c r="H8" i="136"/>
  <c r="H9" i="136"/>
  <c r="H10" i="136"/>
  <c r="K3" i="136"/>
  <c r="H11" i="136"/>
  <c r="H4" i="135"/>
  <c r="H5" i="135"/>
  <c r="H6" i="135"/>
  <c r="H7" i="135"/>
  <c r="H8" i="135"/>
  <c r="H9" i="135"/>
  <c r="H10" i="135"/>
  <c r="K3" i="135"/>
  <c r="H11" i="135"/>
  <c r="H3" i="134"/>
  <c r="I3" i="134"/>
  <c r="H4" i="134"/>
  <c r="H5" i="134"/>
  <c r="H6" i="134"/>
  <c r="H7" i="134"/>
  <c r="H8" i="134"/>
  <c r="H9" i="134"/>
  <c r="H10" i="134"/>
  <c r="K3" i="134"/>
  <c r="H11" i="134"/>
  <c r="H3" i="133"/>
  <c r="I3" i="133"/>
  <c r="H4" i="133"/>
  <c r="H5" i="133"/>
  <c r="H6" i="133"/>
  <c r="H7" i="133"/>
  <c r="H8" i="133"/>
  <c r="H9" i="133"/>
  <c r="H10" i="133"/>
  <c r="K3" i="133"/>
  <c r="H11" i="133"/>
  <c r="H3" i="132"/>
  <c r="I3" i="132"/>
  <c r="H4" i="132"/>
  <c r="H5" i="132"/>
  <c r="H6" i="132"/>
  <c r="H7" i="132"/>
  <c r="H8" i="132"/>
  <c r="H9" i="132"/>
  <c r="H10" i="132"/>
  <c r="K3" i="132"/>
  <c r="H11" i="132"/>
  <c r="K3" i="131"/>
  <c r="H3" i="131"/>
  <c r="H12" i="131"/>
  <c r="I3" i="131"/>
  <c r="H12" i="13"/>
  <c r="H11" i="13"/>
  <c r="H9" i="13"/>
  <c r="H10" i="13"/>
  <c r="F14" i="136" l="1"/>
  <c r="K14" i="136"/>
  <c r="K27" i="136"/>
  <c r="F27" i="136"/>
  <c r="O14" i="136"/>
  <c r="Q15" i="133"/>
  <c r="Q15" i="132"/>
  <c r="Q15" i="135"/>
  <c r="Q15" i="131"/>
  <c r="Q15" i="134"/>
  <c r="Q15" i="136" l="1"/>
  <c r="K14" i="137"/>
  <c r="F27" i="137"/>
  <c r="F14" i="137"/>
  <c r="K27" i="137"/>
  <c r="O14" i="137"/>
  <c r="Q15" i="137" l="1"/>
  <c r="F14" i="138"/>
  <c r="K14" i="138"/>
  <c r="F27" i="138"/>
  <c r="K27" i="138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K14" i="139" l="1"/>
  <c r="F27" i="139"/>
  <c r="K27" i="139"/>
  <c r="F14" i="139"/>
  <c r="O14" i="139"/>
  <c r="Q15" i="138"/>
  <c r="O14" i="13"/>
  <c r="Q14" i="13"/>
  <c r="Q15" i="139" l="1"/>
  <c r="F27" i="140"/>
  <c r="F14" i="140"/>
  <c r="K14" i="140"/>
  <c r="K27" i="140"/>
  <c r="O14" i="140"/>
  <c r="L1" i="135"/>
  <c r="Q15" i="140" l="1"/>
  <c r="K14" i="141"/>
  <c r="F27" i="141"/>
  <c r="F14" i="141"/>
  <c r="O14" i="141"/>
  <c r="K27" i="141"/>
  <c r="L14" i="159"/>
  <c r="L1" i="134"/>
  <c r="L1" i="132"/>
  <c r="L1" i="131"/>
  <c r="P3" i="1"/>
  <c r="F26" i="1"/>
  <c r="K13" i="1"/>
  <c r="K26" i="1" l="1"/>
  <c r="F27" i="1"/>
  <c r="Q15" i="141"/>
  <c r="O14" i="142"/>
  <c r="K27" i="142"/>
  <c r="F14" i="142"/>
  <c r="K14" i="142"/>
  <c r="F27" i="142"/>
  <c r="L1" i="133"/>
  <c r="K14" i="143" l="1"/>
  <c r="F27" i="143"/>
  <c r="O14" i="143"/>
  <c r="F14" i="143"/>
  <c r="K27" i="143"/>
  <c r="Q15" i="142"/>
  <c r="Q15" i="13"/>
  <c r="Q15" i="143" l="1"/>
  <c r="F27" i="144"/>
  <c r="F14" i="144"/>
  <c r="K27" i="144"/>
  <c r="K14" i="144"/>
  <c r="O14" i="144"/>
  <c r="Q20" i="1"/>
  <c r="Q15" i="144" l="1"/>
  <c r="O14" i="145"/>
  <c r="K14" i="145"/>
  <c r="K27" i="145"/>
  <c r="F14" i="145"/>
  <c r="F27" i="145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F27" i="146" l="1"/>
  <c r="K14" i="146"/>
  <c r="K27" i="146"/>
  <c r="F14" i="146"/>
  <c r="O14" i="146"/>
  <c r="Q15" i="145"/>
  <c r="K14" i="1"/>
  <c r="Q15" i="146" l="1"/>
  <c r="K14" i="147"/>
  <c r="K27" i="147"/>
  <c r="O14" i="147"/>
  <c r="F14" i="147"/>
  <c r="F27" i="147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K27" i="148"/>
  <c r="F27" i="148"/>
  <c r="F14" i="148"/>
  <c r="O14" i="148"/>
  <c r="K14" i="148"/>
  <c r="L1" i="159"/>
  <c r="L1" i="148"/>
  <c r="Q15" i="148" l="1"/>
  <c r="K14" i="149"/>
  <c r="F14" i="149"/>
  <c r="F27" i="149"/>
  <c r="K27" i="149"/>
  <c r="O14" i="149"/>
  <c r="Q9" i="1"/>
  <c r="F27" i="150" l="1"/>
  <c r="O14" i="150"/>
  <c r="K27" i="150"/>
  <c r="F14" i="150"/>
  <c r="K14" i="150"/>
  <c r="Q15" i="149"/>
  <c r="Q19" i="1"/>
  <c r="Q28" i="1" s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F14" i="151"/>
  <c r="F27" i="151"/>
  <c r="K14" i="151"/>
  <c r="K27" i="151"/>
  <c r="O14" i="151"/>
  <c r="L1" i="1"/>
  <c r="L2" i="1" s="1"/>
  <c r="L3" i="1" s="1"/>
  <c r="L1" i="13"/>
  <c r="Q14" i="1"/>
  <c r="F14" i="1"/>
  <c r="K27" i="1"/>
  <c r="K27" i="152" l="1"/>
  <c r="F27" i="152"/>
  <c r="F14" i="152"/>
  <c r="O14" i="152"/>
  <c r="K14" i="152"/>
  <c r="Q15" i="151"/>
  <c r="L2" i="13"/>
  <c r="Q15" i="1"/>
  <c r="Q15" i="152" l="1"/>
  <c r="F14" i="153"/>
  <c r="K27" i="153"/>
  <c r="K14" i="153"/>
  <c r="F27" i="153"/>
  <c r="O14" i="153"/>
  <c r="L3" i="13"/>
  <c r="L2" i="131"/>
  <c r="J1" i="1"/>
  <c r="F1" i="1"/>
  <c r="D1" i="1"/>
  <c r="K14" i="154" l="1"/>
  <c r="F27" i="154"/>
  <c r="F14" i="154"/>
  <c r="O14" i="154"/>
  <c r="K27" i="154"/>
  <c r="Q15" i="153"/>
  <c r="L3" i="131"/>
  <c r="L2" i="132"/>
  <c r="O14" i="155" l="1"/>
  <c r="F14" i="155"/>
  <c r="F27" i="155"/>
  <c r="K14" i="155"/>
  <c r="K27" i="155"/>
  <c r="Q15" i="154"/>
  <c r="L2" i="133"/>
  <c r="L3" i="132"/>
  <c r="K44" i="1"/>
  <c r="I42" i="1"/>
  <c r="I44" i="1" s="1"/>
  <c r="F44" i="1"/>
  <c r="D42" i="1"/>
  <c r="D44" i="1" s="1"/>
  <c r="Q15" i="155" l="1"/>
  <c r="K14" i="156"/>
  <c r="K27" i="156"/>
  <c r="F14" i="156"/>
  <c r="O14" i="156"/>
  <c r="F27" i="156"/>
  <c r="L3" i="133"/>
  <c r="L2" i="134"/>
  <c r="F45" i="1"/>
  <c r="K45" i="1"/>
  <c r="O14" i="157" l="1"/>
  <c r="F14" i="157"/>
  <c r="F27" i="157"/>
  <c r="K14" i="157"/>
  <c r="K27" i="157"/>
  <c r="Q15" i="156"/>
  <c r="L2" i="135"/>
  <c r="L3" i="135" s="1"/>
  <c r="L3" i="134"/>
  <c r="Q15" i="157" l="1"/>
  <c r="F14" i="158"/>
  <c r="O14" i="158"/>
  <c r="K27" i="158"/>
  <c r="K14" i="158"/>
  <c r="F27" i="158"/>
  <c r="L2" i="136"/>
  <c r="L2" i="137" s="1"/>
  <c r="K14" i="159" l="1"/>
  <c r="O14" i="159"/>
  <c r="F14" i="159"/>
  <c r="K27" i="159"/>
  <c r="F27" i="159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<sst xmlns="http://schemas.openxmlformats.org/spreadsheetml/2006/main" count="863" uniqueCount="65">
  <si>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</si>
  <si>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</si>
  <si>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</si>
  <si>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</si>
  <si>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</si>
  <si>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</si>
  <si>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</si>
  <si>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</si>
  <si>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</si>
  <si>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</si>
  <si>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</si>
  <si>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</si>
  <si>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</si>
  <si>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</si>
  <si>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</si>
  <si>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</si>
  <si>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</si>
  <si>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</si>
  <si>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</si>
  <si>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</si>
  <si>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</si>
  <si>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</si>
  <si>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</si>
  <si>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</si>
  <si>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</si>
  <si>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</si>
  <si>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</si>
  <si>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</si>
  <si>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</si>
  <si>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</si>
  <si>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</si>
  <si>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</si>
  <si>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</si>
  <si>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</si>
  <si>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</si>
  <si>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</si>
  <si>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</si>
  <si>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</si>
  <si>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</si>
  <si>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</si>
  <si>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</si>
  <si>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</si>
  <si>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</si>
  <si>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</si>
  <si>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</si>
  <si>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</si>
  <si>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</si>
  <si>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</si>
  <si>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</si>
  <si>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</si>
  <si>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</si>
  <si>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</si>
  <si>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</si>
  <si>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</si>
  <si>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09:00~09:00</t>
    <phoneticPr fontId="1" type="noConversion"/>
  </si>
  <si>
    <t>수량 및 금액</t>
    <phoneticPr fontId="1" type="noConversion"/>
  </si>
  <si>
    <t>안     진</t>
    <phoneticPr fontId="1" type="noConversion"/>
  </si>
  <si>
    <t>안     진</t>
    <phoneticPr fontId="1" type="noConversion"/>
  </si>
  <si>
    <t>동     양</t>
    <phoneticPr fontId="1" type="noConversion"/>
  </si>
  <si>
    <t>동     양</t>
    <phoneticPr fontId="1" type="noConversion"/>
  </si>
  <si>
    <t>통     운</t>
    <phoneticPr fontId="1" type="noConversion"/>
  </si>
  <si>
    <t>통     운</t>
    <phoneticPr fontId="1" type="noConversion"/>
  </si>
  <si>
    <t>태     영</t>
    <phoneticPr fontId="1" type="noConversion"/>
  </si>
  <si>
    <t>태     영</t>
    <phoneticPr fontId="1" type="noConversion"/>
  </si>
  <si>
    <t>09:00~09:00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</si>
</sst>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maigun ghodic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22" xfId="0" applyNumberFormat="1" applyFont="1" applyBorder="1" applyAlignment="1" applyProtection="1">
      <alignment horizontal="center" vertical="center"/>
      <protection locked="0"/>
    </xf>
    <xf numFmtId="176" fontId="10" fillId="0" borderId="23" xfId="0" applyNumberFormat="1" applyFont="1" applyBorder="1" applyAlignment="1" applyProtection="1">
      <alignment horizontal="center" vertical="center"/>
      <protection locked="0"/>
    </xf>
    <xf numFmtId="176" fontId="10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</xf>
    <xf numFmtId="176" fontId="21" fillId="0" borderId="5" xfId="0" applyNumberFormat="1" applyFont="1" applyBorder="1" applyAlignment="1" applyProtection="1">
      <alignment horizontal="right" vertical="center"/>
      <protection locked="0"/>
    </xf>
    <xf numFmtId="176" fontId="21" fillId="0" borderId="0" xfId="0" applyNumberFormat="1" applyFont="1" applyAlignment="1" applyProtection="1">
      <alignment horizontal="center" vertical="center"/>
      <protection locked="0"/>
    </xf>
    <xf numFmtId="41" fontId="20" fillId="0" borderId="11" xfId="0" applyNumberFormat="1" applyFont="1" applyBorder="1" applyAlignment="1" applyProtection="1">
      <alignment horizontal="center" vertical="center"/>
      <protection locked="0"/>
    </xf>
    <xf numFmtId="177" fontId="21" fillId="0" borderId="1" xfId="0" applyNumberFormat="1" applyFont="1" applyBorder="1" applyAlignment="1" applyProtection="1">
      <alignment horizontal="right" vertical="center"/>
      <protection locked="0"/>
    </xf>
    <xf numFmtId="176" fontId="10" fillId="0" borderId="26" xfId="0" applyNumberFormat="1" applyFont="1" applyBorder="1" applyAlignment="1" applyProtection="1">
      <alignment horizontal="center" vertical="center"/>
      <protection locked="0"/>
    </xf>
    <xf numFmtId="176" fontId="10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  <protection locked="0"/>
    </xf>
    <xf numFmtId="176" fontId="4" fillId="0" borderId="28" xfId="0" applyNumberFormat="1" applyFont="1" applyBorder="1" applyAlignment="1">
      <alignment horizontal="center" vertical="center"/>
    </xf>
    <xf numFmtId="176" fontId="11" fillId="0" borderId="28" xfId="0" applyNumberFormat="1" applyFont="1" applyBorder="1" applyAlignment="1">
      <alignment horizontal="center" vertical="center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1" fillId="0" borderId="30" xfId="0" applyNumberFormat="1" applyFont="1" applyBorder="1" applyAlignment="1" applyProtection="1">
      <alignment horizontal="center" vertical="center"/>
      <protection locked="0"/>
    </xf>
    <xf numFmtId="176" fontId="11" fillId="0" borderId="31" xfId="0" applyNumberFormat="1" applyFont="1" applyBorder="1" applyAlignment="1" applyProtection="1">
      <alignment horizontal="center" vertical="center"/>
      <protection locked="0"/>
    </xf>
    <xf numFmtId="176" fontId="11" fillId="0" borderId="32" xfId="0" applyNumberFormat="1" applyFont="1" applyBorder="1" applyAlignment="1" applyProtection="1">
      <alignment horizontal="center" vertical="center"/>
    </xf>
    <xf numFmtId="176" fontId="11" fillId="0" borderId="29" xfId="0" applyNumberFormat="1" applyFont="1" applyBorder="1" applyAlignment="1" applyProtection="1">
      <alignment horizontal="center" vertical="center"/>
      <protection locked="0"/>
    </xf>
    <xf numFmtId="176" fontId="4" fillId="0" borderId="31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 applyProtection="1">
      <alignment horizontal="center" vertical="center"/>
      <protection locked="0"/>
    </xf>
    <xf numFmtId="176" fontId="4" fillId="0" borderId="5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22" fillId="0" borderId="0" xfId="0" applyNumberFormat="1" applyFont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center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3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5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68;&#47560;&#44048;23.01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3">
          <cell r="J3" t="str">
            <v>제   목</v>
          </cell>
        </row>
        <row r="4">
          <cell r="E4" t="str">
            <v>고액권</v>
          </cell>
          <cell r="J4" t="str">
            <v>고액권</v>
          </cell>
        </row>
        <row r="5">
          <cell r="E5" t="str">
            <v>천원권</v>
          </cell>
          <cell r="J5" t="str">
            <v>천원권</v>
          </cell>
        </row>
        <row r="6">
          <cell r="E6" t="str">
            <v>블루/레드포인트</v>
          </cell>
          <cell r="J6" t="str">
            <v>블루/레드포인트</v>
          </cell>
        </row>
        <row r="7">
          <cell r="E7" t="str">
            <v>롯대칠성</v>
          </cell>
          <cell r="J7" t="str">
            <v>롯대칠성</v>
          </cell>
        </row>
        <row r="8">
          <cell r="E8" t="str">
            <v>신용카드</v>
          </cell>
          <cell r="J8" t="str">
            <v>신용카드</v>
          </cell>
        </row>
        <row r="9">
          <cell r="E9" t="str">
            <v>상품권</v>
          </cell>
          <cell r="J9" t="str">
            <v>상품권</v>
          </cell>
        </row>
        <row r="10">
          <cell r="E10" t="str">
            <v>OK케시백</v>
          </cell>
          <cell r="J10" t="str">
            <v>OK케시백</v>
          </cell>
        </row>
        <row r="11">
          <cell r="E11" t="str">
            <v>모바일</v>
          </cell>
          <cell r="J11" t="str">
            <v>모바일</v>
          </cell>
        </row>
        <row r="12">
          <cell r="E12" t="str">
            <v>제로페이</v>
          </cell>
          <cell r="J12" t="str">
            <v>제로페이</v>
          </cell>
        </row>
        <row r="13">
          <cell r="E13" t="str">
            <v>합계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workbookViewId="0">
      <selection activeCell="F19" sqref="F19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11.25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13.625" style="27" bestFit="1" customWidth="1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11.25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2023</v>
      </c>
      <c r="D1" s="24" t="str">
        <f>IF(C1&lt;2000,"◀  년 입력","년")</f>
        <v>년</v>
      </c>
      <c r="E1" s="25">
        <v>11</v>
      </c>
      <c r="F1" s="24" t="str">
        <f>IF(E1&lt;1,"◀  월 입력","월")</f>
        <v>월</v>
      </c>
      <c r="G1" s="25">
        <v>1</v>
      </c>
      <c r="H1" s="26" t="s">
        <v>11</v>
      </c>
      <c r="I1" s="25">
        <v>1032</v>
      </c>
      <c r="J1" s="24" t="str">
        <f>IF(I1&lt;100,"◀  단가입력","원")</f>
        <v>원</v>
      </c>
      <c r="L1" s="28">
        <f>+ROUND(+O5*0.584/1000,3)</f>
        <v>13.242000000000001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13.242000000000001</v>
      </c>
      <c r="M2" s="27" t="s">
        <v>7</v>
      </c>
      <c r="N2" s="134" t="s">
        <v>12</v>
      </c>
      <c r="O2" s="134"/>
      <c r="P2" s="134"/>
      <c r="Q2" s="134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2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+L2*G1</f>
        <v>13.242000000000001</v>
      </c>
      <c r="M3" s="27" t="s">
        <v>10</v>
      </c>
      <c r="N3" s="32"/>
      <c r="O3" s="32"/>
      <c r="P3" s="133" t="str">
        <f>+'(1)'!$C$1&amp;"년"&amp;'(1)'!$E$1&amp;"월"&amp;$G$1&amp;"일"</f>
        <v>2023년11월1일</v>
      </c>
      <c r="Q3" s="133"/>
      <c r="R3" s="33"/>
    </row>
    <row r="4" spans="3:25" ht="16.5" customHeight="1" thickBot="1">
      <c r="C4" s="34" t="s">
        <v>15</v>
      </c>
      <c r="D4" s="35">
        <v>6937.107</v>
      </c>
      <c r="E4" s="34" t="str">
        <f>+'[1](1)'!E4</f>
        <v>고액권</v>
      </c>
      <c r="F4" s="36">
        <v>115000</v>
      </c>
      <c r="H4" s="93" t="str">
        <f>+C4</f>
        <v>판매량</v>
      </c>
      <c r="I4" s="35">
        <v>8869.2810000000009</v>
      </c>
      <c r="J4" s="42" t="str">
        <f>+'[1](1)'!J4</f>
        <v>고액권</v>
      </c>
      <c r="K4" s="36"/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20339</v>
      </c>
      <c r="S4" s="41" t="s">
        <v>17</v>
      </c>
      <c r="T4" s="27">
        <v>37143</v>
      </c>
    </row>
    <row r="5" spans="3:25" ht="16.5" customHeight="1">
      <c r="C5" s="42" t="s">
        <v>18</v>
      </c>
      <c r="D5" s="43"/>
      <c r="E5" s="42" t="str">
        <f>+'[1](1)'!E5</f>
        <v>천원권</v>
      </c>
      <c r="F5" s="44">
        <v>4500</v>
      </c>
      <c r="H5" s="94" t="str">
        <f>+C5</f>
        <v>법인전표</v>
      </c>
      <c r="I5" s="43"/>
      <c r="J5" s="42" t="str">
        <f>+'[1](1)'!J5</f>
        <v>천원권</v>
      </c>
      <c r="K5" s="44">
        <v>4000</v>
      </c>
      <c r="M5" s="38"/>
      <c r="N5" s="45" t="str">
        <f>+C4</f>
        <v>판매량</v>
      </c>
      <c r="O5" s="46">
        <f>SUM(D4+I4+D17+I17+D35+I35)</f>
        <v>22674.811000000002</v>
      </c>
      <c r="P5" s="47" t="str">
        <f>+E4</f>
        <v>고액권</v>
      </c>
      <c r="Q5" s="48">
        <f>SUM(F4+K4+F17+K17+F35+K35)</f>
        <v>135000</v>
      </c>
      <c r="R5" s="49">
        <v>27</v>
      </c>
      <c r="S5" s="41" t="s">
        <v>20</v>
      </c>
      <c r="T5" s="27">
        <v>26</v>
      </c>
    </row>
    <row r="6" spans="3:25" ht="16.5" customHeight="1">
      <c r="C6" s="42" t="s">
        <v>21</v>
      </c>
      <c r="D6" s="50">
        <v>0</v>
      </c>
      <c r="E6" s="105" t="str">
        <f>+'[1](1)'!E6</f>
        <v>블루/레드포인트</v>
      </c>
      <c r="F6" s="44"/>
      <c r="H6" s="94" t="str">
        <f t="shared" ref="H6:H13" si="2">+C6</f>
        <v>외상전표</v>
      </c>
      <c r="I6" s="50">
        <v>317.81700000000001</v>
      </c>
      <c r="J6" s="105" t="str">
        <f>+'[1](1)'!J6</f>
        <v>블루/레드포인트</v>
      </c>
      <c r="K6" s="44"/>
      <c r="M6" s="38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9500</v>
      </c>
      <c r="R6" s="49">
        <v>2.2999999999999998</v>
      </c>
      <c r="S6" s="41" t="s">
        <v>23</v>
      </c>
      <c r="T6" s="130">
        <v>2.1</v>
      </c>
    </row>
    <row r="7" spans="3:25" ht="16.5" customHeight="1">
      <c r="C7" s="42" t="s">
        <v>24</v>
      </c>
      <c r="D7" s="50"/>
      <c r="E7" s="42" t="str">
        <f>+'[1](1)'!E7</f>
        <v>롯대칠성</v>
      </c>
      <c r="F7" s="44"/>
      <c r="H7" s="94" t="str">
        <f t="shared" si="2"/>
        <v>효신(업)</v>
      </c>
      <c r="I7" s="50"/>
      <c r="J7" s="42" t="str">
        <f>+'[1](1)'!J7</f>
        <v>롯대칠성</v>
      </c>
      <c r="K7" s="44"/>
      <c r="M7" s="38"/>
      <c r="N7" s="51" t="str">
        <f t="shared" ref="N7:N14" si="3">+C6</f>
        <v>외상전표</v>
      </c>
      <c r="O7" s="54">
        <f>SUM(D6+I6+D19+I19+D37+I37)</f>
        <v>317.81700000000001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47</v>
      </c>
      <c r="S7" s="41" t="s">
        <v>6</v>
      </c>
    </row>
    <row r="8" spans="3:25" ht="16.5" customHeight="1">
      <c r="C8" s="42" t="s">
        <v>26</v>
      </c>
      <c r="D8" s="50"/>
      <c r="E8" s="42" t="str">
        <f>+'[1](1)'!E8</f>
        <v>신용카드</v>
      </c>
      <c r="F8" s="44">
        <v>7035497</v>
      </c>
      <c r="H8" s="94" t="str">
        <f t="shared" si="2"/>
        <v>자가소비</v>
      </c>
      <c r="I8" s="50"/>
      <c r="J8" s="42" t="str">
        <f>+'[1](1)'!J8</f>
        <v>신용카드</v>
      </c>
      <c r="K8" s="44">
        <v>15843084</v>
      </c>
      <c r="M8" s="38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tr">
        <f>+'[1](1)'!E9</f>
        <v>상품권</v>
      </c>
      <c r="F9" s="44"/>
      <c r="H9" s="94" t="str">
        <f t="shared" si="2"/>
        <v>-</v>
      </c>
      <c r="I9" s="50"/>
      <c r="J9" s="42" t="str">
        <f>+'[1](1)'!J9</f>
        <v>상품권</v>
      </c>
      <c r="K9" s="44"/>
      <c r="M9" s="38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22868852</v>
      </c>
      <c r="R9" s="40"/>
    </row>
    <row r="10" spans="3:25" ht="16.5" customHeight="1">
      <c r="C10" s="42" t="s">
        <v>49</v>
      </c>
      <c r="D10" s="50">
        <v>0</v>
      </c>
      <c r="E10" s="42" t="str">
        <f>+'[1](1)'!E10</f>
        <v>OK케시백</v>
      </c>
      <c r="F10" s="44">
        <v>4000</v>
      </c>
      <c r="H10" s="94" t="str">
        <f t="shared" si="2"/>
        <v>고객우대</v>
      </c>
      <c r="I10" s="50">
        <v>326.16699999999997</v>
      </c>
      <c r="J10" s="42" t="str">
        <f>+'[1](1)'!J10</f>
        <v>OK케시백</v>
      </c>
      <c r="K10" s="44">
        <v>2000</v>
      </c>
      <c r="M10" s="38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</row>
    <row r="11" spans="3:25" ht="16.5" customHeight="1" thickBot="1">
      <c r="C11" s="42" t="s">
        <v>46</v>
      </c>
      <c r="D11" s="55">
        <f>SUM(D10*-35)</f>
        <v>0</v>
      </c>
      <c r="E11" s="42" t="str">
        <f>+'[1](1)'!E11</f>
        <v>모바일</v>
      </c>
      <c r="F11" s="44"/>
      <c r="H11" s="94" t="str">
        <f t="shared" si="2"/>
        <v>-</v>
      </c>
      <c r="I11" s="55">
        <f>SUM(I10*-35)</f>
        <v>-11415.844999999999</v>
      </c>
      <c r="J11" s="56" t="str">
        <f>+'[1](1)'!J11</f>
        <v>모바일</v>
      </c>
      <c r="K11" s="44"/>
      <c r="M11" s="38"/>
      <c r="N11" s="51" t="str">
        <f t="shared" si="3"/>
        <v>고객우대</v>
      </c>
      <c r="O11" s="54">
        <f>SUM(D10+I10+D23+I23+D41+I41)</f>
        <v>326.16699999999997</v>
      </c>
      <c r="P11" s="51" t="str">
        <f t="shared" si="4"/>
        <v>OK케시백</v>
      </c>
      <c r="Q11" s="53">
        <f>SUM(F10+K10+F23+K23+F41+K41)</f>
        <v>47346</v>
      </c>
      <c r="R11" s="49"/>
    </row>
    <row r="12" spans="3:25" ht="16.5" customHeight="1" thickBot="1">
      <c r="C12" s="56" t="s">
        <v>46</v>
      </c>
      <c r="D12" s="57"/>
      <c r="E12" s="56" t="str">
        <f>+'[1](1)'!E12</f>
        <v>제로페이</v>
      </c>
      <c r="F12" s="58"/>
      <c r="H12" s="95" t="str">
        <f t="shared" si="2"/>
        <v>-</v>
      </c>
      <c r="I12" s="57"/>
      <c r="J12" s="29" t="str">
        <f>+'[1](1)'!J12</f>
        <v>제로페이</v>
      </c>
      <c r="K12" s="58"/>
      <c r="M12" s="38"/>
      <c r="N12" s="51" t="str">
        <f t="shared" si="3"/>
        <v>-</v>
      </c>
      <c r="O12" s="52">
        <f>SUM(O11*-35)</f>
        <v>-11415.844999999999</v>
      </c>
      <c r="P12" s="51" t="str">
        <f t="shared" si="4"/>
        <v>모바일</v>
      </c>
      <c r="Q12" s="53">
        <f>SUM(F11+K11+F24+K24+F42+K42)</f>
        <v>0</v>
      </c>
      <c r="R12" s="40"/>
    </row>
    <row r="13" spans="3:25" ht="16.5" customHeight="1" thickBot="1">
      <c r="C13" s="59" t="s">
        <v>33</v>
      </c>
      <c r="D13" s="60">
        <f>SUM((D4-D5-D6-D7-D8-D9)*$I$1+D11)</f>
        <v>7159094.4239999996</v>
      </c>
      <c r="E13" s="29" t="str">
        <f>+'[1](1)'!E13</f>
        <v>합계</v>
      </c>
      <c r="F13" s="61">
        <f>SUM(F4:F12)</f>
        <v>7158997</v>
      </c>
      <c r="G13" s="62"/>
      <c r="H13" s="92" t="str">
        <f t="shared" si="2"/>
        <v>합계</v>
      </c>
      <c r="I13" s="60">
        <f>SUM((I4-I5-I6-I7-I8-I9)*$I$1+I11)</f>
        <v>8813695.0029999986</v>
      </c>
      <c r="J13" s="29" t="str">
        <f t="shared" ref="J13" si="5">+E13</f>
        <v>합계</v>
      </c>
      <c r="K13" s="61">
        <f>IF(K8=0,0,SUM(K4:K12)-F8)</f>
        <v>8813587</v>
      </c>
      <c r="M13" s="38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Y13" s="66"/>
    </row>
    <row r="14" spans="3:25" ht="16.5" customHeight="1" thickBot="1">
      <c r="C14" s="37"/>
      <c r="F14" s="67">
        <f>SUM(F13-D13)</f>
        <v>-97.423999999649823</v>
      </c>
      <c r="K14" s="67">
        <f>SUM(K13-I13)</f>
        <v>-108.00299999862909</v>
      </c>
      <c r="N14" s="39" t="str">
        <f t="shared" si="3"/>
        <v>합계</v>
      </c>
      <c r="O14" s="68">
        <f>SUM((O5-O6-O7-O8-O9-O10)*+$I$1+O12)</f>
        <v>23061001.963000003</v>
      </c>
      <c r="P14" s="39" t="str">
        <f t="shared" si="4"/>
        <v>합계</v>
      </c>
      <c r="Q14" s="69">
        <f>SUM(Q5:Q13)</f>
        <v>23060698</v>
      </c>
    </row>
    <row r="15" spans="3:25" ht="16.5" customHeight="1" thickBot="1">
      <c r="C15" s="27">
        <v>3</v>
      </c>
      <c r="H15" s="27">
        <v>4</v>
      </c>
      <c r="Q15" s="70">
        <f>SUM(F14+K14+F27+K27)</f>
        <v>-303.96299999766052</v>
      </c>
    </row>
    <row r="16" spans="3:25" ht="16.5" customHeight="1" thickBot="1">
      <c r="C16" s="96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2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3" t="str">
        <f>+C4</f>
        <v>판매량</v>
      </c>
      <c r="D17" s="35">
        <v>6868.4229999999998</v>
      </c>
      <c r="E17" s="34" t="str">
        <f>+E4</f>
        <v>고액권</v>
      </c>
      <c r="F17" s="36">
        <v>20000</v>
      </c>
      <c r="H17" s="93" t="str">
        <f>+C4</f>
        <v>판매량</v>
      </c>
      <c r="I17" s="35"/>
      <c r="J17" s="34" t="str">
        <f>+E4</f>
        <v>고액권</v>
      </c>
      <c r="K17" s="36"/>
      <c r="R17" s="32"/>
      <c r="S17" s="32"/>
    </row>
    <row r="18" spans="3:19" ht="16.5" customHeight="1" thickBot="1">
      <c r="C18" s="94" t="str">
        <f>+C5</f>
        <v>법인전표</v>
      </c>
      <c r="D18" s="43"/>
      <c r="E18" s="42" t="str">
        <f>+E5</f>
        <v>천원권</v>
      </c>
      <c r="F18" s="44">
        <v>1000</v>
      </c>
      <c r="H18" s="94" t="str">
        <f>+C5</f>
        <v>법인전표</v>
      </c>
      <c r="I18" s="43"/>
      <c r="J18" s="42" t="str">
        <f>+E5</f>
        <v>천원권</v>
      </c>
      <c r="K18" s="44"/>
      <c r="N18" s="131" t="s">
        <v>34</v>
      </c>
      <c r="O18" s="144"/>
      <c r="P18" s="116" t="s">
        <v>35</v>
      </c>
      <c r="Q18" s="71" t="s">
        <v>36</v>
      </c>
      <c r="R18" s="32"/>
      <c r="S18" s="32"/>
    </row>
    <row r="19" spans="3:19" ht="16.5" customHeight="1">
      <c r="C19" s="94" t="str">
        <f t="shared" ref="C19:C26" si="7">+C6</f>
        <v>외상전표</v>
      </c>
      <c r="D19" s="50">
        <v>0</v>
      </c>
      <c r="E19" s="105" t="str">
        <f t="shared" ref="E19:E26" si="8">+E6</f>
        <v>블루/레드포인트</v>
      </c>
      <c r="F19" s="44"/>
      <c r="H19" s="94" t="str">
        <f t="shared" ref="H19:H26" si="9">+C6</f>
        <v>외상전표</v>
      </c>
      <c r="I19" s="50"/>
      <c r="J19" s="105" t="str">
        <f t="shared" ref="J19:J26" si="10">+E6</f>
        <v>블루/레드포인트</v>
      </c>
      <c r="K19" s="44"/>
      <c r="N19" s="135" t="s">
        <v>37</v>
      </c>
      <c r="O19" s="136"/>
      <c r="P19" s="117">
        <v>12</v>
      </c>
      <c r="Q19" s="48">
        <f>SUM(P19*1000)</f>
        <v>12000</v>
      </c>
      <c r="R19" s="32"/>
      <c r="S19" s="32"/>
    </row>
    <row r="20" spans="3:19" ht="16.5" customHeight="1">
      <c r="C20" s="94" t="str">
        <f t="shared" si="7"/>
        <v>효신(업)</v>
      </c>
      <c r="D20" s="50"/>
      <c r="E20" s="42" t="str">
        <f t="shared" si="8"/>
        <v>롯대칠성</v>
      </c>
      <c r="F20" s="107"/>
      <c r="G20" s="108"/>
      <c r="H20" s="109" t="str">
        <f t="shared" si="9"/>
        <v>효신(업)</v>
      </c>
      <c r="I20" s="110"/>
      <c r="J20" s="42" t="str">
        <f t="shared" si="10"/>
        <v>롯대칠성</v>
      </c>
      <c r="K20" s="44"/>
      <c r="N20" s="141" t="s">
        <v>38</v>
      </c>
      <c r="O20" s="142"/>
      <c r="P20" s="118">
        <v>44</v>
      </c>
      <c r="Q20" s="53">
        <f>SUM(P20*1000)</f>
        <v>44000</v>
      </c>
      <c r="R20" s="32"/>
      <c r="S20" s="32"/>
    </row>
    <row r="21" spans="3:19" ht="16.5" customHeight="1">
      <c r="C21" s="94" t="str">
        <f t="shared" si="7"/>
        <v>자가소비</v>
      </c>
      <c r="D21" s="50"/>
      <c r="E21" s="42" t="str">
        <f t="shared" si="8"/>
        <v>신용카드</v>
      </c>
      <c r="F21" s="44">
        <v>22868852</v>
      </c>
      <c r="H21" s="94" t="str">
        <f t="shared" si="9"/>
        <v>자가소비</v>
      </c>
      <c r="I21" s="50"/>
      <c r="J21" s="42" t="str">
        <f t="shared" si="10"/>
        <v>신용카드</v>
      </c>
      <c r="K21" s="44"/>
      <c r="N21" s="141" t="s">
        <v>56</v>
      </c>
      <c r="O21" s="142"/>
      <c r="P21" s="118">
        <v>4</v>
      </c>
      <c r="Q21" s="53"/>
      <c r="R21" s="32"/>
      <c r="S21" s="32"/>
    </row>
    <row r="22" spans="3:19" ht="16.5" customHeight="1">
      <c r="C22" s="94" t="str">
        <f t="shared" si="7"/>
        <v>-</v>
      </c>
      <c r="D22" s="50"/>
      <c r="E22" s="42" t="str">
        <f t="shared" si="8"/>
        <v>상품권</v>
      </c>
      <c r="F22" s="44"/>
      <c r="H22" s="94" t="str">
        <f t="shared" si="9"/>
        <v>-</v>
      </c>
      <c r="I22" s="50"/>
      <c r="J22" s="42" t="str">
        <f t="shared" si="10"/>
        <v>상품권</v>
      </c>
      <c r="K22" s="44"/>
      <c r="N22" s="143" t="s">
        <v>58</v>
      </c>
      <c r="O22" s="138"/>
      <c r="P22" s="118">
        <v>17</v>
      </c>
      <c r="Q22" s="53"/>
      <c r="R22" s="32"/>
      <c r="S22" s="32"/>
    </row>
    <row r="23" spans="3:19" ht="16.5" customHeight="1">
      <c r="C23" s="94" t="str">
        <f t="shared" si="7"/>
        <v>고객우대</v>
      </c>
      <c r="D23" s="50">
        <v>0</v>
      </c>
      <c r="E23" s="42" t="str">
        <f t="shared" si="8"/>
        <v>OK케시백</v>
      </c>
      <c r="F23" s="44">
        <v>41346</v>
      </c>
      <c r="H23" s="94" t="str">
        <f t="shared" si="9"/>
        <v>고객우대</v>
      </c>
      <c r="I23" s="50"/>
      <c r="J23" s="42" t="str">
        <f t="shared" si="10"/>
        <v>OK케시백</v>
      </c>
      <c r="K23" s="44"/>
      <c r="N23" s="137" t="s">
        <v>60</v>
      </c>
      <c r="O23" s="138"/>
      <c r="P23" s="118">
        <v>4</v>
      </c>
      <c r="Q23" s="53"/>
      <c r="R23" s="32"/>
      <c r="S23" s="32"/>
    </row>
    <row r="24" spans="3:19" ht="16.5" customHeight="1">
      <c r="C24" s="94" t="str">
        <f t="shared" si="7"/>
        <v>-</v>
      </c>
      <c r="D24" s="55">
        <f>SUM(D23*-35)</f>
        <v>0</v>
      </c>
      <c r="E24" s="42" t="str">
        <f t="shared" si="8"/>
        <v>모바일</v>
      </c>
      <c r="F24" s="44"/>
      <c r="H24" s="94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37" t="s">
        <v>63</v>
      </c>
      <c r="O24" s="138"/>
      <c r="P24" s="118">
        <v>4</v>
      </c>
      <c r="Q24" s="53"/>
      <c r="R24" s="32"/>
      <c r="S24" s="32"/>
    </row>
    <row r="25" spans="3:19" ht="16.5" customHeight="1" thickBot="1">
      <c r="C25" s="95" t="str">
        <f t="shared" si="7"/>
        <v>-</v>
      </c>
      <c r="D25" s="57"/>
      <c r="E25" s="56" t="str">
        <f t="shared" si="8"/>
        <v>제로페이</v>
      </c>
      <c r="F25" s="58"/>
      <c r="H25" s="95" t="str">
        <f t="shared" si="9"/>
        <v>-</v>
      </c>
      <c r="I25" s="57"/>
      <c r="J25" s="56" t="str">
        <f t="shared" si="10"/>
        <v>제로페이</v>
      </c>
      <c r="K25" s="58"/>
      <c r="N25" s="137"/>
      <c r="O25" s="138"/>
      <c r="P25" s="118"/>
      <c r="Q25" s="125"/>
      <c r="R25" s="32"/>
      <c r="S25" s="32"/>
    </row>
    <row r="26" spans="3:19" ht="16.5" customHeight="1" thickBot="1">
      <c r="C26" s="92" t="str">
        <f t="shared" si="7"/>
        <v>합계</v>
      </c>
      <c r="D26" s="60">
        <f>SUM((D17-D18-D19-D20-D21-D22)*$I$1+D24)</f>
        <v>7088212.5359999994</v>
      </c>
      <c r="E26" s="29" t="str">
        <f t="shared" si="8"/>
        <v>합계</v>
      </c>
      <c r="F26" s="61">
        <f>IF(F21=0,0,SUM(F17:F25)-K8)</f>
        <v>7088114</v>
      </c>
      <c r="G26" s="62"/>
      <c r="H26" s="92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37"/>
      <c r="O26" s="138"/>
      <c r="P26" s="72"/>
      <c r="Q26" s="113"/>
      <c r="R26" s="32"/>
      <c r="S26" s="32"/>
    </row>
    <row r="27" spans="3:19" ht="15.75" customHeight="1" thickBot="1">
      <c r="F27" s="67">
        <f>SUM(F26-D26)</f>
        <v>-98.535999999381602</v>
      </c>
      <c r="K27" s="67">
        <f>SUM(K26-I26)</f>
        <v>0</v>
      </c>
      <c r="N27" s="139" t="s">
        <v>39</v>
      </c>
      <c r="O27" s="140"/>
      <c r="P27" s="119">
        <f>+P28-SUM(P19:P26)</f>
        <v>-1</v>
      </c>
      <c r="Q27" s="73"/>
    </row>
    <row r="28" spans="3:19" ht="23.25" customHeight="1" thickBot="1">
      <c r="F28" s="67"/>
      <c r="K28" s="67"/>
      <c r="N28" s="131" t="s">
        <v>40</v>
      </c>
      <c r="O28" s="132"/>
      <c r="P28" s="120">
        <v>84</v>
      </c>
      <c r="Q28" s="69">
        <f>SUM(Q19:Q27)</f>
        <v>56000</v>
      </c>
    </row>
    <row r="29" spans="3:19" ht="21.75" customHeight="1" thickBot="1">
      <c r="F29" s="67"/>
      <c r="K29" s="67"/>
    </row>
    <row r="30" spans="3:19" ht="21.75" customHeight="1">
      <c r="F30" s="67"/>
      <c r="K30" s="67"/>
      <c r="N30" s="111" t="s">
        <v>50</v>
      </c>
      <c r="O30" s="100" t="s">
        <v>51</v>
      </c>
      <c r="P30" s="100" t="s">
        <v>52</v>
      </c>
      <c r="Q30" s="101" t="s">
        <v>53</v>
      </c>
    </row>
    <row r="31" spans="3:19" ht="21.75" customHeight="1" thickBot="1">
      <c r="F31" s="67"/>
      <c r="K31" s="67"/>
      <c r="N31" s="112"/>
      <c r="O31" s="102">
        <v>28110</v>
      </c>
      <c r="P31" s="103">
        <v>28137</v>
      </c>
      <c r="Q31" s="104">
        <f>P31-O31</f>
        <v>27</v>
      </c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4"/>
      <c r="E35" s="34" t="s">
        <v>16</v>
      </c>
      <c r="F35" s="36"/>
      <c r="H35" s="34" t="s">
        <v>15</v>
      </c>
      <c r="I35" s="74"/>
      <c r="J35" s="34" t="s">
        <v>16</v>
      </c>
      <c r="K35" s="36"/>
    </row>
    <row r="36" spans="3:11" ht="21.75" customHeight="1">
      <c r="C36" s="42" t="s">
        <v>18</v>
      </c>
      <c r="D36" s="75"/>
      <c r="E36" s="42" t="s">
        <v>19</v>
      </c>
      <c r="F36" s="44"/>
      <c r="H36" s="42" t="s">
        <v>18</v>
      </c>
      <c r="I36" s="75"/>
      <c r="J36" s="42" t="s">
        <v>19</v>
      </c>
      <c r="K36" s="44"/>
    </row>
    <row r="37" spans="3:11" ht="21.75" customHeight="1">
      <c r="C37" s="42" t="s">
        <v>21</v>
      </c>
      <c r="D37" s="76"/>
      <c r="E37" s="42" t="s">
        <v>22</v>
      </c>
      <c r="F37" s="44"/>
      <c r="H37" s="42" t="s">
        <v>21</v>
      </c>
      <c r="I37" s="76"/>
      <c r="J37" s="42" t="s">
        <v>22</v>
      </c>
      <c r="K37" s="44"/>
    </row>
    <row r="38" spans="3:11" ht="21.75" customHeight="1">
      <c r="C38" s="42" t="s">
        <v>24</v>
      </c>
      <c r="D38" s="76"/>
      <c r="E38" s="42" t="s">
        <v>25</v>
      </c>
      <c r="F38" s="44"/>
      <c r="H38" s="42" t="s">
        <v>24</v>
      </c>
      <c r="I38" s="76"/>
      <c r="J38" s="42" t="s">
        <v>25</v>
      </c>
      <c r="K38" s="44"/>
    </row>
    <row r="39" spans="3:11" ht="21.75" customHeight="1">
      <c r="C39" s="42" t="s">
        <v>26</v>
      </c>
      <c r="D39" s="76"/>
      <c r="E39" s="42" t="s">
        <v>27</v>
      </c>
      <c r="F39" s="44"/>
      <c r="H39" s="42" t="s">
        <v>26</v>
      </c>
      <c r="I39" s="76"/>
      <c r="J39" s="42" t="s">
        <v>27</v>
      </c>
      <c r="K39" s="44"/>
    </row>
    <row r="40" spans="3:11" ht="21.75" customHeight="1">
      <c r="C40" s="42"/>
      <c r="D40" s="76"/>
      <c r="E40" s="42" t="s">
        <v>28</v>
      </c>
      <c r="F40" s="44"/>
      <c r="H40" s="42"/>
      <c r="I40" s="76"/>
      <c r="J40" s="42" t="s">
        <v>28</v>
      </c>
      <c r="K40" s="44"/>
    </row>
    <row r="41" spans="3:11" ht="21.75" customHeight="1">
      <c r="C41" s="42" t="s">
        <v>29</v>
      </c>
      <c r="D41" s="76"/>
      <c r="E41" s="42" t="s">
        <v>30</v>
      </c>
      <c r="F41" s="44"/>
      <c r="H41" s="42" t="s">
        <v>29</v>
      </c>
      <c r="I41" s="76"/>
      <c r="J41" s="42" t="s">
        <v>30</v>
      </c>
      <c r="K41" s="44"/>
    </row>
    <row r="42" spans="3:11" ht="21.75" customHeight="1">
      <c r="C42" s="42"/>
      <c r="D42" s="77">
        <f>SUM(D41*-50)</f>
        <v>0</v>
      </c>
      <c r="E42" s="42" t="s">
        <v>31</v>
      </c>
      <c r="F42" s="44"/>
      <c r="H42" s="42"/>
      <c r="I42" s="77">
        <f>SUM(I41*-50)</f>
        <v>0</v>
      </c>
      <c r="J42" s="42" t="s">
        <v>31</v>
      </c>
      <c r="K42" s="44"/>
    </row>
    <row r="43" spans="3:11" ht="21.75" customHeight="1" thickBot="1">
      <c r="C43" s="56"/>
      <c r="D43" s="78"/>
      <c r="E43" s="56" t="s">
        <v>32</v>
      </c>
      <c r="F43" s="58"/>
      <c r="H43" s="56"/>
      <c r="I43" s="78"/>
      <c r="J43" s="56" t="s">
        <v>32</v>
      </c>
      <c r="K43" s="58"/>
    </row>
    <row r="44" spans="3:11" ht="21.75" customHeight="1" thickBot="1">
      <c r="C44" s="59" t="s">
        <v>33</v>
      </c>
      <c r="D44" s="79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79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3">
    <mergeCell ref="N28:O28"/>
    <mergeCell ref="P3:Q3"/>
    <mergeCell ref="N2:Q2"/>
    <mergeCell ref="N19:O19"/>
    <mergeCell ref="N24:O24"/>
    <mergeCell ref="N27:O27"/>
    <mergeCell ref="N20:O20"/>
    <mergeCell ref="N22:O22"/>
    <mergeCell ref="N23:O23"/>
    <mergeCell ref="N18:O18"/>
    <mergeCell ref="N21:O21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R12" sqref="R1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11.491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10.276999999999999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102.77</v>
      </c>
      <c r="M3" s="18" t="s">
        <v>10</v>
      </c>
      <c r="N3" s="3"/>
      <c r="O3" s="3"/>
      <c r="P3" s="146" t="str">
        <f>+'(1)'!C1&amp;"년"&amp;'(1)'!E1&amp;"월"&amp;C1&amp;"일"</f>
        <v>2023년11월10일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10648.51</v>
      </c>
      <c r="E4" s="34" t="str">
        <f>+'[1](1)'!E4</f>
        <v>고액권</v>
      </c>
      <c r="F4" s="36">
        <v>115000</v>
      </c>
      <c r="G4" s="27"/>
      <c r="H4" s="34" t="str">
        <f>+C4</f>
        <v>판매량</v>
      </c>
      <c r="I4" s="35">
        <v>9027.4940000000006</v>
      </c>
      <c r="J4" s="42" t="str">
        <f>+'[1](1)'!J4</f>
        <v>고액권</v>
      </c>
      <c r="K4" s="36">
        <v>260000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45688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19676.004000000001</v>
      </c>
      <c r="P5" s="47" t="str">
        <f>+E4</f>
        <v>고액권</v>
      </c>
      <c r="Q5" s="48">
        <f>SUM(F4+K4+F17+K17+F35+K35)</f>
        <v>375000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129.13499999999999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43.401000000000003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172.536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10691435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19692961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19692961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318.04599999999999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50.646999999999998</v>
      </c>
      <c r="J10" s="42" t="str">
        <f>+'[1](1)'!J10</f>
        <v>OK케시백</v>
      </c>
      <c r="K10" s="44">
        <v>5000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-11131.61</v>
      </c>
      <c r="E11" s="42" t="str">
        <f>+'[1](1)'!E11</f>
        <v>모바일</v>
      </c>
      <c r="F11" s="44">
        <v>35000</v>
      </c>
      <c r="G11" s="27"/>
      <c r="H11" s="83" t="str">
        <f t="shared" si="3"/>
        <v>-</v>
      </c>
      <c r="I11" s="55">
        <f>SUM(I10*-35)</f>
        <v>-1772.645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368.69299999999998</v>
      </c>
      <c r="P11" s="51" t="str">
        <f t="shared" si="5"/>
        <v>OK케시백</v>
      </c>
      <c r="Q11" s="53">
        <f>SUM(F10+K10+F23+K23+F41+K41)</f>
        <v>5000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-12904.254999999999</v>
      </c>
      <c r="P12" s="51" t="str">
        <f t="shared" si="5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10844863.390000001</v>
      </c>
      <c r="E13" s="29" t="str">
        <f>+'[1](1)'!E13</f>
        <v>합계</v>
      </c>
      <c r="F13" s="61">
        <f>SUM(F4:F12)</f>
        <v>10844435</v>
      </c>
      <c r="G13" s="62"/>
      <c r="H13" s="29" t="str">
        <f t="shared" si="3"/>
        <v>합계</v>
      </c>
      <c r="I13" s="60">
        <f>SUM((I4-I5-I6-I7-I8-I9)*$I$1+I11)</f>
        <v>9269811.3310000021</v>
      </c>
      <c r="J13" s="29" t="str">
        <f t="shared" ref="J13" si="6">+E13</f>
        <v>합계</v>
      </c>
      <c r="K13" s="61">
        <f>IF(K8=0,0,SUM(K4:K12)-F8)</f>
        <v>9270526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-428.39000000059605</v>
      </c>
      <c r="G14" s="27"/>
      <c r="H14" s="27"/>
      <c r="I14" s="27"/>
      <c r="J14" s="27"/>
      <c r="K14" s="67">
        <f>SUM(K13-I13)</f>
        <v>714.66899999789894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84613.084999999992</v>
      </c>
      <c r="P14" s="39" t="str">
        <f t="shared" si="5"/>
        <v>합계</v>
      </c>
      <c r="Q14" s="69">
        <f>SUM(Q5:Q13)</f>
        <v>20114961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286.27899999730289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77</v>
      </c>
      <c r="Q20" s="53">
        <f>SUM(P20*1000)</f>
        <v>77000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140</v>
      </c>
      <c r="Q28" s="69">
        <f>SUM(Q19:Q27)</f>
        <v>92000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28389</v>
      </c>
      <c r="P31" s="103">
        <v>28435</v>
      </c>
      <c r="Q31" s="104">
        <f>P31-O31</f>
        <v>46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R12" sqref="R1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10.351000000000001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10.284000000000001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113.12400000000001</v>
      </c>
      <c r="M3" s="18" t="s">
        <v>10</v>
      </c>
      <c r="N3" s="3"/>
      <c r="O3" s="3"/>
      <c r="P3" s="146" t="str">
        <f>+'(1)'!C1&amp;"년"&amp;'(1)'!E1&amp;"월"&amp;C1&amp;"일"</f>
        <v>2023년11월11일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8881.4240000000009</v>
      </c>
      <c r="E4" s="34" t="str">
        <f>+'[1](1)'!E4</f>
        <v>고액권</v>
      </c>
      <c r="F4" s="36">
        <v>120000</v>
      </c>
      <c r="G4" s="27"/>
      <c r="H4" s="34" t="str">
        <f>+C4</f>
        <v>판매량</v>
      </c>
      <c r="I4" s="35">
        <v>8843.4689999999991</v>
      </c>
      <c r="J4" s="42" t="str">
        <f>+'[1](1)'!J4</f>
        <v>고액권</v>
      </c>
      <c r="K4" s="36">
        <v>235000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28190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2500</v>
      </c>
      <c r="L5" s="2"/>
      <c r="M5" s="20"/>
      <c r="N5" s="45" t="str">
        <f>+C4</f>
        <v>판매량</v>
      </c>
      <c r="O5" s="46">
        <f>SUM(D4+I4+D17+I17+D35+I35)</f>
        <v>17724.893</v>
      </c>
      <c r="P5" s="47" t="str">
        <f>+E4</f>
        <v>고액권</v>
      </c>
      <c r="Q5" s="48">
        <f>SUM(F4+K4+F17+K17+F35+K35)</f>
        <v>355000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99.596999999999994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21.44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5500</v>
      </c>
      <c r="R6" s="7">
        <v>2.8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121.03699999999999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8931591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17759626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17759626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61.283000000000001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>
        <v>39740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-2144.9050000000002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61.283000000000001</v>
      </c>
      <c r="P11" s="51" t="str">
        <f t="shared" si="5"/>
        <v>OK케시백</v>
      </c>
      <c r="Q11" s="53">
        <f>SUM(F10+K10+F23+K23+F41+K41)</f>
        <v>39740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-2144.9050000000002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9060700.5590000022</v>
      </c>
      <c r="E13" s="29" t="str">
        <f>+'[1](1)'!E13</f>
        <v>합계</v>
      </c>
      <c r="F13" s="61">
        <f>SUM(F4:F12)</f>
        <v>9059591</v>
      </c>
      <c r="G13" s="62"/>
      <c r="H13" s="29" t="str">
        <f t="shared" si="3"/>
        <v>합계</v>
      </c>
      <c r="I13" s="60">
        <f>SUM((I4-I5-I6-I7-I8-I9)*$I$1+I11)</f>
        <v>9104333.9279999994</v>
      </c>
      <c r="J13" s="29" t="str">
        <f t="shared" ref="J13" si="6">+E13</f>
        <v>합계</v>
      </c>
      <c r="K13" s="61">
        <f>IF(K8=0,0,SUM(K4:K12)-F8)</f>
        <v>9105275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-1109.5590000022203</v>
      </c>
      <c r="G14" s="27"/>
      <c r="H14" s="27"/>
      <c r="I14" s="27"/>
      <c r="J14" s="27"/>
      <c r="K14" s="67">
        <f>SUM(K13-I13)</f>
        <v>941.07200000062585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85874.375</v>
      </c>
      <c r="P14" s="39" t="str">
        <f t="shared" si="5"/>
        <v>합계</v>
      </c>
      <c r="Q14" s="69">
        <f>SUM(Q5:Q13)</f>
        <v>18164866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-168.48700000159442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69</v>
      </c>
      <c r="Q20" s="53">
        <f>SUM(P20*1000)</f>
        <v>69000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96</v>
      </c>
      <c r="Q28" s="69">
        <f>SUM(Q19:Q27)</f>
        <v>81000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28435</v>
      </c>
      <c r="P31" s="103">
        <v>28476</v>
      </c>
      <c r="Q31" s="104">
        <f>P31-O31</f>
        <v>41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6.601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9.9770000000000003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119.724</v>
      </c>
      <c r="M3" s="18" t="s">
        <v>10</v>
      </c>
      <c r="N3" s="3"/>
      <c r="O3" s="3"/>
      <c r="P3" s="146" t="str">
        <f>+'(1)'!C1&amp;"년"&amp;'(1)'!E1&amp;"월"&amp;C1&amp;"일"</f>
        <v>2023년11월12일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6338.6459999999997</v>
      </c>
      <c r="E4" s="34" t="str">
        <f>+'[1](1)'!E4</f>
        <v>고액권</v>
      </c>
      <c r="F4" s="36">
        <v>155000</v>
      </c>
      <c r="G4" s="27"/>
      <c r="H4" s="34" t="str">
        <f>+C4</f>
        <v>판매량</v>
      </c>
      <c r="I4" s="35">
        <v>4964.3540000000003</v>
      </c>
      <c r="J4" s="42" t="str">
        <f>+'[1](1)'!J4</f>
        <v>고액권</v>
      </c>
      <c r="K4" s="36">
        <v>165000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16071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3200</v>
      </c>
      <c r="L5" s="2"/>
      <c r="M5" s="20"/>
      <c r="N5" s="45" t="str">
        <f>+C4</f>
        <v>판매량</v>
      </c>
      <c r="O5" s="46">
        <f>SUM(D4+I4+D17+I17+D35+I35)</f>
        <v>11303</v>
      </c>
      <c r="P5" s="47" t="str">
        <f>+E4</f>
        <v>고액권</v>
      </c>
      <c r="Q5" s="48">
        <f>SUM(F4+K4+F17+K17+F35+K35)</f>
        <v>320000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51.476999999999997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3200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51.476999999999997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6295222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11250216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11250216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>
        <v>33000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33000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6488358.4079999998</v>
      </c>
      <c r="E13" s="29" t="str">
        <f>+'[1](1)'!E13</f>
        <v>합계</v>
      </c>
      <c r="F13" s="61">
        <f>SUM(F4:F12)</f>
        <v>6488222</v>
      </c>
      <c r="G13" s="62"/>
      <c r="H13" s="29" t="str">
        <f t="shared" si="3"/>
        <v>합계</v>
      </c>
      <c r="I13" s="60">
        <f>SUM((I4-I5-I6-I7-I8-I9)*$I$1+I11)</f>
        <v>5123213.3280000007</v>
      </c>
      <c r="J13" s="29" t="str">
        <f t="shared" ref="J13" si="6">+E13</f>
        <v>합계</v>
      </c>
      <c r="K13" s="61">
        <f>IF(K8=0,0,SUM(K4:K12)-F8)</f>
        <v>5123194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-136.40799999982119</v>
      </c>
      <c r="G14" s="27"/>
      <c r="H14" s="27"/>
      <c r="I14" s="27"/>
      <c r="J14" s="27"/>
      <c r="K14" s="67">
        <f>SUM(K13-I13)</f>
        <v>-19.328000000678003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56257.614999999998</v>
      </c>
      <c r="P14" s="39" t="str">
        <f t="shared" si="5"/>
        <v>합계</v>
      </c>
      <c r="Q14" s="69">
        <f>SUM(Q5:Q13)</f>
        <v>11611416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-155.73600000049919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47</v>
      </c>
      <c r="Q20" s="53">
        <f>SUM(P20*1000)</f>
        <v>47000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73</v>
      </c>
      <c r="Q28" s="69">
        <f>SUM(Q19:Q27)</f>
        <v>56000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28476</v>
      </c>
      <c r="P31" s="103">
        <v>28519</v>
      </c>
      <c r="Q31" s="104">
        <f>P31-O31</f>
        <v>43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10.162000000000001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9.9909999999999997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129.88299999999998</v>
      </c>
      <c r="M3" s="18" t="s">
        <v>10</v>
      </c>
      <c r="N3" s="3"/>
      <c r="O3" s="3"/>
      <c r="P3" s="146" t="str">
        <f>+'(1)'!C1&amp;"년"&amp;'(1)'!E1&amp;"월"&amp;C1&amp;"일"</f>
        <v>2023년11월13일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8970.0709999999999</v>
      </c>
      <c r="E4" s="34" t="str">
        <f>+'[1](1)'!E4</f>
        <v>고액권</v>
      </c>
      <c r="F4" s="36">
        <v>90000</v>
      </c>
      <c r="G4" s="27"/>
      <c r="H4" s="34" t="str">
        <f>+C4</f>
        <v>판매량</v>
      </c>
      <c r="I4" s="35">
        <v>8430.2309999999998</v>
      </c>
      <c r="J4" s="42" t="str">
        <f>+'[1](1)'!J4</f>
        <v>고액권</v>
      </c>
      <c r="K4" s="36">
        <v>245000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35409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5200</v>
      </c>
      <c r="L5" s="2"/>
      <c r="M5" s="20"/>
      <c r="N5" s="45" t="str">
        <f>+C4</f>
        <v>판매량</v>
      </c>
      <c r="O5" s="46">
        <f>SUM(D4+I4+D17+I17+D35+I35)</f>
        <v>17400.302</v>
      </c>
      <c r="P5" s="47" t="str">
        <f>+E4</f>
        <v>고액권</v>
      </c>
      <c r="Q5" s="48">
        <f>SUM(F4+K4+F17+K17+F35+K35)</f>
        <v>335000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165.64699999999999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5200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165.64699999999999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59.744</v>
      </c>
      <c r="E8" s="42" t="str">
        <f>+'[1](1)'!E8</f>
        <v>신용카드</v>
      </c>
      <c r="F8" s="44">
        <v>8883034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17331379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59.744</v>
      </c>
      <c r="P9" s="51" t="str">
        <f t="shared" si="5"/>
        <v>신용카드</v>
      </c>
      <c r="Q9" s="53">
        <f>IF(K8=0,F8,IF(F21=0,K8,IF(K21=0,F21,K21)))</f>
        <v>17331379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428.21199999999999</v>
      </c>
      <c r="E10" s="42" t="str">
        <f>+'[1](1)'!E10</f>
        <v>OK케시백</v>
      </c>
      <c r="F10" s="44">
        <v>35836</v>
      </c>
      <c r="G10" s="27"/>
      <c r="H10" s="42" t="str">
        <f t="shared" si="3"/>
        <v>고객우대</v>
      </c>
      <c r="I10" s="50">
        <v>63.323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-14987.42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-2216.3049999999998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491.53499999999997</v>
      </c>
      <c r="P11" s="51" t="str">
        <f t="shared" si="5"/>
        <v>OK케시백</v>
      </c>
      <c r="Q11" s="53">
        <f>SUM(F10+K10+F23+K23+F41+K41)</f>
        <v>35836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-17203.724999999999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9009522.339999998</v>
      </c>
      <c r="E13" s="29" t="str">
        <f>+'[1](1)'!E13</f>
        <v>합계</v>
      </c>
      <c r="F13" s="61">
        <f>SUM(F4:F12)</f>
        <v>9008870</v>
      </c>
      <c r="G13" s="62"/>
      <c r="H13" s="29" t="str">
        <f t="shared" si="3"/>
        <v>합계</v>
      </c>
      <c r="I13" s="60">
        <f>SUM((I4-I5-I6-I7-I8-I9)*$I$1+I11)</f>
        <v>8697782.0869999994</v>
      </c>
      <c r="J13" s="29" t="str">
        <f t="shared" ref="J13" si="6">+E13</f>
        <v>합계</v>
      </c>
      <c r="K13" s="61">
        <f>IF(K8=0,0,SUM(K4:K12)-F8)</f>
        <v>8698545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-652.33999999798834</v>
      </c>
      <c r="G14" s="27"/>
      <c r="H14" s="27"/>
      <c r="I14" s="27"/>
      <c r="J14" s="27"/>
      <c r="K14" s="67">
        <f>SUM(K13-I13)</f>
        <v>762.91300000064075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68670.829999999987</v>
      </c>
      <c r="P14" s="39" t="str">
        <f t="shared" si="5"/>
        <v>합계</v>
      </c>
      <c r="Q14" s="69">
        <f>SUM(Q5:Q13)</f>
        <v>17707415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110.57300000265241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41</v>
      </c>
      <c r="Q20" s="53">
        <f>SUM(P20*1000)</f>
        <v>41000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92</v>
      </c>
      <c r="Q28" s="69">
        <f>SUM(Q19:Q27)</f>
        <v>53000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28519</v>
      </c>
      <c r="P31" s="103">
        <v>28542</v>
      </c>
      <c r="Q31" s="104">
        <f>P31-O31</f>
        <v>23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10.132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10.000999999999999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140.01399999999998</v>
      </c>
      <c r="M3" s="18" t="s">
        <v>10</v>
      </c>
      <c r="N3" s="3"/>
      <c r="O3" s="3"/>
      <c r="P3" s="146" t="str">
        <f>+'(1)'!C1&amp;"년"&amp;'(1)'!E1&amp;"월"&amp;C1&amp;"일"</f>
        <v>2023년11월14일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8951.5570000000007</v>
      </c>
      <c r="E4" s="34" t="str">
        <f>+'[1](1)'!E4</f>
        <v>고액권</v>
      </c>
      <c r="F4" s="36">
        <v>85000</v>
      </c>
      <c r="G4" s="27"/>
      <c r="H4" s="34" t="str">
        <f>+C4</f>
        <v>판매량</v>
      </c>
      <c r="I4" s="35">
        <v>8397.3160000000007</v>
      </c>
      <c r="J4" s="42" t="str">
        <f>+'[1](1)'!J4</f>
        <v>고액권</v>
      </c>
      <c r="K4" s="36">
        <v>160000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17584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8400</v>
      </c>
      <c r="L5" s="2"/>
      <c r="M5" s="20"/>
      <c r="N5" s="45" t="str">
        <f>+C4</f>
        <v>판매량</v>
      </c>
      <c r="O5" s="46">
        <f>SUM(D4+I4+D17+I17+D35+I35)</f>
        <v>17348.873</v>
      </c>
      <c r="P5" s="47" t="str">
        <f>+E4</f>
        <v>고액권</v>
      </c>
      <c r="Q5" s="48">
        <f>SUM(F4+K4+F17+K17+F35+K35)</f>
        <v>245000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262.55799999999999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8400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262.55799999999999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8872595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17363961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17363961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273.33199999999999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-9566.619999999999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273.33199999999999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-9566.619999999999</v>
      </c>
      <c r="P12" s="51" t="str">
        <f t="shared" si="5"/>
        <v>모바일</v>
      </c>
      <c r="Q12" s="53">
        <f>SUM(F11+K11+F24+K24+F42+K42)</f>
        <v>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8957480.3480000012</v>
      </c>
      <c r="E13" s="29" t="str">
        <f>+'[1](1)'!E13</f>
        <v>합계</v>
      </c>
      <c r="F13" s="61">
        <f>SUM(F4:F12)</f>
        <v>8957595</v>
      </c>
      <c r="G13" s="62"/>
      <c r="H13" s="29" t="str">
        <f t="shared" si="3"/>
        <v>합계</v>
      </c>
      <c r="I13" s="60">
        <f>SUM((I4-I5-I6-I7-I8-I9)*$I$1+I11)</f>
        <v>8666030.1120000016</v>
      </c>
      <c r="J13" s="29" t="str">
        <f t="shared" ref="J13" si="6">+E13</f>
        <v>합계</v>
      </c>
      <c r="K13" s="61">
        <f>IF(K8=0,0,SUM(K4:K12)-F8)</f>
        <v>8665766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114.65199999883771</v>
      </c>
      <c r="G14" s="27"/>
      <c r="H14" s="27"/>
      <c r="I14" s="27"/>
      <c r="J14" s="27"/>
      <c r="K14" s="67">
        <f>SUM(K13-I13)</f>
        <v>-264.11200000159442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75864.955000000002</v>
      </c>
      <c r="P14" s="39" t="str">
        <f t="shared" si="5"/>
        <v>합계</v>
      </c>
      <c r="Q14" s="69">
        <f>SUM(Q5:Q13)</f>
        <v>17623361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-149.46000000275671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47</v>
      </c>
      <c r="Q20" s="53">
        <f>SUM(P20*1000)</f>
        <v>47000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104</v>
      </c>
      <c r="Q28" s="69">
        <f>SUM(Q19:Q27)</f>
        <v>62000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28519</v>
      </c>
      <c r="P31" s="103">
        <v>28581</v>
      </c>
      <c r="Q31" s="104">
        <f>P31-O31</f>
        <v>62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11.098000000000001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10.074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151.10999999999999</v>
      </c>
      <c r="M3" s="18" t="s">
        <v>10</v>
      </c>
      <c r="N3" s="3"/>
      <c r="O3" s="3"/>
      <c r="P3" s="146" t="str">
        <f>+'(1)'!C1&amp;"년"&amp;'(1)'!E1&amp;"월"&amp;C1&amp;"일"</f>
        <v>2023년11월15일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10532.796</v>
      </c>
      <c r="E4" s="34" t="str">
        <f>+'[1](1)'!E4</f>
        <v>고액권</v>
      </c>
      <c r="F4" s="36">
        <v>220000</v>
      </c>
      <c r="G4" s="27"/>
      <c r="H4" s="34" t="str">
        <f>+C4</f>
        <v>판매량</v>
      </c>
      <c r="I4" s="35">
        <v>8471.2009999999991</v>
      </c>
      <c r="J4" s="42" t="str">
        <f>+'[1](1)'!J4</f>
        <v>고액권</v>
      </c>
      <c r="K4" s="36">
        <v>195000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29880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3100</v>
      </c>
      <c r="L5" s="2"/>
      <c r="M5" s="20"/>
      <c r="N5" s="45" t="str">
        <f>+C4</f>
        <v>판매량</v>
      </c>
      <c r="O5" s="46">
        <f>SUM(D4+I4+D17+I17+D35+I35)</f>
        <v>19003.996999999999</v>
      </c>
      <c r="P5" s="47" t="str">
        <f>+E4</f>
        <v>고액권</v>
      </c>
      <c r="Q5" s="48">
        <f>SUM(F4+K4+F17+K17+F35+K35)</f>
        <v>415000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237.71600000000001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94.628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7100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332.34399999999999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64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f>10709631-356863</f>
        <v>10352768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18797262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18797262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327.62200000000001</v>
      </c>
      <c r="E10" s="42" t="str">
        <f>+'[1](1)'!E10</f>
        <v>OK케시백</v>
      </c>
      <c r="F10" s="44">
        <v>31146</v>
      </c>
      <c r="G10" s="27"/>
      <c r="H10" s="42" t="str">
        <f t="shared" si="3"/>
        <v>고객우대</v>
      </c>
      <c r="I10" s="50">
        <v>54.585000000000001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-11466.77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-1910.4750000000001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382.20699999999999</v>
      </c>
      <c r="P11" s="51" t="str">
        <f t="shared" si="5"/>
        <v>OK케시백</v>
      </c>
      <c r="Q11" s="53">
        <f>SUM(F10+K10+F23+K23+F41+K41)</f>
        <v>31146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-13377.244999999999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10613055.790000001</v>
      </c>
      <c r="E13" s="29" t="str">
        <f>+'[1](1)'!E13</f>
        <v>합계</v>
      </c>
      <c r="F13" s="61">
        <f>SUM(F4:F12)</f>
        <v>10612914</v>
      </c>
      <c r="G13" s="62"/>
      <c r="H13" s="29" t="str">
        <f t="shared" si="3"/>
        <v>합계</v>
      </c>
      <c r="I13" s="60">
        <f>SUM((I4-I5-I6-I7-I8-I9)*$I$1+I11)</f>
        <v>8642712.8609999996</v>
      </c>
      <c r="J13" s="29" t="str">
        <f t="shared" ref="J13" si="6">+E13</f>
        <v>합계</v>
      </c>
      <c r="K13" s="61">
        <f>IF(K8=0,0,SUM(K4:K12)-F8)</f>
        <v>8642594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-141.79000000096858</v>
      </c>
      <c r="G14" s="27"/>
      <c r="H14" s="27"/>
      <c r="I14" s="27"/>
      <c r="J14" s="27"/>
      <c r="K14" s="67">
        <f>SUM(K13-I13)</f>
        <v>-118.86099999956787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79981.01999999999</v>
      </c>
      <c r="P14" s="39" t="str">
        <f t="shared" si="5"/>
        <v>합계</v>
      </c>
      <c r="Q14" s="69">
        <f>SUM(Q5:Q13)</f>
        <v>19255508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-260.65100000053644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50</v>
      </c>
      <c r="Q20" s="53">
        <f>SUM(P20*1000)</f>
        <v>50000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91</v>
      </c>
      <c r="Q28" s="69">
        <f>SUM(Q19:Q27)</f>
        <v>59000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28581</v>
      </c>
      <c r="P31" s="103">
        <v>28617</v>
      </c>
      <c r="Q31" s="104">
        <f>P31-O31</f>
        <v>36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5" sqref="R5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11.009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10.132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162.11199999999999</v>
      </c>
      <c r="M3" s="18" t="s">
        <v>10</v>
      </c>
      <c r="N3" s="3"/>
      <c r="O3" s="3"/>
      <c r="P3" s="146" t="str">
        <f>+'(1)'!C1&amp;"년"&amp;'(1)'!E1&amp;"월"&amp;C1&amp;"일"</f>
        <v>2023년11월16일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9570.2180000000008</v>
      </c>
      <c r="E4" s="34" t="str">
        <f>+'[1](1)'!E4</f>
        <v>고액권</v>
      </c>
      <c r="F4" s="36">
        <v>165000</v>
      </c>
      <c r="G4" s="27"/>
      <c r="H4" s="34" t="str">
        <f>+C4</f>
        <v>판매량</v>
      </c>
      <c r="I4" s="35">
        <v>9280.7690000000002</v>
      </c>
      <c r="J4" s="42" t="str">
        <f>+'[1](1)'!J4</f>
        <v>고액권</v>
      </c>
      <c r="K4" s="36">
        <v>310000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52180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1600</v>
      </c>
      <c r="L5" s="2"/>
      <c r="M5" s="20"/>
      <c r="N5" s="45" t="str">
        <f>+C4</f>
        <v>판매량</v>
      </c>
      <c r="O5" s="46">
        <f>SUM(D4+I4+D17+I17+D35+I35)</f>
        <v>18850.987000000001</v>
      </c>
      <c r="P5" s="47" t="str">
        <f>+E4</f>
        <v>고액권</v>
      </c>
      <c r="Q5" s="48">
        <f>SUM(F4+K4+F17+K17+F35+K35)</f>
        <v>475000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144.21600000000001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3600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144.21600000000001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9556045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18793720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18793720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56.607999999999997</v>
      </c>
      <c r="E10" s="42" t="str">
        <f>+'[1](1)'!E10</f>
        <v>OK케시백</v>
      </c>
      <c r="F10" s="44">
        <v>2000</v>
      </c>
      <c r="G10" s="27"/>
      <c r="H10" s="42" t="str">
        <f t="shared" si="3"/>
        <v>고객우대</v>
      </c>
      <c r="I10" s="50">
        <v>54.011000000000003</v>
      </c>
      <c r="J10" s="42" t="str">
        <f>+'[1](1)'!J10</f>
        <v>OK케시백</v>
      </c>
      <c r="K10" s="44">
        <v>26792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-1981.28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-1890.385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110.619</v>
      </c>
      <c r="P11" s="51" t="str">
        <f t="shared" si="5"/>
        <v>OK케시백</v>
      </c>
      <c r="Q11" s="53">
        <f>SUM(F10+K10+F23+K23+F41+K41)</f>
        <v>28792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-3871.665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9725652.7840000018</v>
      </c>
      <c r="E13" s="29" t="str">
        <f>+'[1](1)'!E13</f>
        <v>합계</v>
      </c>
      <c r="F13" s="61">
        <f>SUM(F4:F12)</f>
        <v>9725045</v>
      </c>
      <c r="G13" s="62"/>
      <c r="H13" s="29" t="str">
        <f t="shared" si="3"/>
        <v>합계</v>
      </c>
      <c r="I13" s="60">
        <f>SUM((I4-I5-I6-I7-I8-I9)*$I$1+I11)</f>
        <v>9575863.2230000012</v>
      </c>
      <c r="J13" s="29" t="str">
        <f t="shared" ref="J13" si="6">+E13</f>
        <v>합계</v>
      </c>
      <c r="K13" s="61">
        <f>IF(K8=0,0,SUM(K4:K12)-F8)</f>
        <v>9576067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-607.78400000184774</v>
      </c>
      <c r="G14" s="27"/>
      <c r="H14" s="27"/>
      <c r="I14" s="27"/>
      <c r="J14" s="27"/>
      <c r="K14" s="67">
        <f>SUM(K13-I13)</f>
        <v>203.77699999883771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89662.190000000017</v>
      </c>
      <c r="P14" s="39" t="str">
        <f t="shared" si="5"/>
        <v>합계</v>
      </c>
      <c r="Q14" s="69">
        <f>SUM(Q5:Q13)</f>
        <v>19301112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-404.00700000301003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3</v>
      </c>
      <c r="Q20" s="53">
        <f>SUM(P20*1000)</f>
        <v>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5</v>
      </c>
      <c r="Q28" s="69">
        <f>SUM(Q19:Q27)</f>
        <v>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28617</v>
      </c>
      <c r="P31" s="103">
        <v>28618</v>
      </c>
      <c r="Q31" s="104">
        <f>P31-O31</f>
        <v>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5" sqref="K5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11.544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10.215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173.655</v>
      </c>
      <c r="M3" s="18" t="s">
        <v>10</v>
      </c>
      <c r="N3" s="3"/>
      <c r="O3" s="3"/>
      <c r="P3" s="146" t="str">
        <f>+'(1)'!C1&amp;"년"&amp;'(1)'!E1&amp;"월"&amp;C1&amp;"일"</f>
        <v>2023년11월17일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10785.817999999999</v>
      </c>
      <c r="E4" s="34" t="str">
        <f>+'[1](1)'!E4</f>
        <v>고액권</v>
      </c>
      <c r="F4" s="36">
        <v>150000</v>
      </c>
      <c r="G4" s="27"/>
      <c r="H4" s="34" t="str">
        <f>+C4</f>
        <v>판매량</v>
      </c>
      <c r="I4" s="35">
        <v>8981.4869999999992</v>
      </c>
      <c r="J4" s="42" t="str">
        <f>+'[1](1)'!J4</f>
        <v>고액권</v>
      </c>
      <c r="K4" s="36">
        <v>155000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32426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2600</v>
      </c>
      <c r="L5" s="2"/>
      <c r="M5" s="20"/>
      <c r="N5" s="45" t="str">
        <f>+C4</f>
        <v>판매량</v>
      </c>
      <c r="O5" s="46">
        <f>SUM(D4+I4+D17+I17+D35+I35)</f>
        <v>19767.305</v>
      </c>
      <c r="P5" s="47" t="str">
        <f>+E4</f>
        <v>고액권</v>
      </c>
      <c r="Q5" s="48">
        <f>SUM(F4+K4+F17+K17+F35+K35)</f>
        <v>305000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266.46699999999998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4600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266.46699999999998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10665678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19741722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>
        <v>30000</v>
      </c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19741722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367.63600000000002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163.43100000000001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30000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-12867.26</v>
      </c>
      <c r="E11" s="42" t="str">
        <f>+'[1](1)'!E11</f>
        <v>모바일</v>
      </c>
      <c r="F11" s="44">
        <v>25000</v>
      </c>
      <c r="G11" s="27"/>
      <c r="H11" s="83" t="str">
        <f t="shared" si="3"/>
        <v>-</v>
      </c>
      <c r="I11" s="55">
        <f>SUM(I10*-35)</f>
        <v>-5720.085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531.06700000000001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-18587.345000000001</v>
      </c>
      <c r="P12" s="51" t="str">
        <f t="shared" si="5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10843102.971999999</v>
      </c>
      <c r="E13" s="29" t="str">
        <f>+'[1](1)'!E13</f>
        <v>합계</v>
      </c>
      <c r="F13" s="61">
        <f>SUM(F4:F12)</f>
        <v>10842678</v>
      </c>
      <c r="G13" s="62"/>
      <c r="H13" s="29" t="str">
        <f t="shared" si="3"/>
        <v>합계</v>
      </c>
      <c r="I13" s="60">
        <f>SUM((I4-I5-I6-I7-I8-I9)*$I$1+I11)</f>
        <v>9263174.498999998</v>
      </c>
      <c r="J13" s="29" t="str">
        <f t="shared" ref="J13" si="6">+E13</f>
        <v>합계</v>
      </c>
      <c r="K13" s="61">
        <f>IF(K8=0,0,SUM(K4:K12)-F8)</f>
        <v>9263644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-424.97199999913573</v>
      </c>
      <c r="G14" s="27"/>
      <c r="H14" s="27"/>
      <c r="I14" s="27"/>
      <c r="J14" s="27"/>
      <c r="K14" s="67">
        <f>SUM(K13-I13)</f>
        <v>469.50100000202656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78916.845000000001</v>
      </c>
      <c r="P14" s="39" t="str">
        <f t="shared" si="5"/>
        <v>합계</v>
      </c>
      <c r="Q14" s="69">
        <f>SUM(Q5:Q13)</f>
        <v>20106322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44.529000002890825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25</v>
      </c>
      <c r="Q19" s="48">
        <f>SUM(P19*1000)</f>
        <v>25000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85</v>
      </c>
      <c r="Q20" s="53">
        <f>SUM(P20*1000)</f>
        <v>85000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32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14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178</v>
      </c>
      <c r="Q28" s="69">
        <f>SUM(Q19:Q27)</f>
        <v>110000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28618</v>
      </c>
      <c r="P31" s="103">
        <v>28657</v>
      </c>
      <c r="Q31" s="104">
        <f>P31-O31</f>
        <v>39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8" sqref="K8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9.98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10.202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183.636</v>
      </c>
      <c r="M3" s="18" t="s">
        <v>10</v>
      </c>
      <c r="N3" s="3"/>
      <c r="O3" s="3"/>
      <c r="P3" s="146" t="str">
        <f>+'(1)'!C1&amp;"년"&amp;'(1)'!E1&amp;"월"&amp;C1&amp;"일"</f>
        <v>2023년11월18일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8290.5730000000003</v>
      </c>
      <c r="E4" s="34" t="str">
        <f>+'[1](1)'!E4</f>
        <v>고액권</v>
      </c>
      <c r="F4" s="36">
        <v>185000</v>
      </c>
      <c r="G4" s="27"/>
      <c r="H4" s="34" t="str">
        <f>+C4</f>
        <v>판매량</v>
      </c>
      <c r="I4" s="35">
        <v>8798.3449999999993</v>
      </c>
      <c r="J4" s="42" t="str">
        <f>+'[1](1)'!J4</f>
        <v>고액권</v>
      </c>
      <c r="K4" s="36">
        <v>255000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14346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3200</v>
      </c>
      <c r="L5" s="2"/>
      <c r="M5" s="20"/>
      <c r="N5" s="45" t="str">
        <f>+C4</f>
        <v>판매량</v>
      </c>
      <c r="O5" s="46">
        <f>SUM(D4+I4+D17+I17+D35+I35)</f>
        <v>17088.917999999998</v>
      </c>
      <c r="P5" s="47" t="str">
        <f>+E4</f>
        <v>고액권</v>
      </c>
      <c r="Q5" s="48">
        <f>SUM(F4+K4+F17+K17+F35+K35)</f>
        <v>440000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6200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8306989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f>F8+8793988</f>
        <v>17100977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17100977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155.61099999999999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>
        <v>3000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-5446.3849999999993</v>
      </c>
      <c r="E11" s="42" t="str">
        <f>+'[1](1)'!E11</f>
        <v>모바일</v>
      </c>
      <c r="F11" s="44">
        <v>55000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>
        <v>25000</v>
      </c>
      <c r="L11" s="2"/>
      <c r="M11" s="20"/>
      <c r="N11" s="51" t="str">
        <f t="shared" si="4"/>
        <v>고객우대</v>
      </c>
      <c r="O11" s="54">
        <f>SUM(D10+I10+D23+I23+D41+I41)</f>
        <v>155.61099999999999</v>
      </c>
      <c r="P11" s="51" t="str">
        <f t="shared" si="5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-5446.3849999999993</v>
      </c>
      <c r="P12" s="51" t="str">
        <f t="shared" si="5"/>
        <v>모바일</v>
      </c>
      <c r="Q12" s="53">
        <f>SUM(F11+K11+F24+K24+F42+K42)</f>
        <v>80000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8550424.9510000013</v>
      </c>
      <c r="E13" s="29" t="str">
        <f>+'[1](1)'!E13</f>
        <v>합계</v>
      </c>
      <c r="F13" s="61">
        <f>SUM(F4:F12)</f>
        <v>8549989</v>
      </c>
      <c r="G13" s="62"/>
      <c r="H13" s="29" t="str">
        <f t="shared" si="3"/>
        <v>합계</v>
      </c>
      <c r="I13" s="60">
        <f>SUM((I4-I5-I6-I7-I8-I9)*$I$1+I11)</f>
        <v>9079892.0399999991</v>
      </c>
      <c r="J13" s="29" t="str">
        <f t="shared" ref="J13" si="6">+E13</f>
        <v>합계</v>
      </c>
      <c r="K13" s="61">
        <f>IF(K8=0,0,SUM(K4:K12)-F8)</f>
        <v>9080188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-435.9510000012815</v>
      </c>
      <c r="G14" s="27"/>
      <c r="H14" s="27"/>
      <c r="I14" s="27"/>
      <c r="J14" s="27"/>
      <c r="K14" s="67">
        <f>SUM(K13-I13)</f>
        <v>295.96000000089407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79998.205000000002</v>
      </c>
      <c r="P14" s="39" t="str">
        <f t="shared" si="5"/>
        <v>합계</v>
      </c>
      <c r="Q14" s="69">
        <f>SUM(Q5:Q13)</f>
        <v>17630177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-139.99100000038743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61</v>
      </c>
      <c r="Q20" s="53">
        <f>SUM(P20*1000)</f>
        <v>61000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97</v>
      </c>
      <c r="Q28" s="69">
        <f>SUM(Q19:Q27)</f>
        <v>75000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28657</v>
      </c>
      <c r="P31" s="103">
        <v>28703</v>
      </c>
      <c r="Q31" s="104">
        <f>P31-O31</f>
        <v>46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7.0369999999999999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10.035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190.66499999999999</v>
      </c>
      <c r="M3" s="18" t="s">
        <v>10</v>
      </c>
      <c r="N3" s="3"/>
      <c r="O3" s="3"/>
      <c r="P3" s="146" t="str">
        <f>+'(1)'!C1&amp;"년"&amp;'(1)'!E1&amp;"월"&amp;C1&amp;"일"</f>
        <v>2023년11월19일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6652.7610000000004</v>
      </c>
      <c r="E4" s="34" t="str">
        <f>+'[1](1)'!E4</f>
        <v>고액권</v>
      </c>
      <c r="F4" s="36">
        <v>160000</v>
      </c>
      <c r="G4" s="27"/>
      <c r="H4" s="34" t="str">
        <f>+C4</f>
        <v>판매량</v>
      </c>
      <c r="I4" s="35">
        <v>5397.3069999999998</v>
      </c>
      <c r="J4" s="42" t="str">
        <f>+'[1](1)'!J4</f>
        <v>고액권</v>
      </c>
      <c r="K4" s="36">
        <v>160000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38802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12050.067999999999</v>
      </c>
      <c r="P5" s="47" t="str">
        <f>+E4</f>
        <v>고액권</v>
      </c>
      <c r="Q5" s="48">
        <f>SUM(F4+K4+F17+K17+F35+K35)</f>
        <v>320000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6682591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12063984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12063984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>
        <v>10000</v>
      </c>
      <c r="G10" s="27"/>
      <c r="H10" s="42" t="str">
        <f t="shared" si="3"/>
        <v>고객우대</v>
      </c>
      <c r="I10" s="50">
        <v>71.471999999999994</v>
      </c>
      <c r="J10" s="42" t="str">
        <f>+'[1](1)'!J10</f>
        <v>OK케시백</v>
      </c>
      <c r="K10" s="44">
        <v>20556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-2501.52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71.471999999999994</v>
      </c>
      <c r="P11" s="51" t="str">
        <f t="shared" si="5"/>
        <v>OK케시백</v>
      </c>
      <c r="Q11" s="53">
        <f>SUM(F10+K10+F23+K23+F41+K41)</f>
        <v>30556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-2501.52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6865649.3520000009</v>
      </c>
      <c r="E13" s="29" t="str">
        <f>+'[1](1)'!E13</f>
        <v>합계</v>
      </c>
      <c r="F13" s="61">
        <f>SUM(F4:F12)</f>
        <v>6864591</v>
      </c>
      <c r="G13" s="62"/>
      <c r="H13" s="29" t="str">
        <f t="shared" si="3"/>
        <v>합계</v>
      </c>
      <c r="I13" s="60">
        <f>SUM((I4-I5-I6-I7-I8-I9)*$I$1+I11)</f>
        <v>5567519.3040000005</v>
      </c>
      <c r="J13" s="29" t="str">
        <f t="shared" ref="J13" si="6">+E13</f>
        <v>합계</v>
      </c>
      <c r="K13" s="61">
        <f>IF(K8=0,0,SUM(K4:K12)-F8)</f>
        <v>5567949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-1058.3520000008866</v>
      </c>
      <c r="G14" s="27"/>
      <c r="H14" s="27"/>
      <c r="I14" s="27"/>
      <c r="J14" s="27"/>
      <c r="K14" s="67">
        <f>SUM(K13-I13)</f>
        <v>429.69599999953061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57748.82</v>
      </c>
      <c r="P14" s="39" t="str">
        <f t="shared" si="5"/>
        <v>합계</v>
      </c>
      <c r="Q14" s="69">
        <f>SUM(Q5:Q13)</f>
        <v>12432540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-628.65600000135601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77</v>
      </c>
      <c r="Q20" s="53">
        <f>SUM(P20*1000)</f>
        <v>77000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109</v>
      </c>
      <c r="Q28" s="69">
        <f>SUM(Q19:Q27)</f>
        <v>91000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28703</v>
      </c>
      <c r="P31" s="103">
        <v>28762</v>
      </c>
      <c r="Q31" s="104">
        <f>P31-O31</f>
        <v>59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81"/>
    <col min="3" max="3" width="9" style="81" bestFit="1" customWidth="1"/>
    <col min="4" max="4" width="11.375" style="81" customWidth="1"/>
    <col min="5" max="5" width="11.25" style="81" bestFit="1" customWidth="1"/>
    <col min="6" max="6" width="11.375" style="81" customWidth="1"/>
    <col min="7" max="7" width="5" style="81" customWidth="1"/>
    <col min="8" max="8" width="9" style="81"/>
    <col min="9" max="9" width="11.375" style="81" customWidth="1"/>
    <col min="10" max="10" width="11.25" style="81" bestFit="1" customWidth="1"/>
    <col min="11" max="11" width="11.25" style="81" customWidth="1"/>
    <col min="12" max="12" width="11.75" style="81" customWidth="1"/>
    <col min="13" max="13" width="9" style="81"/>
    <col min="14" max="14" width="9" style="81" bestFit="1" customWidth="1"/>
    <col min="15" max="15" width="12.375" style="81" bestFit="1" customWidth="1"/>
    <col min="16" max="16" width="9" style="81" bestFit="1" customWidth="1"/>
    <col min="17" max="18" width="12.375" style="81" bestFit="1" customWidth="1"/>
    <col min="19" max="16384" width="9" style="81"/>
  </cols>
  <sheetData>
    <row r="1" spans="3:22" ht="18.75" customHeight="1">
      <c r="C1" s="66">
        <v>2</v>
      </c>
      <c r="D1" s="80" t="s">
        <v>41</v>
      </c>
      <c r="E1" s="99">
        <v>5</v>
      </c>
      <c r="F1" s="27"/>
      <c r="G1" s="27"/>
      <c r="H1" s="27"/>
      <c r="I1" s="27">
        <v>1032</v>
      </c>
      <c r="J1" s="27"/>
      <c r="K1" s="27"/>
      <c r="L1" s="31">
        <f>+ROUND(+O5*0.584/1000,3)</f>
        <v>10.333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11.788</v>
      </c>
      <c r="M2" s="27" t="s">
        <v>7</v>
      </c>
      <c r="N2" s="134" t="s">
        <v>42</v>
      </c>
      <c r="O2" s="134"/>
      <c r="P2" s="134"/>
      <c r="Q2" s="134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129" t="s">
        <v>14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+L2*C1</f>
        <v>23.576000000000001</v>
      </c>
      <c r="M3" s="27" t="s">
        <v>10</v>
      </c>
      <c r="N3" s="32"/>
      <c r="O3" s="32"/>
      <c r="P3" s="133" t="str">
        <f>+'(1)'!C1&amp;"년"&amp;'(1)'!E1&amp;"월"&amp;C1&amp;"일"</f>
        <v>2023년11월2일</v>
      </c>
      <c r="Q3" s="133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9423.473</v>
      </c>
      <c r="E4" s="34" t="str">
        <f>+'[1](1)'!E4</f>
        <v>고액권</v>
      </c>
      <c r="F4" s="36">
        <v>60000</v>
      </c>
      <c r="G4" s="27"/>
      <c r="H4" s="34" t="str">
        <f>+C4</f>
        <v>판매량</v>
      </c>
      <c r="I4" s="35">
        <v>8269.81</v>
      </c>
      <c r="J4" s="42" t="str">
        <f>+'[1](1)'!J4</f>
        <v>고액권</v>
      </c>
      <c r="K4" s="36">
        <v>205000</v>
      </c>
      <c r="L4" s="37"/>
      <c r="M4" s="82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39448</v>
      </c>
      <c r="S4" s="41" t="s">
        <v>43</v>
      </c>
      <c r="T4" s="27"/>
      <c r="U4" s="27"/>
      <c r="V4" s="27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37"/>
      <c r="M5" s="82"/>
      <c r="N5" s="45" t="str">
        <f>+C4</f>
        <v>판매량</v>
      </c>
      <c r="O5" s="46">
        <f>SUM(D4+I4+D17+I17+D35+I35)</f>
        <v>17693.282999999999</v>
      </c>
      <c r="P5" s="47" t="str">
        <f>+E4</f>
        <v>고액권</v>
      </c>
      <c r="Q5" s="48">
        <f>SUM(F4+K4+F17+K17+F35+K35)</f>
        <v>265000</v>
      </c>
      <c r="R5" s="49">
        <v>27</v>
      </c>
      <c r="S5" s="41" t="s">
        <v>44</v>
      </c>
      <c r="T5" s="27"/>
      <c r="U5" s="27"/>
      <c r="V5" s="27"/>
    </row>
    <row r="6" spans="3:22" ht="16.5" customHeight="1">
      <c r="C6" s="83" t="str">
        <f>+'(1)'!C6</f>
        <v>외상전표</v>
      </c>
      <c r="D6" s="50">
        <v>192.767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37"/>
      <c r="M6" s="82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49">
        <v>2.2000000000000002</v>
      </c>
      <c r="S6" s="41" t="s">
        <v>45</v>
      </c>
      <c r="T6" s="27"/>
      <c r="U6" s="27"/>
      <c r="V6" s="27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554</v>
      </c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37"/>
      <c r="M7" s="82"/>
      <c r="N7" s="51" t="str">
        <f t="shared" ref="N7:N14" si="3">+C6</f>
        <v>외상전표</v>
      </c>
      <c r="O7" s="54">
        <f>SUM(D6+I6+D19+I19+D37+I37)</f>
        <v>192.767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48</v>
      </c>
      <c r="S7" s="41" t="s">
        <v>6</v>
      </c>
      <c r="T7" s="27"/>
      <c r="U7" s="27"/>
      <c r="V7" s="27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9409954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18024878</v>
      </c>
      <c r="L8" s="37"/>
      <c r="M8" s="82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554</v>
      </c>
      <c r="R8" s="49"/>
      <c r="S8" s="27"/>
      <c r="T8" s="27"/>
      <c r="U8" s="27"/>
      <c r="V8" s="27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37"/>
      <c r="M9" s="82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18024878</v>
      </c>
      <c r="R9" s="40"/>
      <c r="S9" s="27"/>
      <c r="T9" s="27"/>
      <c r="U9" s="27"/>
      <c r="V9" s="27"/>
    </row>
    <row r="10" spans="3:22" ht="16.5" customHeight="1">
      <c r="C10" s="83" t="str">
        <f>+'(1)'!C10</f>
        <v>고객우대</v>
      </c>
      <c r="D10" s="50">
        <v>115.69499999999999</v>
      </c>
      <c r="E10" s="42" t="str">
        <f>+'[1](1)'!E10</f>
        <v>OK케시백</v>
      </c>
      <c r="F10" s="44">
        <v>48703</v>
      </c>
      <c r="G10" s="27"/>
      <c r="H10" s="42" t="str">
        <f t="shared" si="2"/>
        <v>고객우대</v>
      </c>
      <c r="I10" s="50">
        <v>115.96899999999999</v>
      </c>
      <c r="J10" s="42" t="str">
        <f>+'[1](1)'!J10</f>
        <v>OK케시백</v>
      </c>
      <c r="K10" s="44"/>
      <c r="L10" s="37"/>
      <c r="M10" s="82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 thickBot="1">
      <c r="C11" s="83" t="str">
        <f>+'(1)'!C11</f>
        <v>-</v>
      </c>
      <c r="D11" s="55">
        <f>SUM(D10*-35)</f>
        <v>-4049.3249999999998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-4058.915</v>
      </c>
      <c r="J11" s="56" t="str">
        <f>+'[1](1)'!J11</f>
        <v>모바일</v>
      </c>
      <c r="K11" s="44">
        <v>9000</v>
      </c>
      <c r="L11" s="37"/>
      <c r="M11" s="82"/>
      <c r="N11" s="51" t="str">
        <f t="shared" si="3"/>
        <v>고객우대</v>
      </c>
      <c r="O11" s="54">
        <f>SUM(D10+I10+D23+I23+D41+I41)</f>
        <v>231.66399999999999</v>
      </c>
      <c r="P11" s="51" t="str">
        <f t="shared" si="4"/>
        <v>OK케시백</v>
      </c>
      <c r="Q11" s="53">
        <f>SUM(F10+K10+F23+K23+F41+K41)</f>
        <v>48703</v>
      </c>
      <c r="R11" s="40"/>
      <c r="S11" s="27"/>
      <c r="T11" s="27"/>
      <c r="U11" s="27"/>
      <c r="V11" s="27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37"/>
      <c r="M12" s="82"/>
      <c r="N12" s="51" t="str">
        <f t="shared" si="3"/>
        <v>-</v>
      </c>
      <c r="O12" s="52">
        <f>SUM(O11*-35)</f>
        <v>-8108.24</v>
      </c>
      <c r="P12" s="51" t="str">
        <f t="shared" si="4"/>
        <v>모바일</v>
      </c>
      <c r="Q12" s="53">
        <f>SUM(F11+K11+F24+K24+F42+K42)</f>
        <v>9000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SUM((D4-D5-D6-D7-D8-D9)*$I$1+D11)</f>
        <v>9522039.2670000009</v>
      </c>
      <c r="E13" s="29" t="str">
        <f>+'[1](1)'!E13</f>
        <v>합계</v>
      </c>
      <c r="F13" s="61">
        <f>SUM(F4:F12)</f>
        <v>9521211</v>
      </c>
      <c r="G13" s="62"/>
      <c r="H13" s="29" t="str">
        <f t="shared" si="2"/>
        <v>합계</v>
      </c>
      <c r="I13" s="60">
        <f>SUM((I4-I5-I6-I7-I8-I9)*$I$1+I11)</f>
        <v>8530385.0050000008</v>
      </c>
      <c r="J13" s="29" t="str">
        <f t="shared" ref="J13" si="5">+E13</f>
        <v>합계</v>
      </c>
      <c r="K13" s="61">
        <f>IF(K8=0,0,SUM(K4:K12)-F8)</f>
        <v>8829924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-828.26700000092387</v>
      </c>
      <c r="G14" s="27"/>
      <c r="H14" s="27"/>
      <c r="I14" s="27"/>
      <c r="J14" s="27"/>
      <c r="K14" s="67">
        <f>SUM(K13-I13)</f>
        <v>299538.99499999918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79394.34</v>
      </c>
      <c r="P14" s="39" t="str">
        <f t="shared" si="4"/>
        <v>합계</v>
      </c>
      <c r="Q14" s="69">
        <f>SUM(Q5:Q13)</f>
        <v>18351135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298710.72799999826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19</v>
      </c>
      <c r="Q19" s="48">
        <f>SUM(P19*1000)</f>
        <v>19000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59</v>
      </c>
      <c r="Q20" s="53">
        <f>SUM(P20*1000)</f>
        <v>59000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8</v>
      </c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19</v>
      </c>
      <c r="Q22" s="53"/>
      <c r="R22" s="32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8</v>
      </c>
      <c r="Q23" s="53"/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>
        <v>8</v>
      </c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2"/>
      <c r="Q25" s="127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SUM((I17-I18-I19-I20-I21-I22)*$I$1+I24)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37"/>
      <c r="O26" s="138"/>
      <c r="P26" s="124"/>
      <c r="Q26" s="115"/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-3</v>
      </c>
      <c r="Q27" s="73"/>
      <c r="R27" s="27"/>
      <c r="S27" s="27"/>
      <c r="T27" s="27"/>
      <c r="U27" s="27"/>
      <c r="V27" s="27"/>
    </row>
    <row r="28" spans="3:22" ht="27.75" customHeight="1" thickBo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31" t="s">
        <v>40</v>
      </c>
      <c r="O28" s="132"/>
      <c r="P28" s="120">
        <v>118</v>
      </c>
      <c r="Q28" s="69">
        <f>SUM(Q19:Q27)</f>
        <v>78000</v>
      </c>
      <c r="R28" s="27"/>
      <c r="S28" s="27"/>
      <c r="T28" s="27"/>
      <c r="U28" s="27"/>
      <c r="V28" s="27"/>
    </row>
    <row r="29" spans="3:22" ht="27.75" customHeight="1" thickBot="1">
      <c r="C29" s="85"/>
      <c r="D29" s="85"/>
      <c r="E29" s="85"/>
      <c r="F29" s="85"/>
      <c r="G29" s="32"/>
      <c r="H29" s="85"/>
      <c r="I29" s="85"/>
      <c r="J29" s="85"/>
      <c r="K29" s="85"/>
      <c r="L29" s="27"/>
      <c r="M29" s="27"/>
      <c r="N29" s="1"/>
      <c r="O29" s="1"/>
      <c r="P29" s="27"/>
      <c r="Q29" s="27"/>
      <c r="R29" s="27"/>
      <c r="S29" s="27"/>
      <c r="T29" s="27"/>
      <c r="U29" s="27"/>
      <c r="V29" s="27"/>
    </row>
    <row r="30" spans="3:22" ht="27.75" customHeight="1">
      <c r="C30" s="85"/>
      <c r="D30" s="32"/>
      <c r="E30" s="85"/>
      <c r="F30" s="86"/>
      <c r="G30" s="32"/>
      <c r="H30" s="85"/>
      <c r="I30" s="32"/>
      <c r="J30" s="85"/>
      <c r="K30" s="86"/>
      <c r="L30" s="27"/>
      <c r="M30" s="27"/>
      <c r="N30" s="111" t="s">
        <v>50</v>
      </c>
      <c r="O30" s="100" t="s">
        <v>51</v>
      </c>
      <c r="P30" s="100" t="s">
        <v>52</v>
      </c>
      <c r="Q30" s="101" t="s">
        <v>53</v>
      </c>
      <c r="R30" s="27"/>
      <c r="S30" s="27"/>
      <c r="T30" s="27"/>
      <c r="U30" s="27"/>
      <c r="V30" s="27"/>
    </row>
    <row r="31" spans="3:22" ht="27.75" customHeight="1" thickBot="1">
      <c r="C31" s="85"/>
      <c r="D31" s="32"/>
      <c r="E31" s="85"/>
      <c r="F31" s="86"/>
      <c r="G31" s="32"/>
      <c r="H31" s="85"/>
      <c r="I31" s="32"/>
      <c r="J31" s="85"/>
      <c r="K31" s="86"/>
      <c r="L31" s="27"/>
      <c r="M31" s="27"/>
      <c r="N31" s="112"/>
      <c r="O31" s="102">
        <v>28137</v>
      </c>
      <c r="P31" s="103">
        <v>28170</v>
      </c>
      <c r="Q31" s="104">
        <f>P31-O31</f>
        <v>33</v>
      </c>
      <c r="R31" s="27"/>
      <c r="S31" s="27"/>
      <c r="T31" s="27"/>
      <c r="U31" s="27"/>
      <c r="V31" s="27"/>
    </row>
    <row r="32" spans="3:22" ht="27.75" customHeight="1">
      <c r="C32" s="85"/>
      <c r="D32" s="87"/>
      <c r="E32" s="85"/>
      <c r="F32" s="86"/>
      <c r="G32" s="32"/>
      <c r="H32" s="85"/>
      <c r="I32" s="87"/>
      <c r="J32" s="85"/>
      <c r="K32" s="86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5"/>
      <c r="D33" s="87"/>
      <c r="E33" s="85"/>
      <c r="F33" s="86"/>
      <c r="G33" s="32"/>
      <c r="H33" s="85"/>
      <c r="I33" s="87"/>
      <c r="J33" s="85"/>
      <c r="K33" s="86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5"/>
      <c r="D34" s="87"/>
      <c r="E34" s="85"/>
      <c r="F34" s="86"/>
      <c r="G34" s="32"/>
      <c r="H34" s="85"/>
      <c r="I34" s="87"/>
      <c r="J34" s="85"/>
      <c r="K34" s="86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5"/>
      <c r="D35" s="87"/>
      <c r="E35" s="85"/>
      <c r="F35" s="86"/>
      <c r="G35" s="32"/>
      <c r="H35" s="85"/>
      <c r="I35" s="87"/>
      <c r="J35" s="85"/>
      <c r="K35" s="86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5"/>
      <c r="D36" s="87"/>
      <c r="E36" s="85"/>
      <c r="F36" s="86"/>
      <c r="G36" s="32"/>
      <c r="H36" s="85"/>
      <c r="I36" s="87"/>
      <c r="J36" s="85"/>
      <c r="K36" s="8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5"/>
      <c r="D37" s="32"/>
      <c r="E37" s="85"/>
      <c r="F37" s="86"/>
      <c r="G37" s="32"/>
      <c r="H37" s="85"/>
      <c r="I37" s="32"/>
      <c r="J37" s="85"/>
      <c r="K37" s="8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88"/>
      <c r="D38" s="89"/>
      <c r="E38" s="88"/>
      <c r="F38" s="90"/>
      <c r="G38" s="89"/>
      <c r="H38" s="88"/>
      <c r="I38" s="89"/>
      <c r="J38" s="88"/>
      <c r="K38" s="90"/>
    </row>
    <row r="39" spans="3:22" ht="27.75" customHeight="1">
      <c r="C39" s="88"/>
      <c r="D39" s="89"/>
      <c r="E39" s="88"/>
      <c r="F39" s="90"/>
      <c r="G39" s="89"/>
      <c r="H39" s="88"/>
      <c r="I39" s="89"/>
      <c r="J39" s="88"/>
      <c r="K39" s="90"/>
    </row>
    <row r="40" spans="3:22" ht="27.75" customHeight="1">
      <c r="F40" s="91"/>
      <c r="K40" s="91"/>
    </row>
  </sheetData>
  <mergeCells count="13">
    <mergeCell ref="N28:O28"/>
    <mergeCell ref="N24:O24"/>
    <mergeCell ref="N27:O27"/>
    <mergeCell ref="N22:O22"/>
    <mergeCell ref="N23:O23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9.7159999999999993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10.019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200.38</v>
      </c>
      <c r="M3" s="18" t="s">
        <v>10</v>
      </c>
      <c r="N3" s="3"/>
      <c r="O3" s="3"/>
      <c r="P3" s="146" t="str">
        <f>+'(1)'!C1&amp;"년"&amp;'(1)'!E1&amp;"월"&amp;C1&amp;"일"</f>
        <v>2023년11월20일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9208.241</v>
      </c>
      <c r="E4" s="34" t="str">
        <f>+'[1](1)'!E4</f>
        <v>고액권</v>
      </c>
      <c r="F4" s="36">
        <v>190000</v>
      </c>
      <c r="G4" s="27"/>
      <c r="H4" s="34" t="str">
        <f>+C4</f>
        <v>판매량</v>
      </c>
      <c r="I4" s="35">
        <v>7428.9870000000001</v>
      </c>
      <c r="J4" s="42" t="str">
        <f>+'[1](1)'!J4</f>
        <v>고액권</v>
      </c>
      <c r="K4" s="36">
        <v>124000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21910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</v>
      </c>
      <c r="L5" s="2"/>
      <c r="M5" s="20"/>
      <c r="N5" s="45" t="str">
        <f>+C4</f>
        <v>판매량</v>
      </c>
      <c r="O5" s="46">
        <f>SUM(D4+I4+D17+I17+D35+I35)</f>
        <v>16637.227999999999</v>
      </c>
      <c r="P5" s="47" t="str">
        <f>+E4</f>
        <v>고액권</v>
      </c>
      <c r="Q5" s="48">
        <f>SUM(F4+K4+F17+K17+F35+K35)</f>
        <v>314000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127.608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25.943999999999999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4200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153.55199999999999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30.805</v>
      </c>
      <c r="E8" s="42" t="str">
        <f>+'[1](1)'!E8</f>
        <v>신용카드</v>
      </c>
      <c r="F8" s="44">
        <v>9076093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16590071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30.805</v>
      </c>
      <c r="P9" s="51" t="str">
        <f t="shared" si="5"/>
        <v>신용카드</v>
      </c>
      <c r="Q9" s="53">
        <f>IF(K8=0,F8,IF(F21=0,K8,IF(K21=0,F21,K21)))</f>
        <v>16590071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270.30599999999998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50.279000000000003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-9460.7099999999991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-1759.7650000000001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320.58499999999998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59639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-11220.474999999999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9329961.7859999985</v>
      </c>
      <c r="E13" s="29" t="str">
        <f>+'[1](1)'!E13</f>
        <v>합계</v>
      </c>
      <c r="F13" s="61">
        <f>SUM(F4:F12)</f>
        <v>9329732</v>
      </c>
      <c r="G13" s="62"/>
      <c r="H13" s="29" t="str">
        <f t="shared" si="3"/>
        <v>합계</v>
      </c>
      <c r="I13" s="60">
        <f>SUM((I4-I5-I6-I7-I8-I9)*$I$1+I11)</f>
        <v>7638180.6109999996</v>
      </c>
      <c r="J13" s="29" t="str">
        <f t="shared" ref="J13" si="6">+E13</f>
        <v>합계</v>
      </c>
      <c r="K13" s="61">
        <f>IF(K8=0,0,SUM(K4:K12)-F8)</f>
        <v>7638178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59639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-229.78599999845028</v>
      </c>
      <c r="G14" s="27"/>
      <c r="H14" s="27"/>
      <c r="I14" s="27"/>
      <c r="J14" s="27"/>
      <c r="K14" s="67">
        <f>SUM(K13-I13)</f>
        <v>-2.6109999995678663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71043.88</v>
      </c>
      <c r="P14" s="39" t="str">
        <f t="shared" si="5"/>
        <v>합계</v>
      </c>
      <c r="Q14" s="69">
        <f>SUM(Q5:Q13)</f>
        <v>16967910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-232.39699999801815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22</v>
      </c>
      <c r="Q19" s="48">
        <f>SUM(P19*1000)</f>
        <v>22000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79</v>
      </c>
      <c r="Q20" s="53">
        <f>SUM(P20*1000)</f>
        <v>79000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152</v>
      </c>
      <c r="Q28" s="69">
        <f>SUM(Q19:Q27)</f>
        <v>101000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28762</v>
      </c>
      <c r="P31" s="103">
        <v>28812</v>
      </c>
      <c r="Q31" s="104">
        <f>P31-O31</f>
        <v>50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10.035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10.02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210.42</v>
      </c>
      <c r="M3" s="18" t="s">
        <v>10</v>
      </c>
      <c r="N3" s="3"/>
      <c r="O3" s="3"/>
      <c r="P3" s="146" t="str">
        <f>+'(1)'!C1&amp;"년"&amp;'(1)'!E1&amp;"월"&amp;C1&amp;"일"</f>
        <v>2023년11월21일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9629.7810000000009</v>
      </c>
      <c r="E4" s="34" t="str">
        <f>+'[1](1)'!E4</f>
        <v>고액권</v>
      </c>
      <c r="F4" s="36">
        <v>5000</v>
      </c>
      <c r="G4" s="27"/>
      <c r="H4" s="34" t="str">
        <f>+C4</f>
        <v>판매량</v>
      </c>
      <c r="I4" s="35">
        <v>7553.8580000000002</v>
      </c>
      <c r="J4" s="42" t="str">
        <f>+'[1](1)'!J4</f>
        <v>고액권</v>
      </c>
      <c r="K4" s="36">
        <v>190000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41140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17183.639000000003</v>
      </c>
      <c r="P5" s="47" t="str">
        <f>+E4</f>
        <v>고액권</v>
      </c>
      <c r="Q5" s="48">
        <f>SUM(F4+K4+F17+K17+F35+K35)</f>
        <v>195000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292.47300000000001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292.47300000000001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9448971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17021902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>
        <v>20000</v>
      </c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17021902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282.584</v>
      </c>
      <c r="E10" s="42" t="str">
        <f>+'[1](1)'!E10</f>
        <v>OK케시백</v>
      </c>
      <c r="F10" s="44">
        <f>55523+45205</f>
        <v>100728</v>
      </c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>
        <v>5000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20000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-9890.44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282.584</v>
      </c>
      <c r="P11" s="51" t="str">
        <f t="shared" si="5"/>
        <v>OK케시백</v>
      </c>
      <c r="Q11" s="53">
        <f>SUM(F10+K10+F23+K23+F41+K41)</f>
        <v>105728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f>51358+20000</f>
        <v>71358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-9890.44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9626211.4160000011</v>
      </c>
      <c r="E13" s="29" t="str">
        <f>+'[1](1)'!E13</f>
        <v>합계</v>
      </c>
      <c r="F13" s="61">
        <f>SUM(F4:F12)</f>
        <v>9627057</v>
      </c>
      <c r="G13" s="62"/>
      <c r="H13" s="29" t="str">
        <f t="shared" si="3"/>
        <v>합계</v>
      </c>
      <c r="I13" s="60">
        <f>SUM((I4-I5-I6-I7-I8-I9)*$I$1+I11)</f>
        <v>7795581.4560000002</v>
      </c>
      <c r="J13" s="29" t="str">
        <f t="shared" ref="J13" si="6">+E13</f>
        <v>합계</v>
      </c>
      <c r="K13" s="61">
        <f>IF(K8=0,0,SUM(K4:K12)-F8)</f>
        <v>7795931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71358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845.58399999886751</v>
      </c>
      <c r="G14" s="27"/>
      <c r="H14" s="27"/>
      <c r="I14" s="27"/>
      <c r="J14" s="27"/>
      <c r="K14" s="67">
        <f>SUM(K13-I13)</f>
        <v>349.54399999976158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74565.39</v>
      </c>
      <c r="P14" s="39" t="str">
        <f t="shared" si="5"/>
        <v>합계</v>
      </c>
      <c r="Q14" s="69">
        <f>SUM(Q5:Q13)</f>
        <v>17422988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1195.1279999986291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73</v>
      </c>
      <c r="Q20" s="53">
        <f>SUM(P20*1000)</f>
        <v>73000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124</v>
      </c>
      <c r="Q28" s="69">
        <f>SUM(Q19:Q27)</f>
        <v>84000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28812</v>
      </c>
      <c r="P31" s="103">
        <v>28869</v>
      </c>
      <c r="Q31" s="104">
        <f>P31-O31</f>
        <v>57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5" sqref="K5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11.105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10.069000000000001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221.51800000000003</v>
      </c>
      <c r="M3" s="18" t="s">
        <v>10</v>
      </c>
      <c r="N3" s="3"/>
      <c r="O3" s="3"/>
      <c r="P3" s="146" t="str">
        <f>+'(1)'!C1&amp;"년"&amp;'(1)'!E1&amp;"월"&amp;C1&amp;"일"</f>
        <v>2023년11월22일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10770.950999999999</v>
      </c>
      <c r="E4" s="34" t="str">
        <f>+'[1](1)'!E4</f>
        <v>고액권</v>
      </c>
      <c r="F4" s="36">
        <v>115000</v>
      </c>
      <c r="G4" s="27"/>
      <c r="H4" s="34" t="str">
        <f>+C4</f>
        <v>판매량</v>
      </c>
      <c r="I4" s="35">
        <v>8244.2659999999996</v>
      </c>
      <c r="J4" s="42" t="str">
        <f>+'[1](1)'!J4</f>
        <v>고액권</v>
      </c>
      <c r="K4" s="36">
        <v>285000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21821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19015.216999999997</v>
      </c>
      <c r="P5" s="47" t="str">
        <f>+E4</f>
        <v>고액권</v>
      </c>
      <c r="Q5" s="48">
        <f>SUM(F4+K4+F17+K17+F35+K35)</f>
        <v>400000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182.077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182.077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10781676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18998056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18998056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325.738</v>
      </c>
      <c r="E10" s="42" t="str">
        <f>+'[1](1)'!E10</f>
        <v>OK케시백</v>
      </c>
      <c r="F10" s="44">
        <v>12329</v>
      </c>
      <c r="G10" s="27"/>
      <c r="H10" s="42" t="str">
        <f t="shared" si="3"/>
        <v>고객우대</v>
      </c>
      <c r="I10" s="50">
        <v>47.41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-11400.83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-1659.35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373.14800000000002</v>
      </c>
      <c r="P11" s="51" t="str">
        <f t="shared" si="5"/>
        <v>OK케시백</v>
      </c>
      <c r="Q11" s="53">
        <f>SUM(F10+K10+F23+K23+F41+K41)</f>
        <v>12329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-13060.18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10916317.138</v>
      </c>
      <c r="E13" s="29" t="str">
        <f>+'[1](1)'!E13</f>
        <v>합계</v>
      </c>
      <c r="F13" s="61">
        <f>SUM(F4:F12)</f>
        <v>10920005</v>
      </c>
      <c r="G13" s="62"/>
      <c r="H13" s="29" t="str">
        <f t="shared" si="3"/>
        <v>합계</v>
      </c>
      <c r="I13" s="60">
        <f>SUM((I4-I5-I6-I7-I8-I9)*$I$1+I11)</f>
        <v>8506423.1620000005</v>
      </c>
      <c r="J13" s="29" t="str">
        <f t="shared" ref="J13" si="6">+E13</f>
        <v>합계</v>
      </c>
      <c r="K13" s="61">
        <f>IF(K8=0,0,SUM(K4:K12)-F8)</f>
        <v>8506380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3687.8619999997318</v>
      </c>
      <c r="G14" s="27"/>
      <c r="H14" s="27"/>
      <c r="I14" s="27"/>
      <c r="J14" s="27"/>
      <c r="K14" s="67">
        <f>SUM(K13-I13)</f>
        <v>-43.162000000476837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81105.51999999999</v>
      </c>
      <c r="P14" s="39" t="str">
        <f t="shared" si="5"/>
        <v>합계</v>
      </c>
      <c r="Q14" s="69">
        <f>SUM(Q5:Q13)</f>
        <v>19426385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3644.6999999992549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63</v>
      </c>
      <c r="Q20" s="53">
        <f>SUM(P20*1000)</f>
        <v>63000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126</v>
      </c>
      <c r="Q28" s="69">
        <f>SUM(Q19:Q27)</f>
        <v>70000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28869</v>
      </c>
      <c r="P31" s="103">
        <v>28922</v>
      </c>
      <c r="Q31" s="104">
        <f>P31-O31</f>
        <v>53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11.166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10.117000000000001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232.69100000000003</v>
      </c>
      <c r="M3" s="18" t="s">
        <v>10</v>
      </c>
      <c r="N3" s="3"/>
      <c r="O3" s="3"/>
      <c r="P3" s="146" t="str">
        <f>+'(1)'!C1&amp;"년"&amp;'(1)'!E1&amp;"월"&amp;C1&amp;"일"</f>
        <v>2023년11월23일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10413.303</v>
      </c>
      <c r="E4" s="34" t="str">
        <f>+'[1](1)'!E4</f>
        <v>고액권</v>
      </c>
      <c r="F4" s="36">
        <v>315000</v>
      </c>
      <c r="G4" s="27"/>
      <c r="H4" s="34" t="str">
        <f>+C4</f>
        <v>판매량</v>
      </c>
      <c r="I4" s="35">
        <v>8707.4089999999997</v>
      </c>
      <c r="J4" s="42" t="str">
        <f>+'[1](1)'!J4</f>
        <v>고액권</v>
      </c>
      <c r="K4" s="36">
        <v>405000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39225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19120.712</v>
      </c>
      <c r="P5" s="47" t="str">
        <f>+E4</f>
        <v>고액권</v>
      </c>
      <c r="Q5" s="48">
        <f>SUM(F4+K4+F17+K17+F35+K35)</f>
        <v>720000</v>
      </c>
      <c r="R5" s="7">
        <v>23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246.893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3.1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246.893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10089882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18665261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18665261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344.39100000000002</v>
      </c>
      <c r="E10" s="42" t="str">
        <f>+'[1](1)'!E10</f>
        <v>OK케시백</v>
      </c>
      <c r="F10" s="44">
        <v>55960</v>
      </c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-12053.685000000001</v>
      </c>
      <c r="E11" s="42" t="str">
        <f>+'[1](1)'!E11</f>
        <v>모바일</v>
      </c>
      <c r="F11" s="44">
        <v>15000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344.39100000000002</v>
      </c>
      <c r="P11" s="51" t="str">
        <f t="shared" si="5"/>
        <v>OK케시백</v>
      </c>
      <c r="Q11" s="53">
        <f>SUM(F10+K10+F23+K23+F41+K41)</f>
        <v>57960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-12053.685000000001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10479681.434999999</v>
      </c>
      <c r="E13" s="29" t="str">
        <f>+'[1](1)'!E13</f>
        <v>합계</v>
      </c>
      <c r="F13" s="61">
        <f>SUM(F4:F12)</f>
        <v>10476842</v>
      </c>
      <c r="G13" s="62"/>
      <c r="H13" s="29" t="str">
        <f t="shared" si="3"/>
        <v>합계</v>
      </c>
      <c r="I13" s="60">
        <f>SUM((I4-I5-I6-I7-I8-I9)*$I$1+I11)</f>
        <v>8986046.0879999995</v>
      </c>
      <c r="J13" s="29" t="str">
        <f t="shared" ref="J13" si="6">+E13</f>
        <v>합계</v>
      </c>
      <c r="K13" s="61">
        <f>IF(K8=0,0,SUM(K4:K12)-F8)</f>
        <v>8986379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-2839.4349999986589</v>
      </c>
      <c r="G14" s="27"/>
      <c r="H14" s="27"/>
      <c r="I14" s="27"/>
      <c r="J14" s="27"/>
      <c r="K14" s="67">
        <f>SUM(K13-I13)</f>
        <v>332.91200000047684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82315.41</v>
      </c>
      <c r="P14" s="39" t="str">
        <f t="shared" si="5"/>
        <v>합계</v>
      </c>
      <c r="Q14" s="69">
        <f>SUM(Q5:Q13)</f>
        <v>19463221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-2506.5229999981821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26</v>
      </c>
      <c r="Q19" s="48">
        <f>SUM(P19*1000)</f>
        <v>26000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62</v>
      </c>
      <c r="Q20" s="53">
        <v>66000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15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23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167</v>
      </c>
      <c r="Q28" s="69">
        <f>SUM(Q19:Q27)</f>
        <v>92000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28922</v>
      </c>
      <c r="P31" s="103">
        <v>28957</v>
      </c>
      <c r="Q31" s="104">
        <f>P31-O31</f>
        <v>35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P21" sqref="P21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11.25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11.329000000000001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10.167999999999999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244.03199999999998</v>
      </c>
      <c r="M3" s="18" t="s">
        <v>10</v>
      </c>
      <c r="N3" s="3"/>
      <c r="O3" s="3"/>
      <c r="P3" s="146" t="str">
        <f>+'(1)'!C1&amp;"년"&amp;'(1)'!E1&amp;"월"&amp;C1&amp;"일"</f>
        <v>2023년11월24일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10666.808000000001</v>
      </c>
      <c r="E4" s="34" t="str">
        <f>+'[1](1)'!E4</f>
        <v>고액권</v>
      </c>
      <c r="F4" s="36">
        <v>135000</v>
      </c>
      <c r="G4" s="27"/>
      <c r="H4" s="34" t="str">
        <f>+C4</f>
        <v>판매량</v>
      </c>
      <c r="I4" s="35">
        <v>8732.5380000000005</v>
      </c>
      <c r="J4" s="42" t="str">
        <f>+'[1](1)'!J4</f>
        <v>고액권</v>
      </c>
      <c r="K4" s="36">
        <v>265000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18772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3300</v>
      </c>
      <c r="L5" s="2"/>
      <c r="M5" s="20"/>
      <c r="N5" s="45" t="str">
        <f>+C4</f>
        <v>판매량</v>
      </c>
      <c r="O5" s="46">
        <f>SUM(D4+I4+D17+I17+D35+I35)</f>
        <v>19399.346000000001</v>
      </c>
      <c r="P5" s="47" t="str">
        <f>+E4</f>
        <v>고액권</v>
      </c>
      <c r="Q5" s="48">
        <f>SUM(F4+K4+F17+K17+F35+K35)</f>
        <v>400000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93.709000000000003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68.936000000000007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3300</v>
      </c>
      <c r="R6" s="7">
        <v>3.1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162.64500000000001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10710656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19381099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19381099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183.119</v>
      </c>
      <c r="E10" s="42" t="str">
        <f>+'[1](1)'!E10</f>
        <v>OK케시백</v>
      </c>
      <c r="F10" s="44">
        <v>25000</v>
      </c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-6409.165</v>
      </c>
      <c r="E11" s="42" t="str">
        <f>+'[1](1)'!E11</f>
        <v>모바일</v>
      </c>
      <c r="F11" s="44">
        <v>35000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183.119</v>
      </c>
      <c r="P11" s="51" t="str">
        <f t="shared" si="5"/>
        <v>OK케시백</v>
      </c>
      <c r="Q11" s="53">
        <f>SUM(F10+K10+F23+K23+F41+K41)</f>
        <v>27000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-6409.165</v>
      </c>
      <c r="P12" s="51" t="str">
        <f t="shared" si="5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10905029.003</v>
      </c>
      <c r="E13" s="29" t="str">
        <f>+'[1](1)'!E13</f>
        <v>합계</v>
      </c>
      <c r="F13" s="61">
        <f>SUM(F4:F12)</f>
        <v>10905656</v>
      </c>
      <c r="G13" s="62"/>
      <c r="H13" s="29" t="str">
        <f t="shared" si="3"/>
        <v>합계</v>
      </c>
      <c r="I13" s="60">
        <f>SUM((I4-I5-I6-I7-I8-I9)*$I$1+I11)</f>
        <v>8940837.2640000004</v>
      </c>
      <c r="J13" s="29" t="str">
        <f t="shared" ref="J13" si="6">+E13</f>
        <v>합계</v>
      </c>
      <c r="K13" s="61">
        <f>IF(K8=0,0,SUM(K4:K12)-F8)</f>
        <v>8940743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626.99699999950826</v>
      </c>
      <c r="G14" s="27"/>
      <c r="H14" s="27"/>
      <c r="I14" s="27"/>
      <c r="J14" s="27"/>
      <c r="K14" s="67">
        <f>SUM(K13-I13)</f>
        <v>-94.264000000432134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89774.340000000011</v>
      </c>
      <c r="P14" s="39" t="str">
        <f t="shared" si="5"/>
        <v>합계</v>
      </c>
      <c r="Q14" s="69">
        <f>SUM(Q5:Q13)</f>
        <v>19846399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532.73299999907613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44</v>
      </c>
      <c r="Q20" s="53">
        <f>SUM(P20*1000)</f>
        <v>44000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95</v>
      </c>
      <c r="Q28" s="69">
        <f>SUM(Q19:Q27)</f>
        <v>50000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28957</v>
      </c>
      <c r="P31" s="103">
        <v>28988</v>
      </c>
      <c r="Q31" s="104">
        <f>P31-O31</f>
        <v>31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19" sqref="P1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10.039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10.163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254.07500000000002</v>
      </c>
      <c r="M3" s="18" t="s">
        <v>10</v>
      </c>
      <c r="N3" s="3"/>
      <c r="O3" s="3"/>
      <c r="P3" s="146" t="str">
        <f>+'(1)'!C1&amp;"년"&amp;'(1)'!E1&amp;"월"&amp;C1&amp;"일"</f>
        <v>2023년11월25일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8529.1640000000007</v>
      </c>
      <c r="E4" s="34" t="str">
        <f>+'[1](1)'!E4</f>
        <v>고액권</v>
      </c>
      <c r="F4" s="36">
        <v>15000</v>
      </c>
      <c r="G4" s="27"/>
      <c r="H4" s="34" t="str">
        <f>+C4</f>
        <v>판매량</v>
      </c>
      <c r="I4" s="35">
        <v>8661.1820000000007</v>
      </c>
      <c r="J4" s="42" t="str">
        <f>+'[1](1)'!J4</f>
        <v>고액권</v>
      </c>
      <c r="K4" s="36">
        <v>265000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37818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3200</v>
      </c>
      <c r="L5" s="2"/>
      <c r="M5" s="20"/>
      <c r="N5" s="45" t="str">
        <f>+C4</f>
        <v>판매량</v>
      </c>
      <c r="O5" s="46">
        <f>SUM(D4+I4+D17+I17+D35+I35)</f>
        <v>17190.346000000001</v>
      </c>
      <c r="P5" s="47" t="str">
        <f>+E4</f>
        <v>고액권</v>
      </c>
      <c r="Q5" s="48">
        <f>SUM(F4+K4+F17+K17+F35+K35)</f>
        <v>280000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39.606999999999999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5200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39.606999999999999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8728490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f>F8+8671150</f>
        <v>17399640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17399640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211.095</v>
      </c>
      <c r="E10" s="42" t="str">
        <f>+'[1](1)'!E10</f>
        <v>OK케시백</v>
      </c>
      <c r="F10" s="44">
        <v>2000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-7388.3249999999998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211.095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-7388.3249999999998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8753834.4990000017</v>
      </c>
      <c r="E13" s="29" t="str">
        <f>+'[1](1)'!E13</f>
        <v>합계</v>
      </c>
      <c r="F13" s="61">
        <f>SUM(F4:F12)</f>
        <v>8752490</v>
      </c>
      <c r="G13" s="62"/>
      <c r="H13" s="29" t="str">
        <f t="shared" si="3"/>
        <v>합계</v>
      </c>
      <c r="I13" s="60">
        <f>SUM((I4-I5-I6-I7-I8-I9)*$I$1+I11)</f>
        <v>8938339.824000001</v>
      </c>
      <c r="J13" s="29" t="str">
        <f t="shared" ref="J13" si="6">+E13</f>
        <v>합계</v>
      </c>
      <c r="K13" s="61">
        <f>IF(K8=0,0,SUM(K4:K12)-F8)</f>
        <v>8939350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-1344.4990000016987</v>
      </c>
      <c r="G14" s="27"/>
      <c r="H14" s="27"/>
      <c r="I14" s="27"/>
      <c r="J14" s="27"/>
      <c r="K14" s="67">
        <f>SUM(K13-I13)</f>
        <v>1010.1759999990463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78365.37000000001</v>
      </c>
      <c r="P14" s="39" t="str">
        <f t="shared" si="5"/>
        <v>합계</v>
      </c>
      <c r="Q14" s="69">
        <f>SUM(Q5:Q13)</f>
        <v>17691840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-334.32300000265241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64</v>
      </c>
      <c r="Q20" s="53">
        <f>SUM(P20*1000)</f>
        <v>64000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73</v>
      </c>
      <c r="Q28" s="69">
        <f>SUM(Q19:Q27)</f>
        <v>74000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28988</v>
      </c>
      <c r="P31" s="103">
        <v>29023</v>
      </c>
      <c r="Q31" s="104">
        <f>P31-O31</f>
        <v>35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7.2370000000000001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10.050000000000001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261.3</v>
      </c>
      <c r="M3" s="18" t="s">
        <v>10</v>
      </c>
      <c r="N3" s="3"/>
      <c r="O3" s="3"/>
      <c r="P3" s="146" t="str">
        <f>+'(1)'!C1&amp;"년"&amp;'(1)'!E1&amp;"월"&amp;C1&amp;"일"</f>
        <v>2023년11월26일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6742.4690000000001</v>
      </c>
      <c r="E4" s="34" t="str">
        <f>+'[1](1)'!E4</f>
        <v>고액권</v>
      </c>
      <c r="F4" s="36">
        <v>100000</v>
      </c>
      <c r="G4" s="27"/>
      <c r="H4" s="34" t="str">
        <f>+C4</f>
        <v>판매량</v>
      </c>
      <c r="I4" s="35">
        <v>5648.9279999999999</v>
      </c>
      <c r="J4" s="42" t="str">
        <f>+'[1](1)'!J4</f>
        <v>고액권</v>
      </c>
      <c r="K4" s="36">
        <v>215000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25641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800</v>
      </c>
      <c r="L5" s="2"/>
      <c r="M5" s="20"/>
      <c r="N5" s="45" t="str">
        <f>+C4</f>
        <v>판매량</v>
      </c>
      <c r="O5" s="46">
        <f>SUM(D4+I4+D17+I17+D35+I35)</f>
        <v>12391.397000000001</v>
      </c>
      <c r="P5" s="47" t="str">
        <f>+E4</f>
        <v>고액권</v>
      </c>
      <c r="Q5" s="48">
        <f>SUM(F4+K4+F17+K17+F35+K35)</f>
        <v>315000</v>
      </c>
      <c r="R5" s="7">
        <v>19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3800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6721072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12332840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60000</v>
      </c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12332840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61.956000000000003</v>
      </c>
      <c r="E10" s="42" t="str">
        <f>+'[1](1)'!E10</f>
        <v>OK케시백</v>
      </c>
      <c r="F10" s="44">
        <v>66372</v>
      </c>
      <c r="G10" s="27"/>
      <c r="H10" s="42" t="str">
        <f t="shared" si="3"/>
        <v>고객우대</v>
      </c>
      <c r="I10" s="50">
        <v>54.682000000000002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60000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-2168.46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-1913.8700000000001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116.63800000000001</v>
      </c>
      <c r="P11" s="51" t="str">
        <f t="shared" si="5"/>
        <v>OK케시백</v>
      </c>
      <c r="Q11" s="53">
        <f>SUM(F10+K10+F23+K23+F41+K41)</f>
        <v>66372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-4082.3300000000004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6956059.5480000004</v>
      </c>
      <c r="E13" s="29" t="str">
        <f>+'[1](1)'!E13</f>
        <v>합계</v>
      </c>
      <c r="F13" s="61">
        <f>SUM(F4:F12)</f>
        <v>6955444</v>
      </c>
      <c r="G13" s="62"/>
      <c r="H13" s="29" t="str">
        <f t="shared" si="3"/>
        <v>합계</v>
      </c>
      <c r="I13" s="60">
        <f>SUM((I4-I5-I6-I7-I8-I9)*$I$1+I11)</f>
        <v>5827779.8259999994</v>
      </c>
      <c r="J13" s="29" t="str">
        <f t="shared" ref="J13" si="6">+E13</f>
        <v>합계</v>
      </c>
      <c r="K13" s="61">
        <f>IF(K8=0,0,SUM(K4:K12)-F8)</f>
        <v>5827568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-615.54800000041723</v>
      </c>
      <c r="G14" s="27"/>
      <c r="H14" s="27"/>
      <c r="I14" s="27"/>
      <c r="J14" s="27"/>
      <c r="K14" s="67">
        <f>SUM(K13-I13)</f>
        <v>-211.82599999941885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57874.654999999999</v>
      </c>
      <c r="P14" s="39" t="str">
        <f t="shared" si="5"/>
        <v>합계</v>
      </c>
      <c r="Q14" s="69">
        <f>SUM(Q5:Q13)</f>
        <v>12783012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-827.37399999983609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56</v>
      </c>
      <c r="Q20" s="53">
        <f>SUM(P20*1000)</f>
        <v>56000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81</v>
      </c>
      <c r="Q28" s="69">
        <f>SUM(Q19:Q27)</f>
        <v>60000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29023</v>
      </c>
      <c r="P31" s="103">
        <v>29067</v>
      </c>
      <c r="Q31" s="104">
        <f>P31-O31</f>
        <v>44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10.846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10.079000000000001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272.13300000000004</v>
      </c>
      <c r="M3" s="18" t="s">
        <v>10</v>
      </c>
      <c r="N3" s="3"/>
      <c r="O3" s="3"/>
      <c r="P3" s="146" t="str">
        <f>+'(1)'!C1&amp;"년"&amp;'(1)'!E1&amp;"월"&amp;C1&amp;"일"</f>
        <v>2023년11월27일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10330.621999999999</v>
      </c>
      <c r="E4" s="34" t="str">
        <f>+'[1](1)'!E4</f>
        <v>고액권</v>
      </c>
      <c r="F4" s="36">
        <v>125000</v>
      </c>
      <c r="G4" s="27"/>
      <c r="H4" s="34" t="str">
        <f>+C4</f>
        <v>판매량</v>
      </c>
      <c r="I4" s="35">
        <v>8241.2379999999994</v>
      </c>
      <c r="J4" s="42" t="str">
        <f>+'[1](1)'!J4</f>
        <v>고액권</v>
      </c>
      <c r="K4" s="36">
        <v>195000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43084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18571.86</v>
      </c>
      <c r="P5" s="47" t="str">
        <f>+E4</f>
        <v>고액권</v>
      </c>
      <c r="Q5" s="48">
        <f>SUM(F4+K4+F17+K17+F35+K35)</f>
        <v>320000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235.40199999999999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235.40199999999999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10237181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18543186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18543186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408.29599999999999</v>
      </c>
      <c r="E10" s="42" t="str">
        <f>+'[1](1)'!E10</f>
        <v>OK케시백</v>
      </c>
      <c r="F10" s="44">
        <v>33452</v>
      </c>
      <c r="G10" s="27"/>
      <c r="H10" s="42" t="str">
        <f t="shared" si="3"/>
        <v>고객우대</v>
      </c>
      <c r="I10" s="50">
        <v>47.750999999999998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-14290.36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-1671.2849999999999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456.04699999999997</v>
      </c>
      <c r="P11" s="51" t="str">
        <f t="shared" si="5"/>
        <v>OK케시백</v>
      </c>
      <c r="Q11" s="53">
        <f>SUM(F10+K10+F23+K23+F41+K41)</f>
        <v>33452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-15961.644999999999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10403976.68</v>
      </c>
      <c r="E13" s="29" t="str">
        <f>+'[1](1)'!E13</f>
        <v>합계</v>
      </c>
      <c r="F13" s="61">
        <f>SUM(F4:F12)</f>
        <v>10403633</v>
      </c>
      <c r="G13" s="62"/>
      <c r="H13" s="29" t="str">
        <f t="shared" si="3"/>
        <v>합계</v>
      </c>
      <c r="I13" s="60">
        <f>SUM((I4-I5-I6-I7-I8-I9)*$I$1+I11)</f>
        <v>8503286.3309999984</v>
      </c>
      <c r="J13" s="29" t="str">
        <f t="shared" ref="J13" si="6">+E13</f>
        <v>합계</v>
      </c>
      <c r="K13" s="61">
        <f>IF(K8=0,0,SUM(K4:K12)-F8)</f>
        <v>8503005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-343.67999999970198</v>
      </c>
      <c r="G14" s="27"/>
      <c r="H14" s="27"/>
      <c r="I14" s="27"/>
      <c r="J14" s="27"/>
      <c r="K14" s="67">
        <f>SUM(K13-I13)</f>
        <v>-281.33099999837577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75720.645000000004</v>
      </c>
      <c r="P14" s="39" t="str">
        <f t="shared" si="5"/>
        <v>합계</v>
      </c>
      <c r="Q14" s="69">
        <f>SUM(Q5:Q13)</f>
        <v>18906638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-625.01099999807775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21</v>
      </c>
      <c r="Q19" s="48">
        <f>SUM(P19*1000)</f>
        <v>21000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42</v>
      </c>
      <c r="Q20" s="53">
        <f>SUM(P20*1000)</f>
        <v>42000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123</v>
      </c>
      <c r="Q28" s="69">
        <f>SUM(Q19:Q27)</f>
        <v>63000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29067</v>
      </c>
      <c r="P31" s="103">
        <v>29085</v>
      </c>
      <c r="Q31" s="104">
        <f>P31-O31</f>
        <v>18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10.456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10.092000000000001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282.57600000000002</v>
      </c>
      <c r="M3" s="18" t="s">
        <v>10</v>
      </c>
      <c r="N3" s="3"/>
      <c r="O3" s="3"/>
      <c r="P3" s="146" t="str">
        <f>+'(1)'!C1&amp;"년"&amp;'(1)'!E1&amp;"월"&amp;C1&amp;"일"</f>
        <v>2023년11월28일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9591.1730000000007</v>
      </c>
      <c r="E4" s="34" t="str">
        <f>+'[1](1)'!E4</f>
        <v>고액권</v>
      </c>
      <c r="F4" s="36">
        <v>85000</v>
      </c>
      <c r="G4" s="27"/>
      <c r="H4" s="34" t="str">
        <f>+C4</f>
        <v>판매량</v>
      </c>
      <c r="I4" s="35">
        <v>8312.4740000000002</v>
      </c>
      <c r="J4" s="42" t="str">
        <f>+'[1](1)'!J4</f>
        <v>고액권</v>
      </c>
      <c r="K4" s="36">
        <v>100000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24943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17903.647000000001</v>
      </c>
      <c r="P5" s="47" t="str">
        <f>+E4</f>
        <v>고액권</v>
      </c>
      <c r="Q5" s="48">
        <f>SUM(F4+K4+F17+K17+F35+K35)</f>
        <v>185000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282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282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9508644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17938614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17938614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226.834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39.368000000000002</v>
      </c>
      <c r="J10" s="42" t="str">
        <f>+'[1](1)'!J10</f>
        <v>OK케시백</v>
      </c>
      <c r="K10" s="44">
        <v>24620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-7939.1900000000005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-1377.88</v>
      </c>
      <c r="J11" s="56" t="str">
        <f>+'[1](1)'!J11</f>
        <v>모바일</v>
      </c>
      <c r="K11" s="44">
        <v>20000</v>
      </c>
      <c r="L11" s="2"/>
      <c r="M11" s="20"/>
      <c r="N11" s="51" t="str">
        <f t="shared" si="4"/>
        <v>고객우대</v>
      </c>
      <c r="O11" s="54">
        <f>SUM(D10+I10+D23+I23+D41+I41)</f>
        <v>266.202</v>
      </c>
      <c r="P11" s="51" t="str">
        <f t="shared" si="5"/>
        <v>OK케시백</v>
      </c>
      <c r="Q11" s="53">
        <f>SUM(F10+K10+F23+K23+F41+K41)</f>
        <v>24620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-9317.07</v>
      </c>
      <c r="P12" s="51" t="str">
        <f t="shared" si="5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9599127.3460000008</v>
      </c>
      <c r="E13" s="29" t="str">
        <f>+'[1](1)'!E13</f>
        <v>합계</v>
      </c>
      <c r="F13" s="61">
        <f>SUM(F4:F12)</f>
        <v>9598644</v>
      </c>
      <c r="G13" s="62"/>
      <c r="H13" s="29" t="str">
        <f t="shared" si="3"/>
        <v>합계</v>
      </c>
      <c r="I13" s="60">
        <f>SUM((I4-I5-I6-I7-I8-I9)*$I$1+I11)</f>
        <v>8577095.2879999988</v>
      </c>
      <c r="J13" s="29" t="str">
        <f t="shared" ref="J13" si="6">+E13</f>
        <v>합계</v>
      </c>
      <c r="K13" s="61">
        <f>IF(K8=0,0,SUM(K4:K12)-F8)</f>
        <v>8577590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-483.34600000083447</v>
      </c>
      <c r="G14" s="27"/>
      <c r="H14" s="27"/>
      <c r="I14" s="27"/>
      <c r="J14" s="27"/>
      <c r="K14" s="67">
        <f>SUM(K13-I13)</f>
        <v>494.7120000012219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78791.165000000008</v>
      </c>
      <c r="P14" s="39" t="str">
        <f t="shared" si="5"/>
        <v>합계</v>
      </c>
      <c r="Q14" s="69">
        <f>SUM(Q5:Q13)</f>
        <v>18176234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11.36600000038743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66</v>
      </c>
      <c r="Q20" s="53">
        <f>SUM(P20*1000)</f>
        <v>66000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21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137</v>
      </c>
      <c r="Q28" s="69">
        <f>SUM(Q19:Q27)</f>
        <v>80000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29085</v>
      </c>
      <c r="P31" s="103">
        <v>29125</v>
      </c>
      <c r="Q31" s="104">
        <f>P31-O31</f>
        <v>40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11.407999999999999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10.137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293.97300000000001</v>
      </c>
      <c r="M3" s="18" t="s">
        <v>10</v>
      </c>
      <c r="N3" s="3"/>
      <c r="O3" s="3"/>
      <c r="P3" s="146" t="str">
        <f>+'(1)'!C1&amp;"년"&amp;'(1)'!E1&amp;"월"&amp;C1&amp;"일"</f>
        <v>2023년11월29일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10222.957</v>
      </c>
      <c r="E4" s="34" t="str">
        <f>+'[1](1)'!E4</f>
        <v>고액권</v>
      </c>
      <c r="F4" s="36">
        <v>140000</v>
      </c>
      <c r="G4" s="27"/>
      <c r="H4" s="34" t="str">
        <f>+C4</f>
        <v>판매량</v>
      </c>
      <c r="I4" s="35">
        <v>9311.0229999999992</v>
      </c>
      <c r="J4" s="42" t="str">
        <f>+'[1](1)'!J4</f>
        <v>고액권</v>
      </c>
      <c r="K4" s="36">
        <v>320000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41207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19533.98</v>
      </c>
      <c r="P5" s="47" t="str">
        <f>+E4</f>
        <v>고액권</v>
      </c>
      <c r="Q5" s="48">
        <f>SUM(F4+K4+F17+K17+F35+K35)</f>
        <v>460000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131.08000000000001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2.4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131.08000000000001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10227517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19513665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19513665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279.62099999999998</v>
      </c>
      <c r="E10" s="42" t="str">
        <f>+'[1](1)'!E10</f>
        <v>OK케시백</v>
      </c>
      <c r="F10" s="44">
        <v>6990</v>
      </c>
      <c r="G10" s="27"/>
      <c r="H10" s="42" t="str">
        <f t="shared" si="3"/>
        <v>고객우대</v>
      </c>
      <c r="I10" s="50">
        <v>49.390999999999998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-9786.7349999999988</v>
      </c>
      <c r="E11" s="42" t="str">
        <f>+'[1](1)'!E11</f>
        <v>모바일</v>
      </c>
      <c r="F11" s="44">
        <v>30000</v>
      </c>
      <c r="G11" s="27"/>
      <c r="H11" s="83" t="str">
        <f t="shared" si="3"/>
        <v>-</v>
      </c>
      <c r="I11" s="55">
        <f>SUM(I10*-35)</f>
        <v>-1728.6849999999999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329.012</v>
      </c>
      <c r="P11" s="51" t="str">
        <f t="shared" si="5"/>
        <v>OK케시백</v>
      </c>
      <c r="Q11" s="53">
        <f>SUM(F10+K10+F23+K23+F41+K41)</f>
        <v>6990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-11515.42</v>
      </c>
      <c r="P12" s="51" t="str">
        <f t="shared" si="5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10405030.329000002</v>
      </c>
      <c r="E13" s="29" t="str">
        <f>+'[1](1)'!E13</f>
        <v>합계</v>
      </c>
      <c r="F13" s="61">
        <f>SUM(F4:F12)</f>
        <v>10404507</v>
      </c>
      <c r="G13" s="62"/>
      <c r="H13" s="29" t="str">
        <f t="shared" si="3"/>
        <v>합계</v>
      </c>
      <c r="I13" s="60">
        <f>SUM((I4-I5-I6-I7-I8-I9)*$I$1+I11)</f>
        <v>9607247.050999999</v>
      </c>
      <c r="J13" s="29" t="str">
        <f t="shared" ref="J13" si="6">+E13</f>
        <v>합계</v>
      </c>
      <c r="K13" s="61">
        <f>IF(K8=0,0,SUM(K4:K12)-F8)</f>
        <v>9607148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-523.32900000177324</v>
      </c>
      <c r="G14" s="27"/>
      <c r="H14" s="27"/>
      <c r="I14" s="27"/>
      <c r="J14" s="27"/>
      <c r="K14" s="67">
        <f>SUM(K13-I13)</f>
        <v>-99.050999999046326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85499.079999999987</v>
      </c>
      <c r="P14" s="39" t="str">
        <f t="shared" si="5"/>
        <v>합계</v>
      </c>
      <c r="Q14" s="69">
        <f>SUM(Q5:Q13)</f>
        <v>20011655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-622.38000000081956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47</v>
      </c>
      <c r="Q20" s="53">
        <f>SUM(P20*1000)</f>
        <v>47000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95</v>
      </c>
      <c r="Q28" s="69">
        <f>SUM(Q19:Q27)</f>
        <v>56000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29125</v>
      </c>
      <c r="P31" s="103">
        <v>29158</v>
      </c>
      <c r="Q31" s="104">
        <f>P31-O31</f>
        <v>33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16" sqref="R16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1">
        <f>+ROUND(+O5*0.584/1000,3)</f>
        <v>10.891999999999999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11.489000000000001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34.466999999999999</v>
      </c>
      <c r="M3" s="18" t="s">
        <v>10</v>
      </c>
      <c r="N3" s="3"/>
      <c r="O3" s="3"/>
      <c r="P3" s="146" t="str">
        <f>+'(1)'!C1&amp;"년"&amp;'(1)'!E1&amp;"월"&amp;C1&amp;"일"</f>
        <v>2023년11월3일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9848.1049999999996</v>
      </c>
      <c r="E4" s="34" t="str">
        <f>+'[1](1)'!E4</f>
        <v>고액권</v>
      </c>
      <c r="F4" s="36">
        <v>85000</v>
      </c>
      <c r="G4" s="27"/>
      <c r="H4" s="34" t="str">
        <f>+C4</f>
        <v>판매량</v>
      </c>
      <c r="I4" s="35">
        <v>8803.0439999999999</v>
      </c>
      <c r="J4" s="42" t="str">
        <f>+'[1](1)'!J4</f>
        <v>고액권</v>
      </c>
      <c r="K4" s="36">
        <v>205000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19716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2850</v>
      </c>
      <c r="L5" s="2"/>
      <c r="M5" s="20"/>
      <c r="N5" s="45" t="str">
        <f>+C4</f>
        <v>판매량</v>
      </c>
      <c r="O5" s="46">
        <f>SUM(D4+I4+D17+I17+D35+I35)</f>
        <v>18651.148999999998</v>
      </c>
      <c r="P5" s="47" t="str">
        <f>+E4</f>
        <v>고액권</v>
      </c>
      <c r="Q5" s="48">
        <f>SUM(F4+K4+F17+K17+F35+K35)</f>
        <v>290000</v>
      </c>
      <c r="R5" s="7">
        <v>29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165.46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18.765000000000001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6850</v>
      </c>
      <c r="R6" s="7">
        <v>2.4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184.22500000000002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48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9845045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18648323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18648323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275.71499999999997</v>
      </c>
      <c r="E10" s="42" t="str">
        <f>+'[1](1)'!E10</f>
        <v>OK케시백</v>
      </c>
      <c r="F10" s="44">
        <v>48703</v>
      </c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>
        <v>9229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-9650.0249999999996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275.71499999999997</v>
      </c>
      <c r="P11" s="51" t="str">
        <f t="shared" si="4"/>
        <v>OK케시백</v>
      </c>
      <c r="Q11" s="53">
        <f>SUM(F10+K10+F23+K23+F41+K41)</f>
        <v>57932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>
        <v>45298</v>
      </c>
      <c r="L12" s="2"/>
      <c r="M12" s="20"/>
      <c r="N12" s="51" t="str">
        <f t="shared" si="3"/>
        <v>-</v>
      </c>
      <c r="O12" s="55">
        <f>SUM(O11*-35)</f>
        <v>-9650.0249999999996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9982839.6150000002</v>
      </c>
      <c r="E13" s="29" t="str">
        <f>+'[1](1)'!E13</f>
        <v>합계</v>
      </c>
      <c r="F13" s="61">
        <f>SUM(F4:F12)</f>
        <v>9982748</v>
      </c>
      <c r="G13" s="62"/>
      <c r="H13" s="29" t="str">
        <f t="shared" si="2"/>
        <v>합계</v>
      </c>
      <c r="I13" s="60">
        <f>SUM((I4-I5-I6-I7-I8-I9)*$I$1+I11)</f>
        <v>9065375.9280000012</v>
      </c>
      <c r="J13" s="29" t="str">
        <f t="shared" ref="J13" si="5">+E13</f>
        <v>합계</v>
      </c>
      <c r="K13" s="61">
        <f>IF(K8=0,0,SUM(K4:K12)-F8)</f>
        <v>9065655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45298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-91.615000000223517</v>
      </c>
      <c r="G14" s="27"/>
      <c r="H14" s="27"/>
      <c r="I14" s="27"/>
      <c r="J14" s="27"/>
      <c r="K14" s="67">
        <f>SUM(K13-I13)</f>
        <v>279.0719999987632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82684.595000000001</v>
      </c>
      <c r="P14" s="39" t="str">
        <f t="shared" si="4"/>
        <v>합계</v>
      </c>
      <c r="Q14" s="69">
        <f>SUM(Q5:Q13)</f>
        <v>19048403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187.45699999853969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26</v>
      </c>
      <c r="Q20" s="53">
        <f>SUM(P20*1000)</f>
        <v>26000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16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69</v>
      </c>
      <c r="Q28" s="69">
        <f>SUM(Q19:Q27)</f>
        <v>32000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28170</v>
      </c>
      <c r="P31" s="103">
        <v>28188</v>
      </c>
      <c r="Q31" s="104">
        <f>P31-O31</f>
        <v>18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R4" sqref="R4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6.3330000000000002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10.01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300.3</v>
      </c>
      <c r="M3" s="18" t="s">
        <v>10</v>
      </c>
      <c r="N3" s="3"/>
      <c r="O3" s="3"/>
      <c r="P3" s="146" t="str">
        <f>+'(1)'!C1&amp;"년"&amp;'(1)'!E1&amp;"월"&amp;C1&amp;"일"</f>
        <v>2023년11월30일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9793.35</v>
      </c>
      <c r="E4" s="34" t="str">
        <f>+'[1](1)'!E4</f>
        <v>고액권</v>
      </c>
      <c r="F4" s="36">
        <v>170000</v>
      </c>
      <c r="G4" s="27"/>
      <c r="H4" s="34" t="str">
        <f>+C4</f>
        <v>판매량</v>
      </c>
      <c r="I4" s="35">
        <v>1050.7429999999999</v>
      </c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29262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10844.093000000001</v>
      </c>
      <c r="P5" s="47" t="str">
        <f>+E4</f>
        <v>고액권</v>
      </c>
      <c r="Q5" s="48">
        <f>SUM(F4+K4+F17+K17+F35+K35)</f>
        <v>170000</v>
      </c>
      <c r="R5" s="7">
        <v>19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180.27699999999999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180.27699999999999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9664364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10748714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10748714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57.837000000000003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-2024.2950000000001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57.837000000000003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30000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-2024.2950000000001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9918667.0410000011</v>
      </c>
      <c r="E13" s="29" t="str">
        <f>+'[1](1)'!E13</f>
        <v>합계</v>
      </c>
      <c r="F13" s="61">
        <f>SUM(F4:F12)</f>
        <v>9869364</v>
      </c>
      <c r="G13" s="62"/>
      <c r="H13" s="29" t="str">
        <f t="shared" si="3"/>
        <v>합계</v>
      </c>
      <c r="I13" s="60">
        <f>SUM((I4-I5-I6-I7-I8-I9)*$I$1+I11)</f>
        <v>1084366.7759999998</v>
      </c>
      <c r="J13" s="29" t="str">
        <f t="shared" ref="J13" si="6">+E13</f>
        <v>합계</v>
      </c>
      <c r="K13" s="61">
        <f>IF(K8=0,0,SUM(K4:K12)-F8)</f>
        <v>1084350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-49303.041000001132</v>
      </c>
      <c r="G14" s="27"/>
      <c r="H14" s="27"/>
      <c r="I14" s="27"/>
      <c r="J14" s="27"/>
      <c r="K14" s="67">
        <f>SUM(K13-I13)</f>
        <v>-16.77599999983795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51294.785000000003</v>
      </c>
      <c r="P14" s="39" t="str">
        <f t="shared" si="5"/>
        <v>합계</v>
      </c>
      <c r="Q14" s="69">
        <f>SUM(Q5:Q13)</f>
        <v>10953714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-49319.81700000097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21</v>
      </c>
      <c r="Q20" s="53">
        <f>SUM(P20*1000)</f>
        <v>21000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55</v>
      </c>
      <c r="Q28" s="69">
        <f>SUM(Q19:Q27)</f>
        <v>29000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29158</v>
      </c>
      <c r="P31" s="103">
        <v>29173</v>
      </c>
      <c r="Q31" s="104">
        <f>P31-O31</f>
        <v>15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2" sqref="I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97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9.6869999999999994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300.29699999999997</v>
      </c>
      <c r="M3" s="18" t="s">
        <v>10</v>
      </c>
      <c r="N3" s="3"/>
      <c r="O3" s="3"/>
      <c r="P3" s="146" t="str">
        <f>+'(1)'!C1&amp;"년"&amp;'(1)'!E1&amp;"월"&amp;C1&amp;"일"</f>
        <v>2023년11월31일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L18" sqref="L18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1">
        <f>+ROUND(+O5*0.584/1000,3)</f>
        <v>9.4969999999999999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10.991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43.963999999999999</v>
      </c>
      <c r="M3" s="18" t="s">
        <v>10</v>
      </c>
      <c r="N3" s="3"/>
      <c r="O3" s="3"/>
      <c r="P3" s="146" t="str">
        <f>+'(1)'!C1&amp;"년"&amp;'(1)'!E1&amp;"월"&amp;C1&amp;"일"</f>
        <v>2023년11월4일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8223.1200000000008</v>
      </c>
      <c r="E4" s="34" t="str">
        <f>+'[1](1)'!E4</f>
        <v>고액권</v>
      </c>
      <c r="F4" s="36">
        <v>70000</v>
      </c>
      <c r="G4" s="27"/>
      <c r="H4" s="34" t="str">
        <f>+C4</f>
        <v>판매량</v>
      </c>
      <c r="I4" s="35">
        <v>8038.2730000000001</v>
      </c>
      <c r="J4" s="42" t="str">
        <f>+'[1](1)'!J4</f>
        <v>고액권</v>
      </c>
      <c r="K4" s="36">
        <v>190000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40160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16261.393</v>
      </c>
      <c r="P5" s="47" t="str">
        <f>+E4</f>
        <v>고액권</v>
      </c>
      <c r="Q5" s="48">
        <f>SUM(F4+K4+F17+K17+F35+K35)</f>
        <v>260000</v>
      </c>
      <c r="R5" s="7">
        <v>27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74.007999999999996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3.4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74.007999999999996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8299988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16398889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16398889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263.65899999999999</v>
      </c>
      <c r="E10" s="42" t="str">
        <f>+'[1](1)'!E10</f>
        <v>OK케시백</v>
      </c>
      <c r="F10" s="44">
        <v>7000</v>
      </c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>
        <v>4000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-9228.0650000000005</v>
      </c>
      <c r="E11" s="42" t="str">
        <f>+'[1](1)'!E11</f>
        <v>모바일</v>
      </c>
      <c r="F11" s="44">
        <v>20000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263.65899999999999</v>
      </c>
      <c r="P11" s="51" t="str">
        <f t="shared" si="4"/>
        <v>OK케시백</v>
      </c>
      <c r="Q11" s="53">
        <f>SUM(F10+K10+F23+K23+F41+K41)</f>
        <v>11000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-9228.0650000000005</v>
      </c>
      <c r="P12" s="51" t="str">
        <f t="shared" si="4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8400655.5190000013</v>
      </c>
      <c r="E13" s="29" t="str">
        <f>+'[1](1)'!E13</f>
        <v>합계</v>
      </c>
      <c r="F13" s="61">
        <f>SUM(F4:F12)</f>
        <v>8399988</v>
      </c>
      <c r="G13" s="62"/>
      <c r="H13" s="29" t="str">
        <f t="shared" si="2"/>
        <v>합계</v>
      </c>
      <c r="I13" s="60">
        <f>SUM((I4-I5-I6-I7-I8-I9)*$I$1+I11)</f>
        <v>8295497.7360000005</v>
      </c>
      <c r="J13" s="29" t="str">
        <f t="shared" ref="J13" si="5">+E13</f>
        <v>합계</v>
      </c>
      <c r="K13" s="61">
        <f>IF(K8=0,0,SUM(K4:K12)-F8)</f>
        <v>8295901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-667.5190000012517</v>
      </c>
      <c r="G14" s="27"/>
      <c r="H14" s="27"/>
      <c r="I14" s="27"/>
      <c r="J14" s="27"/>
      <c r="K14" s="67">
        <f>SUM(K13-I13)</f>
        <v>403.26399999950081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71708.86</v>
      </c>
      <c r="P14" s="39" t="str">
        <f t="shared" si="4"/>
        <v>합계</v>
      </c>
      <c r="Q14" s="69">
        <f>SUM(Q5:Q13)</f>
        <v>16695889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-264.25500000175089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82</v>
      </c>
      <c r="Q20" s="53">
        <f>SUM(P20*1000)</f>
        <v>82000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27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20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145</v>
      </c>
      <c r="Q28" s="69">
        <f>SUM(Q19:Q27)</f>
        <v>97000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28188</v>
      </c>
      <c r="P31" s="103">
        <v>28232</v>
      </c>
      <c r="Q31" s="104">
        <f>P31-O31</f>
        <v>44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99">
        <v>5</v>
      </c>
      <c r="F1" s="1"/>
      <c r="G1" s="1"/>
      <c r="H1" s="1"/>
      <c r="I1" s="128">
        <v>1032</v>
      </c>
      <c r="J1" s="1"/>
      <c r="K1" s="1"/>
      <c r="L1" s="21">
        <f>+ROUND(+O5*0.584/1000,3)</f>
        <v>5.6230000000000002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98"/>
      <c r="E2" s="1"/>
      <c r="F2" s="1"/>
      <c r="G2" s="1"/>
      <c r="H2" s="1">
        <v>2</v>
      </c>
      <c r="I2" s="98"/>
      <c r="J2" s="1"/>
      <c r="K2" s="1"/>
      <c r="L2" s="21">
        <f>ROUND((+'(4)'!L2*(C1-1)+L1)/C1,3)</f>
        <v>9.9169999999999998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49.585000000000001</v>
      </c>
      <c r="M3" s="18" t="s">
        <v>10</v>
      </c>
      <c r="N3" s="3"/>
      <c r="O3" s="3"/>
      <c r="P3" s="146" t="str">
        <f>+'(1)'!C1&amp;"년"&amp;'(1)'!E1&amp;"월"&amp;C1&amp;"일"</f>
        <v>2023년11월5일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5195.82</v>
      </c>
      <c r="E4" s="34" t="str">
        <f>+'[1](1)'!E4</f>
        <v>고액권</v>
      </c>
      <c r="F4" s="36">
        <v>190000</v>
      </c>
      <c r="G4" s="27"/>
      <c r="H4" s="34" t="str">
        <f>+C4</f>
        <v>판매량</v>
      </c>
      <c r="I4" s="35">
        <v>4432.26</v>
      </c>
      <c r="J4" s="42" t="str">
        <f>+'[1](1)'!J4</f>
        <v>고액권</v>
      </c>
      <c r="K4" s="36">
        <v>170000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30518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2300</v>
      </c>
      <c r="L5" s="2"/>
      <c r="M5" s="20"/>
      <c r="N5" s="45" t="str">
        <f>+C4</f>
        <v>판매량</v>
      </c>
      <c r="O5" s="46">
        <f>SUM(D4+I4+D17+I17+D35+I35)</f>
        <v>9628.08</v>
      </c>
      <c r="P5" s="47" t="str">
        <f>+E4</f>
        <v>고액권</v>
      </c>
      <c r="Q5" s="48">
        <f>SUM(F4+K4+F17+K17+F35+K35)</f>
        <v>360000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40.478000000000002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4300</v>
      </c>
      <c r="R6" s="7">
        <v>3.5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40.478000000000002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5117849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9500111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9500111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10000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>
        <v>20000</v>
      </c>
      <c r="L12" s="2"/>
      <c r="M12" s="20"/>
      <c r="N12" s="51" t="str">
        <f t="shared" si="3"/>
        <v>-</v>
      </c>
      <c r="O12" s="55">
        <f>SUM(O11*-35)</f>
        <v>0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5320312.9439999992</v>
      </c>
      <c r="E13" s="29" t="str">
        <f>+'[1](1)'!E13</f>
        <v>합계</v>
      </c>
      <c r="F13" s="61">
        <f>SUM(F4:F12)</f>
        <v>5319849</v>
      </c>
      <c r="G13" s="62"/>
      <c r="H13" s="29" t="str">
        <f t="shared" si="2"/>
        <v>합계</v>
      </c>
      <c r="I13" s="60">
        <f>SUM((I4-I5-I6-I7-I8-I9)*$I$1+I11)</f>
        <v>4574092.32</v>
      </c>
      <c r="J13" s="29" t="str">
        <f t="shared" ref="J13" si="5">+E13</f>
        <v>합계</v>
      </c>
      <c r="K13" s="61">
        <f>IF(K8=0,0,SUM(K4:K12)-F8)</f>
        <v>4574562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20000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-463.94399999920279</v>
      </c>
      <c r="G14" s="27"/>
      <c r="H14" s="27"/>
      <c r="I14" s="27"/>
      <c r="J14" s="27"/>
      <c r="K14" s="67">
        <f>SUM(K13-I13)</f>
        <v>469.67999999970198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47938.01</v>
      </c>
      <c r="P14" s="39" t="str">
        <f t="shared" si="4"/>
        <v>합계</v>
      </c>
      <c r="Q14" s="69">
        <f>SUM(Q5:Q13)</f>
        <v>9894411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5.7360000004991889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1</v>
      </c>
      <c r="Q19" s="48">
        <f>SUM(P19*1000)</f>
        <v>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11</v>
      </c>
      <c r="Q20" s="53">
        <f>SUM(P20*1000)</f>
        <v>11000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2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>
        <v>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10</v>
      </c>
      <c r="Q28" s="69">
        <f>SUM(Q19:Q27)</f>
        <v>12000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28232</v>
      </c>
      <c r="P31" s="103">
        <v>28238</v>
      </c>
      <c r="Q31" s="104">
        <f>P31-O31</f>
        <v>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1">
        <f>+ROUND(+O5*0.584/1000,3)</f>
        <v>9.9939999999999998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9.93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59.58</v>
      </c>
      <c r="M3" s="18" t="s">
        <v>10</v>
      </c>
      <c r="N3" s="3"/>
      <c r="O3" s="3"/>
      <c r="P3" s="146" t="str">
        <f>+'(1)'!C1&amp;"년"&amp;'(1)'!E1&amp;"월"&amp;C1&amp;"일"</f>
        <v>2023년11월6일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9927.6350000000002</v>
      </c>
      <c r="E4" s="34" t="str">
        <f>+'[1](1)'!E4</f>
        <v>고액권</v>
      </c>
      <c r="F4" s="36">
        <v>50000</v>
      </c>
      <c r="G4" s="27"/>
      <c r="H4" s="34" t="str">
        <f>+C4</f>
        <v>판매량</v>
      </c>
      <c r="I4" s="35">
        <v>7186.1279999999997</v>
      </c>
      <c r="J4" s="42" t="str">
        <f>+'[1](1)'!J4</f>
        <v>고액권</v>
      </c>
      <c r="K4" s="36">
        <v>115000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48895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2400</v>
      </c>
      <c r="L5" s="2"/>
      <c r="M5" s="20"/>
      <c r="N5" s="45" t="str">
        <f>+C4</f>
        <v>판매량</v>
      </c>
      <c r="O5" s="46">
        <f>SUM(D4+I4+D17+I17+D35+I35)</f>
        <v>17113.762999999999</v>
      </c>
      <c r="P5" s="47" t="str">
        <f>+E4</f>
        <v>고액권</v>
      </c>
      <c r="Q5" s="48">
        <f>SUM(F4+K4+F17+K17+F35+K35)</f>
        <v>165000</v>
      </c>
      <c r="R5" s="7">
        <v>23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290.36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2600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290.36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9801882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17042203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>
        <v>30000</v>
      </c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17042203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383.09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95.399000000000001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30000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-13408.15</v>
      </c>
      <c r="E11" s="42" t="str">
        <f>+'[1](1)'!E11</f>
        <v>모바일</v>
      </c>
      <c r="F11" s="44">
        <v>80000</v>
      </c>
      <c r="G11" s="27"/>
      <c r="H11" s="83" t="str">
        <f t="shared" si="2"/>
        <v>-</v>
      </c>
      <c r="I11" s="55">
        <f>SUM(I10*-35)</f>
        <v>-3338.9650000000001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478.48899999999998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>
        <v>20000</v>
      </c>
      <c r="L12" s="2"/>
      <c r="M12" s="20"/>
      <c r="N12" s="51" t="str">
        <f t="shared" si="3"/>
        <v>-</v>
      </c>
      <c r="O12" s="55">
        <f>SUM(O11*-35)</f>
        <v>-16747.114999999998</v>
      </c>
      <c r="P12" s="51" t="str">
        <f t="shared" si="4"/>
        <v>모바일</v>
      </c>
      <c r="Q12" s="53">
        <f>SUM(F11+K11+F24+K24+F42+K42)</f>
        <v>85000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9932259.6499999985</v>
      </c>
      <c r="E13" s="29" t="str">
        <f>+'[1](1)'!E13</f>
        <v>합계</v>
      </c>
      <c r="F13" s="61">
        <f>SUM(F4:F12)</f>
        <v>9932082</v>
      </c>
      <c r="G13" s="62"/>
      <c r="H13" s="29" t="str">
        <f t="shared" si="2"/>
        <v>합계</v>
      </c>
      <c r="I13" s="60">
        <f>SUM((I4-I5-I6-I7-I8-I9)*$I$1+I11)</f>
        <v>7412745.1310000001</v>
      </c>
      <c r="J13" s="29" t="str">
        <f t="shared" ref="J13" si="5">+E13</f>
        <v>합계</v>
      </c>
      <c r="K13" s="61">
        <f>IF(K8=0,0,SUM(K4:K12)-F8)</f>
        <v>7412721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20000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-177.64999999850988</v>
      </c>
      <c r="G14" s="27"/>
      <c r="H14" s="27"/>
      <c r="I14" s="27"/>
      <c r="J14" s="27"/>
      <c r="K14" s="67">
        <f>SUM(K13-I13)</f>
        <v>-24.131000000052154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67369.899999999994</v>
      </c>
      <c r="P14" s="39" t="str">
        <f t="shared" si="4"/>
        <v>합계</v>
      </c>
      <c r="Q14" s="69">
        <f>SUM(Q5:Q13)</f>
        <v>17344803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-201.78099999856204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30</v>
      </c>
      <c r="Q20" s="53">
        <f>SUM(P20*1000)</f>
        <v>30000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7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48</v>
      </c>
      <c r="Q28" s="69">
        <f>SUM(Q19:Q27)</f>
        <v>34000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28238</v>
      </c>
      <c r="P31" s="103">
        <v>28251</v>
      </c>
      <c r="Q31" s="104">
        <f>P31-O31</f>
        <v>13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1">
        <f>+ROUND(+O5*0.584/1000,3)</f>
        <v>10.826000000000001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10.058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70.406000000000006</v>
      </c>
      <c r="M3" s="18" t="s">
        <v>10</v>
      </c>
      <c r="N3" s="3"/>
      <c r="O3" s="3"/>
      <c r="P3" s="146" t="str">
        <f>+'(1)'!C1&amp;"년"&amp;'(1)'!E1&amp;"월"&amp;C1&amp;"일"</f>
        <v>2023년11월7일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10494.087</v>
      </c>
      <c r="E4" s="34" t="str">
        <f>+'[1](1)'!E4</f>
        <v>고액권</v>
      </c>
      <c r="F4" s="36">
        <v>290000</v>
      </c>
      <c r="G4" s="27"/>
      <c r="H4" s="34" t="str">
        <f>+C4</f>
        <v>판매량</v>
      </c>
      <c r="I4" s="35">
        <v>8043.5510000000004</v>
      </c>
      <c r="J4" s="42" t="str">
        <f>+'[1](1)'!J4</f>
        <v>고액권</v>
      </c>
      <c r="K4" s="36">
        <v>195000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30177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5100</v>
      </c>
      <c r="L5" s="2"/>
      <c r="M5" s="20"/>
      <c r="N5" s="45" t="str">
        <f>+C4</f>
        <v>판매량</v>
      </c>
      <c r="O5" s="46">
        <f>SUM(D4+I4+D17+I17+D35+I35)</f>
        <v>18537.637999999999</v>
      </c>
      <c r="P5" s="47" t="str">
        <f>+E4</f>
        <v>고액권</v>
      </c>
      <c r="Q5" s="48">
        <f>SUM(F4+K4+F17+K17+F35+K35)</f>
        <v>485000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156.79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>
        <v>51806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6100</v>
      </c>
      <c r="R6" s="7">
        <v>3.2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156.79</v>
      </c>
      <c r="P7" s="106" t="str">
        <f t="shared" ref="P7:P14" si="4">+E6</f>
        <v>블루/레드포인트</v>
      </c>
      <c r="Q7" s="53">
        <f>SUM(F6+K6+F19+K19+F37+K37)</f>
        <v>51806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10371659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18418189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18418189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154.536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67.349999999999994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-5408.76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-2357.25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221.886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-7766.01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10662681.743999999</v>
      </c>
      <c r="E13" s="29" t="str">
        <f>+'[1](1)'!E13</f>
        <v>합계</v>
      </c>
      <c r="F13" s="61">
        <f>SUM(F4:F12)</f>
        <v>10662659</v>
      </c>
      <c r="G13" s="62"/>
      <c r="H13" s="29" t="str">
        <f t="shared" si="2"/>
        <v>합계</v>
      </c>
      <c r="I13" s="60">
        <f>SUM((I4-I5-I6-I7-I8-I9)*$I$1+I11)</f>
        <v>8298587.3820000002</v>
      </c>
      <c r="J13" s="29" t="str">
        <f t="shared" ref="J13" si="5">+E13</f>
        <v>합계</v>
      </c>
      <c r="K13" s="61">
        <f>IF(K8=0,0,SUM(K4:K12)-F8)</f>
        <v>8298436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-22.743999999016523</v>
      </c>
      <c r="G14" s="27"/>
      <c r="H14" s="27"/>
      <c r="I14" s="27"/>
      <c r="J14" s="27"/>
      <c r="K14" s="67">
        <f>SUM(K13-I13)</f>
        <v>-151.38200000021607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84138.23</v>
      </c>
      <c r="P14" s="39" t="str">
        <f t="shared" si="4"/>
        <v>합계</v>
      </c>
      <c r="Q14" s="69">
        <f>SUM(Q5:Q13)</f>
        <v>18961095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-174.12599999923259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28</v>
      </c>
      <c r="Q19" s="48">
        <f>SUM(P19*1000)</f>
        <v>28000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114</v>
      </c>
      <c r="Q20" s="53">
        <f>SUM(P20*1000)</f>
        <v>114000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15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37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28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>
        <v>14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236</v>
      </c>
      <c r="Q28" s="69">
        <f>SUM(Q19:Q27)</f>
        <v>142000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28251</v>
      </c>
      <c r="P31" s="103">
        <v>28322</v>
      </c>
      <c r="Q31" s="104">
        <f>P31-O31</f>
        <v>71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10.428000000000001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10.103999999999999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">
        <v>55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80.831999999999994</v>
      </c>
      <c r="M3" s="18" t="s">
        <v>10</v>
      </c>
      <c r="N3" s="3"/>
      <c r="O3" s="3"/>
      <c r="P3" s="146" t="str">
        <f>+'(1)'!C1&amp;"년"&amp;'(1)'!E1&amp;"월"&amp;C1&amp;"일"</f>
        <v>2023년11월8일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10210.028</v>
      </c>
      <c r="E4" s="34" t="str">
        <f>+'[1](1)'!E4</f>
        <v>고액권</v>
      </c>
      <c r="F4" s="36">
        <v>130000</v>
      </c>
      <c r="G4" s="27"/>
      <c r="H4" s="34" t="str">
        <f>+C4</f>
        <v>판매량</v>
      </c>
      <c r="I4" s="35">
        <v>7645.6040000000003</v>
      </c>
      <c r="J4" s="42" t="str">
        <f>+'[1](1)'!J4</f>
        <v>고액권</v>
      </c>
      <c r="K4" s="36">
        <v>210000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11259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17855.632000000001</v>
      </c>
      <c r="P5" s="47" t="str">
        <f>+E4</f>
        <v>고액권</v>
      </c>
      <c r="Q5" s="48">
        <f>SUM(F4+K4+F17+K17+F35+K35)</f>
        <v>340000</v>
      </c>
      <c r="R5" s="7">
        <v>25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258.60899999999998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3.4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258.60899999999998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10087774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17757680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17757680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247.86199999999999</v>
      </c>
      <c r="E10" s="42" t="str">
        <f>+'[1](1)'!E10</f>
        <v>OK케시백</v>
      </c>
      <c r="F10" s="44">
        <v>20000</v>
      </c>
      <c r="G10" s="27"/>
      <c r="H10" s="42" t="str">
        <f t="shared" si="2"/>
        <v>고객우대</v>
      </c>
      <c r="I10" s="50">
        <v>65.475999999999999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-8675.17</v>
      </c>
      <c r="E11" s="42" t="str">
        <f>+'[1](1)'!E11</f>
        <v>모바일</v>
      </c>
      <c r="F11" s="44">
        <v>20000</v>
      </c>
      <c r="G11" s="27"/>
      <c r="H11" s="83" t="str">
        <f t="shared" si="2"/>
        <v>-</v>
      </c>
      <c r="I11" s="55">
        <f>SUM(I10*-35)</f>
        <v>-2291.66</v>
      </c>
      <c r="J11" s="56" t="str">
        <f>+'[1](1)'!J11</f>
        <v>모바일</v>
      </c>
      <c r="K11" s="44">
        <v>4000</v>
      </c>
      <c r="L11" s="2"/>
      <c r="M11" s="20"/>
      <c r="N11" s="51" t="str">
        <f t="shared" si="3"/>
        <v>고객우대</v>
      </c>
      <c r="O11" s="54">
        <f>SUM(D10+I10+D23+I23+D41+I41)</f>
        <v>313.33799999999997</v>
      </c>
      <c r="P11" s="51" t="str">
        <f t="shared" si="4"/>
        <v>OK케시백</v>
      </c>
      <c r="Q11" s="53">
        <f>SUM(F10+K10+F23+K23+F41+K41)</f>
        <v>20000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-10966.829999999998</v>
      </c>
      <c r="P12" s="51" t="str">
        <f t="shared" si="4"/>
        <v>모바일</v>
      </c>
      <c r="Q12" s="53">
        <f>SUM(F11+K11+F24+K24+F42+K42)</f>
        <v>24000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10261189.238</v>
      </c>
      <c r="E13" s="29" t="str">
        <f>+'[1](1)'!E13</f>
        <v>합계</v>
      </c>
      <c r="F13" s="61">
        <f>SUM(F4:F12)</f>
        <v>10259774</v>
      </c>
      <c r="G13" s="62"/>
      <c r="H13" s="29" t="str">
        <f t="shared" si="2"/>
        <v>합계</v>
      </c>
      <c r="I13" s="60">
        <f>SUM((I4-I5-I6-I7-I8-I9)*$I$1+I11)</f>
        <v>7887971.6680000005</v>
      </c>
      <c r="J13" s="29" t="str">
        <f t="shared" ref="J13" si="5">+E13</f>
        <v>합계</v>
      </c>
      <c r="K13" s="61">
        <f>IF(K8=0,0,SUM(K4:K12)-F8)</f>
        <v>7887906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-1415.2379999998957</v>
      </c>
      <c r="G14" s="27"/>
      <c r="H14" s="27"/>
      <c r="I14" s="27"/>
      <c r="J14" s="27"/>
      <c r="K14" s="67">
        <f>SUM(K13-I13)</f>
        <v>-65.668000000528991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77018.285000000003</v>
      </c>
      <c r="P14" s="39" t="str">
        <f t="shared" si="4"/>
        <v>합계</v>
      </c>
      <c r="Q14" s="69">
        <f>SUM(Q5:Q13)</f>
        <v>18147680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-1480.9060000004247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71</v>
      </c>
      <c r="Q20" s="53">
        <f>SUM(P20*1000)</f>
        <v>71000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20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128</v>
      </c>
      <c r="Q28" s="69">
        <f>SUM(Q19:Q27)</f>
        <v>88000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28322</v>
      </c>
      <c r="P31" s="103">
        <v>28367</v>
      </c>
      <c r="Q31" s="104">
        <f>P31-O31</f>
        <v>45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99">
        <v>5</v>
      </c>
      <c r="F1" s="1"/>
      <c r="G1" s="1"/>
      <c r="H1" s="1"/>
      <c r="I1" s="1">
        <v>1032</v>
      </c>
      <c r="J1" s="1"/>
      <c r="K1" s="1"/>
      <c r="L1" s="22">
        <f>+ROUND(+O5*0.584/1000,3)</f>
        <v>10.449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10.141999999999999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91.277999999999992</v>
      </c>
      <c r="M3" s="18" t="s">
        <v>10</v>
      </c>
      <c r="N3" s="3"/>
      <c r="O3" s="3"/>
      <c r="P3" s="146" t="str">
        <f>+'(1)'!C1&amp;"년"&amp;'(1)'!E1&amp;"월"&amp;C1&amp;"일"</f>
        <v>2023년11월9일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9344.634</v>
      </c>
      <c r="E4" s="34" t="str">
        <f>+'[1](1)'!E4</f>
        <v>고액권</v>
      </c>
      <c r="F4" s="36">
        <v>70000</v>
      </c>
      <c r="G4" s="27"/>
      <c r="H4" s="34" t="str">
        <f>+C4</f>
        <v>판매량</v>
      </c>
      <c r="I4" s="35">
        <v>8547.1020000000008</v>
      </c>
      <c r="J4" s="42" t="str">
        <f>+'[1](1)'!J4</f>
        <v>고액권</v>
      </c>
      <c r="K4" s="36">
        <v>290000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29834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4200</v>
      </c>
      <c r="L5" s="2"/>
      <c r="M5" s="20"/>
      <c r="N5" s="45" t="str">
        <f>+C4</f>
        <v>판매량</v>
      </c>
      <c r="O5" s="46">
        <f>SUM(D4+I4+D17+I17+D35+I35)</f>
        <v>17891.736000000001</v>
      </c>
      <c r="P5" s="47" t="str">
        <f>+E4</f>
        <v>고액권</v>
      </c>
      <c r="Q5" s="48">
        <f>SUM(F4+K4+F17+K17+F35+K35)</f>
        <v>360000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180.05699999999999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8200</v>
      </c>
      <c r="R6" s="7">
        <v>3.4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180.05699999999999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9322349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17807593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17807593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111.514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>
        <v>40971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-3902.99</v>
      </c>
      <c r="E11" s="42" t="str">
        <f>+'[1](1)'!E11</f>
        <v>모바일</v>
      </c>
      <c r="F11" s="44">
        <v>10000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111.514</v>
      </c>
      <c r="P11" s="51" t="str">
        <f t="shared" si="4"/>
        <v>OK케시백</v>
      </c>
      <c r="Q11" s="53">
        <f>SUM(F10+K10+F23+K23+F41+K41)</f>
        <v>40971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47642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-3902.99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9453940.4739999995</v>
      </c>
      <c r="E13" s="29" t="str">
        <f>+'[1](1)'!E13</f>
        <v>합계</v>
      </c>
      <c r="F13" s="61">
        <f>SUM(F4:F12)</f>
        <v>9453991</v>
      </c>
      <c r="G13" s="62"/>
      <c r="H13" s="29" t="str">
        <f t="shared" si="2"/>
        <v>합계</v>
      </c>
      <c r="I13" s="60">
        <f>SUM((I4-I5-I6-I7-I8-I9)*$I$1+I11)</f>
        <v>8820609.2640000004</v>
      </c>
      <c r="J13" s="29" t="str">
        <f t="shared" ref="J13" si="5">+E13</f>
        <v>합계</v>
      </c>
      <c r="K13" s="61">
        <f>IF(K8=0,0,SUM(K4:K12)-F8)</f>
        <v>8820415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47642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50.526000000536442</v>
      </c>
      <c r="G14" s="27"/>
      <c r="H14" s="27"/>
      <c r="I14" s="27"/>
      <c r="J14" s="27"/>
      <c r="K14" s="67">
        <f>SUM(K13-I13)</f>
        <v>-194.26400000043213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84655.404999999999</v>
      </c>
      <c r="P14" s="39" t="str">
        <f t="shared" si="4"/>
        <v>합계</v>
      </c>
      <c r="Q14" s="69">
        <f>SUM(Q5:Q13)</f>
        <v>18274406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-143.73799999989569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29</v>
      </c>
      <c r="Q20" s="53">
        <f>SUM(P20*1000)</f>
        <v>29000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>
        <v>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57</v>
      </c>
      <c r="Q28" s="69">
        <f>SUM(Q19:Q27)</f>
        <v>35000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28367</v>
      </c>
      <c r="P31" s="103">
        <v>28389</v>
      </c>
      <c r="Q31" s="104">
        <f>P31-O31</f>
        <v>22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2023-12-01T03:00:57Z</dcterms:modified>
</cp:coreProperties>
</file>