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  <sheet name="Sheet1" sheetId="160" r:id="rId32"/>
  </sheets>
  <externalReferences>
    <externalReference r:id="rId33"/>
  </externalReferences>
  <calcPr calcId="144525"/>
</workbook>
</file>

<file path=xl/calcChain.xml><?xml version="1.0" encoding="utf-8"?>
<calcChain xmlns="http://schemas.openxmlformats.org/spreadsheetml/2006/main">
  <c r="K3" i="144" l="1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43"/>
  <c r="K3" i="142"/>
  <c r="K3" i="141"/>
  <c r="K3" i="140"/>
  <c r="K3" i="139"/>
  <c r="K3" i="138"/>
  <c r="F3" i="133"/>
  <c r="P27" i="1" l="1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7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8" i="144" s="1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50" l="1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D11" i="159"/>
  <c r="I24" i="158"/>
  <c r="D24" i="158"/>
  <c r="I11" i="158"/>
  <c r="D11" i="158"/>
  <c r="I24" i="157"/>
  <c r="D24" i="157"/>
  <c r="I11" i="157"/>
  <c r="D11" i="157"/>
  <c r="I24" i="156"/>
  <c r="D24" i="156"/>
  <c r="I11" i="156"/>
  <c r="D11" i="156"/>
  <c r="I24" i="155"/>
  <c r="D24" i="155"/>
  <c r="I11" i="155"/>
  <c r="D11" i="155"/>
  <c r="I24" i="154"/>
  <c r="D24" i="154"/>
  <c r="I11" i="154"/>
  <c r="D11" i="154"/>
  <c r="I24" i="153"/>
  <c r="D24" i="153"/>
  <c r="I11" i="153"/>
  <c r="D11" i="153"/>
  <c r="I24" i="152"/>
  <c r="D24" i="152"/>
  <c r="I11" i="152"/>
  <c r="D11" i="152"/>
  <c r="I24" i="151"/>
  <c r="D24" i="151"/>
  <c r="I11" i="151"/>
  <c r="D11" i="151"/>
  <c r="I24" i="150"/>
  <c r="D24" i="150"/>
  <c r="I11" i="150"/>
  <c r="D11" i="150"/>
  <c r="I24" i="149"/>
  <c r="D24" i="149"/>
  <c r="I11" i="149"/>
  <c r="D11" i="149"/>
  <c r="I24" i="148"/>
  <c r="D24" i="148"/>
  <c r="I11" i="148"/>
  <c r="D11" i="148"/>
  <c r="I24" i="147"/>
  <c r="D24" i="147"/>
  <c r="I11" i="147"/>
  <c r="D11" i="147"/>
  <c r="I24" i="146"/>
  <c r="D24" i="146"/>
  <c r="I11" i="146"/>
  <c r="D11" i="146"/>
  <c r="I24" i="145"/>
  <c r="D24" i="145"/>
  <c r="I11" i="145"/>
  <c r="D11" i="145"/>
  <c r="I24" i="144"/>
  <c r="D24" i="144"/>
  <c r="I11" i="144"/>
  <c r="D11" i="144"/>
  <c r="I24" i="143"/>
  <c r="D24" i="143"/>
  <c r="I11" i="143"/>
  <c r="D11" i="143"/>
  <c r="I24" i="142"/>
  <c r="D24" i="142"/>
  <c r="I11" i="142"/>
  <c r="D11" i="142"/>
  <c r="I24" i="141"/>
  <c r="D24" i="141"/>
  <c r="I11" i="141"/>
  <c r="D11" i="141"/>
  <c r="I24" i="140"/>
  <c r="D24" i="140"/>
  <c r="I11" i="140"/>
  <c r="D11" i="140"/>
  <c r="I24" i="139"/>
  <c r="D24" i="139"/>
  <c r="I11" i="139"/>
  <c r="D11" i="139"/>
  <c r="I24" i="138"/>
  <c r="D24" i="138"/>
  <c r="I11" i="138"/>
  <c r="D11" i="138"/>
  <c r="I24" i="137"/>
  <c r="D24" i="137"/>
  <c r="I11" i="137"/>
  <c r="D11" i="137"/>
  <c r="I24" i="136"/>
  <c r="D24" i="136"/>
  <c r="I11" i="136"/>
  <c r="D11" i="136"/>
  <c r="I24" i="135"/>
  <c r="D24" i="135"/>
  <c r="I11" i="135"/>
  <c r="D11" i="135"/>
  <c r="I24" i="134"/>
  <c r="D24" i="134"/>
  <c r="I11" i="134"/>
  <c r="D11" i="134"/>
  <c r="I24" i="133"/>
  <c r="D24" i="133"/>
  <c r="I11" i="133"/>
  <c r="D11" i="133"/>
  <c r="I24" i="132"/>
  <c r="D24" i="132"/>
  <c r="I11" i="132"/>
  <c r="D11" i="132"/>
  <c r="I24" i="131"/>
  <c r="D24" i="131"/>
  <c r="I11" i="131"/>
  <c r="D11" i="131"/>
  <c r="I24" i="13"/>
  <c r="D24" i="13"/>
  <c r="I11" i="13"/>
  <c r="D11" i="13"/>
  <c r="I24" i="1"/>
  <c r="D24" i="1"/>
  <c r="I11" i="1"/>
  <c r="D11" i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H13" i="13" l="1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Q13" i="159" l="1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Q14" i="132"/>
  <c r="Q14" i="133"/>
  <c r="Q14" i="134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Q13" i="13" l="1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Q14" i="13" l="1"/>
  <c r="L1" i="135" l="1"/>
  <c r="L14" i="159" l="1"/>
  <c r="L1" i="134"/>
  <c r="L1" i="132"/>
  <c r="L1" i="131"/>
  <c r="F26" i="1"/>
  <c r="K13" i="1"/>
  <c r="K26" i="1" l="1"/>
  <c r="L1" i="133"/>
  <c r="Q20" i="1" l="1"/>
  <c r="L1" i="158" l="1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L1" i="159" l="1"/>
  <c r="L1" i="148"/>
  <c r="Q9" i="1" l="1"/>
  <c r="Q19" i="1" l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L1" i="1" l="1"/>
  <c r="L2" i="1" s="1"/>
  <c r="L3" i="1" s="1"/>
  <c r="L1" i="13"/>
  <c r="Q14" i="1"/>
  <c r="L2" i="13" l="1"/>
  <c r="L3" i="13" l="1"/>
  <c r="L2" i="131"/>
  <c r="D1" i="1"/>
  <c r="L3" i="131" l="1"/>
  <c r="L2" i="132"/>
  <c r="L2" i="133" l="1"/>
  <c r="L3" i="132"/>
  <c r="K44" i="1"/>
  <c r="I42" i="1"/>
  <c r="F44" i="1"/>
  <c r="D42" i="1"/>
  <c r="L3" i="133" l="1"/>
  <c r="L2" i="134"/>
  <c r="L2" i="135" l="1"/>
  <c r="L3" i="135" s="1"/>
  <c r="L3" i="134"/>
  <c r="L2" i="136" l="1"/>
  <c r="L2" i="137" s="1"/>
  <c r="L3" i="136" l="1"/>
  <c r="L2" i="138"/>
  <c r="L3" i="137"/>
  <c r="L2" i="139" l="1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  <c r="O14" i="1"/>
  <c r="J1" i="1"/>
  <c r="I44" i="1"/>
  <c r="K45" i="1" s="1"/>
  <c r="I26" i="1"/>
  <c r="K27" i="1" s="1"/>
  <c r="D26" i="1"/>
  <c r="F27" i="1" s="1"/>
  <c r="I13" i="1"/>
  <c r="K14" i="1" s="1"/>
  <c r="D13" i="1"/>
  <c r="F14" i="1" s="1"/>
  <c r="I1" i="154"/>
  <c r="D26" i="154" s="1"/>
  <c r="F27" i="154" s="1"/>
  <c r="I1" i="156"/>
  <c r="I26" i="156" s="1"/>
  <c r="K27" i="156" s="1"/>
  <c r="I1" i="158"/>
  <c r="I13" i="158" s="1"/>
  <c r="K14" i="158" s="1"/>
  <c r="D13" i="158"/>
  <c r="F14" i="158" s="1"/>
  <c r="I1" i="13"/>
  <c r="D26" i="13" s="1"/>
  <c r="F27" i="13" s="1"/>
  <c r="I1" i="133"/>
  <c r="I26" i="133" s="1"/>
  <c r="K27" i="133" s="1"/>
  <c r="I1" i="134"/>
  <c r="I26" i="134" s="1"/>
  <c r="K27" i="134" s="1"/>
  <c r="I1" i="137"/>
  <c r="I26" i="137" s="1"/>
  <c r="K27" i="137" s="1"/>
  <c r="I1" i="139"/>
  <c r="I13" i="139" s="1"/>
  <c r="K14" i="139" s="1"/>
  <c r="I1" i="140"/>
  <c r="I26" i="140" s="1"/>
  <c r="K27" i="140" s="1"/>
  <c r="I1" i="142"/>
  <c r="I13" i="142" s="1"/>
  <c r="K14" i="142" s="1"/>
  <c r="I1" i="144"/>
  <c r="I26" i="144" s="1"/>
  <c r="K27" i="144" s="1"/>
  <c r="I1" i="145"/>
  <c r="I13" i="145" s="1"/>
  <c r="K14" i="145" s="1"/>
  <c r="I1" i="147"/>
  <c r="D26" i="147" s="1"/>
  <c r="F27" i="147" s="1"/>
  <c r="I1" i="148"/>
  <c r="I26" i="148" s="1"/>
  <c r="K27" i="148" s="1"/>
  <c r="I1" i="149"/>
  <c r="I26" i="149" s="1"/>
  <c r="K27" i="149" s="1"/>
  <c r="I13" i="149"/>
  <c r="K14" i="149" s="1"/>
  <c r="I1" i="151"/>
  <c r="D13" i="151" s="1"/>
  <c r="F14" i="151" s="1"/>
  <c r="I1" i="136"/>
  <c r="D26" i="136" s="1"/>
  <c r="F27" i="136" s="1"/>
  <c r="I26" i="136"/>
  <c r="K27" i="136" s="1"/>
  <c r="I1" i="135"/>
  <c r="I26" i="135" s="1"/>
  <c r="K27" i="135" s="1"/>
  <c r="I1" i="132"/>
  <c r="D13" i="132" s="1"/>
  <c r="F14" i="132" s="1"/>
  <c r="I1" i="143"/>
  <c r="I13" i="143" s="1"/>
  <c r="K14" i="143" s="1"/>
  <c r="I1" i="150"/>
  <c r="I13" i="150" s="1"/>
  <c r="K14" i="150" s="1"/>
  <c r="I1" i="153"/>
  <c r="I13" i="153" s="1"/>
  <c r="K14" i="153" s="1"/>
  <c r="I26" i="153"/>
  <c r="K27" i="153" s="1"/>
  <c r="I26" i="155"/>
  <c r="K27" i="155" s="1"/>
  <c r="I1" i="155"/>
  <c r="D26" i="155" s="1"/>
  <c r="F27" i="155" s="1"/>
  <c r="D44" i="1"/>
  <c r="F45" i="1" s="1"/>
  <c r="I1" i="157"/>
  <c r="I26" i="157" s="1"/>
  <c r="K27" i="157" s="1"/>
  <c r="I1" i="159"/>
  <c r="D13" i="159" s="1"/>
  <c r="F14" i="159" s="1"/>
  <c r="D26" i="159"/>
  <c r="F27" i="159"/>
  <c r="I1" i="131"/>
  <c r="I13" i="131" s="1"/>
  <c r="K14" i="131" s="1"/>
  <c r="I1" i="138"/>
  <c r="I13" i="138" s="1"/>
  <c r="K14" i="138" s="1"/>
  <c r="I1" i="141"/>
  <c r="I13" i="141" s="1"/>
  <c r="K14" i="141" s="1"/>
  <c r="I1" i="146"/>
  <c r="I13" i="146" s="1"/>
  <c r="K14" i="146" s="1"/>
  <c r="I1" i="152"/>
  <c r="D26" i="152" s="1"/>
  <c r="F27" i="152" s="1"/>
  <c r="D13" i="152"/>
  <c r="F14" i="152" s="1"/>
  <c r="D13" i="146" l="1"/>
  <c r="F14" i="146" s="1"/>
  <c r="D13" i="157"/>
  <c r="F14" i="157" s="1"/>
  <c r="D13" i="143"/>
  <c r="F14" i="143" s="1"/>
  <c r="I13" i="159"/>
  <c r="K14" i="159" s="1"/>
  <c r="D13" i="141"/>
  <c r="F14" i="141" s="1"/>
  <c r="D26" i="158"/>
  <c r="F27" i="158" s="1"/>
  <c r="I13" i="133"/>
  <c r="K14" i="133" s="1"/>
  <c r="I26" i="154"/>
  <c r="K27" i="154" s="1"/>
  <c r="I26" i="13"/>
  <c r="K27" i="13" s="1"/>
  <c r="I26" i="151"/>
  <c r="K27" i="151" s="1"/>
  <c r="D13" i="136"/>
  <c r="F14" i="136" s="1"/>
  <c r="I26" i="141"/>
  <c r="K27" i="141" s="1"/>
  <c r="D26" i="145"/>
  <c r="F27" i="145" s="1"/>
  <c r="I13" i="154"/>
  <c r="K14" i="154" s="1"/>
  <c r="I26" i="147"/>
  <c r="K27" i="147" s="1"/>
  <c r="I26" i="159"/>
  <c r="K27" i="159" s="1"/>
  <c r="Q15" i="159" s="1"/>
  <c r="Q15" i="1"/>
  <c r="I26" i="152"/>
  <c r="K27" i="152" s="1"/>
  <c r="I13" i="144"/>
  <c r="K14" i="144" s="1"/>
  <c r="D26" i="146"/>
  <c r="F27" i="146" s="1"/>
  <c r="D13" i="13"/>
  <c r="F14" i="13" s="1"/>
  <c r="D13" i="155"/>
  <c r="F14" i="155" s="1"/>
  <c r="D13" i="150"/>
  <c r="F14" i="150" s="1"/>
  <c r="I13" i="152"/>
  <c r="K14" i="152" s="1"/>
  <c r="Q15" i="152" s="1"/>
  <c r="I26" i="146"/>
  <c r="K27" i="146" s="1"/>
  <c r="I13" i="140"/>
  <c r="K14" i="140" s="1"/>
  <c r="D13" i="134"/>
  <c r="F14" i="134" s="1"/>
  <c r="D26" i="150"/>
  <c r="F27" i="150" s="1"/>
  <c r="D13" i="140"/>
  <c r="F14" i="140" s="1"/>
  <c r="I13" i="134"/>
  <c r="K14" i="134" s="1"/>
  <c r="I13" i="148"/>
  <c r="K14" i="148" s="1"/>
  <c r="D13" i="154"/>
  <c r="F14" i="154" s="1"/>
  <c r="D13" i="145"/>
  <c r="F14" i="145" s="1"/>
  <c r="I26" i="158"/>
  <c r="K27" i="158" s="1"/>
  <c r="D13" i="139"/>
  <c r="F14" i="139" s="1"/>
  <c r="I13" i="136"/>
  <c r="K14" i="136" s="1"/>
  <c r="I13" i="132"/>
  <c r="K14" i="132" s="1"/>
  <c r="D26" i="139"/>
  <c r="F27" i="139" s="1"/>
  <c r="D26" i="131"/>
  <c r="F27" i="131" s="1"/>
  <c r="D13" i="135"/>
  <c r="F14" i="135" s="1"/>
  <c r="D13" i="142"/>
  <c r="F14" i="142" s="1"/>
  <c r="D26" i="137"/>
  <c r="F27" i="137" s="1"/>
  <c r="I13" i="155"/>
  <c r="K14" i="155" s="1"/>
  <c r="I26" i="143"/>
  <c r="K27" i="143" s="1"/>
  <c r="D26" i="157"/>
  <c r="F27" i="157" s="1"/>
  <c r="D26" i="134"/>
  <c r="F27" i="134" s="1"/>
  <c r="D26" i="156"/>
  <c r="F27" i="156" s="1"/>
  <c r="I13" i="151"/>
  <c r="K14" i="151" s="1"/>
  <c r="D13" i="147"/>
  <c r="F14" i="147" s="1"/>
  <c r="D26" i="143"/>
  <c r="F27" i="143" s="1"/>
  <c r="D26" i="148"/>
  <c r="F27" i="148" s="1"/>
  <c r="I26" i="145"/>
  <c r="K27" i="145" s="1"/>
  <c r="D13" i="137"/>
  <c r="F14" i="137" s="1"/>
  <c r="I26" i="131"/>
  <c r="K27" i="131" s="1"/>
  <c r="D26" i="140"/>
  <c r="F27" i="140" s="1"/>
  <c r="I26" i="132"/>
  <c r="K27" i="132" s="1"/>
  <c r="D13" i="131"/>
  <c r="F14" i="131" s="1"/>
  <c r="D13" i="156"/>
  <c r="F14" i="156" s="1"/>
  <c r="D13" i="144"/>
  <c r="F14" i="144" s="1"/>
  <c r="I26" i="139"/>
  <c r="K27" i="139" s="1"/>
  <c r="I13" i="13"/>
  <c r="K14" i="13" s="1"/>
  <c r="I13" i="135"/>
  <c r="K14" i="135" s="1"/>
  <c r="D13" i="153"/>
  <c r="F14" i="153" s="1"/>
  <c r="D13" i="148"/>
  <c r="F14" i="148" s="1"/>
  <c r="D26" i="142"/>
  <c r="F27" i="142" s="1"/>
  <c r="I13" i="157"/>
  <c r="K14" i="157" s="1"/>
  <c r="I13" i="147"/>
  <c r="K14" i="147" s="1"/>
  <c r="I26" i="142"/>
  <c r="K27" i="142" s="1"/>
  <c r="D13" i="138"/>
  <c r="F14" i="138" s="1"/>
  <c r="D26" i="132"/>
  <c r="F27" i="132" s="1"/>
  <c r="D26" i="151"/>
  <c r="F27" i="151" s="1"/>
  <c r="I26" i="138"/>
  <c r="K27" i="138" s="1"/>
  <c r="D13" i="133"/>
  <c r="F14" i="133" s="1"/>
  <c r="D13" i="149"/>
  <c r="F14" i="149" s="1"/>
  <c r="D26" i="144"/>
  <c r="F27" i="144" s="1"/>
  <c r="D26" i="138"/>
  <c r="F27" i="138" s="1"/>
  <c r="D26" i="135"/>
  <c r="F27" i="135" s="1"/>
  <c r="I26" i="150"/>
  <c r="K27" i="150" s="1"/>
  <c r="I13" i="137"/>
  <c r="K14" i="137" s="1"/>
  <c r="D26" i="149"/>
  <c r="F27" i="149" s="1"/>
  <c r="D26" i="133"/>
  <c r="F27" i="133" s="1"/>
  <c r="I13" i="156"/>
  <c r="K14" i="156" s="1"/>
  <c r="D26" i="141"/>
  <c r="F27" i="141" s="1"/>
  <c r="Q15" i="141" s="1"/>
  <c r="D26" i="153"/>
  <c r="F27" i="153" s="1"/>
  <c r="Q15" i="158" l="1"/>
  <c r="Q15" i="153"/>
  <c r="Q15" i="150"/>
  <c r="Q15" i="136"/>
  <c r="Q15" i="132"/>
  <c r="Q15" i="146"/>
  <c r="Q15" i="13"/>
  <c r="Q15" i="151"/>
  <c r="Q15" i="154"/>
  <c r="Q15" i="144"/>
  <c r="Q15" i="139"/>
  <c r="Q15" i="134"/>
  <c r="Q15" i="149"/>
  <c r="Q15" i="157"/>
  <c r="Q15" i="143"/>
  <c r="Q15" i="133"/>
  <c r="Q15" i="131"/>
  <c r="Q15" i="147"/>
  <c r="Q15" i="142"/>
  <c r="Q15" i="145"/>
  <c r="Q15" i="156"/>
  <c r="Q15" i="148"/>
  <c r="Q15" i="135"/>
  <c r="Q15" i="155"/>
  <c r="Q15" i="138"/>
  <c r="Q15" i="137"/>
  <c r="Q15" i="140"/>
  <c r="P3" i="1"/>
  <c r="P3" i="151"/>
  <c r="P3" i="150"/>
  <c r="P3" i="148"/>
  <c r="P3" i="152"/>
  <c r="P3" i="143"/>
  <c r="P3" i="134"/>
  <c r="P3" i="140"/>
  <c r="P3" i="144"/>
  <c r="P3" i="135"/>
  <c r="P3" i="139"/>
  <c r="P3" i="146"/>
  <c r="P3" i="136"/>
  <c r="P3" i="142"/>
  <c r="P3" i="153"/>
  <c r="P3" i="155"/>
  <c r="P3" i="141"/>
  <c r="P3" i="133"/>
  <c r="P3" i="157"/>
  <c r="P3" i="147"/>
  <c r="P3" i="132"/>
  <c r="P3" i="131"/>
  <c r="P3" i="149"/>
  <c r="P3" i="137"/>
  <c r="P3" i="138"/>
  <c r="P3" i="145"/>
  <c r="P3" i="154"/>
  <c r="P3" i="13"/>
  <c r="P3" i="159"/>
  <c r="P3" i="158"/>
  <c r="P3" i="156"/>
  <c r="F1" i="1"/>
  <c r="E1" i="139"/>
  <c r="O14" i="139"/>
  <c r="E1" i="150"/>
  <c r="O14" i="150"/>
  <c r="E1" i="158"/>
  <c r="O14" i="158"/>
  <c r="E1" i="153"/>
  <c r="O14" i="153"/>
  <c r="E1" i="133"/>
  <c r="O14" i="133"/>
  <c r="E1" i="132"/>
  <c r="O14" i="132"/>
  <c r="E1" i="142"/>
  <c r="O14" i="142"/>
  <c r="E1" i="146"/>
  <c r="O14" i="146" s="1"/>
  <c r="E1" i="154"/>
  <c r="O14" i="154" s="1"/>
  <c r="E1" i="155"/>
  <c r="O14" i="155" s="1"/>
  <c r="E1" i="143"/>
  <c r="O14" i="143" s="1"/>
  <c r="E1" i="151"/>
  <c r="O14" i="151" s="1"/>
  <c r="E1" i="134"/>
  <c r="O14" i="134"/>
  <c r="E1" i="136"/>
  <c r="O14" i="136"/>
  <c r="E1" i="13"/>
  <c r="O14" i="13"/>
  <c r="E1" i="147"/>
  <c r="O14" i="147"/>
  <c r="E1" i="159"/>
  <c r="O14" i="159"/>
  <c r="E1" i="140"/>
  <c r="O14" i="140"/>
  <c r="E1" i="148"/>
  <c r="O14" i="148"/>
  <c r="E1" i="156"/>
  <c r="O14" i="156"/>
  <c r="E1" i="135"/>
  <c r="O14" i="135"/>
  <c r="E1" i="137"/>
  <c r="O14" i="137"/>
  <c r="E1" i="144"/>
  <c r="O14" i="144"/>
  <c r="E1" i="152"/>
  <c r="O14" i="152"/>
  <c r="E1" i="145"/>
  <c r="O14" i="145"/>
  <c r="E1" i="149"/>
  <c r="O14" i="149"/>
  <c r="E1" i="131"/>
  <c r="O14" i="131"/>
  <c r="E1" i="138"/>
  <c r="O14" i="138"/>
  <c r="E1" i="141"/>
  <c r="O14" i="141"/>
  <c r="E1" i="157"/>
  <c r="O14" i="157"/>
</calcChain>
</file>

<file path=xl/sharedStrings.xml><?xml version="1.0" encoding="utf-8"?>
<sst xmlns="http://schemas.openxmlformats.org/spreadsheetml/2006/main" count="863" uniqueCount="65">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</sst>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abSelected="1" workbookViewId="0">
      <selection activeCell="F22" sqref="F22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2024</v>
      </c>
      <c r="D1" s="24" t="str">
        <f>IF(C1&lt;2000,"◀  년 입력","년")</f>
        <v>년</v>
      </c>
      <c r="E1" s="25">
        <v>1</v>
      </c>
      <c r="F1" s="24" t="str">
        <f>IF(E1&lt;1,"◀  월 입력","월")</f>
        <v>월</v>
      </c>
      <c r="G1" s="25">
        <v>1</v>
      </c>
      <c r="H1" s="26" t="s">
        <v>11</v>
      </c>
      <c r="I1" s="25">
        <v>1032</v>
      </c>
      <c r="J1" s="24" t="str">
        <f>IF(I1&lt;100,"◀  단가입력","원")</f>
        <v>원</v>
      </c>
      <c r="L1" s="28">
        <f>+ROUND(+O5*0.584/1000,3)</f>
        <v>7.4480000000000004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7.4480000000000004</v>
      </c>
      <c r="M2" s="27" t="s">
        <v>7</v>
      </c>
      <c r="N2" s="133" t="s">
        <v>12</v>
      </c>
      <c r="O2" s="133"/>
      <c r="P2" s="133"/>
      <c r="Q2" s="133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7.4480000000000004</v>
      </c>
      <c r="M3" s="27" t="s">
        <v>10</v>
      </c>
      <c r="N3" s="32"/>
      <c r="O3" s="32"/>
      <c r="P3" s="132" t="str">
        <f>+'(1)'!$C$1&amp;"년"&amp;'(1)'!$E$1&amp;"월"&amp;$G$1&amp;"일"</f>
        <v>2024년1월1일</v>
      </c>
      <c r="Q3" s="132"/>
      <c r="R3" s="33"/>
    </row>
    <row r="4" spans="3:25" ht="16.5" customHeight="1" thickBot="1">
      <c r="C4" s="34" t="s">
        <v>15</v>
      </c>
      <c r="D4" s="35">
        <v>4858</v>
      </c>
      <c r="E4" s="34" t="str">
        <f>+'[1](1)'!E4</f>
        <v>고액권</v>
      </c>
      <c r="F4" s="36">
        <v>155000</v>
      </c>
      <c r="H4" s="93" t="str">
        <f>+C4</f>
        <v>판매량</v>
      </c>
      <c r="I4" s="35">
        <v>4552.7340000000004</v>
      </c>
      <c r="J4" s="42" t="str">
        <f>+'[1](1)'!J4</f>
        <v>고액권</v>
      </c>
      <c r="K4" s="36">
        <v>260000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54418</v>
      </c>
      <c r="S4" s="41" t="s">
        <v>17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3000</v>
      </c>
      <c r="H5" s="94" t="str">
        <f>+C5</f>
        <v>법인전표</v>
      </c>
      <c r="I5" s="43"/>
      <c r="J5" s="42" t="str">
        <f>+'[1](1)'!J5</f>
        <v>천원권</v>
      </c>
      <c r="K5" s="44">
        <v>1000</v>
      </c>
      <c r="M5" s="38"/>
      <c r="N5" s="45" t="str">
        <f>+C4</f>
        <v>판매량</v>
      </c>
      <c r="O5" s="46">
        <f>SUM(D4+I4+D17+I17+D35+I35)</f>
        <v>12753.313</v>
      </c>
      <c r="P5" s="47" t="str">
        <f>+E4</f>
        <v>고액권</v>
      </c>
      <c r="Q5" s="48">
        <f>SUM(F4+K4+F17+K17+F35+K35)</f>
        <v>500000</v>
      </c>
      <c r="R5" s="49">
        <v>13</v>
      </c>
      <c r="S5" s="41" t="s">
        <v>20</v>
      </c>
    </row>
    <row r="6" spans="3:25" ht="16.5" customHeight="1">
      <c r="C6" s="42" t="s">
        <v>21</v>
      </c>
      <c r="D6" s="50"/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/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4700</v>
      </c>
      <c r="R6" s="49">
        <v>2</v>
      </c>
      <c r="S6" s="41" t="s">
        <v>23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4854802</v>
      </c>
      <c r="H8" s="94" t="str">
        <f t="shared" si="2"/>
        <v>자가소비</v>
      </c>
      <c r="I8" s="50"/>
      <c r="J8" s="42" t="str">
        <f>+'[1](1)'!J8</f>
        <v>신용카드</v>
      </c>
      <c r="K8" s="44">
        <v>9263763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12626167</v>
      </c>
      <c r="R9" s="40"/>
    </row>
    <row r="10" spans="3:25" ht="16.5" customHeight="1">
      <c r="C10" s="42" t="s">
        <v>49</v>
      </c>
      <c r="D10" s="50"/>
      <c r="E10" s="42" t="str">
        <f>+'[1](1)'!E10</f>
        <v>OK케시백</v>
      </c>
      <c r="F10" s="44"/>
      <c r="H10" s="94" t="str">
        <f t="shared" si="2"/>
        <v>고객우대</v>
      </c>
      <c r="I10" s="50"/>
      <c r="J10" s="42" t="str">
        <f>+'[1](1)'!J10</f>
        <v>OK케시백</v>
      </c>
      <c r="K10" s="44">
        <v>28000</v>
      </c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M11" s="38"/>
      <c r="N11" s="51" t="str">
        <f t="shared" si="3"/>
        <v>고객우대</v>
      </c>
      <c r="O11" s="54">
        <f>SUM(D10+I10+D23+I23+D41+I41)</f>
        <v>50.26</v>
      </c>
      <c r="P11" s="51" t="str">
        <f t="shared" si="4"/>
        <v>OK케시백</v>
      </c>
      <c r="Q11" s="53">
        <f>SUM(F10+K10+F23+K23+F41+K41)</f>
        <v>28000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/>
      <c r="M12" s="38"/>
      <c r="N12" s="51" t="str">
        <f t="shared" si="3"/>
        <v>-</v>
      </c>
      <c r="O12" s="52">
        <f>SUM(O11*-35)</f>
        <v>-1759.1</v>
      </c>
      <c r="P12" s="51" t="str">
        <f t="shared" si="4"/>
        <v>모바일</v>
      </c>
      <c r="Q12" s="53">
        <f>SUM(F11+K11+F24+K24+F42+K42)</f>
        <v>0</v>
      </c>
      <c r="R12" s="40"/>
    </row>
    <row r="13" spans="3:25" ht="16.5" customHeight="1" thickBot="1">
      <c r="C13" s="59" t="s">
        <v>33</v>
      </c>
      <c r="D13" s="60">
        <f>SUM((D4-D5-D6-D7-D8-D9)*$I$1+D11)</f>
        <v>5013456</v>
      </c>
      <c r="E13" s="29" t="str">
        <f>+'[1](1)'!E13</f>
        <v>합계</v>
      </c>
      <c r="F13" s="61">
        <f>SUM(F4:F12)</f>
        <v>5012802</v>
      </c>
      <c r="G13" s="62"/>
      <c r="H13" s="92" t="str">
        <f t="shared" si="2"/>
        <v>합계</v>
      </c>
      <c r="I13" s="60">
        <f>SUM((I4-I5-I6-I7-I8-I9)*$I$1+I11)</f>
        <v>4698421.4880000008</v>
      </c>
      <c r="J13" s="29" t="str">
        <f t="shared" ref="J13" si="5">+E13</f>
        <v>합계</v>
      </c>
      <c r="K13" s="61">
        <f>IF(K8=0,0,SUM(K4:K12)-F8)</f>
        <v>4697961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-654</v>
      </c>
      <c r="K14" s="67">
        <f>SUM(K13-I13)</f>
        <v>-460.48800000082701</v>
      </c>
      <c r="N14" s="39" t="str">
        <f t="shared" si="3"/>
        <v>합계</v>
      </c>
      <c r="O14" s="68">
        <f>SUM((O5-O6-O7-O8-O9-O10)*+$I$1+O12)</f>
        <v>13159659.916000001</v>
      </c>
      <c r="P14" s="39" t="str">
        <f t="shared" si="4"/>
        <v>합계</v>
      </c>
      <c r="Q14" s="69">
        <f>SUM(Q5:Q13)</f>
        <v>13158867</v>
      </c>
    </row>
    <row r="15" spans="3:25" ht="16.5" customHeight="1" thickBot="1">
      <c r="C15" s="27">
        <v>3</v>
      </c>
      <c r="H15" s="27">
        <v>4</v>
      </c>
      <c r="Q15" s="70">
        <f>SUM(F14+K14+F27+K27)</f>
        <v>-792.91600000113249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3342.5790000000002</v>
      </c>
      <c r="E17" s="34" t="str">
        <f>+E4</f>
        <v>고액권</v>
      </c>
      <c r="F17" s="36">
        <v>85000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700</v>
      </c>
      <c r="H18" s="94" t="str">
        <f>+C5</f>
        <v>법인전표</v>
      </c>
      <c r="I18" s="43"/>
      <c r="J18" s="42" t="str">
        <f>+E5</f>
        <v>천원권</v>
      </c>
      <c r="K18" s="44"/>
      <c r="N18" s="130" t="s">
        <v>34</v>
      </c>
      <c r="O18" s="143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0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4" t="s">
        <v>37</v>
      </c>
      <c r="O19" s="135"/>
      <c r="P19" s="117">
        <v>7</v>
      </c>
      <c r="Q19" s="48">
        <f>SUM(P19*1000)</f>
        <v>7000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0" t="s">
        <v>38</v>
      </c>
      <c r="O20" s="141"/>
      <c r="P20" s="118">
        <v>74</v>
      </c>
      <c r="Q20" s="53">
        <f>SUM(P20*1000)</f>
        <v>74000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12626167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0" t="s">
        <v>56</v>
      </c>
      <c r="O21" s="141"/>
      <c r="P21" s="118">
        <v>2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2" t="s">
        <v>58</v>
      </c>
      <c r="O22" s="137"/>
      <c r="P22" s="118">
        <v>8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50.26</v>
      </c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36" t="s">
        <v>60</v>
      </c>
      <c r="O23" s="137"/>
      <c r="P23" s="118">
        <v>9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-1759.1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36" t="s">
        <v>63</v>
      </c>
      <c r="O24" s="137"/>
      <c r="P24" s="118">
        <v>4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36"/>
      <c r="O25" s="137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3447782.4280000003</v>
      </c>
      <c r="E26" s="29" t="str">
        <f t="shared" si="8"/>
        <v>합계</v>
      </c>
      <c r="F26" s="61">
        <f>IF(F21=0,0,SUM(F17:F25)-K8)</f>
        <v>3448104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36"/>
      <c r="O26" s="137"/>
      <c r="P26" s="72"/>
      <c r="Q26" s="113"/>
      <c r="R26" s="32"/>
      <c r="S26" s="32"/>
    </row>
    <row r="27" spans="3:19" ht="15.75" customHeight="1" thickBot="1">
      <c r="F27" s="67">
        <f>SUM(F26-D26)</f>
        <v>321.57199999969453</v>
      </c>
      <c r="K27" s="67">
        <f>SUM(K26-I26)</f>
        <v>0</v>
      </c>
      <c r="N27" s="138" t="s">
        <v>39</v>
      </c>
      <c r="O27" s="139"/>
      <c r="P27" s="119">
        <f>+P28-SUM(P19:P26)</f>
        <v>-3</v>
      </c>
      <c r="Q27" s="73"/>
    </row>
    <row r="28" spans="3:19" ht="23.25" customHeight="1" thickBot="1">
      <c r="F28" s="67"/>
      <c r="K28" s="67"/>
      <c r="N28" s="130" t="s">
        <v>40</v>
      </c>
      <c r="O28" s="131"/>
      <c r="P28" s="120">
        <v>101</v>
      </c>
      <c r="Q28" s="69">
        <f>SUM(Q19:Q27)</f>
        <v>81000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30320</v>
      </c>
      <c r="P31" s="103">
        <v>30371</v>
      </c>
      <c r="Q31" s="104">
        <f>P31-O31</f>
        <v>51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0.745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7.45</v>
      </c>
      <c r="M3" s="18" t="s">
        <v>10</v>
      </c>
      <c r="N3" s="3"/>
      <c r="O3" s="3"/>
      <c r="P3" s="145" t="str">
        <f>+'(1)'!C1&amp;"년"&amp;'(1)'!E1&amp;"월"&amp;C1&amp;"일"</f>
        <v>2024년1월10일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0.67700000000000005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7.447000000000001</v>
      </c>
      <c r="M3" s="18" t="s">
        <v>10</v>
      </c>
      <c r="N3" s="3"/>
      <c r="O3" s="3"/>
      <c r="P3" s="145" t="str">
        <f>+'(1)'!C1&amp;"년"&amp;'(1)'!E1&amp;"월"&amp;C1&amp;"일"</f>
        <v>2024년1월11일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0.621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7.452</v>
      </c>
      <c r="M3" s="18" t="s">
        <v>10</v>
      </c>
      <c r="N3" s="3"/>
      <c r="O3" s="3"/>
      <c r="P3" s="145" t="str">
        <f>+'(1)'!C1&amp;"년"&amp;'(1)'!E1&amp;"월"&amp;C1&amp;"일"</f>
        <v>2024년1월12일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0.57299999999999995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7.4489999999999998</v>
      </c>
      <c r="M3" s="18" t="s">
        <v>10</v>
      </c>
      <c r="N3" s="3"/>
      <c r="O3" s="3"/>
      <c r="P3" s="145" t="str">
        <f>+'(1)'!C1&amp;"년"&amp;'(1)'!E1&amp;"월"&amp;C1&amp;"일"</f>
        <v>2024년1월13일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0.53200000000000003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7.4480000000000004</v>
      </c>
      <c r="M3" s="18" t="s">
        <v>10</v>
      </c>
      <c r="N3" s="3"/>
      <c r="O3" s="3"/>
      <c r="P3" s="145" t="str">
        <f>+'(1)'!C1&amp;"년"&amp;'(1)'!E1&amp;"월"&amp;C1&amp;"일"</f>
        <v>2024년1월14일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0.497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7.4550000000000001</v>
      </c>
      <c r="M3" s="18" t="s">
        <v>10</v>
      </c>
      <c r="N3" s="3"/>
      <c r="O3" s="3"/>
      <c r="P3" s="145" t="str">
        <f>+'(1)'!C1&amp;"년"&amp;'(1)'!E1&amp;"월"&amp;C1&amp;"일"</f>
        <v>2024년1월15일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0.46600000000000003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7.4560000000000004</v>
      </c>
      <c r="M3" s="18" t="s">
        <v>10</v>
      </c>
      <c r="N3" s="3"/>
      <c r="O3" s="3"/>
      <c r="P3" s="145" t="str">
        <f>+'(1)'!C1&amp;"년"&amp;'(1)'!E1&amp;"월"&amp;C1&amp;"일"</f>
        <v>2024년1월16일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0.439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7.4630000000000001</v>
      </c>
      <c r="M3" s="18" t="s">
        <v>10</v>
      </c>
      <c r="N3" s="3"/>
      <c r="O3" s="3"/>
      <c r="P3" s="145" t="str">
        <f>+'(1)'!C1&amp;"년"&amp;'(1)'!E1&amp;"월"&amp;C1&amp;"일"</f>
        <v>2024년1월17일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0.41499999999999998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7.47</v>
      </c>
      <c r="M3" s="18" t="s">
        <v>10</v>
      </c>
      <c r="N3" s="3"/>
      <c r="O3" s="3"/>
      <c r="P3" s="145" t="str">
        <f>+'(1)'!C1&amp;"년"&amp;'(1)'!E1&amp;"월"&amp;C1&amp;"일"</f>
        <v>2024년1월18일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0.39300000000000002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7.4670000000000005</v>
      </c>
      <c r="M3" s="18" t="s">
        <v>10</v>
      </c>
      <c r="N3" s="3"/>
      <c r="O3" s="3"/>
      <c r="P3" s="145" t="str">
        <f>+'(1)'!C1&amp;"년"&amp;'(1)'!E1&amp;"월"&amp;C1&amp;"일"</f>
        <v>2024년1월19일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f>'(1)'!E1</f>
        <v>1</v>
      </c>
      <c r="F1" s="27"/>
      <c r="G1" s="27"/>
      <c r="H1" s="27"/>
      <c r="I1" s="27">
        <f>'(1)'!I1</f>
        <v>1032</v>
      </c>
      <c r="J1" s="27"/>
      <c r="K1" s="27"/>
      <c r="L1" s="31">
        <f>+ROUND(+O5*0.584/1000,3)</f>
        <v>0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3.7240000000000002</v>
      </c>
      <c r="M2" s="27" t="s">
        <v>7</v>
      </c>
      <c r="N2" s="133" t="s">
        <v>42</v>
      </c>
      <c r="O2" s="133"/>
      <c r="P2" s="133"/>
      <c r="Q2" s="133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7.4480000000000004</v>
      </c>
      <c r="M3" s="27" t="s">
        <v>10</v>
      </c>
      <c r="N3" s="32"/>
      <c r="O3" s="32"/>
      <c r="P3" s="132" t="str">
        <f>+'(1)'!C1&amp;"년"&amp;'(1)'!E1&amp;"월"&amp;C1&amp;"일"</f>
        <v>2024년1월2일</v>
      </c>
      <c r="Q3" s="132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/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37"/>
      <c r="M5" s="82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49"/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49"/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2"/>
        <v>자가소비</v>
      </c>
      <c r="I8" s="50"/>
      <c r="J8" s="42" t="str">
        <f>+'[1](1)'!J8</f>
        <v>신용카드</v>
      </c>
      <c r="K8" s="44"/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0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37"/>
      <c r="M11" s="82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0</v>
      </c>
      <c r="P12" s="51" t="str">
        <f t="shared" si="4"/>
        <v>모바일</v>
      </c>
      <c r="Q12" s="53">
        <f>SUM(F11+K11+F24+K24+F42+K42)</f>
        <v>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SUM((I4-I5-I6-I7-I8-I9)*$I$1+I11)</f>
        <v>0</v>
      </c>
      <c r="J13" s="29" t="str">
        <f t="shared" ref="J13" si="5">+E13</f>
        <v>합계</v>
      </c>
      <c r="K13" s="61">
        <f>IF(K8=0,0,SUM(K4:K12)-F8)</f>
        <v>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0</v>
      </c>
      <c r="P14" s="39" t="str">
        <f t="shared" si="4"/>
        <v>합계</v>
      </c>
      <c r="Q14" s="69">
        <f>SUM(Q5:Q13)</f>
        <v>0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/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/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36"/>
      <c r="O26" s="137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0" t="s">
        <v>40</v>
      </c>
      <c r="O28" s="131"/>
      <c r="P28" s="120"/>
      <c r="Q28" s="69">
        <f>SUM(Q19:Q27)</f>
        <v>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/>
      <c r="P31" s="103"/>
      <c r="Q31" s="104">
        <f>P31-O31</f>
        <v>0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4:O24"/>
    <mergeCell ref="N27:O27"/>
    <mergeCell ref="N22:O22"/>
    <mergeCell ref="N23:O23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0.373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7.46</v>
      </c>
      <c r="M3" s="18" t="s">
        <v>10</v>
      </c>
      <c r="N3" s="3"/>
      <c r="O3" s="3"/>
      <c r="P3" s="145" t="str">
        <f>+'(1)'!C1&amp;"년"&amp;'(1)'!E1&amp;"월"&amp;C1&amp;"일"</f>
        <v>2024년1월20일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0.35499999999999998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7.4550000000000001</v>
      </c>
      <c r="M3" s="18" t="s">
        <v>10</v>
      </c>
      <c r="N3" s="3"/>
      <c r="O3" s="3"/>
      <c r="P3" s="145" t="str">
        <f>+'(1)'!C1&amp;"년"&amp;'(1)'!E1&amp;"월"&amp;C1&amp;"일"</f>
        <v>2024년1월21일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0.33900000000000002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7.4580000000000002</v>
      </c>
      <c r="M3" s="18" t="s">
        <v>10</v>
      </c>
      <c r="N3" s="3"/>
      <c r="O3" s="3"/>
      <c r="P3" s="145" t="str">
        <f>+'(1)'!C1&amp;"년"&amp;'(1)'!E1&amp;"월"&amp;C1&amp;"일"</f>
        <v>2024년1월22일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0.32400000000000001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7.452</v>
      </c>
      <c r="M3" s="18" t="s">
        <v>10</v>
      </c>
      <c r="N3" s="3"/>
      <c r="O3" s="3"/>
      <c r="P3" s="145" t="str">
        <f>+'(1)'!C1&amp;"년"&amp;'(1)'!E1&amp;"월"&amp;C1&amp;"일"</f>
        <v>2024년1월23일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0.311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7.4640000000000004</v>
      </c>
      <c r="M3" s="18" t="s">
        <v>10</v>
      </c>
      <c r="N3" s="3"/>
      <c r="O3" s="3"/>
      <c r="P3" s="145" t="str">
        <f>+'(1)'!C1&amp;"년"&amp;'(1)'!E1&amp;"월"&amp;C1&amp;"일"</f>
        <v>2024년1월24일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0.29899999999999999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7.4749999999999996</v>
      </c>
      <c r="M3" s="18" t="s">
        <v>10</v>
      </c>
      <c r="N3" s="3"/>
      <c r="O3" s="3"/>
      <c r="P3" s="145" t="str">
        <f>+'(1)'!C1&amp;"년"&amp;'(1)'!E1&amp;"월"&amp;C1&amp;"일"</f>
        <v>2024년1월25일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0.28799999999999998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7.4879999999999995</v>
      </c>
      <c r="M3" s="18" t="s">
        <v>10</v>
      </c>
      <c r="N3" s="3"/>
      <c r="O3" s="3"/>
      <c r="P3" s="145" t="str">
        <f>+'(1)'!C1&amp;"년"&amp;'(1)'!E1&amp;"월"&amp;C1&amp;"일"</f>
        <v>2024년1월26일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0.27700000000000002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7.479000000000001</v>
      </c>
      <c r="M3" s="18" t="s">
        <v>10</v>
      </c>
      <c r="N3" s="3"/>
      <c r="O3" s="3"/>
      <c r="P3" s="145" t="str">
        <f>+'(1)'!C1&amp;"년"&amp;'(1)'!E1&amp;"월"&amp;C1&amp;"일"</f>
        <v>2024년1월27일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0.26700000000000002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7.4760000000000009</v>
      </c>
      <c r="M3" s="18" t="s">
        <v>10</v>
      </c>
      <c r="N3" s="3"/>
      <c r="O3" s="3"/>
      <c r="P3" s="145" t="str">
        <f>+'(1)'!C1&amp;"년"&amp;'(1)'!E1&amp;"월"&amp;C1&amp;"일"</f>
        <v>2024년1월28일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0.25800000000000001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7.4820000000000002</v>
      </c>
      <c r="M3" s="18" t="s">
        <v>10</v>
      </c>
      <c r="N3" s="3"/>
      <c r="O3" s="3"/>
      <c r="P3" s="145" t="str">
        <f>+'(1)'!C1&amp;"년"&amp;'(1)'!E1&amp;"월"&amp;C1&amp;"일"</f>
        <v>2024년1월29일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1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2.4830000000000001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7.4489999999999998</v>
      </c>
      <c r="M3" s="18" t="s">
        <v>10</v>
      </c>
      <c r="N3" s="3"/>
      <c r="O3" s="3"/>
      <c r="P3" s="145" t="str">
        <f>+'(1)'!C1&amp;"년"&amp;'(1)'!E1&amp;"월"&amp;C1&amp;"일"</f>
        <v>2024년1월3일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2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SUM((I4-I5-I6-I7-I8-I9)*$I$1+I11)</f>
        <v>0</v>
      </c>
      <c r="J13" s="29" t="str">
        <f t="shared" ref="J13" si="5">+E13</f>
        <v>합계</v>
      </c>
      <c r="K13" s="61">
        <f>IF(K8=0,0,SUM(K4:K12)-F8)</f>
        <v>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0</v>
      </c>
      <c r="P14" s="39" t="str">
        <f t="shared" si="4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/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0.249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7.47</v>
      </c>
      <c r="M3" s="18" t="s">
        <v>10</v>
      </c>
      <c r="N3" s="3"/>
      <c r="O3" s="3"/>
      <c r="P3" s="145" t="str">
        <f>+'(1)'!C1&amp;"년"&amp;'(1)'!E1&amp;"월"&amp;C1&amp;"일"</f>
        <v>2024년1월30일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0.24099999999999999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7.4710000000000001</v>
      </c>
      <c r="M3" s="18" t="s">
        <v>10</v>
      </c>
      <c r="N3" s="3"/>
      <c r="O3" s="3"/>
      <c r="P3" s="145" t="str">
        <f>+'(1)'!C1&amp;"년"&amp;'(1)'!E1&amp;"월"&amp;C1&amp;"일"</f>
        <v>2024년1월31일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1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1.8620000000000001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7.4480000000000004</v>
      </c>
      <c r="M3" s="18" t="s">
        <v>10</v>
      </c>
      <c r="N3" s="3"/>
      <c r="O3" s="3"/>
      <c r="P3" s="145" t="str">
        <f>+'(1)'!C1&amp;"년"&amp;'(1)'!E1&amp;"월"&amp;C1&amp;"일"</f>
        <v>2024년1월4일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2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SUM((I4-I5-I6-I7-I8-I9)*$I$1+I11)</f>
        <v>0</v>
      </c>
      <c r="J13" s="29" t="str">
        <f t="shared" ref="J13" si="5">+E13</f>
        <v>합계</v>
      </c>
      <c r="K13" s="61">
        <f>IF(K8=0,0,SUM(K4:K12)-F8)</f>
        <v>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0</v>
      </c>
      <c r="P14" s="39" t="str">
        <f t="shared" si="4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/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f>'(1)'!E1</f>
        <v>1</v>
      </c>
      <c r="F1" s="1"/>
      <c r="G1" s="1"/>
      <c r="H1" s="1"/>
      <c r="I1" s="128">
        <f>'(1)'!I1</f>
        <v>1032</v>
      </c>
      <c r="J1" s="1"/>
      <c r="K1" s="1"/>
      <c r="L1" s="21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1.49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7.45</v>
      </c>
      <c r="M3" s="18" t="s">
        <v>10</v>
      </c>
      <c r="N3" s="3"/>
      <c r="O3" s="3"/>
      <c r="P3" s="145" t="str">
        <f>+'(1)'!C1&amp;"년"&amp;'(1)'!E1&amp;"월"&amp;C1&amp;"일"</f>
        <v>2024년1월5일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2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SUM((I4-I5-I6-I7-I8-I9)*$I$1+I11)</f>
        <v>0</v>
      </c>
      <c r="J13" s="29" t="str">
        <f t="shared" ref="J13" si="5">+E13</f>
        <v>합계</v>
      </c>
      <c r="K13" s="61">
        <f>IF(K8=0,0,SUM(K4:K12)-F8)</f>
        <v>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0</v>
      </c>
      <c r="P14" s="39" t="str">
        <f t="shared" si="4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0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1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1.242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7.452</v>
      </c>
      <c r="M3" s="18" t="s">
        <v>10</v>
      </c>
      <c r="N3" s="3"/>
      <c r="O3" s="3"/>
      <c r="P3" s="145" t="str">
        <f>+'(1)'!C1&amp;"년"&amp;'(1)'!E1&amp;"월"&amp;C1&amp;"일"</f>
        <v>2024년1월6일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2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SUM((I4-I5-I6-I7-I8-I9)*$I$1+I11)</f>
        <v>0</v>
      </c>
      <c r="J13" s="29" t="str">
        <f t="shared" ref="J13" si="5">+E13</f>
        <v>합계</v>
      </c>
      <c r="K13" s="61">
        <f>IF(K8=0,0,SUM(K4:K12)-F8)</f>
        <v>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0</v>
      </c>
      <c r="P14" s="39" t="str">
        <f t="shared" si="4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/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1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1.0649999999999999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7.4550000000000001</v>
      </c>
      <c r="M3" s="18" t="s">
        <v>10</v>
      </c>
      <c r="N3" s="3"/>
      <c r="O3" s="3"/>
      <c r="P3" s="145" t="str">
        <f>+'(1)'!C1&amp;"년"&amp;'(1)'!E1&amp;"월"&amp;C1&amp;"일"</f>
        <v>2024년1월7일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2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SUM((I4-I5-I6-I7-I8-I9)*$I$1+I11)</f>
        <v>0</v>
      </c>
      <c r="J13" s="29" t="str">
        <f t="shared" ref="J13" si="5">+E13</f>
        <v>합계</v>
      </c>
      <c r="K13" s="61">
        <f>IF(K8=0,0,SUM(K4:K12)-F8)</f>
        <v>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0</v>
      </c>
      <c r="P14" s="39" t="str">
        <f t="shared" si="4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/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0.93200000000000005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7.4560000000000004</v>
      </c>
      <c r="M3" s="18" t="s">
        <v>10</v>
      </c>
      <c r="N3" s="3"/>
      <c r="O3" s="3"/>
      <c r="P3" s="145" t="str">
        <f>+'(1)'!C1&amp;"년"&amp;'(1)'!E1&amp;"월"&amp;C1&amp;"일"</f>
        <v>2024년1월8일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2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SUM((I4-I5-I6-I7-I8-I9)*$I$1+I11)</f>
        <v>0</v>
      </c>
      <c r="J13" s="29" t="str">
        <f t="shared" ref="J13" si="5">+E13</f>
        <v>합계</v>
      </c>
      <c r="K13" s="61">
        <f>IF(K8=0,0,SUM(K4:K12)-F8)</f>
        <v>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0</v>
      </c>
      <c r="P14" s="39" t="str">
        <f t="shared" si="4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" sqref="E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f>'(1)'!E1</f>
        <v>1</v>
      </c>
      <c r="F1" s="1"/>
      <c r="G1" s="1"/>
      <c r="H1" s="1"/>
      <c r="I1" s="1">
        <f>'(1)'!I1</f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0.82799999999999996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7.452</v>
      </c>
      <c r="M3" s="18" t="s">
        <v>10</v>
      </c>
      <c r="N3" s="3"/>
      <c r="O3" s="3"/>
      <c r="P3" s="145" t="str">
        <f>+'(1)'!C1&amp;"년"&amp;'(1)'!E1&amp;"월"&amp;C1&amp;"일"</f>
        <v>2024년1월9일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2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SUM((I4-I5-I6-I7-I8-I9)*$I$1+I11)</f>
        <v>0</v>
      </c>
      <c r="J13" s="29" t="str">
        <f t="shared" ref="J13" si="5">+E13</f>
        <v>합계</v>
      </c>
      <c r="K13" s="61">
        <f>IF(K8=0,0,SUM(K4:K12)-F8)</f>
        <v>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0</v>
      </c>
      <c r="P14" s="39" t="str">
        <f t="shared" si="4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2024-01-02T00:13:21Z</dcterms:modified>
</cp:coreProperties>
</file>