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4" activeTab="30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</sheets>
  <calcPr calcId="144525"/>
</workbook>
</file>

<file path=xl/calcChain.xml><?xml version="1.0" encoding="utf-8"?>
<calcChain xmlns="http://schemas.openxmlformats.org/spreadsheetml/2006/main">
  <c r="Q24" i="154" l="1"/>
  <c r="E12" i="153" l="1"/>
  <c r="E11" i="153"/>
  <c r="E10" i="153"/>
  <c r="E9" i="153"/>
  <c r="E8" i="153"/>
  <c r="E7" i="153"/>
  <c r="E6" i="153"/>
  <c r="E5" i="153"/>
  <c r="E4" i="153"/>
  <c r="Q24" i="153" l="1"/>
  <c r="Q23" i="149" l="1"/>
  <c r="P25" i="146" l="1"/>
  <c r="Q24" i="145" l="1"/>
  <c r="Q24" i="140" l="1"/>
  <c r="P25" i="1" l="1"/>
  <c r="Q26" i="159" l="1"/>
  <c r="P25" i="159"/>
  <c r="Q23" i="159"/>
  <c r="Q22" i="159"/>
  <c r="Q21" i="159"/>
  <c r="Q20" i="159"/>
  <c r="Q19" i="159"/>
  <c r="P25" i="158"/>
  <c r="Q23" i="158"/>
  <c r="Q22" i="158"/>
  <c r="Q20" i="158"/>
  <c r="Q19" i="158"/>
  <c r="P25" i="157"/>
  <c r="Q23" i="157"/>
  <c r="Q22" i="157"/>
  <c r="Q20" i="157"/>
  <c r="Q19" i="157"/>
  <c r="P25" i="156"/>
  <c r="Q23" i="156"/>
  <c r="Q22" i="156"/>
  <c r="Q20" i="156"/>
  <c r="Q19" i="156"/>
  <c r="P25" i="155"/>
  <c r="Q23" i="155"/>
  <c r="Q22" i="155"/>
  <c r="Q20" i="155"/>
  <c r="Q19" i="155"/>
  <c r="P25" i="154"/>
  <c r="Q23" i="154"/>
  <c r="Q22" i="154"/>
  <c r="Q21" i="154"/>
  <c r="Q20" i="154"/>
  <c r="Q19" i="154"/>
  <c r="P25" i="153"/>
  <c r="Q23" i="153"/>
  <c r="Q22" i="153"/>
  <c r="Q21" i="153"/>
  <c r="Q20" i="153"/>
  <c r="Q19" i="153"/>
  <c r="P25" i="152"/>
  <c r="Q23" i="152"/>
  <c r="Q22" i="152"/>
  <c r="Q20" i="152"/>
  <c r="Q19" i="152"/>
  <c r="P25" i="151"/>
  <c r="Q23" i="151"/>
  <c r="Q22" i="151"/>
  <c r="Q20" i="151"/>
  <c r="Q19" i="151"/>
  <c r="P25" i="150"/>
  <c r="Q23" i="150"/>
  <c r="Q22" i="150"/>
  <c r="Q20" i="150"/>
  <c r="Q19" i="150"/>
  <c r="P25" i="149"/>
  <c r="Q20" i="149"/>
  <c r="Q19" i="149"/>
  <c r="P25" i="148"/>
  <c r="Q23" i="148"/>
  <c r="Q22" i="148"/>
  <c r="Q20" i="148"/>
  <c r="Q19" i="148"/>
  <c r="P25" i="147"/>
  <c r="Q23" i="147"/>
  <c r="Q22" i="147"/>
  <c r="Q20" i="147"/>
  <c r="Q19" i="147"/>
  <c r="Q23" i="146"/>
  <c r="Q22" i="146"/>
  <c r="Q20" i="146"/>
  <c r="Q19" i="146"/>
  <c r="P25" i="145"/>
  <c r="Q23" i="145"/>
  <c r="Q22" i="145"/>
  <c r="Q21" i="145"/>
  <c r="Q20" i="145"/>
  <c r="Q19" i="145"/>
  <c r="P25" i="144"/>
  <c r="Q23" i="144"/>
  <c r="Q22" i="144"/>
  <c r="Q20" i="144"/>
  <c r="Q19" i="144"/>
  <c r="P25" i="143"/>
  <c r="Q23" i="143"/>
  <c r="Q20" i="143"/>
  <c r="Q19" i="143"/>
  <c r="P25" i="142"/>
  <c r="Q23" i="142"/>
  <c r="Q20" i="142"/>
  <c r="Q19" i="142"/>
  <c r="P25" i="141"/>
  <c r="Q23" i="141"/>
  <c r="Q22" i="141"/>
  <c r="Q20" i="141"/>
  <c r="Q19" i="141"/>
  <c r="P25" i="140"/>
  <c r="Q23" i="140"/>
  <c r="Q22" i="140"/>
  <c r="Q20" i="140"/>
  <c r="Q19" i="140"/>
  <c r="P25" i="139"/>
  <c r="Q23" i="139"/>
  <c r="Q22" i="139"/>
  <c r="Q20" i="139"/>
  <c r="Q19" i="139"/>
  <c r="P25" i="138"/>
  <c r="Q23" i="138"/>
  <c r="Q22" i="138"/>
  <c r="Q20" i="138"/>
  <c r="Q19" i="138"/>
  <c r="P25" i="137"/>
  <c r="Q23" i="137"/>
  <c r="Q20" i="137"/>
  <c r="Q19" i="137"/>
  <c r="P25" i="136"/>
  <c r="Q23" i="136"/>
  <c r="Q22" i="136"/>
  <c r="Q20" i="136"/>
  <c r="Q19" i="136"/>
  <c r="P25" i="135"/>
  <c r="Q23" i="135"/>
  <c r="Q22" i="135"/>
  <c r="Q20" i="135"/>
  <c r="Q19" i="135"/>
  <c r="P25" i="134"/>
  <c r="Q23" i="134"/>
  <c r="Q22" i="134"/>
  <c r="Q20" i="134"/>
  <c r="Q19" i="134"/>
  <c r="P25" i="133"/>
  <c r="Q23" i="133"/>
  <c r="Q22" i="133"/>
  <c r="Q20" i="133"/>
  <c r="Q19" i="133"/>
  <c r="P25" i="132"/>
  <c r="Q23" i="132"/>
  <c r="Q22" i="132"/>
  <c r="Q20" i="132"/>
  <c r="Q19" i="132"/>
  <c r="P25" i="131"/>
  <c r="Q23" i="131"/>
  <c r="Q22" i="131"/>
  <c r="Q20" i="131"/>
  <c r="Q19" i="131"/>
  <c r="P25" i="13"/>
  <c r="Q23" i="13"/>
  <c r="Q22" i="13"/>
  <c r="Q20" i="13"/>
  <c r="Q19" i="13"/>
  <c r="Q23" i="1"/>
  <c r="Q26" i="158" l="1"/>
  <c r="Q26" i="157"/>
  <c r="Q26" i="156"/>
  <c r="Q26" i="155"/>
  <c r="Q26" i="154"/>
  <c r="Q26" i="153"/>
  <c r="Q26" i="152"/>
  <c r="Q26" i="151"/>
  <c r="Q26" i="150"/>
  <c r="Q26" i="149"/>
  <c r="Q26" i="148"/>
  <c r="Q26" i="147"/>
  <c r="Q26" i="146"/>
  <c r="Q26" i="145"/>
  <c r="Q26" i="144"/>
  <c r="Q26" i="143"/>
  <c r="Q26" i="142"/>
  <c r="Q26" i="141"/>
  <c r="Q26" i="140"/>
  <c r="Q26" i="139"/>
  <c r="Q26" i="138"/>
  <c r="Q26" i="137"/>
  <c r="Q26" i="136"/>
  <c r="Q26" i="135"/>
  <c r="Q26" i="134"/>
  <c r="Q26" i="133"/>
  <c r="Q26" i="132"/>
  <c r="Q26" i="131"/>
  <c r="Q26" i="13"/>
  <c r="Q29" i="159"/>
  <c r="Q29" i="158"/>
  <c r="Q29" i="157"/>
  <c r="Q29" i="156"/>
  <c r="Q29" i="155"/>
  <c r="Q29" i="154"/>
  <c r="Q29" i="153"/>
  <c r="Q29" i="152"/>
  <c r="Q29" i="151"/>
  <c r="Q29" i="150"/>
  <c r="Q29" i="149"/>
  <c r="Q29" i="148"/>
  <c r="Q29" i="147"/>
  <c r="Q29" i="146"/>
  <c r="Q29" i="145"/>
  <c r="Q29" i="144"/>
  <c r="Q29" i="143"/>
  <c r="Q29" i="142"/>
  <c r="Q29" i="141"/>
  <c r="Q29" i="140"/>
  <c r="Q29" i="139"/>
  <c r="Q29" i="138"/>
  <c r="Q29" i="137"/>
  <c r="Q29" i="136"/>
  <c r="Q29" i="135"/>
  <c r="Q29" i="134"/>
  <c r="Q29" i="133"/>
  <c r="Q29" i="132"/>
  <c r="Q29" i="131"/>
  <c r="Q29" i="13"/>
  <c r="Q29" i="1"/>
  <c r="I24" i="159" l="1"/>
  <c r="H24" i="159"/>
  <c r="E24" i="159"/>
  <c r="D24" i="159"/>
  <c r="O12" i="159"/>
  <c r="I11" i="159"/>
  <c r="D11" i="159"/>
  <c r="I24" i="158"/>
  <c r="H24" i="158"/>
  <c r="E24" i="158"/>
  <c r="D24" i="158"/>
  <c r="I11" i="158"/>
  <c r="D11" i="158"/>
  <c r="I24" i="157"/>
  <c r="H24" i="157"/>
  <c r="E24" i="157"/>
  <c r="D24" i="157"/>
  <c r="I11" i="157"/>
  <c r="D11" i="157"/>
  <c r="I24" i="156"/>
  <c r="H24" i="156"/>
  <c r="E24" i="156"/>
  <c r="D24" i="156"/>
  <c r="I11" i="156"/>
  <c r="D11" i="156"/>
  <c r="I24" i="155"/>
  <c r="H24" i="155"/>
  <c r="E24" i="155"/>
  <c r="D24" i="155"/>
  <c r="I11" i="155"/>
  <c r="D11" i="155"/>
  <c r="I24" i="154"/>
  <c r="H24" i="154"/>
  <c r="E24" i="154"/>
  <c r="D24" i="154"/>
  <c r="I11" i="154"/>
  <c r="D11" i="154"/>
  <c r="I24" i="153"/>
  <c r="H24" i="153"/>
  <c r="E24" i="153"/>
  <c r="D24" i="153"/>
  <c r="I11" i="153"/>
  <c r="I24" i="152"/>
  <c r="H24" i="152"/>
  <c r="E24" i="152"/>
  <c r="D24" i="152"/>
  <c r="I11" i="152"/>
  <c r="D11" i="152"/>
  <c r="I24" i="151"/>
  <c r="H24" i="151"/>
  <c r="E24" i="151"/>
  <c r="D24" i="151"/>
  <c r="I11" i="151"/>
  <c r="D11" i="151"/>
  <c r="I24" i="150"/>
  <c r="H24" i="150"/>
  <c r="E24" i="150"/>
  <c r="D24" i="150"/>
  <c r="I11" i="150"/>
  <c r="D11" i="150"/>
  <c r="I24" i="149"/>
  <c r="H24" i="149"/>
  <c r="E24" i="149"/>
  <c r="D24" i="149"/>
  <c r="I11" i="149"/>
  <c r="D11" i="149"/>
  <c r="I24" i="148"/>
  <c r="H24" i="148"/>
  <c r="E24" i="148"/>
  <c r="D24" i="148"/>
  <c r="I11" i="148"/>
  <c r="D11" i="148"/>
  <c r="I24" i="147"/>
  <c r="H24" i="147"/>
  <c r="E24" i="147"/>
  <c r="D24" i="147"/>
  <c r="I11" i="147"/>
  <c r="D11" i="147"/>
  <c r="I24" i="146"/>
  <c r="H24" i="146"/>
  <c r="E24" i="146"/>
  <c r="D24" i="146"/>
  <c r="I11" i="146"/>
  <c r="D11" i="146"/>
  <c r="I24" i="145"/>
  <c r="H24" i="145"/>
  <c r="E24" i="145"/>
  <c r="D24" i="145"/>
  <c r="I11" i="145"/>
  <c r="D11" i="145"/>
  <c r="I24" i="144"/>
  <c r="H24" i="144"/>
  <c r="E24" i="144"/>
  <c r="D24" i="144"/>
  <c r="I11" i="144"/>
  <c r="D11" i="144"/>
  <c r="I24" i="143"/>
  <c r="H24" i="143"/>
  <c r="E24" i="143"/>
  <c r="D24" i="143"/>
  <c r="I11" i="143"/>
  <c r="D11" i="143"/>
  <c r="I24" i="142"/>
  <c r="H24" i="142"/>
  <c r="E24" i="142"/>
  <c r="D24" i="142"/>
  <c r="I11" i="142"/>
  <c r="D11" i="142"/>
  <c r="I24" i="141"/>
  <c r="H24" i="141"/>
  <c r="E24" i="141"/>
  <c r="D24" i="141"/>
  <c r="I11" i="141"/>
  <c r="D11" i="141"/>
  <c r="I24" i="140"/>
  <c r="H24" i="140"/>
  <c r="E24" i="140"/>
  <c r="D24" i="140"/>
  <c r="I11" i="140"/>
  <c r="D11" i="140"/>
  <c r="I24" i="139"/>
  <c r="H24" i="139"/>
  <c r="E24" i="139"/>
  <c r="D24" i="139"/>
  <c r="O12" i="139"/>
  <c r="I11" i="139"/>
  <c r="D11" i="139"/>
  <c r="I24" i="138"/>
  <c r="H24" i="138"/>
  <c r="E24" i="138"/>
  <c r="D24" i="138"/>
  <c r="I11" i="138"/>
  <c r="D11" i="138"/>
  <c r="I24" i="137"/>
  <c r="H24" i="137"/>
  <c r="E24" i="137"/>
  <c r="D24" i="137"/>
  <c r="I11" i="137"/>
  <c r="D11" i="137"/>
  <c r="I24" i="136"/>
  <c r="H24" i="136"/>
  <c r="E24" i="136"/>
  <c r="D24" i="136"/>
  <c r="I11" i="136"/>
  <c r="D11" i="136"/>
  <c r="I24" i="135"/>
  <c r="H24" i="135"/>
  <c r="E24" i="135"/>
  <c r="D24" i="135"/>
  <c r="I11" i="135"/>
  <c r="D11" i="135"/>
  <c r="I24" i="134"/>
  <c r="H24" i="134"/>
  <c r="E24" i="134"/>
  <c r="D24" i="134"/>
  <c r="I11" i="134"/>
  <c r="D11" i="134"/>
  <c r="I24" i="133"/>
  <c r="H24" i="133"/>
  <c r="E24" i="133"/>
  <c r="D24" i="133"/>
  <c r="I11" i="133"/>
  <c r="D11" i="133"/>
  <c r="I24" i="132"/>
  <c r="H24" i="132"/>
  <c r="E24" i="132"/>
  <c r="D24" i="132"/>
  <c r="O12" i="132"/>
  <c r="I11" i="132"/>
  <c r="D11" i="132"/>
  <c r="I24" i="131"/>
  <c r="H24" i="131"/>
  <c r="E24" i="131"/>
  <c r="D24" i="131"/>
  <c r="I11" i="131"/>
  <c r="D11" i="131"/>
  <c r="I24" i="13"/>
  <c r="D24" i="13"/>
  <c r="I11" i="13"/>
  <c r="D11" i="13"/>
  <c r="I24" i="1"/>
  <c r="D24" i="1"/>
  <c r="I11" i="1"/>
  <c r="D11" i="1"/>
  <c r="I26" i="1" l="1"/>
  <c r="I13" i="1"/>
  <c r="D26" i="1"/>
  <c r="D13" i="1"/>
  <c r="K26" i="13"/>
  <c r="F26" i="13"/>
  <c r="E26" i="13"/>
  <c r="J26" i="13" s="1"/>
  <c r="H25" i="13"/>
  <c r="C25" i="13"/>
  <c r="J24" i="13"/>
  <c r="H24" i="13"/>
  <c r="E24" i="13"/>
  <c r="C24" i="13"/>
  <c r="J23" i="13"/>
  <c r="E23" i="13"/>
  <c r="J22" i="13"/>
  <c r="H22" i="13"/>
  <c r="E22" i="13"/>
  <c r="C22" i="13"/>
  <c r="J21" i="13"/>
  <c r="H21" i="13"/>
  <c r="E21" i="13"/>
  <c r="C21" i="13"/>
  <c r="J20" i="13"/>
  <c r="H20" i="13"/>
  <c r="E20" i="13"/>
  <c r="C20" i="13"/>
  <c r="J19" i="13"/>
  <c r="H19" i="13"/>
  <c r="E19" i="13"/>
  <c r="C19" i="13"/>
  <c r="J18" i="13"/>
  <c r="H18" i="13"/>
  <c r="E18" i="13"/>
  <c r="C18" i="13"/>
  <c r="J17" i="13"/>
  <c r="H17" i="13"/>
  <c r="E17" i="13"/>
  <c r="C17" i="13"/>
  <c r="K16" i="13"/>
  <c r="J16" i="13"/>
  <c r="I16" i="13"/>
  <c r="H16" i="13"/>
  <c r="F16" i="13"/>
  <c r="E16" i="13"/>
  <c r="D16" i="13"/>
  <c r="C16" i="13"/>
  <c r="L14" i="13"/>
  <c r="N13" i="13"/>
  <c r="K13" i="13"/>
  <c r="F13" i="13"/>
  <c r="E13" i="13"/>
  <c r="J13" i="13" s="1"/>
  <c r="C13" i="13"/>
  <c r="C26" i="13" s="1"/>
  <c r="H26" i="13" s="1"/>
  <c r="K26" i="131"/>
  <c r="F26" i="131"/>
  <c r="E26" i="131"/>
  <c r="J26" i="131" s="1"/>
  <c r="H25" i="131"/>
  <c r="C25" i="131"/>
  <c r="J24" i="131"/>
  <c r="C24" i="131"/>
  <c r="J23" i="131"/>
  <c r="E23" i="131"/>
  <c r="J22" i="131"/>
  <c r="H22" i="131"/>
  <c r="E22" i="131"/>
  <c r="C22" i="131"/>
  <c r="J21" i="131"/>
  <c r="H21" i="131"/>
  <c r="E21" i="131"/>
  <c r="C21" i="131"/>
  <c r="J20" i="131"/>
  <c r="H20" i="131"/>
  <c r="E20" i="131"/>
  <c r="C20" i="131"/>
  <c r="J19" i="131"/>
  <c r="H19" i="131"/>
  <c r="E19" i="131"/>
  <c r="C19" i="131"/>
  <c r="J18" i="131"/>
  <c r="H18" i="131"/>
  <c r="E18" i="131"/>
  <c r="C18" i="131"/>
  <c r="J17" i="131"/>
  <c r="H17" i="131"/>
  <c r="E17" i="131"/>
  <c r="C17" i="131"/>
  <c r="K16" i="131"/>
  <c r="J16" i="131"/>
  <c r="I16" i="131"/>
  <c r="H16" i="131"/>
  <c r="F16" i="131"/>
  <c r="E16" i="131"/>
  <c r="D16" i="131"/>
  <c r="C16" i="131"/>
  <c r="L14" i="131"/>
  <c r="N13" i="131"/>
  <c r="K13" i="131"/>
  <c r="F13" i="131"/>
  <c r="E13" i="131"/>
  <c r="J13" i="131" s="1"/>
  <c r="C13" i="131"/>
  <c r="H13" i="131" s="1"/>
  <c r="K26" i="132"/>
  <c r="F26" i="132"/>
  <c r="E26" i="132"/>
  <c r="J26" i="132" s="1"/>
  <c r="H25" i="132"/>
  <c r="C25" i="132"/>
  <c r="J24" i="132"/>
  <c r="C24" i="132"/>
  <c r="J23" i="132"/>
  <c r="E23" i="132"/>
  <c r="J22" i="132"/>
  <c r="H22" i="132"/>
  <c r="E22" i="132"/>
  <c r="C22" i="132"/>
  <c r="J21" i="132"/>
  <c r="H21" i="132"/>
  <c r="E21" i="132"/>
  <c r="C21" i="132"/>
  <c r="J20" i="132"/>
  <c r="H20" i="132"/>
  <c r="E20" i="132"/>
  <c r="C20" i="132"/>
  <c r="J19" i="132"/>
  <c r="H19" i="132"/>
  <c r="E19" i="132"/>
  <c r="C19" i="132"/>
  <c r="J18" i="132"/>
  <c r="H18" i="132"/>
  <c r="E18" i="132"/>
  <c r="C18" i="132"/>
  <c r="J17" i="132"/>
  <c r="H17" i="132"/>
  <c r="E17" i="132"/>
  <c r="C17" i="132"/>
  <c r="K16" i="132"/>
  <c r="J16" i="132"/>
  <c r="I16" i="132"/>
  <c r="H16" i="132"/>
  <c r="F16" i="132"/>
  <c r="E16" i="132"/>
  <c r="D16" i="132"/>
  <c r="C16" i="132"/>
  <c r="L14" i="132"/>
  <c r="N13" i="132"/>
  <c r="K13" i="132"/>
  <c r="F13" i="132"/>
  <c r="E13" i="132"/>
  <c r="J13" i="132" s="1"/>
  <c r="C13" i="132"/>
  <c r="C26" i="132" s="1"/>
  <c r="H26" i="132" s="1"/>
  <c r="K26" i="133"/>
  <c r="F26" i="133"/>
  <c r="E26" i="133"/>
  <c r="J26" i="133" s="1"/>
  <c r="H25" i="133"/>
  <c r="C25" i="133"/>
  <c r="J24" i="133"/>
  <c r="C24" i="133"/>
  <c r="J23" i="133"/>
  <c r="E23" i="133"/>
  <c r="J22" i="133"/>
  <c r="H22" i="133"/>
  <c r="E22" i="133"/>
  <c r="C22" i="133"/>
  <c r="J21" i="133"/>
  <c r="H21" i="133"/>
  <c r="E21" i="133"/>
  <c r="C21" i="133"/>
  <c r="J20" i="133"/>
  <c r="H20" i="133"/>
  <c r="E20" i="133"/>
  <c r="C20" i="133"/>
  <c r="J19" i="133"/>
  <c r="H19" i="133"/>
  <c r="E19" i="133"/>
  <c r="C19" i="133"/>
  <c r="J18" i="133"/>
  <c r="H18" i="133"/>
  <c r="E18" i="133"/>
  <c r="C18" i="133"/>
  <c r="J17" i="133"/>
  <c r="H17" i="133"/>
  <c r="E17" i="133"/>
  <c r="C17" i="133"/>
  <c r="K16" i="133"/>
  <c r="J16" i="133"/>
  <c r="I16" i="133"/>
  <c r="H16" i="133"/>
  <c r="F16" i="133"/>
  <c r="E16" i="133"/>
  <c r="D16" i="133"/>
  <c r="C16" i="133"/>
  <c r="L14" i="133"/>
  <c r="N13" i="133"/>
  <c r="K13" i="133"/>
  <c r="F13" i="133"/>
  <c r="E13" i="133"/>
  <c r="J13" i="133" s="1"/>
  <c r="C13" i="133"/>
  <c r="N14" i="133" s="1"/>
  <c r="K26" i="134"/>
  <c r="F26" i="134"/>
  <c r="E26" i="134"/>
  <c r="J26" i="134" s="1"/>
  <c r="H25" i="134"/>
  <c r="C25" i="134"/>
  <c r="J24" i="134"/>
  <c r="C24" i="134"/>
  <c r="J23" i="134"/>
  <c r="E23" i="134"/>
  <c r="J22" i="134"/>
  <c r="H22" i="134"/>
  <c r="E22" i="134"/>
  <c r="C22" i="134"/>
  <c r="J21" i="134"/>
  <c r="H21" i="134"/>
  <c r="E21" i="134"/>
  <c r="C21" i="134"/>
  <c r="J20" i="134"/>
  <c r="H20" i="134"/>
  <c r="E20" i="134"/>
  <c r="C20" i="134"/>
  <c r="J19" i="134"/>
  <c r="H19" i="134"/>
  <c r="E19" i="134"/>
  <c r="C19" i="134"/>
  <c r="J18" i="134"/>
  <c r="H18" i="134"/>
  <c r="E18" i="134"/>
  <c r="C18" i="134"/>
  <c r="J17" i="134"/>
  <c r="H17" i="134"/>
  <c r="E17" i="134"/>
  <c r="C17" i="134"/>
  <c r="K16" i="134"/>
  <c r="J16" i="134"/>
  <c r="I16" i="134"/>
  <c r="H16" i="134"/>
  <c r="F16" i="134"/>
  <c r="E16" i="134"/>
  <c r="D16" i="134"/>
  <c r="C16" i="134"/>
  <c r="L14" i="134"/>
  <c r="N13" i="134"/>
  <c r="K13" i="134"/>
  <c r="F13" i="134"/>
  <c r="E13" i="134"/>
  <c r="J13" i="134" s="1"/>
  <c r="C13" i="134"/>
  <c r="N14" i="134" s="1"/>
  <c r="K26" i="135"/>
  <c r="F26" i="135"/>
  <c r="E26" i="135"/>
  <c r="J26" i="135" s="1"/>
  <c r="H25" i="135"/>
  <c r="C25" i="135"/>
  <c r="J24" i="135"/>
  <c r="C24" i="135"/>
  <c r="J23" i="135"/>
  <c r="E23" i="135"/>
  <c r="J22" i="135"/>
  <c r="H22" i="135"/>
  <c r="E22" i="135"/>
  <c r="C22" i="135"/>
  <c r="J21" i="135"/>
  <c r="H21" i="135"/>
  <c r="E21" i="135"/>
  <c r="C21" i="135"/>
  <c r="J20" i="135"/>
  <c r="H20" i="135"/>
  <c r="E20" i="135"/>
  <c r="C20" i="135"/>
  <c r="J19" i="135"/>
  <c r="H19" i="135"/>
  <c r="E19" i="135"/>
  <c r="C19" i="135"/>
  <c r="J18" i="135"/>
  <c r="H18" i="135"/>
  <c r="E18" i="135"/>
  <c r="C18" i="135"/>
  <c r="J17" i="135"/>
  <c r="H17" i="135"/>
  <c r="E17" i="135"/>
  <c r="C17" i="135"/>
  <c r="K16" i="135"/>
  <c r="J16" i="135"/>
  <c r="I16" i="135"/>
  <c r="H16" i="135"/>
  <c r="F16" i="135"/>
  <c r="E16" i="135"/>
  <c r="D16" i="135"/>
  <c r="C16" i="135"/>
  <c r="L14" i="135"/>
  <c r="N13" i="135"/>
  <c r="K13" i="135"/>
  <c r="F13" i="135"/>
  <c r="E13" i="135"/>
  <c r="J13" i="135" s="1"/>
  <c r="C13" i="135"/>
  <c r="N14" i="135" s="1"/>
  <c r="K26" i="136"/>
  <c r="F26" i="136"/>
  <c r="E26" i="136"/>
  <c r="J26" i="136" s="1"/>
  <c r="H25" i="136"/>
  <c r="C25" i="136"/>
  <c r="J24" i="136"/>
  <c r="C24" i="136"/>
  <c r="J23" i="136"/>
  <c r="E23" i="136"/>
  <c r="J22" i="136"/>
  <c r="H22" i="136"/>
  <c r="E22" i="136"/>
  <c r="C22" i="136"/>
  <c r="J21" i="136"/>
  <c r="H21" i="136"/>
  <c r="E21" i="136"/>
  <c r="C21" i="136"/>
  <c r="J20" i="136"/>
  <c r="H20" i="136"/>
  <c r="E20" i="136"/>
  <c r="C20" i="136"/>
  <c r="J19" i="136"/>
  <c r="H19" i="136"/>
  <c r="E19" i="136"/>
  <c r="C19" i="136"/>
  <c r="J18" i="136"/>
  <c r="H18" i="136"/>
  <c r="E18" i="136"/>
  <c r="C18" i="136"/>
  <c r="J17" i="136"/>
  <c r="H17" i="136"/>
  <c r="E17" i="136"/>
  <c r="C17" i="136"/>
  <c r="K16" i="136"/>
  <c r="J16" i="136"/>
  <c r="I16" i="136"/>
  <c r="H16" i="136"/>
  <c r="F16" i="136"/>
  <c r="E16" i="136"/>
  <c r="D16" i="136"/>
  <c r="C16" i="136"/>
  <c r="L14" i="136"/>
  <c r="N13" i="136"/>
  <c r="K13" i="136"/>
  <c r="F13" i="136"/>
  <c r="E13" i="136"/>
  <c r="J13" i="136" s="1"/>
  <c r="C13" i="136"/>
  <c r="C26" i="136" s="1"/>
  <c r="H26" i="136" s="1"/>
  <c r="K26" i="137"/>
  <c r="F26" i="137"/>
  <c r="E26" i="137"/>
  <c r="J26" i="137" s="1"/>
  <c r="H25" i="137"/>
  <c r="C25" i="137"/>
  <c r="J24" i="137"/>
  <c r="C24" i="137"/>
  <c r="J23" i="137"/>
  <c r="E23" i="137"/>
  <c r="J22" i="137"/>
  <c r="H22" i="137"/>
  <c r="E22" i="137"/>
  <c r="C22" i="137"/>
  <c r="J21" i="137"/>
  <c r="H21" i="137"/>
  <c r="E21" i="137"/>
  <c r="C21" i="137"/>
  <c r="J20" i="137"/>
  <c r="H20" i="137"/>
  <c r="E20" i="137"/>
  <c r="C20" i="137"/>
  <c r="J19" i="137"/>
  <c r="H19" i="137"/>
  <c r="E19" i="137"/>
  <c r="C19" i="137"/>
  <c r="J18" i="137"/>
  <c r="H18" i="137"/>
  <c r="E18" i="137"/>
  <c r="C18" i="137"/>
  <c r="J17" i="137"/>
  <c r="H17" i="137"/>
  <c r="E17" i="137"/>
  <c r="C17" i="137"/>
  <c r="K16" i="137"/>
  <c r="J16" i="137"/>
  <c r="I16" i="137"/>
  <c r="H16" i="137"/>
  <c r="F16" i="137"/>
  <c r="E16" i="137"/>
  <c r="D16" i="137"/>
  <c r="C16" i="137"/>
  <c r="L14" i="137"/>
  <c r="N13" i="137"/>
  <c r="K13" i="137"/>
  <c r="F13" i="137"/>
  <c r="E13" i="137"/>
  <c r="J13" i="137" s="1"/>
  <c r="C13" i="137"/>
  <c r="C26" i="137" s="1"/>
  <c r="H26" i="137" s="1"/>
  <c r="K26" i="138"/>
  <c r="F26" i="138"/>
  <c r="E26" i="138"/>
  <c r="J26" i="138" s="1"/>
  <c r="H25" i="138"/>
  <c r="C25" i="138"/>
  <c r="J24" i="138"/>
  <c r="C24" i="138"/>
  <c r="J23" i="138"/>
  <c r="E23" i="138"/>
  <c r="J22" i="138"/>
  <c r="H22" i="138"/>
  <c r="E22" i="138"/>
  <c r="C22" i="138"/>
  <c r="J21" i="138"/>
  <c r="H21" i="138"/>
  <c r="E21" i="138"/>
  <c r="C21" i="138"/>
  <c r="J20" i="138"/>
  <c r="H20" i="138"/>
  <c r="E20" i="138"/>
  <c r="C20" i="138"/>
  <c r="J19" i="138"/>
  <c r="H19" i="138"/>
  <c r="E19" i="138"/>
  <c r="C19" i="138"/>
  <c r="J18" i="138"/>
  <c r="H18" i="138"/>
  <c r="E18" i="138"/>
  <c r="C18" i="138"/>
  <c r="J17" i="138"/>
  <c r="H17" i="138"/>
  <c r="E17" i="138"/>
  <c r="C17" i="138"/>
  <c r="K16" i="138"/>
  <c r="J16" i="138"/>
  <c r="I16" i="138"/>
  <c r="H16" i="138"/>
  <c r="F16" i="138"/>
  <c r="E16" i="138"/>
  <c r="D16" i="138"/>
  <c r="C16" i="138"/>
  <c r="L14" i="138"/>
  <c r="N13" i="138"/>
  <c r="K13" i="138"/>
  <c r="F13" i="138"/>
  <c r="E13" i="138"/>
  <c r="J13" i="138" s="1"/>
  <c r="C13" i="138"/>
  <c r="C26" i="138" s="1"/>
  <c r="H26" i="138" s="1"/>
  <c r="K26" i="139"/>
  <c r="F26" i="139"/>
  <c r="E26" i="139"/>
  <c r="J26" i="139" s="1"/>
  <c r="H25" i="139"/>
  <c r="C25" i="139"/>
  <c r="J24" i="139"/>
  <c r="C24" i="139"/>
  <c r="J23" i="139"/>
  <c r="E23" i="139"/>
  <c r="J22" i="139"/>
  <c r="H22" i="139"/>
  <c r="E22" i="139"/>
  <c r="C22" i="139"/>
  <c r="J21" i="139"/>
  <c r="H21" i="139"/>
  <c r="E21" i="139"/>
  <c r="C21" i="139"/>
  <c r="J20" i="139"/>
  <c r="H20" i="139"/>
  <c r="E20" i="139"/>
  <c r="C20" i="139"/>
  <c r="J19" i="139"/>
  <c r="H19" i="139"/>
  <c r="E19" i="139"/>
  <c r="C19" i="139"/>
  <c r="J18" i="139"/>
  <c r="H18" i="139"/>
  <c r="E18" i="139"/>
  <c r="C18" i="139"/>
  <c r="J17" i="139"/>
  <c r="H17" i="139"/>
  <c r="E17" i="139"/>
  <c r="C17" i="139"/>
  <c r="K16" i="139"/>
  <c r="J16" i="139"/>
  <c r="I16" i="139"/>
  <c r="H16" i="139"/>
  <c r="F16" i="139"/>
  <c r="E16" i="139"/>
  <c r="D16" i="139"/>
  <c r="C16" i="139"/>
  <c r="L14" i="139"/>
  <c r="N13" i="139"/>
  <c r="K13" i="139"/>
  <c r="F13" i="139"/>
  <c r="E13" i="139"/>
  <c r="J13" i="139" s="1"/>
  <c r="C13" i="139"/>
  <c r="N14" i="139" s="1"/>
  <c r="K26" i="140"/>
  <c r="F26" i="140"/>
  <c r="E26" i="140"/>
  <c r="J26" i="140" s="1"/>
  <c r="H25" i="140"/>
  <c r="C25" i="140"/>
  <c r="J24" i="140"/>
  <c r="C24" i="140"/>
  <c r="J23" i="140"/>
  <c r="E23" i="140"/>
  <c r="J22" i="140"/>
  <c r="H22" i="140"/>
  <c r="E22" i="140"/>
  <c r="C22" i="140"/>
  <c r="J21" i="140"/>
  <c r="H21" i="140"/>
  <c r="E21" i="140"/>
  <c r="C21" i="140"/>
  <c r="J20" i="140"/>
  <c r="H20" i="140"/>
  <c r="E20" i="140"/>
  <c r="C20" i="140"/>
  <c r="J19" i="140"/>
  <c r="H19" i="140"/>
  <c r="E19" i="140"/>
  <c r="C19" i="140"/>
  <c r="J18" i="140"/>
  <c r="H18" i="140"/>
  <c r="E18" i="140"/>
  <c r="C18" i="140"/>
  <c r="J17" i="140"/>
  <c r="H17" i="140"/>
  <c r="E17" i="140"/>
  <c r="C17" i="140"/>
  <c r="K16" i="140"/>
  <c r="J16" i="140"/>
  <c r="I16" i="140"/>
  <c r="H16" i="140"/>
  <c r="F16" i="140"/>
  <c r="E16" i="140"/>
  <c r="D16" i="140"/>
  <c r="C16" i="140"/>
  <c r="L14" i="140"/>
  <c r="N13" i="140"/>
  <c r="K13" i="140"/>
  <c r="F13" i="140"/>
  <c r="E13" i="140"/>
  <c r="J13" i="140" s="1"/>
  <c r="C13" i="140"/>
  <c r="H13" i="140" s="1"/>
  <c r="K26" i="141"/>
  <c r="F26" i="141"/>
  <c r="E26" i="141"/>
  <c r="J26" i="141" s="1"/>
  <c r="H25" i="141"/>
  <c r="C25" i="141"/>
  <c r="J24" i="141"/>
  <c r="C24" i="141"/>
  <c r="J23" i="141"/>
  <c r="E23" i="141"/>
  <c r="J22" i="141"/>
  <c r="H22" i="141"/>
  <c r="E22" i="141"/>
  <c r="C22" i="141"/>
  <c r="J21" i="141"/>
  <c r="H21" i="141"/>
  <c r="E21" i="141"/>
  <c r="C21" i="141"/>
  <c r="J20" i="141"/>
  <c r="H20" i="141"/>
  <c r="E20" i="141"/>
  <c r="C20" i="141"/>
  <c r="J19" i="141"/>
  <c r="H19" i="141"/>
  <c r="E19" i="141"/>
  <c r="C19" i="141"/>
  <c r="J18" i="141"/>
  <c r="H18" i="141"/>
  <c r="E18" i="141"/>
  <c r="C18" i="141"/>
  <c r="J17" i="141"/>
  <c r="H17" i="141"/>
  <c r="E17" i="141"/>
  <c r="C17" i="141"/>
  <c r="K16" i="141"/>
  <c r="J16" i="141"/>
  <c r="I16" i="141"/>
  <c r="H16" i="141"/>
  <c r="F16" i="141"/>
  <c r="E16" i="141"/>
  <c r="D16" i="141"/>
  <c r="C16" i="141"/>
  <c r="L14" i="141"/>
  <c r="N13" i="141"/>
  <c r="K13" i="141"/>
  <c r="F13" i="141"/>
  <c r="E13" i="141"/>
  <c r="J13" i="141" s="1"/>
  <c r="C13" i="141"/>
  <c r="N14" i="141" s="1"/>
  <c r="K26" i="142"/>
  <c r="F26" i="142"/>
  <c r="E26" i="142"/>
  <c r="J26" i="142" s="1"/>
  <c r="H25" i="142"/>
  <c r="C25" i="142"/>
  <c r="J24" i="142"/>
  <c r="C24" i="142"/>
  <c r="J23" i="142"/>
  <c r="E23" i="142"/>
  <c r="J22" i="142"/>
  <c r="H22" i="142"/>
  <c r="E22" i="142"/>
  <c r="C22" i="142"/>
  <c r="J21" i="142"/>
  <c r="H21" i="142"/>
  <c r="E21" i="142"/>
  <c r="C21" i="142"/>
  <c r="J20" i="142"/>
  <c r="H20" i="142"/>
  <c r="E20" i="142"/>
  <c r="C20" i="142"/>
  <c r="J19" i="142"/>
  <c r="H19" i="142"/>
  <c r="E19" i="142"/>
  <c r="C19" i="142"/>
  <c r="J18" i="142"/>
  <c r="H18" i="142"/>
  <c r="E18" i="142"/>
  <c r="C18" i="142"/>
  <c r="J17" i="142"/>
  <c r="H17" i="142"/>
  <c r="E17" i="142"/>
  <c r="C17" i="142"/>
  <c r="K16" i="142"/>
  <c r="J16" i="142"/>
  <c r="I16" i="142"/>
  <c r="H16" i="142"/>
  <c r="F16" i="142"/>
  <c r="E16" i="142"/>
  <c r="D16" i="142"/>
  <c r="C16" i="142"/>
  <c r="L14" i="142"/>
  <c r="N13" i="142"/>
  <c r="K13" i="142"/>
  <c r="F13" i="142"/>
  <c r="E13" i="142"/>
  <c r="J13" i="142" s="1"/>
  <c r="C13" i="142"/>
  <c r="C26" i="142" s="1"/>
  <c r="H26" i="142" s="1"/>
  <c r="K26" i="143"/>
  <c r="F26" i="143"/>
  <c r="E26" i="143"/>
  <c r="J26" i="143" s="1"/>
  <c r="H25" i="143"/>
  <c r="C25" i="143"/>
  <c r="J24" i="143"/>
  <c r="C24" i="143"/>
  <c r="J23" i="143"/>
  <c r="E23" i="143"/>
  <c r="J22" i="143"/>
  <c r="H22" i="143"/>
  <c r="E22" i="143"/>
  <c r="C22" i="143"/>
  <c r="J21" i="143"/>
  <c r="H21" i="143"/>
  <c r="E21" i="143"/>
  <c r="C21" i="143"/>
  <c r="J20" i="143"/>
  <c r="H20" i="143"/>
  <c r="E20" i="143"/>
  <c r="C20" i="143"/>
  <c r="J19" i="143"/>
  <c r="H19" i="143"/>
  <c r="E19" i="143"/>
  <c r="C19" i="143"/>
  <c r="J18" i="143"/>
  <c r="H18" i="143"/>
  <c r="E18" i="143"/>
  <c r="C18" i="143"/>
  <c r="J17" i="143"/>
  <c r="H17" i="143"/>
  <c r="E17" i="143"/>
  <c r="C17" i="143"/>
  <c r="K16" i="143"/>
  <c r="J16" i="143"/>
  <c r="I16" i="143"/>
  <c r="H16" i="143"/>
  <c r="F16" i="143"/>
  <c r="E16" i="143"/>
  <c r="D16" i="143"/>
  <c r="C16" i="143"/>
  <c r="L14" i="143"/>
  <c r="N13" i="143"/>
  <c r="K13" i="143"/>
  <c r="F13" i="143"/>
  <c r="E13" i="143"/>
  <c r="J13" i="143" s="1"/>
  <c r="C13" i="143"/>
  <c r="H13" i="143" s="1"/>
  <c r="K26" i="144"/>
  <c r="F26" i="144"/>
  <c r="E26" i="144"/>
  <c r="J26" i="144" s="1"/>
  <c r="H25" i="144"/>
  <c r="C25" i="144"/>
  <c r="J24" i="144"/>
  <c r="C24" i="144"/>
  <c r="J23" i="144"/>
  <c r="E23" i="144"/>
  <c r="J22" i="144"/>
  <c r="H22" i="144"/>
  <c r="E22" i="144"/>
  <c r="C22" i="144"/>
  <c r="J21" i="144"/>
  <c r="H21" i="144"/>
  <c r="E21" i="144"/>
  <c r="C21" i="144"/>
  <c r="J20" i="144"/>
  <c r="H20" i="144"/>
  <c r="E20" i="144"/>
  <c r="C20" i="144"/>
  <c r="J19" i="144"/>
  <c r="H19" i="144"/>
  <c r="E19" i="144"/>
  <c r="C19" i="144"/>
  <c r="J18" i="144"/>
  <c r="H18" i="144"/>
  <c r="E18" i="144"/>
  <c r="C18" i="144"/>
  <c r="J17" i="144"/>
  <c r="H17" i="144"/>
  <c r="E17" i="144"/>
  <c r="C17" i="144"/>
  <c r="K16" i="144"/>
  <c r="J16" i="144"/>
  <c r="I16" i="144"/>
  <c r="H16" i="144"/>
  <c r="F16" i="144"/>
  <c r="E16" i="144"/>
  <c r="D16" i="144"/>
  <c r="C16" i="144"/>
  <c r="L14" i="144"/>
  <c r="N13" i="144"/>
  <c r="K13" i="144"/>
  <c r="F13" i="144"/>
  <c r="E13" i="144"/>
  <c r="J13" i="144" s="1"/>
  <c r="C13" i="144"/>
  <c r="C26" i="144" s="1"/>
  <c r="H26" i="144" s="1"/>
  <c r="K26" i="145"/>
  <c r="F26" i="145"/>
  <c r="E26" i="145"/>
  <c r="J26" i="145" s="1"/>
  <c r="H25" i="145"/>
  <c r="C25" i="145"/>
  <c r="J24" i="145"/>
  <c r="C24" i="145"/>
  <c r="J23" i="145"/>
  <c r="E23" i="145"/>
  <c r="J22" i="145"/>
  <c r="H22" i="145"/>
  <c r="E22" i="145"/>
  <c r="C22" i="145"/>
  <c r="J21" i="145"/>
  <c r="H21" i="145"/>
  <c r="E21" i="145"/>
  <c r="C21" i="145"/>
  <c r="J20" i="145"/>
  <c r="H20" i="145"/>
  <c r="E20" i="145"/>
  <c r="C20" i="145"/>
  <c r="J19" i="145"/>
  <c r="H19" i="145"/>
  <c r="E19" i="145"/>
  <c r="C19" i="145"/>
  <c r="J18" i="145"/>
  <c r="H18" i="145"/>
  <c r="E18" i="145"/>
  <c r="C18" i="145"/>
  <c r="J17" i="145"/>
  <c r="H17" i="145"/>
  <c r="E17" i="145"/>
  <c r="C17" i="145"/>
  <c r="K16" i="145"/>
  <c r="J16" i="145"/>
  <c r="I16" i="145"/>
  <c r="H16" i="145"/>
  <c r="F16" i="145"/>
  <c r="E16" i="145"/>
  <c r="D16" i="145"/>
  <c r="C16" i="145"/>
  <c r="L14" i="145"/>
  <c r="N13" i="145"/>
  <c r="K13" i="145"/>
  <c r="F13" i="145"/>
  <c r="E13" i="145"/>
  <c r="J13" i="145" s="1"/>
  <c r="C13" i="145"/>
  <c r="C26" i="145" s="1"/>
  <c r="H26" i="145" s="1"/>
  <c r="K26" i="146"/>
  <c r="F26" i="146"/>
  <c r="E26" i="146"/>
  <c r="J26" i="146" s="1"/>
  <c r="H25" i="146"/>
  <c r="C25" i="146"/>
  <c r="J24" i="146"/>
  <c r="C24" i="146"/>
  <c r="J23" i="146"/>
  <c r="E23" i="146"/>
  <c r="J22" i="146"/>
  <c r="H22" i="146"/>
  <c r="E22" i="146"/>
  <c r="C22" i="146"/>
  <c r="J21" i="146"/>
  <c r="H21" i="146"/>
  <c r="E21" i="146"/>
  <c r="C21" i="146"/>
  <c r="J20" i="146"/>
  <c r="H20" i="146"/>
  <c r="E20" i="146"/>
  <c r="C20" i="146"/>
  <c r="J19" i="146"/>
  <c r="H19" i="146"/>
  <c r="E19" i="146"/>
  <c r="C19" i="146"/>
  <c r="J18" i="146"/>
  <c r="H18" i="146"/>
  <c r="E18" i="146"/>
  <c r="C18" i="146"/>
  <c r="J17" i="146"/>
  <c r="H17" i="146"/>
  <c r="E17" i="146"/>
  <c r="C17" i="146"/>
  <c r="K16" i="146"/>
  <c r="J16" i="146"/>
  <c r="I16" i="146"/>
  <c r="H16" i="146"/>
  <c r="F16" i="146"/>
  <c r="E16" i="146"/>
  <c r="D16" i="146"/>
  <c r="C16" i="146"/>
  <c r="L14" i="146"/>
  <c r="N13" i="146"/>
  <c r="K13" i="146"/>
  <c r="F13" i="146"/>
  <c r="E13" i="146"/>
  <c r="J13" i="146" s="1"/>
  <c r="C13" i="146"/>
  <c r="H13" i="146" s="1"/>
  <c r="K26" i="147"/>
  <c r="F26" i="147"/>
  <c r="E26" i="147"/>
  <c r="J26" i="147" s="1"/>
  <c r="H25" i="147"/>
  <c r="C25" i="147"/>
  <c r="J24" i="147"/>
  <c r="C24" i="147"/>
  <c r="J23" i="147"/>
  <c r="E23" i="147"/>
  <c r="J22" i="147"/>
  <c r="H22" i="147"/>
  <c r="E22" i="147"/>
  <c r="C22" i="147"/>
  <c r="J21" i="147"/>
  <c r="H21" i="147"/>
  <c r="E21" i="147"/>
  <c r="C21" i="147"/>
  <c r="J20" i="147"/>
  <c r="H20" i="147"/>
  <c r="E20" i="147"/>
  <c r="C20" i="147"/>
  <c r="J19" i="147"/>
  <c r="H19" i="147"/>
  <c r="E19" i="147"/>
  <c r="C19" i="147"/>
  <c r="J18" i="147"/>
  <c r="H18" i="147"/>
  <c r="E18" i="147"/>
  <c r="C18" i="147"/>
  <c r="J17" i="147"/>
  <c r="H17" i="147"/>
  <c r="E17" i="147"/>
  <c r="C17" i="147"/>
  <c r="K16" i="147"/>
  <c r="J16" i="147"/>
  <c r="I16" i="147"/>
  <c r="H16" i="147"/>
  <c r="F16" i="147"/>
  <c r="E16" i="147"/>
  <c r="D16" i="147"/>
  <c r="C16" i="147"/>
  <c r="L14" i="147"/>
  <c r="N13" i="147"/>
  <c r="K13" i="147"/>
  <c r="F13" i="147"/>
  <c r="E13" i="147"/>
  <c r="J13" i="147" s="1"/>
  <c r="C13" i="147"/>
  <c r="C26" i="147" s="1"/>
  <c r="H26" i="147" s="1"/>
  <c r="K26" i="148"/>
  <c r="F26" i="148"/>
  <c r="E26" i="148"/>
  <c r="J26" i="148" s="1"/>
  <c r="H25" i="148"/>
  <c r="C25" i="148"/>
  <c r="J24" i="148"/>
  <c r="C24" i="148"/>
  <c r="J23" i="148"/>
  <c r="E23" i="148"/>
  <c r="J22" i="148"/>
  <c r="H22" i="148"/>
  <c r="E22" i="148"/>
  <c r="C22" i="148"/>
  <c r="J21" i="148"/>
  <c r="H21" i="148"/>
  <c r="E21" i="148"/>
  <c r="C21" i="148"/>
  <c r="J20" i="148"/>
  <c r="H20" i="148"/>
  <c r="E20" i="148"/>
  <c r="C20" i="148"/>
  <c r="J19" i="148"/>
  <c r="H19" i="148"/>
  <c r="E19" i="148"/>
  <c r="C19" i="148"/>
  <c r="J18" i="148"/>
  <c r="H18" i="148"/>
  <c r="E18" i="148"/>
  <c r="C18" i="148"/>
  <c r="J17" i="148"/>
  <c r="H17" i="148"/>
  <c r="E17" i="148"/>
  <c r="C17" i="148"/>
  <c r="K16" i="148"/>
  <c r="J16" i="148"/>
  <c r="I16" i="148"/>
  <c r="H16" i="148"/>
  <c r="F16" i="148"/>
  <c r="E16" i="148"/>
  <c r="D16" i="148"/>
  <c r="C16" i="148"/>
  <c r="L14" i="148"/>
  <c r="N13" i="148"/>
  <c r="K13" i="148"/>
  <c r="F13" i="148"/>
  <c r="E13" i="148"/>
  <c r="J13" i="148" s="1"/>
  <c r="C13" i="148"/>
  <c r="N14" i="148" s="1"/>
  <c r="K26" i="149"/>
  <c r="F26" i="149"/>
  <c r="E26" i="149"/>
  <c r="J26" i="149" s="1"/>
  <c r="H25" i="149"/>
  <c r="C25" i="149"/>
  <c r="J24" i="149"/>
  <c r="C24" i="149"/>
  <c r="J23" i="149"/>
  <c r="E23" i="149"/>
  <c r="J22" i="149"/>
  <c r="H22" i="149"/>
  <c r="E22" i="149"/>
  <c r="C22" i="149"/>
  <c r="J21" i="149"/>
  <c r="H21" i="149"/>
  <c r="E21" i="149"/>
  <c r="C21" i="149"/>
  <c r="J20" i="149"/>
  <c r="H20" i="149"/>
  <c r="E20" i="149"/>
  <c r="C20" i="149"/>
  <c r="J19" i="149"/>
  <c r="H19" i="149"/>
  <c r="E19" i="149"/>
  <c r="C19" i="149"/>
  <c r="J18" i="149"/>
  <c r="H18" i="149"/>
  <c r="E18" i="149"/>
  <c r="C18" i="149"/>
  <c r="J17" i="149"/>
  <c r="H17" i="149"/>
  <c r="E17" i="149"/>
  <c r="C17" i="149"/>
  <c r="K16" i="149"/>
  <c r="J16" i="149"/>
  <c r="I16" i="149"/>
  <c r="H16" i="149"/>
  <c r="F16" i="149"/>
  <c r="E16" i="149"/>
  <c r="D16" i="149"/>
  <c r="C16" i="149"/>
  <c r="L14" i="149"/>
  <c r="N13" i="149"/>
  <c r="K13" i="149"/>
  <c r="F13" i="149"/>
  <c r="E13" i="149"/>
  <c r="J13" i="149" s="1"/>
  <c r="C13" i="149"/>
  <c r="H13" i="149" s="1"/>
  <c r="K26" i="150"/>
  <c r="F26" i="150"/>
  <c r="E26" i="150"/>
  <c r="J26" i="150" s="1"/>
  <c r="H25" i="150"/>
  <c r="C25" i="150"/>
  <c r="J24" i="150"/>
  <c r="C24" i="150"/>
  <c r="J23" i="150"/>
  <c r="E23" i="150"/>
  <c r="J22" i="150"/>
  <c r="H22" i="150"/>
  <c r="E22" i="150"/>
  <c r="C22" i="150"/>
  <c r="J21" i="150"/>
  <c r="H21" i="150"/>
  <c r="E21" i="150"/>
  <c r="C21" i="150"/>
  <c r="J20" i="150"/>
  <c r="H20" i="150"/>
  <c r="E20" i="150"/>
  <c r="C20" i="150"/>
  <c r="J19" i="150"/>
  <c r="H19" i="150"/>
  <c r="E19" i="150"/>
  <c r="C19" i="150"/>
  <c r="J18" i="150"/>
  <c r="H18" i="150"/>
  <c r="E18" i="150"/>
  <c r="C18" i="150"/>
  <c r="J17" i="150"/>
  <c r="H17" i="150"/>
  <c r="E17" i="150"/>
  <c r="C17" i="150"/>
  <c r="K16" i="150"/>
  <c r="J16" i="150"/>
  <c r="I16" i="150"/>
  <c r="H16" i="150"/>
  <c r="F16" i="150"/>
  <c r="E16" i="150"/>
  <c r="D16" i="150"/>
  <c r="C16" i="150"/>
  <c r="L14" i="150"/>
  <c r="N13" i="150"/>
  <c r="K13" i="150"/>
  <c r="F13" i="150"/>
  <c r="E13" i="150"/>
  <c r="J13" i="150" s="1"/>
  <c r="C13" i="150"/>
  <c r="C26" i="150" s="1"/>
  <c r="H26" i="150" s="1"/>
  <c r="K26" i="151"/>
  <c r="F26" i="151"/>
  <c r="E26" i="151"/>
  <c r="J26" i="151" s="1"/>
  <c r="H25" i="151"/>
  <c r="C25" i="151"/>
  <c r="J24" i="151"/>
  <c r="C24" i="151"/>
  <c r="J23" i="151"/>
  <c r="E23" i="151"/>
  <c r="J22" i="151"/>
  <c r="H22" i="151"/>
  <c r="E22" i="151"/>
  <c r="C22" i="151"/>
  <c r="J21" i="151"/>
  <c r="H21" i="151"/>
  <c r="E21" i="151"/>
  <c r="C21" i="151"/>
  <c r="J20" i="151"/>
  <c r="H20" i="151"/>
  <c r="E20" i="151"/>
  <c r="C20" i="151"/>
  <c r="J19" i="151"/>
  <c r="H19" i="151"/>
  <c r="E19" i="151"/>
  <c r="C19" i="151"/>
  <c r="J18" i="151"/>
  <c r="H18" i="151"/>
  <c r="E18" i="151"/>
  <c r="C18" i="151"/>
  <c r="J17" i="151"/>
  <c r="H17" i="151"/>
  <c r="E17" i="151"/>
  <c r="C17" i="151"/>
  <c r="K16" i="151"/>
  <c r="J16" i="151"/>
  <c r="I16" i="151"/>
  <c r="H16" i="151"/>
  <c r="F16" i="151"/>
  <c r="E16" i="151"/>
  <c r="D16" i="151"/>
  <c r="C16" i="151"/>
  <c r="L14" i="151"/>
  <c r="N13" i="151"/>
  <c r="K13" i="151"/>
  <c r="F13" i="151"/>
  <c r="E13" i="151"/>
  <c r="J13" i="151" s="1"/>
  <c r="C13" i="151"/>
  <c r="C26" i="151" s="1"/>
  <c r="H26" i="151" s="1"/>
  <c r="K26" i="152"/>
  <c r="F26" i="152"/>
  <c r="E26" i="152"/>
  <c r="J26" i="152" s="1"/>
  <c r="H25" i="152"/>
  <c r="C25" i="152"/>
  <c r="J24" i="152"/>
  <c r="C24" i="152"/>
  <c r="J23" i="152"/>
  <c r="E23" i="152"/>
  <c r="J22" i="152"/>
  <c r="H22" i="152"/>
  <c r="E22" i="152"/>
  <c r="C22" i="152"/>
  <c r="J21" i="152"/>
  <c r="H21" i="152"/>
  <c r="E21" i="152"/>
  <c r="C21" i="152"/>
  <c r="J20" i="152"/>
  <c r="H20" i="152"/>
  <c r="E20" i="152"/>
  <c r="C20" i="152"/>
  <c r="J19" i="152"/>
  <c r="H19" i="152"/>
  <c r="E19" i="152"/>
  <c r="C19" i="152"/>
  <c r="J18" i="152"/>
  <c r="H18" i="152"/>
  <c r="E18" i="152"/>
  <c r="C18" i="152"/>
  <c r="J17" i="152"/>
  <c r="H17" i="152"/>
  <c r="E17" i="152"/>
  <c r="C17" i="152"/>
  <c r="K16" i="152"/>
  <c r="J16" i="152"/>
  <c r="I16" i="152"/>
  <c r="H16" i="152"/>
  <c r="F16" i="152"/>
  <c r="E16" i="152"/>
  <c r="D16" i="152"/>
  <c r="C16" i="152"/>
  <c r="L14" i="152"/>
  <c r="N13" i="152"/>
  <c r="K13" i="152"/>
  <c r="F13" i="152"/>
  <c r="E13" i="152"/>
  <c r="J13" i="152" s="1"/>
  <c r="C13" i="152"/>
  <c r="C26" i="152" s="1"/>
  <c r="H26" i="152" s="1"/>
  <c r="K26" i="153"/>
  <c r="F26" i="153"/>
  <c r="E26" i="153"/>
  <c r="J26" i="153" s="1"/>
  <c r="H25" i="153"/>
  <c r="C25" i="153"/>
  <c r="J24" i="153"/>
  <c r="C24" i="153"/>
  <c r="J23" i="153"/>
  <c r="E23" i="153"/>
  <c r="J22" i="153"/>
  <c r="H22" i="153"/>
  <c r="E22" i="153"/>
  <c r="C22" i="153"/>
  <c r="J21" i="153"/>
  <c r="H21" i="153"/>
  <c r="E21" i="153"/>
  <c r="C21" i="153"/>
  <c r="J20" i="153"/>
  <c r="H20" i="153"/>
  <c r="E20" i="153"/>
  <c r="C20" i="153"/>
  <c r="J19" i="153"/>
  <c r="H19" i="153"/>
  <c r="E19" i="153"/>
  <c r="C19" i="153"/>
  <c r="J18" i="153"/>
  <c r="H18" i="153"/>
  <c r="E18" i="153"/>
  <c r="C18" i="153"/>
  <c r="J17" i="153"/>
  <c r="H17" i="153"/>
  <c r="E17" i="153"/>
  <c r="C17" i="153"/>
  <c r="K16" i="153"/>
  <c r="J16" i="153"/>
  <c r="I16" i="153"/>
  <c r="H16" i="153"/>
  <c r="F16" i="153"/>
  <c r="E16" i="153"/>
  <c r="D16" i="153"/>
  <c r="C16" i="153"/>
  <c r="L14" i="153"/>
  <c r="N13" i="153"/>
  <c r="K13" i="153"/>
  <c r="F13" i="153"/>
  <c r="E13" i="153"/>
  <c r="J13" i="153" s="1"/>
  <c r="C13" i="153"/>
  <c r="C26" i="153" s="1"/>
  <c r="H26" i="153" s="1"/>
  <c r="K26" i="154"/>
  <c r="F26" i="154"/>
  <c r="E26" i="154"/>
  <c r="J26" i="154" s="1"/>
  <c r="H25" i="154"/>
  <c r="C25" i="154"/>
  <c r="J24" i="154"/>
  <c r="C24" i="154"/>
  <c r="J23" i="154"/>
  <c r="E23" i="154"/>
  <c r="J22" i="154"/>
  <c r="H22" i="154"/>
  <c r="E22" i="154"/>
  <c r="C22" i="154"/>
  <c r="J21" i="154"/>
  <c r="H21" i="154"/>
  <c r="E21" i="154"/>
  <c r="C21" i="154"/>
  <c r="J20" i="154"/>
  <c r="H20" i="154"/>
  <c r="E20" i="154"/>
  <c r="C20" i="154"/>
  <c r="J19" i="154"/>
  <c r="H19" i="154"/>
  <c r="E19" i="154"/>
  <c r="C19" i="154"/>
  <c r="J18" i="154"/>
  <c r="H18" i="154"/>
  <c r="E18" i="154"/>
  <c r="C18" i="154"/>
  <c r="J17" i="154"/>
  <c r="H17" i="154"/>
  <c r="E17" i="154"/>
  <c r="C17" i="154"/>
  <c r="K16" i="154"/>
  <c r="J16" i="154"/>
  <c r="I16" i="154"/>
  <c r="H16" i="154"/>
  <c r="F16" i="154"/>
  <c r="E16" i="154"/>
  <c r="D16" i="154"/>
  <c r="C16" i="154"/>
  <c r="L14" i="154"/>
  <c r="N13" i="154"/>
  <c r="K13" i="154"/>
  <c r="F13" i="154"/>
  <c r="E13" i="154"/>
  <c r="J13" i="154" s="1"/>
  <c r="C13" i="154"/>
  <c r="N14" i="154" s="1"/>
  <c r="K26" i="155"/>
  <c r="F26" i="155"/>
  <c r="E26" i="155"/>
  <c r="J26" i="155" s="1"/>
  <c r="H25" i="155"/>
  <c r="C25" i="155"/>
  <c r="J24" i="155"/>
  <c r="C24" i="155"/>
  <c r="J23" i="155"/>
  <c r="E23" i="155"/>
  <c r="J22" i="155"/>
  <c r="H22" i="155"/>
  <c r="E22" i="155"/>
  <c r="C22" i="155"/>
  <c r="J21" i="155"/>
  <c r="H21" i="155"/>
  <c r="E21" i="155"/>
  <c r="C21" i="155"/>
  <c r="J20" i="155"/>
  <c r="H20" i="155"/>
  <c r="E20" i="155"/>
  <c r="C20" i="155"/>
  <c r="J19" i="155"/>
  <c r="H19" i="155"/>
  <c r="E19" i="155"/>
  <c r="C19" i="155"/>
  <c r="J18" i="155"/>
  <c r="H18" i="155"/>
  <c r="E18" i="155"/>
  <c r="C18" i="155"/>
  <c r="J17" i="155"/>
  <c r="H17" i="155"/>
  <c r="E17" i="155"/>
  <c r="C17" i="155"/>
  <c r="K16" i="155"/>
  <c r="J16" i="155"/>
  <c r="I16" i="155"/>
  <c r="H16" i="155"/>
  <c r="F16" i="155"/>
  <c r="E16" i="155"/>
  <c r="D16" i="155"/>
  <c r="C16" i="155"/>
  <c r="L14" i="155"/>
  <c r="N13" i="155"/>
  <c r="K13" i="155"/>
  <c r="F13" i="155"/>
  <c r="E13" i="155"/>
  <c r="J13" i="155" s="1"/>
  <c r="C13" i="155"/>
  <c r="C26" i="155" s="1"/>
  <c r="H26" i="155" s="1"/>
  <c r="K26" i="156"/>
  <c r="F26" i="156"/>
  <c r="E26" i="156"/>
  <c r="J26" i="156" s="1"/>
  <c r="H25" i="156"/>
  <c r="C25" i="156"/>
  <c r="J24" i="156"/>
  <c r="C24" i="156"/>
  <c r="J23" i="156"/>
  <c r="E23" i="156"/>
  <c r="J22" i="156"/>
  <c r="H22" i="156"/>
  <c r="E22" i="156"/>
  <c r="C22" i="156"/>
  <c r="J21" i="156"/>
  <c r="H21" i="156"/>
  <c r="E21" i="156"/>
  <c r="C21" i="156"/>
  <c r="J20" i="156"/>
  <c r="H20" i="156"/>
  <c r="E20" i="156"/>
  <c r="C20" i="156"/>
  <c r="J19" i="156"/>
  <c r="H19" i="156"/>
  <c r="E19" i="156"/>
  <c r="C19" i="156"/>
  <c r="J18" i="156"/>
  <c r="H18" i="156"/>
  <c r="E18" i="156"/>
  <c r="C18" i="156"/>
  <c r="J17" i="156"/>
  <c r="H17" i="156"/>
  <c r="E17" i="156"/>
  <c r="C17" i="156"/>
  <c r="K16" i="156"/>
  <c r="J16" i="156"/>
  <c r="I16" i="156"/>
  <c r="H16" i="156"/>
  <c r="F16" i="156"/>
  <c r="E16" i="156"/>
  <c r="D16" i="156"/>
  <c r="C16" i="156"/>
  <c r="L14" i="156"/>
  <c r="N13" i="156"/>
  <c r="K13" i="156"/>
  <c r="F13" i="156"/>
  <c r="E13" i="156"/>
  <c r="J13" i="156" s="1"/>
  <c r="C13" i="156"/>
  <c r="C26" i="156" s="1"/>
  <c r="H26" i="156" s="1"/>
  <c r="K26" i="157"/>
  <c r="F26" i="157"/>
  <c r="E26" i="157"/>
  <c r="J26" i="157" s="1"/>
  <c r="H25" i="157"/>
  <c r="C25" i="157"/>
  <c r="J24" i="157"/>
  <c r="C24" i="157"/>
  <c r="J23" i="157"/>
  <c r="E23" i="157"/>
  <c r="J22" i="157"/>
  <c r="H22" i="157"/>
  <c r="E22" i="157"/>
  <c r="C22" i="157"/>
  <c r="J21" i="157"/>
  <c r="H21" i="157"/>
  <c r="E21" i="157"/>
  <c r="C21" i="157"/>
  <c r="J20" i="157"/>
  <c r="H20" i="157"/>
  <c r="E20" i="157"/>
  <c r="C20" i="157"/>
  <c r="J19" i="157"/>
  <c r="H19" i="157"/>
  <c r="E19" i="157"/>
  <c r="C19" i="157"/>
  <c r="J18" i="157"/>
  <c r="H18" i="157"/>
  <c r="E18" i="157"/>
  <c r="C18" i="157"/>
  <c r="J17" i="157"/>
  <c r="H17" i="157"/>
  <c r="E17" i="157"/>
  <c r="C17" i="157"/>
  <c r="K16" i="157"/>
  <c r="J16" i="157"/>
  <c r="I16" i="157"/>
  <c r="H16" i="157"/>
  <c r="F16" i="157"/>
  <c r="E16" i="157"/>
  <c r="D16" i="157"/>
  <c r="C16" i="157"/>
  <c r="L14" i="157"/>
  <c r="N13" i="157"/>
  <c r="K13" i="157"/>
  <c r="F13" i="157"/>
  <c r="E13" i="157"/>
  <c r="J13" i="157" s="1"/>
  <c r="C13" i="157"/>
  <c r="H13" i="157" s="1"/>
  <c r="K26" i="158"/>
  <c r="F26" i="158"/>
  <c r="E26" i="158"/>
  <c r="J26" i="158" s="1"/>
  <c r="H25" i="158"/>
  <c r="C25" i="158"/>
  <c r="J24" i="158"/>
  <c r="C24" i="158"/>
  <c r="J23" i="158"/>
  <c r="E23" i="158"/>
  <c r="J22" i="158"/>
  <c r="H22" i="158"/>
  <c r="E22" i="158"/>
  <c r="C22" i="158"/>
  <c r="J21" i="158"/>
  <c r="H21" i="158"/>
  <c r="E21" i="158"/>
  <c r="C21" i="158"/>
  <c r="J20" i="158"/>
  <c r="H20" i="158"/>
  <c r="E20" i="158"/>
  <c r="C20" i="158"/>
  <c r="J19" i="158"/>
  <c r="H19" i="158"/>
  <c r="E19" i="158"/>
  <c r="C19" i="158"/>
  <c r="J18" i="158"/>
  <c r="H18" i="158"/>
  <c r="E18" i="158"/>
  <c r="C18" i="158"/>
  <c r="J17" i="158"/>
  <c r="H17" i="158"/>
  <c r="E17" i="158"/>
  <c r="C17" i="158"/>
  <c r="K16" i="158"/>
  <c r="J16" i="158"/>
  <c r="I16" i="158"/>
  <c r="H16" i="158"/>
  <c r="F16" i="158"/>
  <c r="E16" i="158"/>
  <c r="D16" i="158"/>
  <c r="C16" i="158"/>
  <c r="L14" i="158"/>
  <c r="N13" i="158"/>
  <c r="K13" i="158"/>
  <c r="F13" i="158"/>
  <c r="E13" i="158"/>
  <c r="J13" i="158" s="1"/>
  <c r="C13" i="158"/>
  <c r="H13" i="158" s="1"/>
  <c r="K26" i="159"/>
  <c r="H26" i="159"/>
  <c r="F26" i="159"/>
  <c r="E26" i="159"/>
  <c r="J26" i="159" s="1"/>
  <c r="E1" i="13"/>
  <c r="E1" i="131" s="1"/>
  <c r="D13" i="13" l="1"/>
  <c r="F14" i="13" s="1"/>
  <c r="D13" i="131"/>
  <c r="F14" i="131" s="1"/>
  <c r="E1" i="132"/>
  <c r="D26" i="132" s="1"/>
  <c r="F27" i="132" s="1"/>
  <c r="I13" i="131"/>
  <c r="K14" i="131" s="1"/>
  <c r="D26" i="131"/>
  <c r="F27" i="131" s="1"/>
  <c r="I26" i="131"/>
  <c r="K27" i="131" s="1"/>
  <c r="I13" i="13"/>
  <c r="K14" i="13" s="1"/>
  <c r="I26" i="13"/>
  <c r="K27" i="13" s="1"/>
  <c r="D26" i="13"/>
  <c r="F27" i="13" s="1"/>
  <c r="H13" i="13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D13" i="132" l="1"/>
  <c r="F14" i="132" s="1"/>
  <c r="I13" i="132"/>
  <c r="K14" i="132" s="1"/>
  <c r="E1" i="133"/>
  <c r="I26" i="132"/>
  <c r="K27" i="132" s="1"/>
  <c r="E1" i="134" l="1"/>
  <c r="D13" i="133"/>
  <c r="F14" i="133" s="1"/>
  <c r="I13" i="133"/>
  <c r="K14" i="133" s="1"/>
  <c r="D26" i="133"/>
  <c r="F27" i="133" s="1"/>
  <c r="I26" i="133"/>
  <c r="K27" i="133" s="1"/>
  <c r="J10" i="1"/>
  <c r="D13" i="134" l="1"/>
  <c r="F14" i="134" s="1"/>
  <c r="I13" i="134"/>
  <c r="K14" i="134" s="1"/>
  <c r="E1" i="135"/>
  <c r="I26" i="134"/>
  <c r="K27" i="134" s="1"/>
  <c r="D26" i="134"/>
  <c r="F27" i="134" s="1"/>
  <c r="Q13" i="159"/>
  <c r="Q12" i="159"/>
  <c r="Q11" i="159"/>
  <c r="O11" i="159"/>
  <c r="Q10" i="159"/>
  <c r="Q9" i="159"/>
  <c r="O9" i="159"/>
  <c r="N9" i="159"/>
  <c r="Q8" i="159"/>
  <c r="O8" i="159"/>
  <c r="Q7" i="159"/>
  <c r="O7" i="159"/>
  <c r="N7" i="159"/>
  <c r="Q6" i="159"/>
  <c r="O6" i="159"/>
  <c r="Q5" i="159"/>
  <c r="O5" i="159"/>
  <c r="N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N4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N12" i="138"/>
  <c r="Q11" i="138"/>
  <c r="O11" i="138"/>
  <c r="O12" i="138" s="1"/>
  <c r="Q10" i="138"/>
  <c r="N10" i="138"/>
  <c r="Q9" i="138"/>
  <c r="O9" i="138"/>
  <c r="Q8" i="138"/>
  <c r="O8" i="138"/>
  <c r="Q7" i="138"/>
  <c r="O7" i="138"/>
  <c r="Q6" i="138"/>
  <c r="O6" i="138"/>
  <c r="N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N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N9" i="133"/>
  <c r="Q8" i="133"/>
  <c r="O8" i="133"/>
  <c r="Q7" i="133"/>
  <c r="O7" i="133"/>
  <c r="N7" i="133"/>
  <c r="Q6" i="133"/>
  <c r="O6" i="133"/>
  <c r="Q5" i="133"/>
  <c r="O5" i="133"/>
  <c r="N5" i="133"/>
  <c r="Q13" i="132"/>
  <c r="Q12" i="132"/>
  <c r="Q11" i="132"/>
  <c r="O11" i="132"/>
  <c r="Q10" i="132"/>
  <c r="Q9" i="132"/>
  <c r="O9" i="132"/>
  <c r="Q8" i="132"/>
  <c r="O8" i="132"/>
  <c r="N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E13" i="159"/>
  <c r="C13" i="159"/>
  <c r="J12" i="159"/>
  <c r="E12" i="159"/>
  <c r="J25" i="159" s="1"/>
  <c r="C12" i="159"/>
  <c r="J11" i="159"/>
  <c r="E11" i="159"/>
  <c r="P12" i="159" s="1"/>
  <c r="C11" i="159"/>
  <c r="E10" i="159"/>
  <c r="C10" i="159"/>
  <c r="E9" i="159"/>
  <c r="C9" i="159"/>
  <c r="H22" i="159" s="1"/>
  <c r="E8" i="159"/>
  <c r="J21" i="159" s="1"/>
  <c r="C8" i="159"/>
  <c r="C21" i="159" s="1"/>
  <c r="E7" i="159"/>
  <c r="C7" i="159"/>
  <c r="H20" i="159" s="1"/>
  <c r="E6" i="159"/>
  <c r="J19" i="159" s="1"/>
  <c r="C6" i="159"/>
  <c r="C19" i="159" s="1"/>
  <c r="E5" i="159"/>
  <c r="C5" i="159"/>
  <c r="H18" i="159" s="1"/>
  <c r="E4" i="159"/>
  <c r="J17" i="159" s="1"/>
  <c r="C4" i="159"/>
  <c r="C17" i="159" s="1"/>
  <c r="F3" i="159"/>
  <c r="E3" i="159"/>
  <c r="D3" i="159"/>
  <c r="C3" i="159"/>
  <c r="C16" i="159" s="1"/>
  <c r="E12" i="158"/>
  <c r="C12" i="158"/>
  <c r="E11" i="158"/>
  <c r="C11" i="158"/>
  <c r="E10" i="158"/>
  <c r="C10" i="158"/>
  <c r="E9" i="158"/>
  <c r="J9" i="158" s="1"/>
  <c r="C9" i="158"/>
  <c r="H9" i="158" s="1"/>
  <c r="E8" i="158"/>
  <c r="J8" i="158" s="1"/>
  <c r="C8" i="158"/>
  <c r="H8" i="158" s="1"/>
  <c r="E7" i="158"/>
  <c r="C7" i="158"/>
  <c r="H7" i="158" s="1"/>
  <c r="E6" i="158"/>
  <c r="C6" i="158"/>
  <c r="E5" i="158"/>
  <c r="C5" i="158"/>
  <c r="H5" i="158" s="1"/>
  <c r="E4" i="158"/>
  <c r="C4" i="158"/>
  <c r="F3" i="158"/>
  <c r="E3" i="158"/>
  <c r="D3" i="158"/>
  <c r="C3" i="158"/>
  <c r="H12" i="157"/>
  <c r="E12" i="157"/>
  <c r="C12" i="157"/>
  <c r="E11" i="157"/>
  <c r="C11" i="157"/>
  <c r="E10" i="157"/>
  <c r="C10" i="157"/>
  <c r="E9" i="157"/>
  <c r="C9" i="157"/>
  <c r="E8" i="157"/>
  <c r="C8" i="157"/>
  <c r="E7" i="157"/>
  <c r="C7" i="157"/>
  <c r="E6" i="157"/>
  <c r="C6" i="157"/>
  <c r="E5" i="157"/>
  <c r="C5" i="157"/>
  <c r="E4" i="157"/>
  <c r="C4" i="157"/>
  <c r="F3" i="157"/>
  <c r="E3" i="157"/>
  <c r="D3" i="157"/>
  <c r="C3" i="157"/>
  <c r="E12" i="156"/>
  <c r="C12" i="156"/>
  <c r="H12" i="156" s="1"/>
  <c r="E11" i="156"/>
  <c r="C11" i="156"/>
  <c r="E10" i="156"/>
  <c r="C10" i="156"/>
  <c r="E9" i="156"/>
  <c r="C9" i="156"/>
  <c r="E8" i="156"/>
  <c r="C8" i="156"/>
  <c r="E7" i="156"/>
  <c r="C7" i="156"/>
  <c r="E6" i="156"/>
  <c r="C6" i="156"/>
  <c r="E5" i="156"/>
  <c r="C5" i="156"/>
  <c r="E4" i="156"/>
  <c r="C4" i="156"/>
  <c r="F3" i="156"/>
  <c r="E3" i="156"/>
  <c r="D3" i="156"/>
  <c r="C3" i="156"/>
  <c r="E12" i="155"/>
  <c r="C12" i="155"/>
  <c r="E11" i="155"/>
  <c r="C11" i="155"/>
  <c r="E10" i="155"/>
  <c r="C10" i="155"/>
  <c r="E9" i="155"/>
  <c r="C9" i="155"/>
  <c r="E8" i="155"/>
  <c r="C8" i="155"/>
  <c r="E7" i="155"/>
  <c r="C7" i="155"/>
  <c r="E6" i="155"/>
  <c r="C6" i="155"/>
  <c r="E5" i="155"/>
  <c r="C5" i="155"/>
  <c r="E4" i="155"/>
  <c r="C4" i="155"/>
  <c r="F3" i="155"/>
  <c r="E3" i="155"/>
  <c r="D3" i="155"/>
  <c r="C3" i="155"/>
  <c r="H12" i="154"/>
  <c r="E12" i="154"/>
  <c r="C12" i="154"/>
  <c r="E11" i="154"/>
  <c r="C11" i="154"/>
  <c r="E10" i="154"/>
  <c r="C10" i="154"/>
  <c r="E9" i="154"/>
  <c r="C9" i="154"/>
  <c r="E8" i="154"/>
  <c r="C8" i="154"/>
  <c r="E7" i="154"/>
  <c r="C7" i="154"/>
  <c r="E6" i="154"/>
  <c r="C6" i="154"/>
  <c r="E5" i="154"/>
  <c r="C5" i="154"/>
  <c r="E4" i="154"/>
  <c r="C4" i="154"/>
  <c r="F3" i="154"/>
  <c r="E3" i="154"/>
  <c r="D3" i="154"/>
  <c r="C3" i="154"/>
  <c r="J12" i="153"/>
  <c r="H12" i="153"/>
  <c r="C12" i="153"/>
  <c r="J11" i="153"/>
  <c r="C11" i="153"/>
  <c r="C10" i="153"/>
  <c r="C9" i="153"/>
  <c r="C8" i="153"/>
  <c r="C7" i="153"/>
  <c r="C6" i="153"/>
  <c r="C5" i="153"/>
  <c r="C4" i="153"/>
  <c r="F3" i="153"/>
  <c r="E3" i="153"/>
  <c r="D3" i="153"/>
  <c r="C3" i="153"/>
  <c r="E12" i="152"/>
  <c r="C12" i="152"/>
  <c r="E11" i="152"/>
  <c r="C11" i="152"/>
  <c r="J10" i="152"/>
  <c r="E10" i="152"/>
  <c r="C10" i="152"/>
  <c r="E9" i="152"/>
  <c r="C9" i="152"/>
  <c r="E8" i="152"/>
  <c r="J8" i="152" s="1"/>
  <c r="C8" i="152"/>
  <c r="E7" i="152"/>
  <c r="C7" i="152"/>
  <c r="J6" i="152"/>
  <c r="E6" i="152"/>
  <c r="C6" i="152"/>
  <c r="E5" i="152"/>
  <c r="C5" i="152"/>
  <c r="E4" i="152"/>
  <c r="J4" i="152" s="1"/>
  <c r="C4" i="152"/>
  <c r="F3" i="152"/>
  <c r="E3" i="152"/>
  <c r="D3" i="152"/>
  <c r="C3" i="152"/>
  <c r="H12" i="151"/>
  <c r="E12" i="151"/>
  <c r="J12" i="151" s="1"/>
  <c r="C12" i="151"/>
  <c r="J11" i="151"/>
  <c r="E11" i="151"/>
  <c r="C11" i="151"/>
  <c r="E10" i="151"/>
  <c r="C10" i="151"/>
  <c r="E9" i="151"/>
  <c r="C9" i="151"/>
  <c r="E8" i="151"/>
  <c r="C8" i="151"/>
  <c r="E7" i="151"/>
  <c r="C7" i="151"/>
  <c r="E6" i="151"/>
  <c r="C6" i="151"/>
  <c r="E5" i="151"/>
  <c r="C5" i="151"/>
  <c r="E4" i="151"/>
  <c r="C4" i="151"/>
  <c r="F3" i="151"/>
  <c r="E3" i="151"/>
  <c r="D3" i="151"/>
  <c r="C3" i="151"/>
  <c r="E12" i="150"/>
  <c r="C12" i="150"/>
  <c r="H12" i="150" s="1"/>
  <c r="E11" i="150"/>
  <c r="C11" i="150"/>
  <c r="E10" i="150"/>
  <c r="C10" i="150"/>
  <c r="E9" i="150"/>
  <c r="C9" i="150"/>
  <c r="E8" i="150"/>
  <c r="C8" i="150"/>
  <c r="E7" i="150"/>
  <c r="C7" i="150"/>
  <c r="E6" i="150"/>
  <c r="C6" i="150"/>
  <c r="E5" i="150"/>
  <c r="C5" i="150"/>
  <c r="E4" i="150"/>
  <c r="C4" i="150"/>
  <c r="F3" i="150"/>
  <c r="E3" i="150"/>
  <c r="D3" i="150"/>
  <c r="C3" i="150"/>
  <c r="E12" i="149"/>
  <c r="C12" i="149"/>
  <c r="H12" i="149" s="1"/>
  <c r="E11" i="149"/>
  <c r="C11" i="149"/>
  <c r="E10" i="149"/>
  <c r="C10" i="149"/>
  <c r="E9" i="149"/>
  <c r="C9" i="149"/>
  <c r="E8" i="149"/>
  <c r="C8" i="149"/>
  <c r="E7" i="149"/>
  <c r="C7" i="149"/>
  <c r="E6" i="149"/>
  <c r="C6" i="149"/>
  <c r="E5" i="149"/>
  <c r="C5" i="149"/>
  <c r="E4" i="149"/>
  <c r="C4" i="149"/>
  <c r="F3" i="149"/>
  <c r="E3" i="149"/>
  <c r="D3" i="149"/>
  <c r="C3" i="149"/>
  <c r="E12" i="148"/>
  <c r="C12" i="148"/>
  <c r="H12" i="148" s="1"/>
  <c r="E11" i="148"/>
  <c r="C11" i="148"/>
  <c r="E10" i="148"/>
  <c r="C10" i="148"/>
  <c r="E9" i="148"/>
  <c r="C9" i="148"/>
  <c r="E8" i="148"/>
  <c r="C8" i="148"/>
  <c r="E7" i="148"/>
  <c r="C7" i="148"/>
  <c r="E6" i="148"/>
  <c r="C6" i="148"/>
  <c r="E5" i="148"/>
  <c r="C5" i="148"/>
  <c r="E4" i="148"/>
  <c r="C4" i="148"/>
  <c r="F3" i="148"/>
  <c r="E3" i="148"/>
  <c r="D3" i="148"/>
  <c r="I3" i="148" s="1"/>
  <c r="C3" i="148"/>
  <c r="E12" i="147"/>
  <c r="C12" i="147"/>
  <c r="E11" i="147"/>
  <c r="C11" i="147"/>
  <c r="E10" i="147"/>
  <c r="C10" i="147"/>
  <c r="E9" i="147"/>
  <c r="C9" i="147"/>
  <c r="E8" i="147"/>
  <c r="C8" i="147"/>
  <c r="E7" i="147"/>
  <c r="C7" i="147"/>
  <c r="E6" i="147"/>
  <c r="C6" i="147"/>
  <c r="E5" i="147"/>
  <c r="C5" i="147"/>
  <c r="E4" i="147"/>
  <c r="C4" i="147"/>
  <c r="F3" i="147"/>
  <c r="E3" i="147"/>
  <c r="D3" i="147"/>
  <c r="C3" i="147"/>
  <c r="E12" i="146"/>
  <c r="C12" i="146"/>
  <c r="E11" i="146"/>
  <c r="J11" i="146" s="1"/>
  <c r="C11" i="146"/>
  <c r="E10" i="146"/>
  <c r="C10" i="146"/>
  <c r="E9" i="146"/>
  <c r="C9" i="146"/>
  <c r="E8" i="146"/>
  <c r="C8" i="146"/>
  <c r="E7" i="146"/>
  <c r="C7" i="146"/>
  <c r="E6" i="146"/>
  <c r="C6" i="146"/>
  <c r="E5" i="146"/>
  <c r="C5" i="146"/>
  <c r="E4" i="146"/>
  <c r="C4" i="146"/>
  <c r="F3" i="146"/>
  <c r="E3" i="146"/>
  <c r="D3" i="146"/>
  <c r="C3" i="146"/>
  <c r="H12" i="145"/>
  <c r="E12" i="145"/>
  <c r="C12" i="145"/>
  <c r="E11" i="145"/>
  <c r="J11" i="145" s="1"/>
  <c r="C11" i="145"/>
  <c r="E10" i="145"/>
  <c r="C10" i="145"/>
  <c r="E9" i="145"/>
  <c r="C9" i="145"/>
  <c r="E8" i="145"/>
  <c r="C8" i="145"/>
  <c r="E7" i="145"/>
  <c r="C7" i="145"/>
  <c r="E6" i="145"/>
  <c r="C6" i="145"/>
  <c r="E5" i="145"/>
  <c r="C5" i="145"/>
  <c r="E4" i="145"/>
  <c r="C4" i="145"/>
  <c r="F3" i="145"/>
  <c r="E3" i="145"/>
  <c r="D3" i="145"/>
  <c r="C3" i="145"/>
  <c r="E12" i="144"/>
  <c r="C12" i="144"/>
  <c r="E11" i="144"/>
  <c r="C11" i="144"/>
  <c r="E10" i="144"/>
  <c r="C10" i="144"/>
  <c r="E9" i="144"/>
  <c r="C9" i="144"/>
  <c r="E8" i="144"/>
  <c r="C8" i="144"/>
  <c r="E7" i="144"/>
  <c r="C7" i="144"/>
  <c r="E6" i="144"/>
  <c r="C6" i="144"/>
  <c r="E5" i="144"/>
  <c r="C5" i="144"/>
  <c r="E4" i="144"/>
  <c r="C4" i="144"/>
  <c r="F3" i="144"/>
  <c r="E3" i="144"/>
  <c r="D3" i="144"/>
  <c r="C3" i="144"/>
  <c r="E12" i="143"/>
  <c r="C12" i="143"/>
  <c r="E11" i="143"/>
  <c r="J11" i="143" s="1"/>
  <c r="C11" i="143"/>
  <c r="E10" i="143"/>
  <c r="C10" i="143"/>
  <c r="E9" i="143"/>
  <c r="C9" i="143"/>
  <c r="E8" i="143"/>
  <c r="C8" i="143"/>
  <c r="E7" i="143"/>
  <c r="C7" i="143"/>
  <c r="E6" i="143"/>
  <c r="C6" i="143"/>
  <c r="E5" i="143"/>
  <c r="C5" i="143"/>
  <c r="E4" i="143"/>
  <c r="C4" i="143"/>
  <c r="F3" i="143"/>
  <c r="E3" i="143"/>
  <c r="D3" i="143"/>
  <c r="C3" i="143"/>
  <c r="E12" i="142"/>
  <c r="C12" i="142"/>
  <c r="E11" i="142"/>
  <c r="C11" i="142"/>
  <c r="E10" i="142"/>
  <c r="C10" i="142"/>
  <c r="J9" i="142"/>
  <c r="E9" i="142"/>
  <c r="C9" i="142"/>
  <c r="E8" i="142"/>
  <c r="C8" i="142"/>
  <c r="E7" i="142"/>
  <c r="C7" i="142"/>
  <c r="E6" i="142"/>
  <c r="C6" i="142"/>
  <c r="E5" i="142"/>
  <c r="C5" i="142"/>
  <c r="E4" i="142"/>
  <c r="C4" i="142"/>
  <c r="F3" i="142"/>
  <c r="E3" i="142"/>
  <c r="D3" i="142"/>
  <c r="C3" i="142"/>
  <c r="E12" i="141"/>
  <c r="C12" i="141"/>
  <c r="J11" i="141"/>
  <c r="E11" i="141"/>
  <c r="C11" i="141"/>
  <c r="E10" i="141"/>
  <c r="C10" i="141"/>
  <c r="E9" i="141"/>
  <c r="C9" i="141"/>
  <c r="E8" i="141"/>
  <c r="C8" i="141"/>
  <c r="E7" i="141"/>
  <c r="C7" i="141"/>
  <c r="E6" i="141"/>
  <c r="C6" i="141"/>
  <c r="E5" i="141"/>
  <c r="C5" i="141"/>
  <c r="E4" i="141"/>
  <c r="C4" i="141"/>
  <c r="F3" i="141"/>
  <c r="E3" i="141"/>
  <c r="D3" i="141"/>
  <c r="C3" i="141"/>
  <c r="J12" i="140"/>
  <c r="H12" i="140"/>
  <c r="E12" i="140"/>
  <c r="C12" i="140"/>
  <c r="J11" i="140"/>
  <c r="E11" i="140"/>
  <c r="C11" i="140"/>
  <c r="E10" i="140"/>
  <c r="C10" i="140"/>
  <c r="E9" i="140"/>
  <c r="C9" i="140"/>
  <c r="E8" i="140"/>
  <c r="C8" i="140"/>
  <c r="E7" i="140"/>
  <c r="C7" i="140"/>
  <c r="E6" i="140"/>
  <c r="C6" i="140"/>
  <c r="E5" i="140"/>
  <c r="C5" i="140"/>
  <c r="E4" i="140"/>
  <c r="C4" i="140"/>
  <c r="F3" i="140"/>
  <c r="E3" i="140"/>
  <c r="D3" i="140"/>
  <c r="C3" i="140"/>
  <c r="E12" i="139"/>
  <c r="C12" i="139"/>
  <c r="H12" i="139" s="1"/>
  <c r="E11" i="139"/>
  <c r="C11" i="139"/>
  <c r="E10" i="139"/>
  <c r="C10" i="139"/>
  <c r="E9" i="139"/>
  <c r="C9" i="139"/>
  <c r="E8" i="139"/>
  <c r="C8" i="139"/>
  <c r="E7" i="139"/>
  <c r="C7" i="139"/>
  <c r="E6" i="139"/>
  <c r="C6" i="139"/>
  <c r="E5" i="139"/>
  <c r="C5" i="139"/>
  <c r="E4" i="139"/>
  <c r="C4" i="139"/>
  <c r="F3" i="139"/>
  <c r="E3" i="139"/>
  <c r="D3" i="139"/>
  <c r="C3" i="139"/>
  <c r="E12" i="138"/>
  <c r="C12" i="138"/>
  <c r="H12" i="138" s="1"/>
  <c r="E11" i="138"/>
  <c r="C11" i="138"/>
  <c r="E10" i="138"/>
  <c r="C10" i="138"/>
  <c r="E9" i="138"/>
  <c r="C9" i="138"/>
  <c r="E8" i="138"/>
  <c r="C8" i="138"/>
  <c r="E7" i="138"/>
  <c r="C7" i="138"/>
  <c r="E6" i="138"/>
  <c r="C6" i="138"/>
  <c r="E5" i="138"/>
  <c r="C5" i="138"/>
  <c r="E4" i="138"/>
  <c r="C4" i="138"/>
  <c r="F3" i="138"/>
  <c r="E3" i="138"/>
  <c r="D3" i="138"/>
  <c r="C3" i="138"/>
  <c r="E12" i="137"/>
  <c r="C12" i="137"/>
  <c r="E11" i="137"/>
  <c r="C11" i="137"/>
  <c r="E10" i="137"/>
  <c r="C10" i="137"/>
  <c r="E9" i="137"/>
  <c r="C9" i="137"/>
  <c r="J8" i="137"/>
  <c r="E8" i="137"/>
  <c r="C8" i="137"/>
  <c r="E7" i="137"/>
  <c r="J7" i="137" s="1"/>
  <c r="C7" i="137"/>
  <c r="E6" i="137"/>
  <c r="C6" i="137"/>
  <c r="J5" i="137"/>
  <c r="E5" i="137"/>
  <c r="C5" i="137"/>
  <c r="E4" i="137"/>
  <c r="C4" i="137"/>
  <c r="F3" i="137"/>
  <c r="E3" i="137"/>
  <c r="D3" i="137"/>
  <c r="C3" i="137"/>
  <c r="E12" i="136"/>
  <c r="C12" i="136"/>
  <c r="E11" i="136"/>
  <c r="C11" i="136"/>
  <c r="E10" i="136"/>
  <c r="C10" i="136"/>
  <c r="E9" i="136"/>
  <c r="C9" i="136"/>
  <c r="E8" i="136"/>
  <c r="C8" i="136"/>
  <c r="E7" i="136"/>
  <c r="C7" i="136"/>
  <c r="E6" i="136"/>
  <c r="C6" i="136"/>
  <c r="E5" i="136"/>
  <c r="C5" i="136"/>
  <c r="E4" i="136"/>
  <c r="C4" i="136"/>
  <c r="F3" i="136"/>
  <c r="E3" i="136"/>
  <c r="D3" i="136"/>
  <c r="C3" i="136"/>
  <c r="E12" i="135"/>
  <c r="C12" i="135"/>
  <c r="E11" i="135"/>
  <c r="C11" i="135"/>
  <c r="E10" i="135"/>
  <c r="C10" i="135"/>
  <c r="E9" i="135"/>
  <c r="C9" i="135"/>
  <c r="E8" i="135"/>
  <c r="C8" i="135"/>
  <c r="E7" i="135"/>
  <c r="C7" i="135"/>
  <c r="E6" i="135"/>
  <c r="C6" i="135"/>
  <c r="E5" i="135"/>
  <c r="C5" i="135"/>
  <c r="E4" i="135"/>
  <c r="C4" i="135"/>
  <c r="F3" i="135"/>
  <c r="E3" i="135"/>
  <c r="D3" i="135"/>
  <c r="I3" i="135" s="1"/>
  <c r="C3" i="135"/>
  <c r="H3" i="135" s="1"/>
  <c r="E12" i="134"/>
  <c r="C12" i="134"/>
  <c r="E11" i="134"/>
  <c r="C11" i="134"/>
  <c r="E10" i="134"/>
  <c r="C10" i="134"/>
  <c r="E9" i="134"/>
  <c r="C9" i="134"/>
  <c r="E8" i="134"/>
  <c r="C8" i="134"/>
  <c r="E7" i="134"/>
  <c r="C7" i="134"/>
  <c r="E6" i="134"/>
  <c r="C6" i="134"/>
  <c r="E5" i="134"/>
  <c r="C5" i="134"/>
  <c r="E4" i="134"/>
  <c r="C4" i="134"/>
  <c r="F3" i="134"/>
  <c r="E3" i="134"/>
  <c r="D3" i="134"/>
  <c r="C3" i="134"/>
  <c r="E12" i="133"/>
  <c r="C12" i="133"/>
  <c r="H12" i="133" s="1"/>
  <c r="E11" i="133"/>
  <c r="C11" i="133"/>
  <c r="E10" i="133"/>
  <c r="C10" i="133"/>
  <c r="E9" i="133"/>
  <c r="C9" i="133"/>
  <c r="E8" i="133"/>
  <c r="C8" i="133"/>
  <c r="E7" i="133"/>
  <c r="C7" i="133"/>
  <c r="E6" i="133"/>
  <c r="C6" i="133"/>
  <c r="E5" i="133"/>
  <c r="C5" i="133"/>
  <c r="E4" i="133"/>
  <c r="C4" i="133"/>
  <c r="F3" i="133"/>
  <c r="E3" i="133"/>
  <c r="D3" i="133"/>
  <c r="C3" i="133"/>
  <c r="E12" i="132"/>
  <c r="C12" i="132"/>
  <c r="E11" i="132"/>
  <c r="C11" i="132"/>
  <c r="E10" i="132"/>
  <c r="C10" i="132"/>
  <c r="E9" i="132"/>
  <c r="C9" i="132"/>
  <c r="E8" i="132"/>
  <c r="C8" i="132"/>
  <c r="E7" i="132"/>
  <c r="C7" i="132"/>
  <c r="E6" i="132"/>
  <c r="C6" i="132"/>
  <c r="E5" i="132"/>
  <c r="C5" i="132"/>
  <c r="E4" i="132"/>
  <c r="C4" i="132"/>
  <c r="F3" i="132"/>
  <c r="E3" i="132"/>
  <c r="D3" i="132"/>
  <c r="C3" i="132"/>
  <c r="E12" i="131"/>
  <c r="C12" i="131"/>
  <c r="H11" i="131"/>
  <c r="E11" i="131"/>
  <c r="C11" i="131"/>
  <c r="J10" i="131"/>
  <c r="E10" i="131"/>
  <c r="C10" i="131"/>
  <c r="E9" i="131"/>
  <c r="C9" i="131"/>
  <c r="E8" i="131"/>
  <c r="C8" i="131"/>
  <c r="E7" i="131"/>
  <c r="J7" i="131" s="1"/>
  <c r="C7" i="131"/>
  <c r="E6" i="131"/>
  <c r="C6" i="131"/>
  <c r="H5" i="131"/>
  <c r="E5" i="131"/>
  <c r="C5" i="131"/>
  <c r="E4" i="131"/>
  <c r="C4" i="131"/>
  <c r="H4" i="131" s="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J12" i="1"/>
  <c r="J11" i="1"/>
  <c r="J9" i="1"/>
  <c r="J8" i="1"/>
  <c r="J7" i="1"/>
  <c r="J6" i="1"/>
  <c r="J5" i="1"/>
  <c r="J4" i="1"/>
  <c r="H13" i="1"/>
  <c r="H12" i="1"/>
  <c r="H11" i="1"/>
  <c r="H10" i="1"/>
  <c r="H9" i="1"/>
  <c r="H8" i="1"/>
  <c r="H7" i="1"/>
  <c r="H6" i="1"/>
  <c r="H5" i="1"/>
  <c r="H4" i="1"/>
  <c r="K3" i="1"/>
  <c r="J3" i="1"/>
  <c r="I3" i="1"/>
  <c r="H3" i="1"/>
  <c r="P8" i="13"/>
  <c r="J12" i="13"/>
  <c r="E12" i="13"/>
  <c r="E11" i="13"/>
  <c r="E10" i="13"/>
  <c r="E9" i="13"/>
  <c r="P10" i="13" s="1"/>
  <c r="E8" i="13"/>
  <c r="P9" i="13" s="1"/>
  <c r="E7" i="13"/>
  <c r="E6" i="13"/>
  <c r="E5" i="13"/>
  <c r="E4" i="13"/>
  <c r="P5" i="13" s="1"/>
  <c r="F3" i="13"/>
  <c r="E3" i="13"/>
  <c r="D3" i="13"/>
  <c r="I3" i="13" s="1"/>
  <c r="C3" i="13"/>
  <c r="H3" i="13" s="1"/>
  <c r="C12" i="13"/>
  <c r="C11" i="13"/>
  <c r="N12" i="13" s="1"/>
  <c r="C10" i="13"/>
  <c r="C9" i="13"/>
  <c r="N10" i="13" s="1"/>
  <c r="C8" i="13"/>
  <c r="C7" i="13"/>
  <c r="N8" i="13" s="1"/>
  <c r="C6" i="13"/>
  <c r="N7" i="13" s="1"/>
  <c r="C5" i="13"/>
  <c r="C4" i="13"/>
  <c r="Q14" i="159" l="1"/>
  <c r="Q14" i="156"/>
  <c r="Q14" i="146"/>
  <c r="O14" i="132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12" i="139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12" i="141"/>
  <c r="J25" i="151"/>
  <c r="E25" i="151"/>
  <c r="J25" i="157"/>
  <c r="E25" i="157"/>
  <c r="J12" i="133"/>
  <c r="E25" i="135"/>
  <c r="J25" i="135"/>
  <c r="E25" i="138"/>
  <c r="J25" i="138"/>
  <c r="J25" i="143"/>
  <c r="E25" i="143"/>
  <c r="J12" i="145"/>
  <c r="E25" i="145"/>
  <c r="J25" i="145"/>
  <c r="J12" i="146"/>
  <c r="J25" i="148"/>
  <c r="E25" i="148"/>
  <c r="J12" i="150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I13" i="135"/>
  <c r="K14" i="135" s="1"/>
  <c r="D13" i="135"/>
  <c r="F14" i="135" s="1"/>
  <c r="I26" i="135"/>
  <c r="K27" i="135" s="1"/>
  <c r="D26" i="135"/>
  <c r="F27" i="135" s="1"/>
  <c r="E1" i="136"/>
  <c r="O14" i="131"/>
  <c r="Q14" i="132"/>
  <c r="Q14" i="133"/>
  <c r="O14" i="133"/>
  <c r="Q14" i="134"/>
  <c r="O14" i="134"/>
  <c r="O14" i="135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J3" i="13"/>
  <c r="P4" i="136"/>
  <c r="J4" i="137"/>
  <c r="J9" i="137"/>
  <c r="P10" i="137"/>
  <c r="P8" i="138"/>
  <c r="I3" i="140"/>
  <c r="O4" i="140"/>
  <c r="P11" i="13"/>
  <c r="N12" i="135"/>
  <c r="J11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J12" i="135"/>
  <c r="H12" i="146"/>
  <c r="N5" i="154"/>
  <c r="N7" i="154"/>
  <c r="N9" i="154"/>
  <c r="J11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J9" i="155"/>
  <c r="P5" i="138"/>
  <c r="P6" i="138"/>
  <c r="P14" i="159"/>
  <c r="Q4" i="13"/>
  <c r="J11" i="133"/>
  <c r="H12" i="152"/>
  <c r="J10" i="158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J5" i="13"/>
  <c r="J9" i="13"/>
  <c r="P14" i="13"/>
  <c r="P5" i="131"/>
  <c r="P6" i="131"/>
  <c r="P14" i="132"/>
  <c r="P6" i="133"/>
  <c r="H12" i="134"/>
  <c r="P5" i="136"/>
  <c r="P9" i="136"/>
  <c r="N11" i="138"/>
  <c r="P12" i="138"/>
  <c r="J11" i="138"/>
  <c r="P4" i="145"/>
  <c r="N10" i="145"/>
  <c r="P4" i="146"/>
  <c r="N8" i="146"/>
  <c r="N12" i="146"/>
  <c r="P13" i="147"/>
  <c r="J12" i="147"/>
  <c r="N5" i="149"/>
  <c r="N11" i="149"/>
  <c r="H5" i="13"/>
  <c r="K3" i="13"/>
  <c r="J7" i="13"/>
  <c r="O4" i="13"/>
  <c r="N6" i="13"/>
  <c r="P6" i="13"/>
  <c r="Q4" i="131"/>
  <c r="J4" i="131"/>
  <c r="J5" i="131"/>
  <c r="N8" i="131"/>
  <c r="H7" i="131"/>
  <c r="P9" i="131"/>
  <c r="J8" i="131"/>
  <c r="N4" i="132"/>
  <c r="N5" i="132"/>
  <c r="N7" i="132"/>
  <c r="N9" i="132"/>
  <c r="N11" i="132"/>
  <c r="J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J10" i="137"/>
  <c r="P14" i="138"/>
  <c r="N4" i="139"/>
  <c r="N5" i="139"/>
  <c r="N7" i="139"/>
  <c r="N9" i="139"/>
  <c r="P12" i="139"/>
  <c r="J11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J12" i="148"/>
  <c r="P14" i="149"/>
  <c r="N4" i="150"/>
  <c r="N5" i="150"/>
  <c r="N7" i="150"/>
  <c r="N9" i="150"/>
  <c r="N11" i="150"/>
  <c r="P12" i="150"/>
  <c r="J11" i="150"/>
  <c r="P4" i="151"/>
  <c r="N6" i="151"/>
  <c r="N8" i="151"/>
  <c r="N10" i="151"/>
  <c r="N12" i="151"/>
  <c r="P4" i="152"/>
  <c r="N9" i="152"/>
  <c r="P10" i="152"/>
  <c r="J9" i="152"/>
  <c r="P14" i="156"/>
  <c r="N4" i="157"/>
  <c r="N5" i="157"/>
  <c r="N7" i="157"/>
  <c r="N9" i="157"/>
  <c r="N11" i="157"/>
  <c r="P12" i="157"/>
  <c r="J11" i="157"/>
  <c r="N5" i="138"/>
  <c r="N7" i="138"/>
  <c r="N9" i="138"/>
  <c r="N11" i="139"/>
  <c r="H6" i="13"/>
  <c r="J4" i="13"/>
  <c r="J8" i="13"/>
  <c r="P4" i="13"/>
  <c r="P7" i="13"/>
  <c r="P12" i="13"/>
  <c r="N10" i="131"/>
  <c r="H9" i="131"/>
  <c r="P14" i="134"/>
  <c r="Q4" i="137"/>
  <c r="N6" i="137"/>
  <c r="P7" i="137"/>
  <c r="J6" i="137"/>
  <c r="N12" i="137"/>
  <c r="H12" i="137"/>
  <c r="P13" i="138"/>
  <c r="J12" i="138"/>
  <c r="P14" i="147"/>
  <c r="N4" i="148"/>
  <c r="N5" i="148"/>
  <c r="N7" i="148"/>
  <c r="N9" i="148"/>
  <c r="N11" i="148"/>
  <c r="P12" i="148"/>
  <c r="J11" i="148"/>
  <c r="P13" i="149"/>
  <c r="J12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J11" i="149"/>
  <c r="Q4" i="154"/>
  <c r="P6" i="154"/>
  <c r="P8" i="154"/>
  <c r="P10" i="154"/>
  <c r="P13" i="156"/>
  <c r="J12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J6" i="13"/>
  <c r="J11" i="13"/>
  <c r="P4" i="131"/>
  <c r="J6" i="131"/>
  <c r="N9" i="131"/>
  <c r="H8" i="131"/>
  <c r="J9" i="131"/>
  <c r="N12" i="131"/>
  <c r="Q4" i="132"/>
  <c r="P6" i="132"/>
  <c r="P8" i="132"/>
  <c r="P10" i="132"/>
  <c r="P13" i="132"/>
  <c r="J12" i="132"/>
  <c r="Q4" i="134"/>
  <c r="P10" i="134"/>
  <c r="J12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J9" i="144"/>
  <c r="P14" i="146"/>
  <c r="N4" i="147"/>
  <c r="N5" i="147"/>
  <c r="N7" i="147"/>
  <c r="N9" i="147"/>
  <c r="P12" i="147"/>
  <c r="J11" i="147"/>
  <c r="P13" i="150"/>
  <c r="N7" i="152"/>
  <c r="P8" i="152"/>
  <c r="J7" i="152"/>
  <c r="O4" i="153"/>
  <c r="P5" i="153"/>
  <c r="P7" i="153"/>
  <c r="P9" i="153"/>
  <c r="P11" i="153"/>
  <c r="P5" i="155"/>
  <c r="P7" i="155"/>
  <c r="P9" i="155"/>
  <c r="J8" i="155"/>
  <c r="P12" i="155"/>
  <c r="N4" i="156"/>
  <c r="N5" i="156"/>
  <c r="N7" i="156"/>
  <c r="N9" i="156"/>
  <c r="N11" i="156"/>
  <c r="P12" i="156"/>
  <c r="J11" i="156"/>
  <c r="P13" i="157"/>
  <c r="J12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J11" i="134"/>
  <c r="P5" i="135"/>
  <c r="P7" i="135"/>
  <c r="P9" i="135"/>
  <c r="Q4" i="136"/>
  <c r="P10" i="136"/>
  <c r="J12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J10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J11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J5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J12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J12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J10" i="13"/>
  <c r="P11" i="157"/>
  <c r="J10" i="142"/>
  <c r="J10" i="144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D16" i="159"/>
  <c r="E17" i="159"/>
  <c r="E18" i="159"/>
  <c r="E19" i="159"/>
  <c r="E20" i="159"/>
  <c r="E21" i="159"/>
  <c r="E22" i="159"/>
  <c r="E23" i="159"/>
  <c r="J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I3" i="159"/>
  <c r="K3" i="159"/>
  <c r="J4" i="159"/>
  <c r="J5" i="159"/>
  <c r="J6" i="159"/>
  <c r="J7" i="159"/>
  <c r="J8" i="159"/>
  <c r="J9" i="159"/>
  <c r="J10" i="159"/>
  <c r="H11" i="159"/>
  <c r="F16" i="159"/>
  <c r="I3" i="158"/>
  <c r="J3" i="158"/>
  <c r="H3" i="158"/>
  <c r="H12" i="158"/>
  <c r="J11" i="158"/>
  <c r="J12" i="158"/>
  <c r="K3" i="158"/>
  <c r="J4" i="158"/>
  <c r="J5" i="158"/>
  <c r="J6" i="158"/>
  <c r="J7" i="158"/>
  <c r="H11" i="158"/>
  <c r="J3" i="157"/>
  <c r="H4" i="157"/>
  <c r="H5" i="157"/>
  <c r="H6" i="157"/>
  <c r="H7" i="157"/>
  <c r="H8" i="157"/>
  <c r="H9" i="157"/>
  <c r="H10" i="157"/>
  <c r="H3" i="157"/>
  <c r="K3" i="157"/>
  <c r="J4" i="157"/>
  <c r="J5" i="157"/>
  <c r="J6" i="157"/>
  <c r="J7" i="157"/>
  <c r="J8" i="157"/>
  <c r="J9" i="157"/>
  <c r="J10" i="157"/>
  <c r="H11" i="157"/>
  <c r="I3" i="156"/>
  <c r="J3" i="156"/>
  <c r="H4" i="156"/>
  <c r="H5" i="156"/>
  <c r="H6" i="156"/>
  <c r="H7" i="156"/>
  <c r="H8" i="156"/>
  <c r="H9" i="156"/>
  <c r="H10" i="156"/>
  <c r="H3" i="156"/>
  <c r="K3" i="156"/>
  <c r="J4" i="156"/>
  <c r="J5" i="156"/>
  <c r="J6" i="156"/>
  <c r="J7" i="156"/>
  <c r="J8" i="156"/>
  <c r="J9" i="156"/>
  <c r="J10" i="156"/>
  <c r="H11" i="156"/>
  <c r="H3" i="155"/>
  <c r="H12" i="155"/>
  <c r="I3" i="155"/>
  <c r="J11" i="155"/>
  <c r="J12" i="155"/>
  <c r="J3" i="155"/>
  <c r="H4" i="155"/>
  <c r="H5" i="155"/>
  <c r="H6" i="155"/>
  <c r="H7" i="155"/>
  <c r="H8" i="155"/>
  <c r="H9" i="155"/>
  <c r="H10" i="155"/>
  <c r="K3" i="155"/>
  <c r="J4" i="155"/>
  <c r="J5" i="155"/>
  <c r="J6" i="155"/>
  <c r="J7" i="155"/>
  <c r="H11" i="155"/>
  <c r="I3" i="154"/>
  <c r="J3" i="154"/>
  <c r="H4" i="154"/>
  <c r="H5" i="154"/>
  <c r="H6" i="154"/>
  <c r="H7" i="154"/>
  <c r="H8" i="154"/>
  <c r="H9" i="154"/>
  <c r="H10" i="154"/>
  <c r="H3" i="154"/>
  <c r="K3" i="154"/>
  <c r="J4" i="154"/>
  <c r="J5" i="154"/>
  <c r="J6" i="154"/>
  <c r="J7" i="154"/>
  <c r="J8" i="154"/>
  <c r="J9" i="154"/>
  <c r="J10" i="154"/>
  <c r="H11" i="154"/>
  <c r="J3" i="153"/>
  <c r="H4" i="153"/>
  <c r="H5" i="153"/>
  <c r="H6" i="153"/>
  <c r="H7" i="153"/>
  <c r="H8" i="153"/>
  <c r="H9" i="153"/>
  <c r="H10" i="153"/>
  <c r="H3" i="153"/>
  <c r="I3" i="153"/>
  <c r="K3" i="153"/>
  <c r="J4" i="153"/>
  <c r="J5" i="153"/>
  <c r="J6" i="153"/>
  <c r="J7" i="153"/>
  <c r="J8" i="153"/>
  <c r="J9" i="153"/>
  <c r="J10" i="153"/>
  <c r="H11" i="153"/>
  <c r="H3" i="152"/>
  <c r="I3" i="152"/>
  <c r="J11" i="152"/>
  <c r="J12" i="152"/>
  <c r="J3" i="152"/>
  <c r="H4" i="152"/>
  <c r="H5" i="152"/>
  <c r="H6" i="152"/>
  <c r="H7" i="152"/>
  <c r="H8" i="152"/>
  <c r="H9" i="152"/>
  <c r="H10" i="152"/>
  <c r="K3" i="152"/>
  <c r="H11" i="152"/>
  <c r="J3" i="151"/>
  <c r="H4" i="151"/>
  <c r="H5" i="151"/>
  <c r="H6" i="151"/>
  <c r="H7" i="151"/>
  <c r="H8" i="151"/>
  <c r="H9" i="151"/>
  <c r="H10" i="151"/>
  <c r="H3" i="151"/>
  <c r="I3" i="151"/>
  <c r="K3" i="151"/>
  <c r="J4" i="151"/>
  <c r="J5" i="151"/>
  <c r="J6" i="151"/>
  <c r="J7" i="151"/>
  <c r="J8" i="151"/>
  <c r="J9" i="151"/>
  <c r="J10" i="151"/>
  <c r="H11" i="151"/>
  <c r="H3" i="150"/>
  <c r="J3" i="150"/>
  <c r="H4" i="150"/>
  <c r="H5" i="150"/>
  <c r="H6" i="150"/>
  <c r="H7" i="150"/>
  <c r="H8" i="150"/>
  <c r="H9" i="150"/>
  <c r="H10" i="150"/>
  <c r="I3" i="150"/>
  <c r="K3" i="150"/>
  <c r="J4" i="150"/>
  <c r="J5" i="150"/>
  <c r="J6" i="150"/>
  <c r="J7" i="150"/>
  <c r="J8" i="150"/>
  <c r="J9" i="150"/>
  <c r="J10" i="150"/>
  <c r="H11" i="150"/>
  <c r="H3" i="149"/>
  <c r="J3" i="149"/>
  <c r="H4" i="149"/>
  <c r="H5" i="149"/>
  <c r="H6" i="149"/>
  <c r="H7" i="149"/>
  <c r="H8" i="149"/>
  <c r="H9" i="149"/>
  <c r="H10" i="149"/>
  <c r="I3" i="149"/>
  <c r="K3" i="149"/>
  <c r="J4" i="149"/>
  <c r="J5" i="149"/>
  <c r="J6" i="149"/>
  <c r="J7" i="149"/>
  <c r="J8" i="149"/>
  <c r="J9" i="149"/>
  <c r="J10" i="149"/>
  <c r="H11" i="149"/>
  <c r="H3" i="148"/>
  <c r="J3" i="148"/>
  <c r="H4" i="148"/>
  <c r="H5" i="148"/>
  <c r="H6" i="148"/>
  <c r="H7" i="148"/>
  <c r="H8" i="148"/>
  <c r="H9" i="148"/>
  <c r="H10" i="148"/>
  <c r="K3" i="148"/>
  <c r="J4" i="148"/>
  <c r="J5" i="148"/>
  <c r="J6" i="148"/>
  <c r="J7" i="148"/>
  <c r="J8" i="148"/>
  <c r="J9" i="148"/>
  <c r="J10" i="148"/>
  <c r="H11" i="148"/>
  <c r="H3" i="147"/>
  <c r="J3" i="147"/>
  <c r="H4" i="147"/>
  <c r="H5" i="147"/>
  <c r="H6" i="147"/>
  <c r="H7" i="147"/>
  <c r="H8" i="147"/>
  <c r="H9" i="147"/>
  <c r="H10" i="147"/>
  <c r="I3" i="147"/>
  <c r="K3" i="147"/>
  <c r="J4" i="147"/>
  <c r="J5" i="147"/>
  <c r="J6" i="147"/>
  <c r="J7" i="147"/>
  <c r="J8" i="147"/>
  <c r="J9" i="147"/>
  <c r="J10" i="147"/>
  <c r="H11" i="147"/>
  <c r="J3" i="146"/>
  <c r="H4" i="146"/>
  <c r="H5" i="146"/>
  <c r="H6" i="146"/>
  <c r="H7" i="146"/>
  <c r="H8" i="146"/>
  <c r="H9" i="146"/>
  <c r="H10" i="146"/>
  <c r="H3" i="146"/>
  <c r="K3" i="146"/>
  <c r="J4" i="146"/>
  <c r="J5" i="146"/>
  <c r="J6" i="146"/>
  <c r="J7" i="146"/>
  <c r="J8" i="146"/>
  <c r="J9" i="146"/>
  <c r="J10" i="146"/>
  <c r="H11" i="146"/>
  <c r="H3" i="145"/>
  <c r="J3" i="145"/>
  <c r="H4" i="145"/>
  <c r="H5" i="145"/>
  <c r="H6" i="145"/>
  <c r="H7" i="145"/>
  <c r="H8" i="145"/>
  <c r="H9" i="145"/>
  <c r="H10" i="145"/>
  <c r="K3" i="145"/>
  <c r="J4" i="145"/>
  <c r="J5" i="145"/>
  <c r="J6" i="145"/>
  <c r="J7" i="145"/>
  <c r="J8" i="145"/>
  <c r="J9" i="145"/>
  <c r="J10" i="145"/>
  <c r="H11" i="145"/>
  <c r="H3" i="144"/>
  <c r="H12" i="144"/>
  <c r="I3" i="144"/>
  <c r="J11" i="144"/>
  <c r="J12" i="144"/>
  <c r="J3" i="144"/>
  <c r="H4" i="144"/>
  <c r="H5" i="144"/>
  <c r="H6" i="144"/>
  <c r="H7" i="144"/>
  <c r="H8" i="144"/>
  <c r="H9" i="144"/>
  <c r="H10" i="144"/>
  <c r="K3" i="144"/>
  <c r="J4" i="144"/>
  <c r="J5" i="144"/>
  <c r="J6" i="144"/>
  <c r="J7" i="144"/>
  <c r="J8" i="144"/>
  <c r="H11" i="144"/>
  <c r="H3" i="143"/>
  <c r="J3" i="143"/>
  <c r="H4" i="143"/>
  <c r="H5" i="143"/>
  <c r="H6" i="143"/>
  <c r="H7" i="143"/>
  <c r="H8" i="143"/>
  <c r="H9" i="143"/>
  <c r="H10" i="143"/>
  <c r="K3" i="143"/>
  <c r="J4" i="143"/>
  <c r="J5" i="143"/>
  <c r="J6" i="143"/>
  <c r="J7" i="143"/>
  <c r="J8" i="143"/>
  <c r="J9" i="143"/>
  <c r="J10" i="143"/>
  <c r="H11" i="143"/>
  <c r="H3" i="142"/>
  <c r="H12" i="142"/>
  <c r="I3" i="142"/>
  <c r="J11" i="142"/>
  <c r="J12" i="142"/>
  <c r="J3" i="142"/>
  <c r="H4" i="142"/>
  <c r="H5" i="142"/>
  <c r="H6" i="142"/>
  <c r="H7" i="142"/>
  <c r="H8" i="142"/>
  <c r="H9" i="142"/>
  <c r="H10" i="142"/>
  <c r="K3" i="142"/>
  <c r="J4" i="142"/>
  <c r="J5" i="142"/>
  <c r="J6" i="142"/>
  <c r="J7" i="142"/>
  <c r="J8" i="142"/>
  <c r="H11" i="142"/>
  <c r="H3" i="141"/>
  <c r="J3" i="141"/>
  <c r="H4" i="141"/>
  <c r="H5" i="141"/>
  <c r="H6" i="141"/>
  <c r="H7" i="141"/>
  <c r="H8" i="141"/>
  <c r="H9" i="141"/>
  <c r="H10" i="141"/>
  <c r="I3" i="141"/>
  <c r="K3" i="141"/>
  <c r="J4" i="141"/>
  <c r="J5" i="141"/>
  <c r="J6" i="141"/>
  <c r="J7" i="141"/>
  <c r="J8" i="141"/>
  <c r="J9" i="141"/>
  <c r="J10" i="141"/>
  <c r="H11" i="141"/>
  <c r="H3" i="140"/>
  <c r="J3" i="140"/>
  <c r="H4" i="140"/>
  <c r="H5" i="140"/>
  <c r="H6" i="140"/>
  <c r="H7" i="140"/>
  <c r="H8" i="140"/>
  <c r="H9" i="140"/>
  <c r="H10" i="140"/>
  <c r="K3" i="140"/>
  <c r="J4" i="140"/>
  <c r="J5" i="140"/>
  <c r="J6" i="140"/>
  <c r="J7" i="140"/>
  <c r="J8" i="140"/>
  <c r="J9" i="140"/>
  <c r="J10" i="140"/>
  <c r="H11" i="140"/>
  <c r="H3" i="139"/>
  <c r="J3" i="139"/>
  <c r="H4" i="139"/>
  <c r="H5" i="139"/>
  <c r="H6" i="139"/>
  <c r="H7" i="139"/>
  <c r="H8" i="139"/>
  <c r="H9" i="139"/>
  <c r="H10" i="139"/>
  <c r="K3" i="139"/>
  <c r="J4" i="139"/>
  <c r="J5" i="139"/>
  <c r="J6" i="139"/>
  <c r="J7" i="139"/>
  <c r="J8" i="139"/>
  <c r="J9" i="139"/>
  <c r="J10" i="139"/>
  <c r="H11" i="139"/>
  <c r="H3" i="138"/>
  <c r="J3" i="138"/>
  <c r="H4" i="138"/>
  <c r="H5" i="138"/>
  <c r="H6" i="138"/>
  <c r="H7" i="138"/>
  <c r="H8" i="138"/>
  <c r="H9" i="138"/>
  <c r="H10" i="138"/>
  <c r="K3" i="138"/>
  <c r="J4" i="138"/>
  <c r="J5" i="138"/>
  <c r="J6" i="138"/>
  <c r="J7" i="138"/>
  <c r="J8" i="138"/>
  <c r="J9" i="138"/>
  <c r="J10" i="138"/>
  <c r="H11" i="138"/>
  <c r="I3" i="137"/>
  <c r="J11" i="137"/>
  <c r="J12" i="137"/>
  <c r="H3" i="137"/>
  <c r="J3" i="137"/>
  <c r="H4" i="137"/>
  <c r="H5" i="137"/>
  <c r="H6" i="137"/>
  <c r="H7" i="137"/>
  <c r="H8" i="137"/>
  <c r="H9" i="137"/>
  <c r="H10" i="137"/>
  <c r="K3" i="137"/>
  <c r="H11" i="137"/>
  <c r="H3" i="136"/>
  <c r="J3" i="136"/>
  <c r="H4" i="136"/>
  <c r="H5" i="136"/>
  <c r="H6" i="136"/>
  <c r="H7" i="136"/>
  <c r="H8" i="136"/>
  <c r="H9" i="136"/>
  <c r="H10" i="136"/>
  <c r="K3" i="136"/>
  <c r="J4" i="136"/>
  <c r="J5" i="136"/>
  <c r="J6" i="136"/>
  <c r="J7" i="136"/>
  <c r="J8" i="136"/>
  <c r="J9" i="136"/>
  <c r="J10" i="136"/>
  <c r="H11" i="136"/>
  <c r="J3" i="135"/>
  <c r="H4" i="135"/>
  <c r="H5" i="135"/>
  <c r="H6" i="135"/>
  <c r="H7" i="135"/>
  <c r="H8" i="135"/>
  <c r="H9" i="135"/>
  <c r="H10" i="135"/>
  <c r="K3" i="135"/>
  <c r="J4" i="135"/>
  <c r="J5" i="135"/>
  <c r="J6" i="135"/>
  <c r="J7" i="135"/>
  <c r="J8" i="135"/>
  <c r="J9" i="135"/>
  <c r="J10" i="135"/>
  <c r="H11" i="135"/>
  <c r="H3" i="134"/>
  <c r="I3" i="134"/>
  <c r="J3" i="134"/>
  <c r="H4" i="134"/>
  <c r="H5" i="134"/>
  <c r="H6" i="134"/>
  <c r="H7" i="134"/>
  <c r="H8" i="134"/>
  <c r="H9" i="134"/>
  <c r="H10" i="134"/>
  <c r="K3" i="134"/>
  <c r="J4" i="134"/>
  <c r="J5" i="134"/>
  <c r="J6" i="134"/>
  <c r="J7" i="134"/>
  <c r="J8" i="134"/>
  <c r="J9" i="134"/>
  <c r="J10" i="134"/>
  <c r="H11" i="134"/>
  <c r="H3" i="133"/>
  <c r="I3" i="133"/>
  <c r="J3" i="133"/>
  <c r="H4" i="133"/>
  <c r="H5" i="133"/>
  <c r="H6" i="133"/>
  <c r="H7" i="133"/>
  <c r="H8" i="133"/>
  <c r="H9" i="133"/>
  <c r="H10" i="133"/>
  <c r="K3" i="133"/>
  <c r="J4" i="133"/>
  <c r="J5" i="133"/>
  <c r="J6" i="133"/>
  <c r="J7" i="133"/>
  <c r="J8" i="133"/>
  <c r="J9" i="133"/>
  <c r="J10" i="133"/>
  <c r="H11" i="133"/>
  <c r="H3" i="132"/>
  <c r="I3" i="132"/>
  <c r="J3" i="132"/>
  <c r="H4" i="132"/>
  <c r="H5" i="132"/>
  <c r="H6" i="132"/>
  <c r="H7" i="132"/>
  <c r="H8" i="132"/>
  <c r="H9" i="132"/>
  <c r="H10" i="132"/>
  <c r="K3" i="132"/>
  <c r="J4" i="132"/>
  <c r="J5" i="132"/>
  <c r="J6" i="132"/>
  <c r="J7" i="132"/>
  <c r="J8" i="132"/>
  <c r="J9" i="132"/>
  <c r="J10" i="132"/>
  <c r="H11" i="132"/>
  <c r="J3" i="131"/>
  <c r="K3" i="131"/>
  <c r="H3" i="131"/>
  <c r="H12" i="131"/>
  <c r="I3" i="131"/>
  <c r="J11" i="131"/>
  <c r="J12" i="131"/>
  <c r="H12" i="13"/>
  <c r="H11" i="13"/>
  <c r="H9" i="13"/>
  <c r="H10" i="13"/>
  <c r="D13" i="136" l="1"/>
  <c r="F14" i="136" s="1"/>
  <c r="I13" i="136"/>
  <c r="K14" i="136" s="1"/>
  <c r="I26" i="136"/>
  <c r="K27" i="136" s="1"/>
  <c r="D26" i="136"/>
  <c r="F27" i="136" s="1"/>
  <c r="E1" i="137"/>
  <c r="O14" i="136"/>
  <c r="Q15" i="133"/>
  <c r="Q15" i="132"/>
  <c r="Q15" i="135"/>
  <c r="Q15" i="131"/>
  <c r="Q15" i="134"/>
  <c r="Q15" i="136" l="1"/>
  <c r="I13" i="137"/>
  <c r="K14" i="137" s="1"/>
  <c r="D26" i="137"/>
  <c r="F27" i="137" s="1"/>
  <c r="D13" i="137"/>
  <c r="F14" i="137" s="1"/>
  <c r="I26" i="137"/>
  <c r="K27" i="137" s="1"/>
  <c r="E1" i="138"/>
  <c r="O14" i="137"/>
  <c r="Q15" i="137" l="1"/>
  <c r="D13" i="138"/>
  <c r="F14" i="138" s="1"/>
  <c r="I13" i="138"/>
  <c r="K14" i="138" s="1"/>
  <c r="E1" i="139"/>
  <c r="D26" i="138"/>
  <c r="F27" i="138" s="1"/>
  <c r="I26" i="138"/>
  <c r="K27" i="138" s="1"/>
  <c r="O14" i="138"/>
  <c r="Q13" i="13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I13" i="139" l="1"/>
  <c r="K14" i="139" s="1"/>
  <c r="D26" i="139"/>
  <c r="F27" i="139" s="1"/>
  <c r="I26" i="139"/>
  <c r="K27" i="139" s="1"/>
  <c r="E1" i="140"/>
  <c r="D13" i="139"/>
  <c r="F14" i="139" s="1"/>
  <c r="O14" i="139"/>
  <c r="Q15" i="138"/>
  <c r="O14" i="13"/>
  <c r="Q14" i="13"/>
  <c r="Q15" i="139" l="1"/>
  <c r="D26" i="140"/>
  <c r="F27" i="140" s="1"/>
  <c r="D13" i="140"/>
  <c r="F14" i="140" s="1"/>
  <c r="I13" i="140"/>
  <c r="K14" i="140" s="1"/>
  <c r="I26" i="140"/>
  <c r="K27" i="140" s="1"/>
  <c r="E1" i="141"/>
  <c r="O14" i="140"/>
  <c r="L1" i="135"/>
  <c r="Q15" i="140" l="1"/>
  <c r="E1" i="142"/>
  <c r="I13" i="141"/>
  <c r="K14" i="141" s="1"/>
  <c r="D26" i="141"/>
  <c r="F27" i="141" s="1"/>
  <c r="D13" i="141"/>
  <c r="F14" i="141" s="1"/>
  <c r="O14" i="141"/>
  <c r="I26" i="141"/>
  <c r="K27" i="141" s="1"/>
  <c r="L14" i="159"/>
  <c r="L1" i="134"/>
  <c r="L1" i="132"/>
  <c r="L1" i="131"/>
  <c r="P3" i="1"/>
  <c r="F26" i="1"/>
  <c r="K26" i="1" s="1"/>
  <c r="K13" i="1"/>
  <c r="Q15" i="141" l="1"/>
  <c r="O14" i="142"/>
  <c r="I26" i="142"/>
  <c r="K27" i="142" s="1"/>
  <c r="D13" i="142"/>
  <c r="F14" i="142" s="1"/>
  <c r="E1" i="143"/>
  <c r="I13" i="142"/>
  <c r="K14" i="142" s="1"/>
  <c r="D26" i="142"/>
  <c r="F27" i="142" s="1"/>
  <c r="L1" i="133"/>
  <c r="E1" i="144" l="1"/>
  <c r="I13" i="143"/>
  <c r="K14" i="143" s="1"/>
  <c r="D26" i="143"/>
  <c r="F27" i="143" s="1"/>
  <c r="O14" i="143"/>
  <c r="D13" i="143"/>
  <c r="F14" i="143" s="1"/>
  <c r="I26" i="143"/>
  <c r="K27" i="143" s="1"/>
  <c r="Q15" i="142"/>
  <c r="Q15" i="13"/>
  <c r="Q15" i="143" l="1"/>
  <c r="D26" i="144"/>
  <c r="F27" i="144" s="1"/>
  <c r="D13" i="144"/>
  <c r="F14" i="144" s="1"/>
  <c r="I26" i="144"/>
  <c r="K27" i="144" s="1"/>
  <c r="I13" i="144"/>
  <c r="K14" i="144" s="1"/>
  <c r="O14" i="144"/>
  <c r="E1" i="145"/>
  <c r="Q20" i="1"/>
  <c r="Q15" i="144" l="1"/>
  <c r="O14" i="145"/>
  <c r="E1" i="146"/>
  <c r="I13" i="145"/>
  <c r="K14" i="145" s="1"/>
  <c r="I26" i="145"/>
  <c r="K27" i="145" s="1"/>
  <c r="D13" i="145"/>
  <c r="F14" i="145" s="1"/>
  <c r="D26" i="145"/>
  <c r="F27" i="145" s="1"/>
  <c r="L1" i="158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D26" i="146" l="1"/>
  <c r="F27" i="146" s="1"/>
  <c r="I13" i="146"/>
  <c r="K14" i="146" s="1"/>
  <c r="I26" i="146"/>
  <c r="K27" i="146" s="1"/>
  <c r="D13" i="146"/>
  <c r="F14" i="146" s="1"/>
  <c r="O14" i="146"/>
  <c r="E1" i="147"/>
  <c r="Q15" i="145"/>
  <c r="K14" i="1"/>
  <c r="Q15" i="146" l="1"/>
  <c r="E1" i="148"/>
  <c r="I13" i="147"/>
  <c r="K14" i="147" s="1"/>
  <c r="I26" i="147"/>
  <c r="K27" i="147" s="1"/>
  <c r="O14" i="147"/>
  <c r="D13" i="147"/>
  <c r="F14" i="147" s="1"/>
  <c r="D26" i="147"/>
  <c r="F27" i="147" s="1"/>
  <c r="P3" i="159"/>
  <c r="P3" i="158"/>
  <c r="P3" i="157"/>
  <c r="P3" i="156"/>
  <c r="P3" i="155"/>
  <c r="P3" i="154"/>
  <c r="P3" i="153"/>
  <c r="P3" i="152"/>
  <c r="P3" i="151"/>
  <c r="P3" i="150"/>
  <c r="P3" i="149"/>
  <c r="P3" i="148"/>
  <c r="P3" i="147"/>
  <c r="P3" i="146"/>
  <c r="P3" i="145"/>
  <c r="P3" i="144"/>
  <c r="P3" i="143"/>
  <c r="P3" i="142"/>
  <c r="P3" i="141"/>
  <c r="P3" i="140"/>
  <c r="P3" i="139"/>
  <c r="P3" i="138"/>
  <c r="P3" i="137"/>
  <c r="P3" i="136"/>
  <c r="P3" i="135"/>
  <c r="P3" i="134"/>
  <c r="P3" i="133"/>
  <c r="P3" i="132"/>
  <c r="P3" i="131"/>
  <c r="Q15" i="147" l="1"/>
  <c r="E1" i="149"/>
  <c r="I26" i="148"/>
  <c r="K27" i="148" s="1"/>
  <c r="D26" i="148"/>
  <c r="F27" i="148" s="1"/>
  <c r="D13" i="148"/>
  <c r="F14" i="148" s="1"/>
  <c r="O14" i="148"/>
  <c r="I13" i="148"/>
  <c r="K14" i="148" s="1"/>
  <c r="L1" i="159"/>
  <c r="L1" i="148"/>
  <c r="Q15" i="148" l="1"/>
  <c r="I13" i="149"/>
  <c r="K14" i="149" s="1"/>
  <c r="D13" i="149"/>
  <c r="F14" i="149" s="1"/>
  <c r="D26" i="149"/>
  <c r="F27" i="149" s="1"/>
  <c r="I26" i="149"/>
  <c r="K27" i="149" s="1"/>
  <c r="O14" i="149"/>
  <c r="E1" i="150"/>
  <c r="Q9" i="1"/>
  <c r="D26" i="150" l="1"/>
  <c r="F27" i="150" s="1"/>
  <c r="O14" i="150"/>
  <c r="I26" i="150"/>
  <c r="K27" i="150" s="1"/>
  <c r="D13" i="150"/>
  <c r="F14" i="150" s="1"/>
  <c r="E1" i="151"/>
  <c r="I13" i="150"/>
  <c r="K14" i="150" s="1"/>
  <c r="Q15" i="149"/>
  <c r="Q19" i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P3" i="13"/>
  <c r="Q15" i="150" l="1"/>
  <c r="O14" i="1"/>
  <c r="D13" i="151"/>
  <c r="F14" i="151" s="1"/>
  <c r="D26" i="151"/>
  <c r="F27" i="151" s="1"/>
  <c r="I13" i="151"/>
  <c r="K14" i="151" s="1"/>
  <c r="I26" i="151"/>
  <c r="K27" i="151" s="1"/>
  <c r="E1" i="152"/>
  <c r="O14" i="151"/>
  <c r="Q26" i="1"/>
  <c r="L1" i="1"/>
  <c r="L2" i="1" s="1"/>
  <c r="L3" i="1" s="1"/>
  <c r="L1" i="13"/>
  <c r="Q14" i="1"/>
  <c r="F14" i="1"/>
  <c r="F27" i="1"/>
  <c r="K27" i="1"/>
  <c r="E1" i="153" l="1"/>
  <c r="I26" i="152"/>
  <c r="K27" i="152" s="1"/>
  <c r="D26" i="152"/>
  <c r="F27" i="152" s="1"/>
  <c r="D13" i="152"/>
  <c r="F14" i="152" s="1"/>
  <c r="O14" i="152"/>
  <c r="I13" i="152"/>
  <c r="K14" i="152" s="1"/>
  <c r="Q15" i="151"/>
  <c r="L2" i="13"/>
  <c r="Q15" i="1"/>
  <c r="Q15" i="152" l="1"/>
  <c r="D13" i="153"/>
  <c r="F14" i="153" s="1"/>
  <c r="I26" i="153"/>
  <c r="K27" i="153" s="1"/>
  <c r="I13" i="153"/>
  <c r="K14" i="153" s="1"/>
  <c r="D26" i="153"/>
  <c r="F27" i="153" s="1"/>
  <c r="E1" i="154"/>
  <c r="O14" i="153"/>
  <c r="L3" i="13"/>
  <c r="L2" i="131"/>
  <c r="J1" i="1"/>
  <c r="F1" i="1"/>
  <c r="D1" i="1"/>
  <c r="I13" i="154" l="1"/>
  <c r="K14" i="154" s="1"/>
  <c r="D26" i="154"/>
  <c r="F27" i="154" s="1"/>
  <c r="D13" i="154"/>
  <c r="F14" i="154" s="1"/>
  <c r="E1" i="155"/>
  <c r="O14" i="154"/>
  <c r="I26" i="154"/>
  <c r="K27" i="154" s="1"/>
  <c r="Q15" i="153"/>
  <c r="L3" i="131"/>
  <c r="L2" i="132"/>
  <c r="D44" i="1"/>
  <c r="E1" i="156" l="1"/>
  <c r="O14" i="155"/>
  <c r="D13" i="155"/>
  <c r="F14" i="155" s="1"/>
  <c r="D26" i="155"/>
  <c r="F27" i="155" s="1"/>
  <c r="I13" i="155"/>
  <c r="K14" i="155" s="1"/>
  <c r="I26" i="155"/>
  <c r="K27" i="155" s="1"/>
  <c r="Q15" i="154"/>
  <c r="L2" i="133"/>
  <c r="L3" i="132"/>
  <c r="K44" i="1"/>
  <c r="I42" i="1"/>
  <c r="I44" i="1" s="1"/>
  <c r="F44" i="1"/>
  <c r="D42" i="1"/>
  <c r="Q15" i="155" l="1"/>
  <c r="I13" i="156"/>
  <c r="K14" i="156" s="1"/>
  <c r="I26" i="156"/>
  <c r="K27" i="156" s="1"/>
  <c r="D13" i="156"/>
  <c r="F14" i="156" s="1"/>
  <c r="O14" i="156"/>
  <c r="E1" i="157"/>
  <c r="D26" i="156"/>
  <c r="F27" i="156" s="1"/>
  <c r="L3" i="133"/>
  <c r="L2" i="134"/>
  <c r="F45" i="1"/>
  <c r="K45" i="1"/>
  <c r="E1" i="158" l="1"/>
  <c r="O14" i="157"/>
  <c r="D13" i="157"/>
  <c r="F14" i="157" s="1"/>
  <c r="D26" i="157"/>
  <c r="F27" i="157" s="1"/>
  <c r="I13" i="157"/>
  <c r="K14" i="157" s="1"/>
  <c r="I26" i="157"/>
  <c r="K27" i="157" s="1"/>
  <c r="Q15" i="156"/>
  <c r="L2" i="135"/>
  <c r="L3" i="135" s="1"/>
  <c r="L3" i="134"/>
  <c r="Q15" i="157" l="1"/>
  <c r="D13" i="158"/>
  <c r="F14" i="158" s="1"/>
  <c r="O14" i="158"/>
  <c r="E1" i="159"/>
  <c r="I26" i="158"/>
  <c r="K27" i="158" s="1"/>
  <c r="I13" i="158"/>
  <c r="K14" i="158" s="1"/>
  <c r="D26" i="158"/>
  <c r="F27" i="158" s="1"/>
  <c r="L2" i="136"/>
  <c r="L2" i="137" s="1"/>
  <c r="I13" i="159" l="1"/>
  <c r="K14" i="159" s="1"/>
  <c r="O14" i="159"/>
  <c r="D13" i="159"/>
  <c r="F14" i="159" s="1"/>
  <c r="I26" i="159"/>
  <c r="K27" i="159" s="1"/>
  <c r="D26" i="159"/>
  <c r="F27" i="159" s="1"/>
  <c r="Q15" i="158"/>
  <c r="L3" i="136"/>
  <c r="L2" i="138"/>
  <c r="L3" i="137"/>
  <c r="Q15" i="159" l="1"/>
  <c r="L2" i="139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</calcChain>
</file>

<file path=xl/sharedStrings.xml><?xml version="1.0" encoding="utf-8"?>
<sst xmlns="http://schemas.openxmlformats.org/spreadsheetml/2006/main" count="871" uniqueCount="61">
  <si>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</si>
  <si>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</si>
  <si>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</si>
  <si>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</si>
  <si>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</si>
  <si>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</si>
  <si>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</si>
  <si>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</si>
  <si>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</si>
  <si>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</si>
  <si>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</si>
  <si>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</si>
  <si>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</si>
  <si>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</si>
  <si>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</si>
  <si>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</si>
  <si>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</si>
  <si>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</si>
  <si>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</si>
  <si>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</si>
  <si>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</si>
  <si>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</si>
  <si>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</si>
  <si>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</si>
  <si>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</si>
  <si>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</si>
  <si>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</si>
  <si>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</si>
  <si>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</si>
  <si>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</si>
  <si>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</si>
  <si>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</si>
  <si>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</si>
  <si>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</si>
  <si>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</si>
  <si>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</si>
  <si>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</si>
  <si>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</si>
  <si>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</si>
  <si>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</si>
  <si>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</si>
  <si>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</si>
  <si>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</si>
  <si>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</si>
  <si>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</si>
  <si>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</si>
  <si>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</si>
  <si>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OK케시백</t>
    <phoneticPr fontId="1" type="noConversion"/>
  </si>
  <si>
    <t>태     영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</si>
  <si>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</si>
  <si>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</si>
  <si>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</si>
  <si>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안     진</t>
    <phoneticPr fontId="1" type="noConversion"/>
  </si>
  <si>
    <t>버     블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</si>
  <si>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</si>
  <si>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</si>
  <si>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</si>
  <si>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</si>
  <si>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양     화</t>
    <phoneticPr fontId="1" type="noConversion"/>
  </si>
  <si>
    <t>제로페이</t>
    <phoneticPr fontId="1" type="noConversion"/>
  </si>
  <si>
    <t>09:00~09:00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</si>
</sst>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26" xfId="0" applyNumberFormat="1" applyFont="1" applyBorder="1" applyAlignment="1" applyProtection="1">
      <alignment horizontal="center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26" xfId="0" applyNumberFormat="1" applyFont="1" applyBorder="1" applyAlignment="1" applyProtection="1">
      <alignment horizontal="center" vertical="center"/>
      <protection locked="0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30" xfId="0" applyNumberFormat="1" applyFont="1" applyBorder="1" applyAlignment="1" applyProtection="1">
      <alignment horizontal="center" vertical="center"/>
      <protection locked="0"/>
    </xf>
    <xf numFmtId="176" fontId="10" fillId="0" borderId="31" xfId="0" applyNumberFormat="1" applyFont="1" applyBorder="1" applyAlignment="1" applyProtection="1">
      <alignment horizontal="center" vertical="center"/>
      <protection locked="0"/>
    </xf>
    <xf numFmtId="176" fontId="10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2" xfId="0" applyNumberFormat="1" applyFont="1" applyBorder="1" applyAlignment="1" applyProtection="1">
      <alignment horizontal="center" vertical="center"/>
      <protection locked="0"/>
    </xf>
    <xf numFmtId="176" fontId="4" fillId="0" borderId="33" xfId="0" applyNumberFormat="1" applyFont="1" applyBorder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center" vertical="center"/>
      <protection locked="0"/>
    </xf>
    <xf numFmtId="176" fontId="10" fillId="0" borderId="34" xfId="0" applyNumberFormat="1" applyFont="1" applyBorder="1" applyAlignment="1" applyProtection="1">
      <alignment horizontal="center" vertical="center"/>
      <protection locked="0"/>
    </xf>
    <xf numFmtId="176" fontId="10" fillId="0" borderId="35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2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2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topLeftCell="B1" workbookViewId="0">
      <selection activeCell="P22" sqref="P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9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9" style="27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9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2021</v>
      </c>
      <c r="D1" s="24" t="str">
        <f>IF(C1&lt;2000,"◀  년 입력","년")</f>
        <v>년</v>
      </c>
      <c r="E1" s="25">
        <v>12</v>
      </c>
      <c r="F1" s="24" t="str">
        <f>IF(E1&lt;1,"◀  월 입력","월")</f>
        <v>월</v>
      </c>
      <c r="G1" s="25"/>
      <c r="H1" s="26" t="s">
        <v>11</v>
      </c>
      <c r="I1" s="25">
        <v>1152</v>
      </c>
      <c r="J1" s="24" t="str">
        <f>IF(I1&lt;100,"◀  단가입력","원")</f>
        <v>원</v>
      </c>
      <c r="L1" s="28">
        <f>+ROUND(+O5*0.584/1000,3)</f>
        <v>16.123999999999999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16.123999999999999</v>
      </c>
      <c r="M2" s="27" t="s">
        <v>7</v>
      </c>
      <c r="N2" s="115" t="s">
        <v>12</v>
      </c>
      <c r="O2" s="115"/>
      <c r="P2" s="115"/>
      <c r="Q2" s="115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6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+L2*G1</f>
        <v>0</v>
      </c>
      <c r="M3" s="27" t="s">
        <v>10</v>
      </c>
      <c r="N3" s="32"/>
      <c r="O3" s="32"/>
      <c r="P3" s="114" t="str">
        <f>+'(1)'!$C$1&amp;"년"&amp;'(1)'!$E$1&amp;"월"&amp;$G$1&amp;"일"</f>
        <v>2021년12월일</v>
      </c>
      <c r="Q3" s="114"/>
      <c r="R3" s="33"/>
    </row>
    <row r="4" spans="3:25" ht="16.5" customHeight="1" thickBot="1">
      <c r="C4" s="34" t="s">
        <v>15</v>
      </c>
      <c r="D4" s="35">
        <v>6723.0249999999996</v>
      </c>
      <c r="E4" s="34" t="s">
        <v>16</v>
      </c>
      <c r="F4" s="36"/>
      <c r="H4" s="97" t="str">
        <f>+C4</f>
        <v>판매량</v>
      </c>
      <c r="I4" s="35">
        <v>11757.605</v>
      </c>
      <c r="J4" s="34" t="str">
        <f>+E4</f>
        <v>입금액</v>
      </c>
      <c r="K4" s="36"/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46020</v>
      </c>
      <c r="S4" s="41" t="s">
        <v>17</v>
      </c>
      <c r="T4" s="27">
        <v>30790</v>
      </c>
    </row>
    <row r="5" spans="3:25" ht="16.5" customHeight="1">
      <c r="C5" s="42" t="s">
        <v>18</v>
      </c>
      <c r="D5" s="43"/>
      <c r="E5" s="42" t="s">
        <v>19</v>
      </c>
      <c r="F5" s="44">
        <v>260000</v>
      </c>
      <c r="H5" s="98" t="str">
        <f>+C5</f>
        <v>법인전표</v>
      </c>
      <c r="I5" s="43"/>
      <c r="J5" s="42" t="str">
        <f>+E5</f>
        <v>고액권</v>
      </c>
      <c r="K5" s="44">
        <v>265000</v>
      </c>
      <c r="M5" s="38"/>
      <c r="N5" s="45" t="str">
        <f>+C4</f>
        <v>판매량</v>
      </c>
      <c r="O5" s="46">
        <f>SUM(D4+I4+D17+I17+D35+I35)</f>
        <v>27609.478999999999</v>
      </c>
      <c r="P5" s="47" t="str">
        <f>+E4</f>
        <v>입금액</v>
      </c>
      <c r="Q5" s="48">
        <f>SUM(F4+K4+F17+K17+F35+K35)</f>
        <v>0</v>
      </c>
      <c r="R5" s="49">
        <v>14</v>
      </c>
      <c r="S5" s="41" t="s">
        <v>20</v>
      </c>
      <c r="T5" s="27">
        <v>19</v>
      </c>
    </row>
    <row r="6" spans="3:25" ht="16.5" customHeight="1">
      <c r="C6" s="42" t="s">
        <v>21</v>
      </c>
      <c r="D6" s="50">
        <v>20.018999999999998</v>
      </c>
      <c r="E6" s="42" t="s">
        <v>22</v>
      </c>
      <c r="F6" s="44">
        <v>3000</v>
      </c>
      <c r="H6" s="98" t="str">
        <f t="shared" ref="H6:H13" si="2">+C6</f>
        <v>외상전표</v>
      </c>
      <c r="I6" s="50">
        <v>442.96899999999999</v>
      </c>
      <c r="J6" s="42" t="str">
        <f t="shared" ref="J6:J13" si="3">+E6</f>
        <v>천원권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945000</v>
      </c>
      <c r="R6" s="49">
        <v>2</v>
      </c>
      <c r="S6" s="41" t="s">
        <v>23</v>
      </c>
      <c r="T6" s="109">
        <v>2.6</v>
      </c>
    </row>
    <row r="7" spans="3:25" ht="16.5" customHeight="1">
      <c r="C7" s="42" t="s">
        <v>24</v>
      </c>
      <c r="D7" s="50"/>
      <c r="E7" s="42" t="s">
        <v>25</v>
      </c>
      <c r="F7" s="44"/>
      <c r="H7" s="98" t="str">
        <f t="shared" si="2"/>
        <v>효신(업)</v>
      </c>
      <c r="I7" s="50"/>
      <c r="J7" s="42" t="str">
        <f t="shared" si="3"/>
        <v>동전</v>
      </c>
      <c r="K7" s="44"/>
      <c r="M7" s="38"/>
      <c r="N7" s="51" t="str">
        <f t="shared" ref="N7:N14" si="4">+C6</f>
        <v>외상전표</v>
      </c>
      <c r="O7" s="54">
        <f>SUM(D6+I6+D19+I19+D37+I37)</f>
        <v>489.89699999999999</v>
      </c>
      <c r="P7" s="51" t="str">
        <f t="shared" ref="P7:P14" si="5">+E6</f>
        <v>천원권</v>
      </c>
      <c r="Q7" s="53">
        <f>SUM(F6+K6+F19+K19+F37+K37)</f>
        <v>4000</v>
      </c>
      <c r="R7" s="40" t="s">
        <v>49</v>
      </c>
      <c r="S7" s="41" t="s">
        <v>6</v>
      </c>
    </row>
    <row r="8" spans="3:25" ht="16.5" customHeight="1">
      <c r="C8" s="42" t="s">
        <v>26</v>
      </c>
      <c r="D8" s="50"/>
      <c r="E8" s="42" t="s">
        <v>27</v>
      </c>
      <c r="F8" s="44">
        <v>7458334</v>
      </c>
      <c r="H8" s="98" t="str">
        <f t="shared" si="2"/>
        <v>자가소비</v>
      </c>
      <c r="I8" s="50">
        <v>59.695999999999998</v>
      </c>
      <c r="J8" s="42" t="str">
        <f t="shared" si="3"/>
        <v>신용카드</v>
      </c>
      <c r="K8" s="44">
        <v>20083629</v>
      </c>
      <c r="M8" s="38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">
        <v>28</v>
      </c>
      <c r="F9" s="44"/>
      <c r="H9" s="98" t="str">
        <f t="shared" si="2"/>
        <v>-</v>
      </c>
      <c r="I9" s="50"/>
      <c r="J9" s="42" t="str">
        <f t="shared" si="3"/>
        <v>상품권</v>
      </c>
      <c r="K9" s="44"/>
      <c r="M9" s="38"/>
      <c r="N9" s="51" t="str">
        <f t="shared" si="4"/>
        <v>자가소비</v>
      </c>
      <c r="O9" s="54">
        <f>SUM(D8+I8+D21+I21+D39+I39)</f>
        <v>59.695999999999998</v>
      </c>
      <c r="P9" s="51" t="str">
        <f t="shared" si="5"/>
        <v>신용카드</v>
      </c>
      <c r="Q9" s="53">
        <f>IF(K8=0,F8,IF(F21=0,K8,IF(K21=0,F21,K21)))</f>
        <v>30143187</v>
      </c>
      <c r="R9" s="40"/>
    </row>
    <row r="10" spans="3:25" ht="16.5" customHeight="1">
      <c r="C10" s="42" t="s">
        <v>51</v>
      </c>
      <c r="D10" s="50">
        <v>0</v>
      </c>
      <c r="E10" s="42" t="s">
        <v>47</v>
      </c>
      <c r="F10" s="44"/>
      <c r="H10" s="98" t="str">
        <f t="shared" si="2"/>
        <v>고객우대</v>
      </c>
      <c r="I10" s="50">
        <v>75.590999999999994</v>
      </c>
      <c r="J10" s="42" t="str">
        <f t="shared" si="3"/>
        <v>OK케시백</v>
      </c>
      <c r="K10" s="44">
        <v>20741</v>
      </c>
      <c r="M10" s="38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</row>
    <row r="11" spans="3:25" ht="16.5" customHeight="1">
      <c r="C11" s="42" t="s">
        <v>46</v>
      </c>
      <c r="D11" s="55">
        <f>SUM(D10*-35)</f>
        <v>0</v>
      </c>
      <c r="E11" s="42" t="s">
        <v>31</v>
      </c>
      <c r="F11" s="44"/>
      <c r="H11" s="98" t="str">
        <f t="shared" si="2"/>
        <v>-</v>
      </c>
      <c r="I11" s="55">
        <f>SUM(I10*-35)</f>
        <v>-2645.6849999999999</v>
      </c>
      <c r="J11" s="42" t="str">
        <f t="shared" si="3"/>
        <v>모바일</v>
      </c>
      <c r="K11" s="44">
        <v>10000</v>
      </c>
      <c r="M11" s="38"/>
      <c r="N11" s="51" t="str">
        <f t="shared" si="4"/>
        <v>고객우대</v>
      </c>
      <c r="O11" s="54">
        <f>SUM(D10+I10+D23+I23+D41+I41)</f>
        <v>133.08599999999998</v>
      </c>
      <c r="P11" s="51" t="str">
        <f t="shared" si="5"/>
        <v>OK케시백</v>
      </c>
      <c r="Q11" s="53">
        <f>SUM(F10+K10+F23+K23+F41+K41)</f>
        <v>22741</v>
      </c>
      <c r="R11" s="49"/>
    </row>
    <row r="12" spans="3:25" ht="16.5" customHeight="1" thickBot="1">
      <c r="C12" s="56" t="s">
        <v>46</v>
      </c>
      <c r="D12" s="57"/>
      <c r="E12" s="56" t="s">
        <v>59</v>
      </c>
      <c r="F12" s="58"/>
      <c r="H12" s="99" t="str">
        <f t="shared" si="2"/>
        <v>-</v>
      </c>
      <c r="I12" s="57"/>
      <c r="J12" s="56" t="str">
        <f t="shared" si="3"/>
        <v>제로페이</v>
      </c>
      <c r="K12" s="58">
        <v>42145</v>
      </c>
      <c r="M12" s="38"/>
      <c r="N12" s="51" t="str">
        <f t="shared" si="4"/>
        <v>-</v>
      </c>
      <c r="O12" s="52">
        <f>SUM(O11*-35)</f>
        <v>-4658.0099999999993</v>
      </c>
      <c r="P12" s="51" t="str">
        <f t="shared" si="5"/>
        <v>모바일</v>
      </c>
      <c r="Q12" s="53">
        <f>SUM(F11+K11+F24+K24+F42+K42)</f>
        <v>10000</v>
      </c>
      <c r="R12" s="40"/>
    </row>
    <row r="13" spans="3:25" ht="16.5" customHeight="1" thickBot="1">
      <c r="C13" s="59" t="s">
        <v>33</v>
      </c>
      <c r="D13" s="60">
        <f>SUM((D4-D5-D6-D7-D8-D9)*$I$1+D11)</f>
        <v>7721862.9119999995</v>
      </c>
      <c r="E13" s="59" t="s">
        <v>33</v>
      </c>
      <c r="F13" s="61">
        <f>SUM(F4:F12)</f>
        <v>7721334</v>
      </c>
      <c r="G13" s="62"/>
      <c r="H13" s="96" t="str">
        <f t="shared" si="2"/>
        <v>합계</v>
      </c>
      <c r="I13" s="60">
        <f>SUM((I4-I5-I6-I7-I8-I9)*$I$1+I11)</f>
        <v>12963045.195</v>
      </c>
      <c r="J13" s="29" t="str">
        <f t="shared" si="3"/>
        <v>합계</v>
      </c>
      <c r="K13" s="61">
        <f>IF(K8=0,0,SUM(K4:K12)-F8)</f>
        <v>12963181</v>
      </c>
      <c r="M13" s="38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42145</v>
      </c>
      <c r="R13" s="40"/>
      <c r="Y13" s="66"/>
    </row>
    <row r="14" spans="3:25" ht="16.5" customHeight="1" thickBot="1">
      <c r="C14" s="37"/>
      <c r="F14" s="67">
        <f>SUM(F13-D13)</f>
        <v>-528.91199999954551</v>
      </c>
      <c r="K14" s="67">
        <f>SUM(K13-I13)</f>
        <v>135.80499999970198</v>
      </c>
      <c r="N14" s="39" t="str">
        <f t="shared" si="4"/>
        <v>합계</v>
      </c>
      <c r="O14" s="68">
        <f>SUM((O5-O6-O7-O8-O9-O10)*+$I$1+O12)</f>
        <v>31168330.661999997</v>
      </c>
      <c r="P14" s="39" t="str">
        <f t="shared" si="5"/>
        <v>합계</v>
      </c>
      <c r="Q14" s="69">
        <f>SUM(Q5:Q13)</f>
        <v>31167073</v>
      </c>
    </row>
    <row r="15" spans="3:25" ht="16.5" customHeight="1" thickBot="1">
      <c r="C15" s="27">
        <v>3</v>
      </c>
      <c r="H15" s="27">
        <v>4</v>
      </c>
      <c r="Q15" s="70">
        <f>SUM(F14+K14+F27+K27)</f>
        <v>-1257.6620000014082</v>
      </c>
    </row>
    <row r="16" spans="3:25" ht="16.5" customHeight="1" thickBot="1">
      <c r="C16" s="100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6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7" t="str">
        <f>+C4</f>
        <v>판매량</v>
      </c>
      <c r="D17" s="35">
        <v>9128.8490000000002</v>
      </c>
      <c r="E17" s="34" t="str">
        <f>+E4</f>
        <v>입금액</v>
      </c>
      <c r="F17" s="36"/>
      <c r="H17" s="97" t="str">
        <f>+C4</f>
        <v>판매량</v>
      </c>
      <c r="I17" s="35"/>
      <c r="J17" s="34" t="str">
        <f>+E4</f>
        <v>입금액</v>
      </c>
      <c r="K17" s="36"/>
      <c r="R17" s="32"/>
      <c r="S17" s="32"/>
    </row>
    <row r="18" spans="3:19" ht="16.5" customHeight="1" thickBot="1">
      <c r="C18" s="98" t="str">
        <f>+C5</f>
        <v>법인전표</v>
      </c>
      <c r="D18" s="43"/>
      <c r="E18" s="42" t="str">
        <f>+E5</f>
        <v>고액권</v>
      </c>
      <c r="F18" s="44">
        <v>420000</v>
      </c>
      <c r="H18" s="98" t="str">
        <f>+C5</f>
        <v>법인전표</v>
      </c>
      <c r="I18" s="43"/>
      <c r="J18" s="42" t="str">
        <f>+E5</f>
        <v>고액권</v>
      </c>
      <c r="K18" s="44"/>
      <c r="N18" s="112" t="s">
        <v>34</v>
      </c>
      <c r="O18" s="125"/>
      <c r="P18" s="71" t="s">
        <v>35</v>
      </c>
      <c r="Q18" s="72" t="s">
        <v>36</v>
      </c>
      <c r="R18" s="32"/>
      <c r="S18" s="32"/>
    </row>
    <row r="19" spans="3:19" ht="16.5" customHeight="1">
      <c r="C19" s="98" t="str">
        <f t="shared" ref="C19:C26" si="7">+C6</f>
        <v>외상전표</v>
      </c>
      <c r="D19" s="50">
        <v>26.908999999999999</v>
      </c>
      <c r="E19" s="42" t="str">
        <f t="shared" ref="E19:E26" si="8">+E6</f>
        <v>천원권</v>
      </c>
      <c r="F19" s="44">
        <v>1000</v>
      </c>
      <c r="H19" s="98" t="str">
        <f t="shared" ref="H19:H26" si="9">+C6</f>
        <v>외상전표</v>
      </c>
      <c r="I19" s="50"/>
      <c r="J19" s="42" t="str">
        <f t="shared" ref="J19:J26" si="10">+E6</f>
        <v>천원권</v>
      </c>
      <c r="K19" s="44"/>
      <c r="N19" s="116" t="s">
        <v>37</v>
      </c>
      <c r="O19" s="117"/>
      <c r="P19" s="73">
        <v>25</v>
      </c>
      <c r="Q19" s="48">
        <f>SUM(P19*1000)</f>
        <v>25000</v>
      </c>
      <c r="R19" s="32"/>
      <c r="S19" s="32"/>
    </row>
    <row r="20" spans="3:19" ht="16.5" customHeight="1">
      <c r="C20" s="98" t="str">
        <f t="shared" si="7"/>
        <v>효신(업)</v>
      </c>
      <c r="D20" s="50"/>
      <c r="E20" s="42" t="str">
        <f t="shared" si="8"/>
        <v>동전</v>
      </c>
      <c r="F20" s="44"/>
      <c r="H20" s="98" t="str">
        <f t="shared" si="9"/>
        <v>효신(업)</v>
      </c>
      <c r="I20" s="50"/>
      <c r="J20" s="42" t="str">
        <f t="shared" si="10"/>
        <v>동전</v>
      </c>
      <c r="K20" s="44"/>
      <c r="N20" s="122" t="s">
        <v>38</v>
      </c>
      <c r="O20" s="123"/>
      <c r="P20" s="74">
        <v>15</v>
      </c>
      <c r="Q20" s="53">
        <f>SUM(P20*1000)</f>
        <v>15000</v>
      </c>
      <c r="R20" s="32"/>
      <c r="S20" s="32"/>
    </row>
    <row r="21" spans="3:19" ht="16.5" customHeight="1">
      <c r="C21" s="98" t="str">
        <f t="shared" si="7"/>
        <v>자가소비</v>
      </c>
      <c r="D21" s="50"/>
      <c r="E21" s="42" t="str">
        <f t="shared" si="8"/>
        <v>신용카드</v>
      </c>
      <c r="F21" s="44">
        <v>30143187</v>
      </c>
      <c r="H21" s="98" t="str">
        <f t="shared" si="9"/>
        <v>자가소비</v>
      </c>
      <c r="I21" s="50"/>
      <c r="J21" s="42" t="str">
        <f t="shared" si="10"/>
        <v>신용카드</v>
      </c>
      <c r="K21" s="44"/>
      <c r="N21" s="122" t="s">
        <v>48</v>
      </c>
      <c r="O21" s="123"/>
      <c r="P21" s="74">
        <v>13</v>
      </c>
      <c r="Q21" s="53">
        <v>0</v>
      </c>
      <c r="R21" s="32"/>
      <c r="S21" s="32"/>
    </row>
    <row r="22" spans="3:19" ht="16.5" customHeight="1">
      <c r="C22" s="98" t="str">
        <f t="shared" si="7"/>
        <v>-</v>
      </c>
      <c r="D22" s="50"/>
      <c r="E22" s="42" t="str">
        <f t="shared" si="8"/>
        <v>상품권</v>
      </c>
      <c r="F22" s="44"/>
      <c r="H22" s="98" t="str">
        <f t="shared" si="9"/>
        <v>-</v>
      </c>
      <c r="I22" s="50"/>
      <c r="J22" s="42" t="str">
        <f t="shared" si="10"/>
        <v>상품권</v>
      </c>
      <c r="K22" s="44"/>
      <c r="N22" s="124" t="s">
        <v>53</v>
      </c>
      <c r="O22" s="119"/>
      <c r="P22" s="74">
        <v>36</v>
      </c>
      <c r="Q22" s="53">
        <v>0</v>
      </c>
      <c r="R22" s="32"/>
      <c r="S22" s="32"/>
    </row>
    <row r="23" spans="3:19" ht="16.5" customHeight="1">
      <c r="C23" s="98" t="str">
        <f t="shared" si="7"/>
        <v>고객우대</v>
      </c>
      <c r="D23" s="50">
        <v>57.494999999999997</v>
      </c>
      <c r="E23" s="42" t="str">
        <f t="shared" si="8"/>
        <v>OK케시백</v>
      </c>
      <c r="F23" s="44">
        <v>2000</v>
      </c>
      <c r="H23" s="98" t="str">
        <f t="shared" si="9"/>
        <v>고객우대</v>
      </c>
      <c r="I23" s="50"/>
      <c r="J23" s="42" t="str">
        <f t="shared" si="10"/>
        <v>OK케시백</v>
      </c>
      <c r="K23" s="44"/>
      <c r="N23" s="118" t="s">
        <v>58</v>
      </c>
      <c r="O23" s="119"/>
      <c r="P23" s="74">
        <v>15</v>
      </c>
      <c r="Q23" s="53">
        <f>SUM(P23*1000)</f>
        <v>15000</v>
      </c>
      <c r="R23" s="32"/>
      <c r="S23" s="32"/>
    </row>
    <row r="24" spans="3:19" ht="16.5" customHeight="1">
      <c r="C24" s="98" t="str">
        <f t="shared" si="7"/>
        <v>-</v>
      </c>
      <c r="D24" s="55">
        <f>SUM(D23*-35)</f>
        <v>-2012.3249999999998</v>
      </c>
      <c r="E24" s="42" t="str">
        <f t="shared" si="8"/>
        <v>모바일</v>
      </c>
      <c r="F24" s="44"/>
      <c r="H24" s="98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18" t="s">
        <v>52</v>
      </c>
      <c r="O24" s="119"/>
      <c r="P24" s="74">
        <v>11</v>
      </c>
      <c r="Q24" s="53"/>
      <c r="R24" s="32"/>
      <c r="S24" s="32"/>
    </row>
    <row r="25" spans="3:19" ht="16.5" customHeight="1" thickBot="1">
      <c r="C25" s="99" t="str">
        <f t="shared" si="7"/>
        <v>-</v>
      </c>
      <c r="D25" s="57"/>
      <c r="E25" s="56" t="str">
        <f t="shared" si="8"/>
        <v>제로페이</v>
      </c>
      <c r="F25" s="58"/>
      <c r="H25" s="99" t="str">
        <f t="shared" si="9"/>
        <v>-</v>
      </c>
      <c r="I25" s="57"/>
      <c r="J25" s="56" t="str">
        <f t="shared" si="10"/>
        <v>제로페이</v>
      </c>
      <c r="K25" s="58"/>
      <c r="N25" s="120" t="s">
        <v>39</v>
      </c>
      <c r="O25" s="121"/>
      <c r="P25" s="75">
        <f>+P26-SUM(P19:P24)</f>
        <v>46</v>
      </c>
      <c r="Q25" s="76"/>
      <c r="R25" s="32"/>
      <c r="S25" s="32"/>
    </row>
    <row r="26" spans="3:19" ht="16.5" customHeight="1" thickBot="1">
      <c r="C26" s="96" t="str">
        <f t="shared" si="7"/>
        <v>합계</v>
      </c>
      <c r="D26" s="60">
        <f>SUM((D17-D18-D19-D20-D21-D22)*$I$1+D24)</f>
        <v>10483422.555000002</v>
      </c>
      <c r="E26" s="29" t="str">
        <f t="shared" si="8"/>
        <v>합계</v>
      </c>
      <c r="F26" s="61">
        <f>IF(F21=0,0,SUM(F17:F25)-K8)</f>
        <v>10482558</v>
      </c>
      <c r="G26" s="62"/>
      <c r="H26" s="96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12" t="s">
        <v>40</v>
      </c>
      <c r="O26" s="113"/>
      <c r="P26" s="77">
        <v>161</v>
      </c>
      <c r="Q26" s="69">
        <f>SUM(Q19:Q25)</f>
        <v>55000</v>
      </c>
      <c r="R26" s="32"/>
      <c r="S26" s="32"/>
    </row>
    <row r="27" spans="3:19" ht="15.75" customHeight="1" thickBot="1">
      <c r="F27" s="67">
        <f>SUM(F26-D26)</f>
        <v>-864.55500000156462</v>
      </c>
      <c r="K27" s="67">
        <f>SUM(K26-I26)</f>
        <v>0</v>
      </c>
    </row>
    <row r="28" spans="3:19" ht="23.25" customHeight="1">
      <c r="F28" s="67"/>
      <c r="K28" s="67"/>
      <c r="N28" s="110" t="s">
        <v>54</v>
      </c>
      <c r="O28" s="104" t="s">
        <v>55</v>
      </c>
      <c r="P28" s="104" t="s">
        <v>56</v>
      </c>
      <c r="Q28" s="105" t="s">
        <v>57</v>
      </c>
    </row>
    <row r="29" spans="3:19" ht="21.75" customHeight="1" thickBot="1">
      <c r="F29" s="67"/>
      <c r="K29" s="67"/>
      <c r="N29" s="111"/>
      <c r="O29" s="106">
        <v>10947</v>
      </c>
      <c r="P29" s="107">
        <v>10983</v>
      </c>
      <c r="Q29" s="108">
        <f>P29-O29</f>
        <v>36</v>
      </c>
    </row>
    <row r="30" spans="3:19" ht="21.75" customHeight="1">
      <c r="F30" s="67"/>
      <c r="K30" s="67"/>
    </row>
    <row r="31" spans="3:19" ht="21.75" customHeight="1">
      <c r="F31" s="67"/>
      <c r="K31" s="67"/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8"/>
      <c r="E35" s="34" t="s">
        <v>16</v>
      </c>
      <c r="F35" s="36"/>
      <c r="H35" s="34" t="s">
        <v>15</v>
      </c>
      <c r="I35" s="78"/>
      <c r="J35" s="34" t="s">
        <v>16</v>
      </c>
      <c r="K35" s="36"/>
    </row>
    <row r="36" spans="3:11" ht="21.75" customHeight="1">
      <c r="C36" s="42" t="s">
        <v>18</v>
      </c>
      <c r="D36" s="79"/>
      <c r="E36" s="42" t="s">
        <v>19</v>
      </c>
      <c r="F36" s="44"/>
      <c r="H36" s="42" t="s">
        <v>18</v>
      </c>
      <c r="I36" s="79"/>
      <c r="J36" s="42" t="s">
        <v>19</v>
      </c>
      <c r="K36" s="44"/>
    </row>
    <row r="37" spans="3:11" ht="21.75" customHeight="1">
      <c r="C37" s="42" t="s">
        <v>21</v>
      </c>
      <c r="D37" s="80"/>
      <c r="E37" s="42" t="s">
        <v>22</v>
      </c>
      <c r="F37" s="44"/>
      <c r="H37" s="42" t="s">
        <v>21</v>
      </c>
      <c r="I37" s="80"/>
      <c r="J37" s="42" t="s">
        <v>22</v>
      </c>
      <c r="K37" s="44"/>
    </row>
    <row r="38" spans="3:11" ht="21.75" customHeight="1">
      <c r="C38" s="42" t="s">
        <v>24</v>
      </c>
      <c r="D38" s="80"/>
      <c r="E38" s="42" t="s">
        <v>25</v>
      </c>
      <c r="F38" s="44"/>
      <c r="H38" s="42" t="s">
        <v>24</v>
      </c>
      <c r="I38" s="80"/>
      <c r="J38" s="42" t="s">
        <v>25</v>
      </c>
      <c r="K38" s="44"/>
    </row>
    <row r="39" spans="3:11" ht="21.75" customHeight="1">
      <c r="C39" s="42" t="s">
        <v>26</v>
      </c>
      <c r="D39" s="80"/>
      <c r="E39" s="42" t="s">
        <v>27</v>
      </c>
      <c r="F39" s="44"/>
      <c r="H39" s="42" t="s">
        <v>26</v>
      </c>
      <c r="I39" s="80"/>
      <c r="J39" s="42" t="s">
        <v>27</v>
      </c>
      <c r="K39" s="44"/>
    </row>
    <row r="40" spans="3:11" ht="21.75" customHeight="1">
      <c r="C40" s="42"/>
      <c r="D40" s="80"/>
      <c r="E40" s="42" t="s">
        <v>28</v>
      </c>
      <c r="F40" s="44"/>
      <c r="H40" s="42"/>
      <c r="I40" s="80"/>
      <c r="J40" s="42" t="s">
        <v>28</v>
      </c>
      <c r="K40" s="44"/>
    </row>
    <row r="41" spans="3:11" ht="21.75" customHeight="1">
      <c r="C41" s="42" t="s">
        <v>29</v>
      </c>
      <c r="D41" s="80"/>
      <c r="E41" s="42" t="s">
        <v>30</v>
      </c>
      <c r="F41" s="44"/>
      <c r="H41" s="42" t="s">
        <v>29</v>
      </c>
      <c r="I41" s="80"/>
      <c r="J41" s="42" t="s">
        <v>30</v>
      </c>
      <c r="K41" s="44"/>
    </row>
    <row r="42" spans="3:11" ht="21.75" customHeight="1">
      <c r="C42" s="42"/>
      <c r="D42" s="81">
        <f>SUM(D41*-50)</f>
        <v>0</v>
      </c>
      <c r="E42" s="42" t="s">
        <v>31</v>
      </c>
      <c r="F42" s="44"/>
      <c r="H42" s="42"/>
      <c r="I42" s="81">
        <f>SUM(I41*-50)</f>
        <v>0</v>
      </c>
      <c r="J42" s="42" t="s">
        <v>31</v>
      </c>
      <c r="K42" s="44"/>
    </row>
    <row r="43" spans="3:11" ht="21.75" customHeight="1" thickBot="1">
      <c r="C43" s="56"/>
      <c r="D43" s="82"/>
      <c r="E43" s="56" t="s">
        <v>32</v>
      </c>
      <c r="F43" s="58"/>
      <c r="H43" s="56"/>
      <c r="I43" s="82"/>
      <c r="J43" s="56" t="s">
        <v>32</v>
      </c>
      <c r="K43" s="58"/>
    </row>
    <row r="44" spans="3:11" ht="21.75" customHeight="1" thickBot="1">
      <c r="C44" s="59" t="s">
        <v>33</v>
      </c>
      <c r="D44" s="83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83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2">
    <mergeCell ref="N28:N29"/>
    <mergeCell ref="N26:O26"/>
    <mergeCell ref="P3:Q3"/>
    <mergeCell ref="N2:Q2"/>
    <mergeCell ref="N19:O19"/>
    <mergeCell ref="N24:O24"/>
    <mergeCell ref="N25:O25"/>
    <mergeCell ref="N20:O20"/>
    <mergeCell ref="N22:O22"/>
    <mergeCell ref="N23:O23"/>
    <mergeCell ref="N18:O18"/>
    <mergeCell ref="N21:O21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103">
        <f>+'(9)'!E1</f>
        <v>1152</v>
      </c>
      <c r="F1" s="1"/>
      <c r="G1" s="1"/>
      <c r="H1" s="1"/>
      <c r="I1" s="1"/>
      <c r="J1" s="1"/>
      <c r="K1" s="1"/>
      <c r="L1" s="22">
        <f>+ROUND(+O5*0.584/1000,3)</f>
        <v>12.195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12.364000000000001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123.64000000000001</v>
      </c>
      <c r="M3" s="18" t="s">
        <v>10</v>
      </c>
      <c r="N3" s="3"/>
      <c r="O3" s="3"/>
      <c r="P3" s="127" t="str">
        <f>+'(1)'!C1&amp;"년"&amp;'(1)'!E1&amp;"월"&amp;C1&amp;"일"</f>
        <v>2021년12월10일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12203.779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8678.4150000000009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38445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2"/>
      <c r="M5" s="20"/>
      <c r="N5" s="45" t="str">
        <f>+C4</f>
        <v>판매량</v>
      </c>
      <c r="O5" s="46">
        <f>SUM(D4+I4+D17+I17+D35+I35)</f>
        <v>20882.194000000003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447.21499999999997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447.21499999999997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13248201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22926531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22926531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51.027000000000001</v>
      </c>
      <c r="E10" s="42" t="str">
        <f>+'(1)'!E10</f>
        <v>OK케시백</v>
      </c>
      <c r="F10" s="44">
        <v>50000</v>
      </c>
      <c r="G10" s="27"/>
      <c r="H10" s="42" t="str">
        <f t="shared" si="2"/>
        <v>고객우대</v>
      </c>
      <c r="I10" s="50">
        <v>45.253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-1785.9449999999999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-1583.855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96.28</v>
      </c>
      <c r="P11" s="51" t="str">
        <f t="shared" si="5"/>
        <v>OK케시백</v>
      </c>
      <c r="Q11" s="53">
        <f>SUM(F10+K10+F23+K23+F41+K41)</f>
        <v>50000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-3369.8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13541775.783</v>
      </c>
      <c r="E13" s="29" t="str">
        <f>+'(1)'!E13</f>
        <v>합계</v>
      </c>
      <c r="F13" s="61">
        <f>SUM(F4:F12)</f>
        <v>13541201</v>
      </c>
      <c r="G13" s="62"/>
      <c r="H13" s="29" t="str">
        <f t="shared" si="2"/>
        <v>합계</v>
      </c>
      <c r="I13" s="60">
        <f>SUM((I4-I5-I6-I7-I8-I9)*$E$1+I11)</f>
        <v>9995950.2250000015</v>
      </c>
      <c r="J13" s="29" t="str">
        <f t="shared" si="3"/>
        <v>합계</v>
      </c>
      <c r="K13" s="61">
        <f>IF(K8=0,0,SUM(K4:K12)-F8)</f>
        <v>9995330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-574.78299999982119</v>
      </c>
      <c r="G14" s="27"/>
      <c r="H14" s="27"/>
      <c r="I14" s="27"/>
      <c r="J14" s="27"/>
      <c r="K14" s="67">
        <f>SUM(K13-I13)</f>
        <v>-620.22500000149012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23537726.008000001</v>
      </c>
      <c r="P14" s="39" t="str">
        <f t="shared" si="5"/>
        <v>합계</v>
      </c>
      <c r="Q14" s="69">
        <f>SUM(Q5:Q13)</f>
        <v>23536531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-1195.0080000013113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0</v>
      </c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20</v>
      </c>
      <c r="Q23" s="53">
        <f>SUM(P23*1000)</f>
        <v>20000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161</v>
      </c>
      <c r="Q26" s="69">
        <f>SUM(Q19:Q25)</f>
        <v>54000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11494</v>
      </c>
      <c r="P29" s="107">
        <v>11529</v>
      </c>
      <c r="Q29" s="108">
        <f>P29-O29</f>
        <v>35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103">
        <f>+'(10)'!E1</f>
        <v>1152</v>
      </c>
      <c r="F1" s="1"/>
      <c r="G1" s="1"/>
      <c r="H1" s="1"/>
      <c r="I1" s="1"/>
      <c r="J1" s="1"/>
      <c r="K1" s="1"/>
      <c r="L1" s="22">
        <f>+ROUND(+O5*0.584/1000,3)</f>
        <v>11.233000000000001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12.260999999999999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134.87099999999998</v>
      </c>
      <c r="M3" s="18" t="s">
        <v>10</v>
      </c>
      <c r="N3" s="3"/>
      <c r="O3" s="3"/>
      <c r="P3" s="127" t="str">
        <f>+'(1)'!C1&amp;"년"&amp;'(1)'!E1&amp;"월"&amp;C1&amp;"일"</f>
        <v>2021년12월11일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11178.214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8057.2169999999996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18772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165000</v>
      </c>
      <c r="L5" s="2"/>
      <c r="M5" s="20"/>
      <c r="N5" s="45" t="str">
        <f>+C4</f>
        <v>판매량</v>
      </c>
      <c r="O5" s="46">
        <f>SUM(D4+I4+D17+I17+D35+I35)</f>
        <v>19235.431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200.98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730000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200.98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12066330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21179242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21179242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4000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12645773.568</v>
      </c>
      <c r="E13" s="29" t="str">
        <f>+'(1)'!E13</f>
        <v>합계</v>
      </c>
      <c r="F13" s="61">
        <f>SUM(F4:F12)</f>
        <v>12646330</v>
      </c>
      <c r="G13" s="62"/>
      <c r="H13" s="29" t="str">
        <f t="shared" si="2"/>
        <v>합계</v>
      </c>
      <c r="I13" s="60">
        <f>SUM((I4-I5-I6-I7-I8-I9)*$E$1+I11)</f>
        <v>9281913.9839999992</v>
      </c>
      <c r="J13" s="29" t="str">
        <f t="shared" si="3"/>
        <v>합계</v>
      </c>
      <c r="K13" s="61">
        <f>IF(K8=0,0,SUM(K4:K12)-F8)</f>
        <v>9280912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556.4320000000298</v>
      </c>
      <c r="G14" s="27"/>
      <c r="H14" s="27"/>
      <c r="I14" s="27"/>
      <c r="J14" s="27"/>
      <c r="K14" s="67">
        <f>SUM(K13-I13)</f>
        <v>-1001.98399999924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21927687.552000001</v>
      </c>
      <c r="P14" s="39" t="str">
        <f t="shared" si="5"/>
        <v>합계</v>
      </c>
      <c r="Q14" s="69">
        <f>SUM(Q5:Q13)</f>
        <v>21927242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-445.55199999921024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15</v>
      </c>
      <c r="Q23" s="53">
        <f>SUM(P23*1000)</f>
        <v>15000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9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130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221</v>
      </c>
      <c r="Q26" s="69">
        <f>SUM(Q19:Q25)</f>
        <v>73000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11529</v>
      </c>
      <c r="P29" s="107">
        <v>11590</v>
      </c>
      <c r="Q29" s="108">
        <f>P29-O29</f>
        <v>61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L18" sqref="L1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103">
        <f>+'(11)'!E1</f>
        <v>1152</v>
      </c>
      <c r="F1" s="1"/>
      <c r="G1" s="1"/>
      <c r="H1" s="1"/>
      <c r="I1" s="1"/>
      <c r="J1" s="1"/>
      <c r="K1" s="1"/>
      <c r="L1" s="22">
        <f>+ROUND(+O5*0.584/1000,3)</f>
        <v>8.8089999999999993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11.973000000000001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143.67600000000002</v>
      </c>
      <c r="M3" s="18" t="s">
        <v>10</v>
      </c>
      <c r="N3" s="3"/>
      <c r="O3" s="3"/>
      <c r="P3" s="127" t="str">
        <f>+'(1)'!C1&amp;"년"&amp;'(1)'!E1&amp;"월"&amp;C1&amp;"일"</f>
        <v>2021년12월12일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9332.8649999999998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5751.7470000000003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40004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515000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125000</v>
      </c>
      <c r="L5" s="2"/>
      <c r="M5" s="20"/>
      <c r="N5" s="45" t="str">
        <f>+C4</f>
        <v>판매량</v>
      </c>
      <c r="O5" s="46">
        <f>SUM(D4+I4+D17+I17+D35+I35)</f>
        <v>15084.612000000001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640000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10183717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16680511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16680511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35164</v>
      </c>
      <c r="G10" s="27"/>
      <c r="H10" s="42" t="str">
        <f t="shared" si="2"/>
        <v>고객우대</v>
      </c>
      <c r="I10" s="50">
        <v>109.389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-3828.6149999999998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109.389</v>
      </c>
      <c r="P11" s="51" t="str">
        <f t="shared" si="5"/>
        <v>OK케시백</v>
      </c>
      <c r="Q11" s="53">
        <f>SUM(F10+K10+F23+K23+F41+K41)</f>
        <v>35164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-3828.6149999999998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10751460.48</v>
      </c>
      <c r="E13" s="29" t="str">
        <f>+'(1)'!E13</f>
        <v>합계</v>
      </c>
      <c r="F13" s="61">
        <f>SUM(F4:F12)</f>
        <v>10751881</v>
      </c>
      <c r="G13" s="62"/>
      <c r="H13" s="29" t="str">
        <f t="shared" si="2"/>
        <v>합계</v>
      </c>
      <c r="I13" s="60">
        <f>SUM((I4-I5-I6-I7-I8-I9)*$E$1+I11)</f>
        <v>6622183.9290000005</v>
      </c>
      <c r="J13" s="29" t="str">
        <f t="shared" si="3"/>
        <v>합계</v>
      </c>
      <c r="K13" s="61">
        <f>IF(K8=0,0,SUM(K4:K12)-F8)</f>
        <v>6621794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420.51999999955297</v>
      </c>
      <c r="G14" s="27"/>
      <c r="H14" s="27"/>
      <c r="I14" s="27"/>
      <c r="J14" s="27"/>
      <c r="K14" s="67">
        <f>SUM(K13-I13)</f>
        <v>-389.92900000046939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17373644.409000002</v>
      </c>
      <c r="P14" s="39" t="str">
        <f t="shared" si="5"/>
        <v>합계</v>
      </c>
      <c r="Q14" s="69">
        <f>SUM(Q5:Q13)</f>
        <v>17373675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30.590999999083579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0</v>
      </c>
      <c r="Q24" s="53">
        <f>SUM(P24*1000)</f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106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146</v>
      </c>
      <c r="Q26" s="69">
        <f>SUM(Q19:Q25)</f>
        <v>36000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11590</v>
      </c>
      <c r="P29" s="107">
        <v>11649</v>
      </c>
      <c r="Q29" s="108">
        <f>P29-O29</f>
        <v>59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103">
        <f>+'(12)'!E1</f>
        <v>1152</v>
      </c>
      <c r="F1" s="1"/>
      <c r="G1" s="1"/>
      <c r="H1" s="1"/>
      <c r="I1" s="1"/>
      <c r="J1" s="1"/>
      <c r="K1" s="1"/>
      <c r="L1" s="22">
        <f>+ROUND(+O5*0.584/1000,3)</f>
        <v>11.119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11.907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154.791</v>
      </c>
      <c r="M3" s="18" t="s">
        <v>10</v>
      </c>
      <c r="N3" s="3"/>
      <c r="O3" s="3"/>
      <c r="P3" s="127" t="str">
        <f>+'(1)'!C1&amp;"년"&amp;'(1)'!E1&amp;"월"&amp;C1&amp;"일"</f>
        <v>2021년12월13일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12150.044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6889.4229999999998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20618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120000</v>
      </c>
      <c r="L5" s="2"/>
      <c r="M5" s="20"/>
      <c r="N5" s="45" t="str">
        <f>+C4</f>
        <v>판매량</v>
      </c>
      <c r="O5" s="46">
        <f>SUM(D4+I4+D17+I17+D35+I35)</f>
        <v>19039.467000000001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405.5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42.143000000000001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430000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447.64300000000003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13156950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20922422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20922422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301.58699999999999</v>
      </c>
      <c r="E10" s="42" t="str">
        <f>+'(1)'!E10</f>
        <v>OK케시백</v>
      </c>
      <c r="F10" s="44">
        <v>9793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-10555.545</v>
      </c>
      <c r="E11" s="42" t="str">
        <f>+'(1)'!E11</f>
        <v>모바일</v>
      </c>
      <c r="F11" s="44">
        <v>40000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301.58699999999999</v>
      </c>
      <c r="P11" s="51" t="str">
        <f t="shared" si="5"/>
        <v>OK케시백</v>
      </c>
      <c r="Q11" s="53">
        <f>SUM(F10+K10+F23+K23+F41+K41)</f>
        <v>10793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-10555.545</v>
      </c>
      <c r="P12" s="51" t="str">
        <f t="shared" si="5"/>
        <v>모바일</v>
      </c>
      <c r="Q12" s="53">
        <f>SUM(F11+K11+F24+K24+F42+K42)</f>
        <v>40000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13519159.142999999</v>
      </c>
      <c r="E13" s="29" t="str">
        <f>+'(1)'!E13</f>
        <v>합계</v>
      </c>
      <c r="F13" s="61">
        <f>SUM(F4:F12)</f>
        <v>13518743</v>
      </c>
      <c r="G13" s="62"/>
      <c r="H13" s="29" t="str">
        <f t="shared" si="2"/>
        <v>합계</v>
      </c>
      <c r="I13" s="60">
        <f>SUM((I4-I5-I6-I7-I8-I9)*$E$1+I11)</f>
        <v>7888066.5599999996</v>
      </c>
      <c r="J13" s="29" t="str">
        <f t="shared" si="3"/>
        <v>합계</v>
      </c>
      <c r="K13" s="61">
        <f>IF(K8=0,0,SUM(K4:K12)-F8)</f>
        <v>7888472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-416.14299999922514</v>
      </c>
      <c r="G14" s="27"/>
      <c r="H14" s="27"/>
      <c r="I14" s="27"/>
      <c r="J14" s="27"/>
      <c r="K14" s="67">
        <f>SUM(K13-I13)</f>
        <v>405.44000000040978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21407225.702999998</v>
      </c>
      <c r="P14" s="39" t="str">
        <f t="shared" si="5"/>
        <v>합계</v>
      </c>
      <c r="Q14" s="69">
        <f>SUM(Q5:Q13)</f>
        <v>21407215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-10.702999998815358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6</v>
      </c>
      <c r="Q20" s="53">
        <f>SUM(P20*1000)</f>
        <v>6000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68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120</v>
      </c>
      <c r="Q26" s="69">
        <f>SUM(Q19:Q25)</f>
        <v>37000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11649</v>
      </c>
      <c r="P29" s="107">
        <v>11679</v>
      </c>
      <c r="Q29" s="108">
        <f>P29-O29</f>
        <v>30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103">
        <f>+'(13)'!E1</f>
        <v>1152</v>
      </c>
      <c r="F1" s="1"/>
      <c r="G1" s="1"/>
      <c r="H1" s="1"/>
      <c r="I1" s="1"/>
      <c r="J1" s="1"/>
      <c r="K1" s="1"/>
      <c r="L1" s="22">
        <f>+ROUND(+O5*0.584/1000,3)</f>
        <v>11.507999999999999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11.879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166.30599999999998</v>
      </c>
      <c r="M3" s="18" t="s">
        <v>10</v>
      </c>
      <c r="N3" s="3"/>
      <c r="O3" s="3"/>
      <c r="P3" s="127" t="str">
        <f>+'(1)'!C1&amp;"년"&amp;'(1)'!E1&amp;"월"&amp;C1&amp;"일"</f>
        <v>2021년12월14일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12112.401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7593.4440000000004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37593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250000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19705.845000000001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404.26299999999998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400000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404.26299999999998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13055289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21649398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21649398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243.18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3000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-8511.3000000000011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243.18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156704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-8511.3000000000011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13479263.675999999</v>
      </c>
      <c r="E13" s="29" t="str">
        <f>+'(1)'!E13</f>
        <v>합계</v>
      </c>
      <c r="F13" s="61">
        <f>SUM(F4:F12)</f>
        <v>13478993</v>
      </c>
      <c r="G13" s="62"/>
      <c r="H13" s="29" t="str">
        <f t="shared" si="2"/>
        <v>합계</v>
      </c>
      <c r="I13" s="60">
        <f>SUM((I4-I5-I6-I7-I8-I9)*$E$1+I11)</f>
        <v>8747647.4879999999</v>
      </c>
      <c r="J13" s="29" t="str">
        <f t="shared" si="3"/>
        <v>합계</v>
      </c>
      <c r="K13" s="61">
        <f>IF(K8=0,0,SUM(K4:K12)-F8)</f>
        <v>8748109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156704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-270.67599999904633</v>
      </c>
      <c r="G14" s="27"/>
      <c r="H14" s="27"/>
      <c r="I14" s="27"/>
      <c r="J14" s="27"/>
      <c r="K14" s="67">
        <f>SUM(K13-I13)</f>
        <v>461.51200000010431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22226911.164000001</v>
      </c>
      <c r="P14" s="39" t="str">
        <f t="shared" si="5"/>
        <v>합계</v>
      </c>
      <c r="Q14" s="69">
        <f>SUM(Q5:Q13)</f>
        <v>22227102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190.83600000105798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27</v>
      </c>
      <c r="Q22" s="53"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39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105</v>
      </c>
      <c r="Q26" s="69">
        <f>SUM(Q19:Q25)</f>
        <v>33000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11679</v>
      </c>
      <c r="P29" s="107">
        <v>11706</v>
      </c>
      <c r="Q29" s="108">
        <f>P29-O29</f>
        <v>27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101">
        <f>+'(14)'!E1</f>
        <v>1152</v>
      </c>
      <c r="F1" s="1"/>
      <c r="G1" s="1"/>
      <c r="H1" s="1"/>
      <c r="I1" s="1"/>
      <c r="J1" s="1"/>
      <c r="K1" s="1"/>
      <c r="L1" s="22">
        <f>+ROUND(+O5*0.584/1000,3)</f>
        <v>12.755000000000001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11.936999999999999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179.05499999999998</v>
      </c>
      <c r="M3" s="18" t="s">
        <v>10</v>
      </c>
      <c r="N3" s="3"/>
      <c r="O3" s="3"/>
      <c r="P3" s="127" t="str">
        <f>+'(1)'!C1&amp;"년"&amp;'(1)'!E1&amp;"월"&amp;C1&amp;"일"</f>
        <v>2021년12월15일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12992.694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8847.9339999999993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51631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310000</v>
      </c>
      <c r="L5" s="2"/>
      <c r="M5" s="20"/>
      <c r="N5" s="45" t="str">
        <f>+C4</f>
        <v>판매량</v>
      </c>
      <c r="O5" s="46">
        <f>SUM(D4+I4+D17+I17+D35+I35)</f>
        <v>21840.627999999997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340.23399999999998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20.849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685000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361.08299999999997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14121595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23957380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23957380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365.387</v>
      </c>
      <c r="E10" s="42" t="str">
        <f>+'(1)'!E10</f>
        <v>OK케시백</v>
      </c>
      <c r="F10" s="44">
        <v>60800</v>
      </c>
      <c r="G10" s="27"/>
      <c r="H10" s="42" t="str">
        <f t="shared" si="2"/>
        <v>고객우대</v>
      </c>
      <c r="I10" s="50">
        <v>55.752000000000002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-12788.545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-1951.3200000000002</v>
      </c>
      <c r="J11" s="42" t="str">
        <f t="shared" si="3"/>
        <v>모바일</v>
      </c>
      <c r="K11" s="44">
        <v>20000</v>
      </c>
      <c r="L11" s="2"/>
      <c r="M11" s="20"/>
      <c r="N11" s="51" t="str">
        <f t="shared" si="4"/>
        <v>고객우대</v>
      </c>
      <c r="O11" s="54">
        <f>SUM(D10+I10+D23+I23+D41+I41)</f>
        <v>421.13900000000001</v>
      </c>
      <c r="P11" s="51" t="str">
        <f t="shared" si="5"/>
        <v>OK케시백</v>
      </c>
      <c r="Q11" s="53">
        <f>SUM(F10+K10+F23+K23+F41+K41)</f>
        <v>61800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-14739.865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14562845.374999998</v>
      </c>
      <c r="E13" s="29" t="str">
        <f>+'(1)'!E13</f>
        <v>합계</v>
      </c>
      <c r="F13" s="61">
        <f>SUM(F4:F12)</f>
        <v>14562395</v>
      </c>
      <c r="G13" s="62"/>
      <c r="H13" s="29" t="str">
        <f t="shared" si="2"/>
        <v>합계</v>
      </c>
      <c r="I13" s="60">
        <f>SUM((I4-I5-I6-I7-I8-I9)*$E$1+I11)</f>
        <v>10166850.599999998</v>
      </c>
      <c r="J13" s="29" t="str">
        <f t="shared" si="3"/>
        <v>합계</v>
      </c>
      <c r="K13" s="61">
        <f>IF(K8=0,0,SUM(K4:K12)-F8)</f>
        <v>10166785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-450.37499999813735</v>
      </c>
      <c r="G14" s="27"/>
      <c r="H14" s="27"/>
      <c r="I14" s="27"/>
      <c r="J14" s="27"/>
      <c r="K14" s="67">
        <f>SUM(K13-I13)</f>
        <v>-65.599999997764826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24729695.974999998</v>
      </c>
      <c r="P14" s="39" t="str">
        <f t="shared" si="5"/>
        <v>합계</v>
      </c>
      <c r="Q14" s="69">
        <f>SUM(Q5:Q13)</f>
        <v>24729180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-515.97499999590218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39</v>
      </c>
      <c r="Q19" s="48">
        <f>SUM(P19*1000)</f>
        <v>39000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44</v>
      </c>
      <c r="Q20" s="53">
        <f>SUM(P20*1000)</f>
        <v>44000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21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51</v>
      </c>
      <c r="Q22" s="53"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34</v>
      </c>
      <c r="Q23" s="53">
        <f>SUM(P23*1000)</f>
        <v>34000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40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251</v>
      </c>
      <c r="Q26" s="69">
        <f>SUM(Q19:Q25)</f>
        <v>122000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11706</v>
      </c>
      <c r="P29" s="107">
        <v>11757</v>
      </c>
      <c r="Q29" s="108">
        <f>P29-O29</f>
        <v>51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101">
        <f>+'(15)'!E1</f>
        <v>1152</v>
      </c>
      <c r="F1" s="1"/>
      <c r="G1" s="1"/>
      <c r="H1" s="1"/>
      <c r="I1" s="1"/>
      <c r="J1" s="1"/>
      <c r="K1" s="1"/>
      <c r="L1" s="22">
        <f>+ROUND(+O5*0.584/1000,3)</f>
        <v>12.956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12.000999999999999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192.01599999999999</v>
      </c>
      <c r="M3" s="18" t="s">
        <v>10</v>
      </c>
      <c r="N3" s="3"/>
      <c r="O3" s="3"/>
      <c r="P3" s="127" t="str">
        <f>+'(1)'!C1&amp;"년"&amp;'(1)'!E1&amp;"월"&amp;C1&amp;"일"</f>
        <v>2021년12월16일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12888.395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9296.5239999999994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29286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22184.919000000002</v>
      </c>
      <c r="P5" s="47" t="str">
        <f>+E4</f>
        <v>입금액</v>
      </c>
      <c r="Q5" s="48">
        <f>SUM(F4+K4+F17+K17+F35+K35)</f>
        <v>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412.07400000000001</v>
      </c>
      <c r="E6" s="42" t="str">
        <f>+'(1)'!E6</f>
        <v>천원권</v>
      </c>
      <c r="F6" s="44">
        <v>6000</v>
      </c>
      <c r="G6" s="27"/>
      <c r="H6" s="42" t="str">
        <f t="shared" si="2"/>
        <v>외상전표</v>
      </c>
      <c r="I6" s="50">
        <v>58.999000000000002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650000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471.07300000000004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13786670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24188191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24188191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182.50700000000001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-6387.7449999999999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182.50700000000001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152858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-6387.7449999999999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14366334.047</v>
      </c>
      <c r="E13" s="29" t="str">
        <f>+'(1)'!E13</f>
        <v>합계</v>
      </c>
      <c r="F13" s="61">
        <f>SUM(F4:F12)</f>
        <v>14365528</v>
      </c>
      <c r="G13" s="62"/>
      <c r="H13" s="29" t="str">
        <f t="shared" si="2"/>
        <v>합계</v>
      </c>
      <c r="I13" s="60">
        <f>SUM((I4-I5-I6-I7-I8-I9)*$E$1+I11)</f>
        <v>10641628.799999999</v>
      </c>
      <c r="J13" s="29" t="str">
        <f t="shared" si="3"/>
        <v>합계</v>
      </c>
      <c r="K13" s="61">
        <f>IF(K8=0,0,SUM(K4:K12)-F8)</f>
        <v>10642521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152858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-806.04700000025332</v>
      </c>
      <c r="G14" s="27"/>
      <c r="H14" s="27"/>
      <c r="I14" s="27"/>
      <c r="J14" s="27"/>
      <c r="K14" s="67">
        <f>SUM(K13-I13)</f>
        <v>892.20000000111759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25007962.846999999</v>
      </c>
      <c r="P14" s="39" t="str">
        <f t="shared" si="5"/>
        <v>합계</v>
      </c>
      <c r="Q14" s="69">
        <f>SUM(Q5:Q13)</f>
        <v>25008049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86.153000000864267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136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225</v>
      </c>
      <c r="Q26" s="69">
        <f>SUM(Q19:Q25)</f>
        <v>64000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11757</v>
      </c>
      <c r="P29" s="107">
        <v>11837</v>
      </c>
      <c r="Q29" s="108">
        <f>P29-O29</f>
        <v>80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101">
        <f>+'(16)'!E1</f>
        <v>1152</v>
      </c>
      <c r="F1" s="1"/>
      <c r="G1" s="1"/>
      <c r="H1" s="1"/>
      <c r="I1" s="1"/>
      <c r="J1" s="1"/>
      <c r="K1" s="1"/>
      <c r="L1" s="22">
        <f>+ROUND(+O5*0.584/1000,3)</f>
        <v>13.263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12.074999999999999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205.27499999999998</v>
      </c>
      <c r="M3" s="18" t="s">
        <v>10</v>
      </c>
      <c r="N3" s="3"/>
      <c r="O3" s="3"/>
      <c r="P3" s="127" t="str">
        <f>+'(1)'!C1&amp;"년"&amp;'(1)'!E1&amp;"월"&amp;C1&amp;"일"</f>
        <v>2021년12월17일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13249.534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9460.8940000000002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42548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325000</v>
      </c>
      <c r="L5" s="2"/>
      <c r="M5" s="20"/>
      <c r="N5" s="45" t="str">
        <f>+C4</f>
        <v>판매량</v>
      </c>
      <c r="O5" s="46">
        <f>SUM(D4+I4+D17+I17+D35+I35)</f>
        <v>22710.428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433.70100000000002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55.591000000000001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800000</v>
      </c>
      <c r="R6" s="7">
        <v>1.7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489.29200000000003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14264704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24768101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24768101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180.999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>
        <v>51.274000000000001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-6334.9650000000001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-1794.5900000000001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232.273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-8129.5550000000003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14757504.650999999</v>
      </c>
      <c r="E13" s="29" t="str">
        <f>+'(1)'!E13</f>
        <v>합계</v>
      </c>
      <c r="F13" s="61">
        <f>SUM(F4:F12)</f>
        <v>14757704</v>
      </c>
      <c r="G13" s="62"/>
      <c r="H13" s="29" t="str">
        <f t="shared" si="2"/>
        <v>합계</v>
      </c>
      <c r="I13" s="60">
        <f>SUM((I4-I5-I6-I7-I8-I9)*$E$1+I11)</f>
        <v>10833114.466</v>
      </c>
      <c r="J13" s="29" t="str">
        <f t="shared" si="3"/>
        <v>합계</v>
      </c>
      <c r="K13" s="61">
        <f>IF(K8=0,0,SUM(K4:K12)-F8)</f>
        <v>10832397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199.3490000013262</v>
      </c>
      <c r="G14" s="27"/>
      <c r="H14" s="27"/>
      <c r="I14" s="27"/>
      <c r="J14" s="27"/>
      <c r="K14" s="67">
        <f>SUM(K13-I13)</f>
        <v>-717.4660000000149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25590619.116999999</v>
      </c>
      <c r="P14" s="39" t="str">
        <f t="shared" si="5"/>
        <v>합계</v>
      </c>
      <c r="Q14" s="69">
        <f>SUM(Q5:Q13)</f>
        <v>25590101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-518.1169999986887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0</v>
      </c>
      <c r="Q19" s="48">
        <f t="shared" ref="Q19:Q24" si="12"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11837</v>
      </c>
      <c r="P29" s="107">
        <v>11837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5" sqref="P2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101">
        <f>+'(17)'!E1</f>
        <v>1152</v>
      </c>
      <c r="F1" s="1"/>
      <c r="G1" s="1"/>
      <c r="H1" s="1"/>
      <c r="I1" s="1"/>
      <c r="J1" s="1"/>
      <c r="K1" s="1"/>
      <c r="L1" s="22">
        <f>+ROUND(+O5*0.584/1000,3)</f>
        <v>8.9670000000000005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11.901999999999999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214.23599999999999</v>
      </c>
      <c r="M3" s="18" t="s">
        <v>10</v>
      </c>
      <c r="N3" s="3"/>
      <c r="O3" s="3"/>
      <c r="P3" s="127" t="str">
        <f>+'(1)'!C1&amp;"년"&amp;'(1)'!E1&amp;"월"&amp;C1&amp;"일"</f>
        <v>2021년12월18일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10983.117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4371.7700000000004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27510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15354.887000000001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191.09700000000001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605000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191.09700000000001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12030450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16838382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16838382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35.954999999999998</v>
      </c>
      <c r="E10" s="42" t="str">
        <f>+'(1)'!E10</f>
        <v>OK케시백</v>
      </c>
      <c r="F10" s="44">
        <v>5000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-1258.425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35.954999999999998</v>
      </c>
      <c r="P11" s="51" t="str">
        <f t="shared" si="5"/>
        <v>OK케시백</v>
      </c>
      <c r="Q11" s="53">
        <f>SUM(F10+K10+F23+K23+F41+K41)</f>
        <v>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-1258.425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12431148.615</v>
      </c>
      <c r="E13" s="29" t="str">
        <f>+'(1)'!E13</f>
        <v>합계</v>
      </c>
      <c r="F13" s="61">
        <f>SUM(F4:F12)</f>
        <v>12430450</v>
      </c>
      <c r="G13" s="62"/>
      <c r="H13" s="29" t="str">
        <f t="shared" si="2"/>
        <v>합계</v>
      </c>
      <c r="I13" s="60">
        <f>SUM((I4-I5-I6-I7-I8-I9)*$E$1+I11)</f>
        <v>5036279.040000001</v>
      </c>
      <c r="J13" s="29" t="str">
        <f t="shared" si="3"/>
        <v>합계</v>
      </c>
      <c r="K13" s="61">
        <f>IF(K8=0,0,SUM(K4:K12)-F8)</f>
        <v>5035932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-698.61500000022352</v>
      </c>
      <c r="G14" s="27"/>
      <c r="H14" s="27"/>
      <c r="I14" s="27"/>
      <c r="J14" s="27"/>
      <c r="K14" s="67">
        <f>SUM(K13-I13)</f>
        <v>-347.04000000096858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17467427.655000001</v>
      </c>
      <c r="P14" s="39" t="str">
        <f t="shared" si="5"/>
        <v>합계</v>
      </c>
      <c r="Q14" s="69">
        <f>SUM(Q5:Q13)</f>
        <v>17466382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-1045.6550000011921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</v>
      </c>
      <c r="Q19" s="48">
        <f>SUM(P19*1000)</f>
        <v>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</v>
      </c>
      <c r="Q20" s="53">
        <f>SUM(P20*1000)</f>
        <v>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22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31</v>
      </c>
      <c r="Q26" s="69">
        <f>SUM(Q19:Q25)</f>
        <v>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11837</v>
      </c>
      <c r="P29" s="107">
        <v>11849</v>
      </c>
      <c r="Q29" s="108">
        <f>P29-O29</f>
        <v>12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101">
        <f>+'(18)'!E1</f>
        <v>1152</v>
      </c>
      <c r="F1" s="1"/>
      <c r="G1" s="1"/>
      <c r="H1" s="1"/>
      <c r="I1" s="1"/>
      <c r="J1" s="1"/>
      <c r="K1" s="1"/>
      <c r="L1" s="22">
        <f>+ROUND(+O5*0.584/1000,3)</f>
        <v>7.3109999999999999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11.66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221.54</v>
      </c>
      <c r="M3" s="18" t="s">
        <v>10</v>
      </c>
      <c r="N3" s="3"/>
      <c r="O3" s="3"/>
      <c r="P3" s="127" t="str">
        <f>+'(1)'!C1&amp;"년"&amp;'(1)'!E1&amp;"월"&amp;C1&amp;"일"</f>
        <v>2021년12월19일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7160.1779999999999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5358.6180000000004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50821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100000</v>
      </c>
      <c r="L5" s="2"/>
      <c r="M5" s="20"/>
      <c r="N5" s="45" t="str">
        <f>+C4</f>
        <v>판매량</v>
      </c>
      <c r="O5" s="46">
        <f>SUM(D4+I4+D17+I17+D35+I35)</f>
        <v>12518.796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64.043999999999997</v>
      </c>
      <c r="E6" s="42" t="str">
        <f>+'(1)'!E6</f>
        <v>천원권</v>
      </c>
      <c r="F6" s="44">
        <v>5000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295000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64.043999999999997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7913223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13980808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13980808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58.576000000000001</v>
      </c>
      <c r="E10" s="42" t="str">
        <f>+'(1)'!E10</f>
        <v>OK케시백</v>
      </c>
      <c r="F10" s="44">
        <v>3000</v>
      </c>
      <c r="G10" s="27"/>
      <c r="H10" s="42" t="str">
        <f t="shared" si="2"/>
        <v>고객우대</v>
      </c>
      <c r="I10" s="50">
        <v>49.204000000000001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-2050.16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-1722.14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107.78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52119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-3772.3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8172696.2079999996</v>
      </c>
      <c r="E13" s="29" t="str">
        <f>+'(1)'!E13</f>
        <v>합계</v>
      </c>
      <c r="F13" s="61">
        <f>SUM(F4:F12)</f>
        <v>8173342</v>
      </c>
      <c r="G13" s="62"/>
      <c r="H13" s="29" t="str">
        <f t="shared" si="2"/>
        <v>합계</v>
      </c>
      <c r="I13" s="60">
        <f>SUM((I4-I5-I6-I7-I8-I9)*$E$1+I11)</f>
        <v>6171405.796000001</v>
      </c>
      <c r="J13" s="29" t="str">
        <f t="shared" si="3"/>
        <v>합계</v>
      </c>
      <c r="K13" s="61">
        <f>IF(K8=0,0,SUM(K4:K12)-F8)</f>
        <v>6171585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52119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645.79200000036508</v>
      </c>
      <c r="G14" s="27"/>
      <c r="H14" s="27"/>
      <c r="I14" s="27"/>
      <c r="J14" s="27"/>
      <c r="K14" s="67">
        <f>SUM(K13-I13)</f>
        <v>179.20399999897927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14344102.004000001</v>
      </c>
      <c r="P14" s="39" t="str">
        <f t="shared" si="5"/>
        <v>합계</v>
      </c>
      <c r="Q14" s="69">
        <f>SUM(Q5:Q13)</f>
        <v>14344927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824.99599999934435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43</v>
      </c>
      <c r="Q20" s="53">
        <f>SUM(P20*1000)</f>
        <v>43000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21</v>
      </c>
      <c r="Q23" s="53">
        <f>SUM(P23*1000)</f>
        <v>21000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213</v>
      </c>
      <c r="Q26" s="69">
        <f>SUM(Q19:Q25)</f>
        <v>85000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11849</v>
      </c>
      <c r="P29" s="107">
        <v>11904</v>
      </c>
      <c r="Q29" s="108">
        <f>P29-O29</f>
        <v>55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F7" sqref="F7"/>
    </sheetView>
  </sheetViews>
  <sheetFormatPr defaultRowHeight="27.75" customHeight="1"/>
  <cols>
    <col min="1" max="2" width="9" style="85"/>
    <col min="3" max="3" width="9" style="85" bestFit="1" customWidth="1"/>
    <col min="4" max="4" width="11.375" style="85" customWidth="1"/>
    <col min="5" max="5" width="9" style="85" bestFit="1" customWidth="1"/>
    <col min="6" max="6" width="11.375" style="85" customWidth="1"/>
    <col min="7" max="7" width="5" style="85" customWidth="1"/>
    <col min="8" max="8" width="9" style="85"/>
    <col min="9" max="9" width="11.375" style="85" customWidth="1"/>
    <col min="10" max="10" width="9" style="85"/>
    <col min="11" max="11" width="11.25" style="85" customWidth="1"/>
    <col min="12" max="12" width="11.75" style="85" customWidth="1"/>
    <col min="13" max="13" width="9" style="85"/>
    <col min="14" max="14" width="9" style="85" bestFit="1" customWidth="1"/>
    <col min="15" max="15" width="12.375" style="85" bestFit="1" customWidth="1"/>
    <col min="16" max="16" width="9" style="85" bestFit="1" customWidth="1"/>
    <col min="17" max="18" width="12.375" style="85" bestFit="1" customWidth="1"/>
    <col min="19" max="16384" width="9" style="85"/>
  </cols>
  <sheetData>
    <row r="1" spans="3:22" ht="18.75" customHeight="1">
      <c r="C1" s="66">
        <v>2</v>
      </c>
      <c r="D1" s="84" t="s">
        <v>41</v>
      </c>
      <c r="E1" s="103">
        <f>+'(1)'!I1</f>
        <v>1152</v>
      </c>
      <c r="F1" s="27"/>
      <c r="G1" s="27"/>
      <c r="H1" s="27"/>
      <c r="I1" s="27"/>
      <c r="J1" s="27"/>
      <c r="K1" s="27"/>
      <c r="L1" s="31">
        <f>+ROUND(+O5*0.584/1000,3)</f>
        <v>12.798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14.461</v>
      </c>
      <c r="M2" s="27" t="s">
        <v>7</v>
      </c>
      <c r="N2" s="115" t="s">
        <v>42</v>
      </c>
      <c r="O2" s="115"/>
      <c r="P2" s="115"/>
      <c r="Q2" s="115"/>
      <c r="R2" s="27"/>
      <c r="S2" s="27"/>
      <c r="T2" s="27"/>
      <c r="U2" s="27"/>
      <c r="V2" s="27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31">
        <f>+L2*C1</f>
        <v>28.922000000000001</v>
      </c>
      <c r="M3" s="27" t="s">
        <v>10</v>
      </c>
      <c r="N3" s="32"/>
      <c r="O3" s="32"/>
      <c r="P3" s="114" t="str">
        <f>+'(1)'!C1&amp;"년"&amp;'(1)'!E1&amp;"월"&amp;C1&amp;"일"</f>
        <v>2021년12월2일</v>
      </c>
      <c r="Q3" s="114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12790.251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9123.4680000000008</v>
      </c>
      <c r="J4" s="34" t="str">
        <f>+E4</f>
        <v>입금액</v>
      </c>
      <c r="K4" s="36"/>
      <c r="L4" s="37"/>
      <c r="M4" s="86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23981</v>
      </c>
      <c r="S4" s="41" t="s">
        <v>43</v>
      </c>
      <c r="T4" s="27"/>
      <c r="U4" s="27"/>
      <c r="V4" s="27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315000</v>
      </c>
      <c r="L5" s="37"/>
      <c r="M5" s="86"/>
      <c r="N5" s="45" t="str">
        <f>+C4</f>
        <v>판매량</v>
      </c>
      <c r="O5" s="46">
        <f>SUM(D4+I4+D17+I17+D35+I35)</f>
        <v>21913.719000000001</v>
      </c>
      <c r="P5" s="47" t="str">
        <f>+E4</f>
        <v>입금액</v>
      </c>
      <c r="Q5" s="48">
        <f>SUM(F4+K4+F17+K17+F35+K35)</f>
        <v>0</v>
      </c>
      <c r="R5" s="49">
        <v>16</v>
      </c>
      <c r="S5" s="41" t="s">
        <v>44</v>
      </c>
      <c r="T5" s="27"/>
      <c r="U5" s="27"/>
      <c r="V5" s="27"/>
    </row>
    <row r="6" spans="3:22" ht="16.5" customHeight="1">
      <c r="C6" s="87" t="str">
        <f>+'(1)'!C6</f>
        <v>외상전표</v>
      </c>
      <c r="D6" s="50">
        <v>329.67</v>
      </c>
      <c r="E6" s="42" t="str">
        <f>+'(1)'!E6</f>
        <v>천원권</v>
      </c>
      <c r="F6" s="44">
        <v>6000</v>
      </c>
      <c r="G6" s="27"/>
      <c r="H6" s="42" t="str">
        <f t="shared" si="2"/>
        <v>외상전표</v>
      </c>
      <c r="I6" s="50">
        <v>59.594999999999999</v>
      </c>
      <c r="J6" s="42" t="str">
        <f t="shared" ref="J6:J13" si="3">+E6</f>
        <v>천원권</v>
      </c>
      <c r="K6" s="44"/>
      <c r="L6" s="37"/>
      <c r="M6" s="86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790000</v>
      </c>
      <c r="R6" s="49">
        <v>2.5</v>
      </c>
      <c r="S6" s="41" t="s">
        <v>45</v>
      </c>
      <c r="T6" s="27"/>
      <c r="U6" s="27"/>
      <c r="V6" s="27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37"/>
      <c r="M7" s="86"/>
      <c r="N7" s="51" t="str">
        <f t="shared" ref="N7:N14" si="4">+C6</f>
        <v>외상전표</v>
      </c>
      <c r="O7" s="54">
        <f>SUM(D6+I6+D19+I19+D37+I37)</f>
        <v>389.26499999999999</v>
      </c>
      <c r="P7" s="51" t="str">
        <f t="shared" ref="P7:P14" si="5">+E6</f>
        <v>천원권</v>
      </c>
      <c r="Q7" s="53">
        <f>SUM(F6+K6+F19+K19+F37+K37)</f>
        <v>6000</v>
      </c>
      <c r="R7" s="40" t="s">
        <v>50</v>
      </c>
      <c r="S7" s="41" t="s">
        <v>6</v>
      </c>
      <c r="T7" s="27"/>
      <c r="U7" s="27"/>
      <c r="V7" s="27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13837374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23894425</v>
      </c>
      <c r="L8" s="37"/>
      <c r="M8" s="86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37"/>
      <c r="M9" s="86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23894425</v>
      </c>
      <c r="R9" s="40"/>
      <c r="S9" s="27"/>
      <c r="T9" s="27"/>
      <c r="U9" s="27"/>
      <c r="V9" s="27"/>
    </row>
    <row r="10" spans="3:22" ht="16.5" customHeight="1">
      <c r="C10" s="87" t="str">
        <f>+'(1)'!C10</f>
        <v>고객우대</v>
      </c>
      <c r="D10" s="50">
        <v>291.24900000000002</v>
      </c>
      <c r="E10" s="42" t="str">
        <f>+'(1)'!E10</f>
        <v>OK케시백</v>
      </c>
      <c r="F10" s="44">
        <v>15900</v>
      </c>
      <c r="G10" s="27"/>
      <c r="H10" s="42" t="str">
        <f t="shared" si="2"/>
        <v>고객우대</v>
      </c>
      <c r="I10" s="50">
        <v>62.509</v>
      </c>
      <c r="J10" s="42" t="str">
        <f t="shared" si="3"/>
        <v>OK케시백</v>
      </c>
      <c r="K10" s="44">
        <v>56873</v>
      </c>
      <c r="L10" s="37"/>
      <c r="M10" s="86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>
      <c r="C11" s="87" t="str">
        <f>+'(1)'!C11</f>
        <v>-</v>
      </c>
      <c r="D11" s="55">
        <f>SUM(D10*-35)</f>
        <v>-10193.715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-2187.8150000000001</v>
      </c>
      <c r="J11" s="42" t="str">
        <f t="shared" si="3"/>
        <v>모바일</v>
      </c>
      <c r="K11" s="44">
        <v>10000</v>
      </c>
      <c r="L11" s="37"/>
      <c r="M11" s="86"/>
      <c r="N11" s="51" t="str">
        <f t="shared" si="4"/>
        <v>고객우대</v>
      </c>
      <c r="O11" s="54">
        <f>SUM(D10+I10+D23+I23+D41+I41)</f>
        <v>353.75800000000004</v>
      </c>
      <c r="P11" s="51" t="str">
        <f t="shared" si="5"/>
        <v>OK케시백</v>
      </c>
      <c r="Q11" s="53">
        <f>SUM(F10+K10+F23+K23+F41+K41)</f>
        <v>72773</v>
      </c>
      <c r="R11" s="40"/>
      <c r="S11" s="27"/>
      <c r="T11" s="27"/>
      <c r="U11" s="27"/>
      <c r="V11" s="27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37"/>
      <c r="M12" s="86"/>
      <c r="N12" s="51" t="str">
        <f t="shared" si="4"/>
        <v>-</v>
      </c>
      <c r="O12" s="52">
        <f>SUM(O11*-35)</f>
        <v>-12381.53</v>
      </c>
      <c r="P12" s="51" t="str">
        <f t="shared" si="5"/>
        <v>모바일</v>
      </c>
      <c r="Q12" s="53">
        <f>SUM(F11+K11+F24+K24+F42+K42)</f>
        <v>20000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SUM((D4-D5-D6-D7-D8-D9)*$E$1+D11)</f>
        <v>14344395.597000001</v>
      </c>
      <c r="E13" s="29" t="str">
        <f>+'(1)'!E13</f>
        <v>합계</v>
      </c>
      <c r="F13" s="61">
        <f>SUM(F4:F12)</f>
        <v>14344274</v>
      </c>
      <c r="G13" s="62"/>
      <c r="H13" s="29" t="str">
        <f t="shared" si="2"/>
        <v>합계</v>
      </c>
      <c r="I13" s="60">
        <f>SUM((I4-I5-I6-I7-I8-I9)*$E$1+I11)</f>
        <v>10439393.881000003</v>
      </c>
      <c r="J13" s="29" t="str">
        <f t="shared" si="3"/>
        <v>합계</v>
      </c>
      <c r="K13" s="61">
        <f>IF(K8=0,0,SUM(K4:K12)-F8)</f>
        <v>10438924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-121.59700000099838</v>
      </c>
      <c r="G14" s="27"/>
      <c r="H14" s="27"/>
      <c r="I14" s="27"/>
      <c r="J14" s="27"/>
      <c r="K14" s="67">
        <f>SUM(K13-I13)</f>
        <v>-469.88100000284612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24783789.478</v>
      </c>
      <c r="P14" s="39" t="str">
        <f t="shared" si="5"/>
        <v>합계</v>
      </c>
      <c r="Q14" s="69">
        <f>SUM(Q5:Q13)</f>
        <v>24783198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-591.4780000038445</v>
      </c>
      <c r="R15" s="27"/>
      <c r="S15" s="27"/>
      <c r="T15" s="27"/>
      <c r="U15" s="27"/>
      <c r="V15" s="27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11</v>
      </c>
      <c r="Q19" s="48">
        <f>SUM(P19*1000)</f>
        <v>11000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13</v>
      </c>
      <c r="Q20" s="53">
        <f>SUM(P20*1000)</f>
        <v>13000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>
        <v>0</v>
      </c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/>
      <c r="Q22" s="53">
        <f>SUM(P22*1000)</f>
        <v>0</v>
      </c>
      <c r="R22" s="27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4</v>
      </c>
      <c r="Q23" s="53">
        <f>SUM(P23*1000)</f>
        <v>4000</v>
      </c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10</v>
      </c>
      <c r="Q24" s="53">
        <v>0</v>
      </c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84</v>
      </c>
      <c r="Q25" s="76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SUM((I17-I18-I19-I20-I21-I22)*$E$1+I24)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131</v>
      </c>
      <c r="Q26" s="69">
        <f>SUM(Q19:Q25)</f>
        <v>28000</v>
      </c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27"/>
      <c r="Q27" s="27"/>
      <c r="R27" s="27"/>
      <c r="S27" s="27"/>
      <c r="T27" s="27"/>
      <c r="U27" s="27"/>
      <c r="V27" s="27"/>
    </row>
    <row r="28" spans="3:22" ht="27.75" customHeigh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10" t="s">
        <v>54</v>
      </c>
      <c r="O28" s="104" t="s">
        <v>55</v>
      </c>
      <c r="P28" s="104" t="s">
        <v>56</v>
      </c>
      <c r="Q28" s="105" t="s">
        <v>57</v>
      </c>
      <c r="R28" s="27"/>
      <c r="S28" s="27"/>
      <c r="T28" s="27"/>
      <c r="U28" s="27"/>
      <c r="V28" s="27"/>
    </row>
    <row r="29" spans="3:22" ht="27.75" customHeight="1" thickBot="1">
      <c r="C29" s="89"/>
      <c r="D29" s="89"/>
      <c r="E29" s="89"/>
      <c r="F29" s="89"/>
      <c r="G29" s="32"/>
      <c r="H29" s="89"/>
      <c r="I29" s="89"/>
      <c r="J29" s="89"/>
      <c r="K29" s="89"/>
      <c r="L29" s="27"/>
      <c r="M29" s="27"/>
      <c r="N29" s="111"/>
      <c r="O29" s="106">
        <v>10983</v>
      </c>
      <c r="P29" s="107">
        <v>11021</v>
      </c>
      <c r="Q29" s="108">
        <f>P29-O29</f>
        <v>38</v>
      </c>
      <c r="R29" s="27"/>
      <c r="S29" s="27"/>
      <c r="T29" s="27"/>
      <c r="U29" s="27"/>
      <c r="V29" s="27"/>
    </row>
    <row r="30" spans="3:22" ht="27.75" customHeight="1">
      <c r="C30" s="89"/>
      <c r="D30" s="32"/>
      <c r="E30" s="89"/>
      <c r="F30" s="90"/>
      <c r="G30" s="32"/>
      <c r="H30" s="89"/>
      <c r="I30" s="32"/>
      <c r="J30" s="89"/>
      <c r="K30" s="90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</row>
    <row r="31" spans="3:22" ht="27.75" customHeight="1">
      <c r="C31" s="89"/>
      <c r="D31" s="32"/>
      <c r="E31" s="89"/>
      <c r="F31" s="90"/>
      <c r="G31" s="32"/>
      <c r="H31" s="89"/>
      <c r="I31" s="32"/>
      <c r="J31" s="89"/>
      <c r="K31" s="90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</row>
    <row r="32" spans="3:22" ht="27.75" customHeight="1">
      <c r="C32" s="89"/>
      <c r="D32" s="91"/>
      <c r="E32" s="89"/>
      <c r="F32" s="90"/>
      <c r="G32" s="32"/>
      <c r="H32" s="89"/>
      <c r="I32" s="91"/>
      <c r="J32" s="89"/>
      <c r="K32" s="90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9"/>
      <c r="D33" s="91"/>
      <c r="E33" s="89"/>
      <c r="F33" s="90"/>
      <c r="G33" s="32"/>
      <c r="H33" s="89"/>
      <c r="I33" s="91"/>
      <c r="J33" s="89"/>
      <c r="K33" s="90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9"/>
      <c r="D34" s="91"/>
      <c r="E34" s="89"/>
      <c r="F34" s="90"/>
      <c r="G34" s="32"/>
      <c r="H34" s="89"/>
      <c r="I34" s="91"/>
      <c r="J34" s="89"/>
      <c r="K34" s="90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9"/>
      <c r="D35" s="91"/>
      <c r="E35" s="89"/>
      <c r="F35" s="90"/>
      <c r="G35" s="32"/>
      <c r="H35" s="89"/>
      <c r="I35" s="91"/>
      <c r="J35" s="89"/>
      <c r="K35" s="90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9"/>
      <c r="D36" s="91"/>
      <c r="E36" s="89"/>
      <c r="F36" s="90"/>
      <c r="G36" s="32"/>
      <c r="H36" s="89"/>
      <c r="I36" s="91"/>
      <c r="J36" s="89"/>
      <c r="K36" s="90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9"/>
      <c r="D37" s="32"/>
      <c r="E37" s="89"/>
      <c r="F37" s="90"/>
      <c r="G37" s="32"/>
      <c r="H37" s="89"/>
      <c r="I37" s="32"/>
      <c r="J37" s="89"/>
      <c r="K37" s="90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92"/>
      <c r="D38" s="93"/>
      <c r="E38" s="92"/>
      <c r="F38" s="94"/>
      <c r="G38" s="93"/>
      <c r="H38" s="92"/>
      <c r="I38" s="93"/>
      <c r="J38" s="92"/>
      <c r="K38" s="94"/>
    </row>
    <row r="39" spans="3:22" ht="27.75" customHeight="1">
      <c r="C39" s="92"/>
      <c r="D39" s="93"/>
      <c r="E39" s="92"/>
      <c r="F39" s="94"/>
      <c r="G39" s="93"/>
      <c r="H39" s="92"/>
      <c r="I39" s="93"/>
      <c r="J39" s="92"/>
      <c r="K39" s="94"/>
    </row>
    <row r="40" spans="3:22" ht="27.75" customHeight="1">
      <c r="F40" s="95"/>
      <c r="K40" s="95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4:O24"/>
    <mergeCell ref="N25:O25"/>
    <mergeCell ref="N22:O22"/>
    <mergeCell ref="N23:O23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101">
        <f>+'(19)'!E1</f>
        <v>1152</v>
      </c>
      <c r="F1" s="1"/>
      <c r="G1" s="1"/>
      <c r="H1" s="1"/>
      <c r="I1" s="1"/>
      <c r="J1" s="1"/>
      <c r="K1" s="1"/>
      <c r="L1" s="22">
        <f>+ROUND(+O5*0.584/1000,3)</f>
        <v>12.566000000000001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11.705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234.1</v>
      </c>
      <c r="M3" s="18" t="s">
        <v>10</v>
      </c>
      <c r="N3" s="3"/>
      <c r="O3" s="3"/>
      <c r="P3" s="127" t="str">
        <f>+'(1)'!C1&amp;"년"&amp;'(1)'!E1&amp;"월"&amp;C1&amp;"일"</f>
        <v>2021년12월20일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13930.194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7587.3069999999998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29309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365000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145000</v>
      </c>
      <c r="L5" s="2"/>
      <c r="M5" s="20"/>
      <c r="N5" s="45" t="str">
        <f>+C4</f>
        <v>판매량</v>
      </c>
      <c r="O5" s="46">
        <f>SUM(D4+I4+D17+I17+D35+I35)</f>
        <v>21517.501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377.38499999999999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27.645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510000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405.03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15132099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23689005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23689005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233.36500000000001</v>
      </c>
      <c r="E10" s="42" t="str">
        <f>+'(1)'!E10</f>
        <v>OK케시백</v>
      </c>
      <c r="F10" s="44">
        <v>54000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>
        <v>5000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-8167.7750000000005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233.36500000000001</v>
      </c>
      <c r="P11" s="51" t="str">
        <f t="shared" si="5"/>
        <v>OK케시백</v>
      </c>
      <c r="Q11" s="53">
        <f>SUM(F10+K10+F23+K23+F41+K41)</f>
        <v>59000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-8167.7750000000005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15604668.192999998</v>
      </c>
      <c r="E13" s="29" t="str">
        <f>+'(1)'!E13</f>
        <v>합계</v>
      </c>
      <c r="F13" s="61">
        <f>SUM(F4:F12)</f>
        <v>15604099</v>
      </c>
      <c r="G13" s="62"/>
      <c r="H13" s="29" t="str">
        <f t="shared" si="2"/>
        <v>합계</v>
      </c>
      <c r="I13" s="60">
        <f>SUM((I4-I5-I6-I7-I8-I9)*$E$1+I11)</f>
        <v>8708730.6239999998</v>
      </c>
      <c r="J13" s="29" t="str">
        <f t="shared" si="3"/>
        <v>합계</v>
      </c>
      <c r="K13" s="61">
        <f>IF(K8=0,0,SUM(K4:K12)-F8)</f>
        <v>8707906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-569.19299999810755</v>
      </c>
      <c r="G14" s="27"/>
      <c r="H14" s="27"/>
      <c r="I14" s="27"/>
      <c r="J14" s="27"/>
      <c r="K14" s="67">
        <f>SUM(K13-I13)</f>
        <v>-824.62399999983609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24313398.817000002</v>
      </c>
      <c r="P14" s="39" t="str">
        <f t="shared" si="5"/>
        <v>합계</v>
      </c>
      <c r="Q14" s="69">
        <f>SUM(Q5:Q13)</f>
        <v>24312005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-1393.8169999979436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41</v>
      </c>
      <c r="Q19" s="48">
        <f>SUM(P19*1000)</f>
        <v>41000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48</v>
      </c>
      <c r="Q20" s="53">
        <f>SUM(P20*1000)</f>
        <v>48000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20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7</v>
      </c>
      <c r="Q22" s="53">
        <f>SUM(P22*1000)</f>
        <v>7000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34</v>
      </c>
      <c r="Q23" s="53">
        <f>SUM(P23*1000)</f>
        <v>34000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171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348</v>
      </c>
      <c r="Q26" s="69">
        <f>SUM(Q19:Q25)</f>
        <v>130000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11904</v>
      </c>
      <c r="P29" s="107">
        <v>12005</v>
      </c>
      <c r="Q29" s="108">
        <f>P29-O29</f>
        <v>101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I11" sqref="I1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101">
        <f>+'(20)'!E1</f>
        <v>1152</v>
      </c>
      <c r="F1" s="1"/>
      <c r="G1" s="1"/>
      <c r="H1" s="1"/>
      <c r="I1" s="1"/>
      <c r="J1" s="1"/>
      <c r="K1" s="1"/>
      <c r="L1" s="22">
        <f>+ROUND(+O5*0.584/1000,3)</f>
        <v>11.945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11.715999999999999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246.03599999999997</v>
      </c>
      <c r="M3" s="18" t="s">
        <v>10</v>
      </c>
      <c r="N3" s="3"/>
      <c r="O3" s="3"/>
      <c r="P3" s="127" t="str">
        <f>+'(1)'!C1&amp;"년"&amp;'(1)'!E1&amp;"월"&amp;C1&amp;"일"</f>
        <v>2021년12월21일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12672.255999999999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7781.1130000000003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45232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100000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245000</v>
      </c>
      <c r="L5" s="2"/>
      <c r="M5" s="20"/>
      <c r="N5" s="45" t="str">
        <f>+C4</f>
        <v>판매량</v>
      </c>
      <c r="O5" s="46">
        <f>SUM(D4+I4+D17+I17+D35+I35)</f>
        <v>20453.368999999999</v>
      </c>
      <c r="P5" s="47" t="str">
        <f>+E4</f>
        <v>입금액</v>
      </c>
      <c r="Q5" s="48">
        <f>SUM(F4+K4+F17+K17+F35+K35)</f>
        <v>0</v>
      </c>
      <c r="R5" s="7">
        <v>25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348.80799999999999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13.06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345000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361.86799999999999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13863022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22549018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22549018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297.75900000000001</v>
      </c>
      <c r="E10" s="42" t="str">
        <f>+'(1)'!E10</f>
        <v>OK케시백</v>
      </c>
      <c r="F10" s="44">
        <v>75186</v>
      </c>
      <c r="G10" s="27"/>
      <c r="H10" s="42" t="str">
        <f t="shared" si="2"/>
        <v>고객우대</v>
      </c>
      <c r="I10" s="50">
        <v>105.471</v>
      </c>
      <c r="J10" s="42" t="str">
        <f t="shared" si="3"/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-10421.565000000001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-3691.4850000000001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403.23</v>
      </c>
      <c r="P11" s="51" t="str">
        <f t="shared" si="5"/>
        <v>OK케시백</v>
      </c>
      <c r="Q11" s="53">
        <f>SUM(F10+K10+F23+K23+F41+K41)</f>
        <v>81186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139898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-14113.050000000001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14186190.531000001</v>
      </c>
      <c r="E13" s="29" t="str">
        <f>+'(1)'!E13</f>
        <v>합계</v>
      </c>
      <c r="F13" s="61">
        <f>SUM(F4:F12)</f>
        <v>14186106</v>
      </c>
      <c r="G13" s="62"/>
      <c r="H13" s="29" t="str">
        <f t="shared" si="2"/>
        <v>합계</v>
      </c>
      <c r="I13" s="60">
        <f>SUM((I4-I5-I6-I7-I8-I9)*$E$1+I11)</f>
        <v>8945105.5710000005</v>
      </c>
      <c r="J13" s="29" t="str">
        <f t="shared" si="3"/>
        <v>합계</v>
      </c>
      <c r="K13" s="61">
        <f>IF(K8=0,0,SUM(K4:K12)-F8)</f>
        <v>8944996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139898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-84.531000001356006</v>
      </c>
      <c r="G14" s="27"/>
      <c r="H14" s="27"/>
      <c r="I14" s="27"/>
      <c r="J14" s="27"/>
      <c r="K14" s="67">
        <f>SUM(K13-I13)</f>
        <v>-109.57100000046194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23131296.101999998</v>
      </c>
      <c r="P14" s="39" t="str">
        <f t="shared" si="5"/>
        <v>합계</v>
      </c>
      <c r="Q14" s="69">
        <f>SUM(Q5:Q13)</f>
        <v>23131102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-194.10200000181794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39</v>
      </c>
      <c r="Q19" s="48">
        <f>SUM(P19*1000)</f>
        <v>39000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45</v>
      </c>
      <c r="Q20" s="53">
        <f>SUM(P20*1000)</f>
        <v>45000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78</v>
      </c>
      <c r="Q22" s="53">
        <v>8000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33</v>
      </c>
      <c r="Q23" s="53">
        <f>SUM(P23*1000)</f>
        <v>33000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87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321</v>
      </c>
      <c r="Q26" s="69">
        <f>SUM(Q19:Q25)</f>
        <v>125000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12005</v>
      </c>
      <c r="P29" s="107">
        <v>12083</v>
      </c>
      <c r="Q29" s="108">
        <f>P29-O29</f>
        <v>78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101">
        <f>+'(21)'!E1</f>
        <v>1152</v>
      </c>
      <c r="F1" s="1"/>
      <c r="G1" s="1"/>
      <c r="H1" s="1"/>
      <c r="I1" s="1"/>
      <c r="J1" s="1"/>
      <c r="K1" s="1"/>
      <c r="L1" s="22">
        <f>+ROUND(+O5*0.584/1000,3)</f>
        <v>12.371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11.746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258.41200000000003</v>
      </c>
      <c r="M3" s="18" t="s">
        <v>10</v>
      </c>
      <c r="N3" s="3"/>
      <c r="O3" s="3"/>
      <c r="P3" s="127" t="str">
        <f>+'(1)'!C1&amp;"년"&amp;'(1)'!E1&amp;"월"&amp;C1&amp;"일"</f>
        <v>2021년12월22일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13285.773999999999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7897.7529999999997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23758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410000</v>
      </c>
      <c r="L5" s="2"/>
      <c r="M5" s="20"/>
      <c r="N5" s="45" t="str">
        <f>+C4</f>
        <v>판매량</v>
      </c>
      <c r="O5" s="46">
        <f>SUM(D4+I4+D17+I17+D35+I35)</f>
        <v>21183.526999999998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499.32299999999998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790000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499.32299999999998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>
        <v>58.628</v>
      </c>
      <c r="E8" s="42" t="str">
        <f>+'(1)'!E8</f>
        <v>신용카드</v>
      </c>
      <c r="F8" s="44">
        <v>14203699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22886722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58.628</v>
      </c>
      <c r="P9" s="51" t="str">
        <f t="shared" si="5"/>
        <v>신용카드</v>
      </c>
      <c r="Q9" s="53">
        <f>IF(K8=0,F8,IF(F21=0,K8,IF(K21=0,F21,K21)))</f>
        <v>22886722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240.09299999999999</v>
      </c>
      <c r="E10" s="42" t="str">
        <f>+'(1)'!E10</f>
        <v>OK케시백</v>
      </c>
      <c r="F10" s="44">
        <v>32000</v>
      </c>
      <c r="G10" s="27"/>
      <c r="H10" s="42" t="str">
        <f t="shared" si="2"/>
        <v>고객우대</v>
      </c>
      <c r="I10" s="50">
        <v>64.459000000000003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-8403.2549999999992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-2256.0650000000001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304.55200000000002</v>
      </c>
      <c r="P11" s="51" t="str">
        <f t="shared" si="5"/>
        <v>OK케시백</v>
      </c>
      <c r="Q11" s="53">
        <f>SUM(F10+K10+F23+K23+F41+K41)</f>
        <v>32000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-10659.320000000002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14654048.840999998</v>
      </c>
      <c r="E13" s="29" t="str">
        <f>+'(1)'!E13</f>
        <v>합계</v>
      </c>
      <c r="F13" s="61">
        <f>SUM(F4:F12)</f>
        <v>14654699</v>
      </c>
      <c r="G13" s="62"/>
      <c r="H13" s="29" t="str">
        <f t="shared" si="2"/>
        <v>합계</v>
      </c>
      <c r="I13" s="60">
        <f>SUM((I4-I5-I6-I7-I8-I9)*$E$1+I11)</f>
        <v>9095955.3910000008</v>
      </c>
      <c r="J13" s="29" t="str">
        <f t="shared" si="3"/>
        <v>합계</v>
      </c>
      <c r="K13" s="61">
        <f>IF(K8=0,0,SUM(K4:K12)-F8)</f>
        <v>9096023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650.15900000184774</v>
      </c>
      <c r="G14" s="27"/>
      <c r="H14" s="27"/>
      <c r="I14" s="27"/>
      <c r="J14" s="27"/>
      <c r="K14" s="67">
        <f>SUM(K13-I13)</f>
        <v>67.608999999240041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23750004.231999997</v>
      </c>
      <c r="P14" s="39" t="str">
        <f t="shared" si="5"/>
        <v>합계</v>
      </c>
      <c r="Q14" s="69">
        <f>SUM(Q5:Q13)</f>
        <v>23750722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717.76800000108778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24</v>
      </c>
      <c r="Q20" s="53">
        <f>SUM(P20*1000)</f>
        <v>24000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161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257</v>
      </c>
      <c r="Q26" s="69">
        <f>SUM(Q19:Q25)</f>
        <v>67000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12083</v>
      </c>
      <c r="P29" s="107">
        <v>12154</v>
      </c>
      <c r="Q29" s="108">
        <f>P29-O29</f>
        <v>71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6" sqref="F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101">
        <f>+'(22)'!E1</f>
        <v>1152</v>
      </c>
      <c r="F1" s="1"/>
      <c r="G1" s="1"/>
      <c r="H1" s="1"/>
      <c r="I1" s="1"/>
      <c r="J1" s="1"/>
      <c r="K1" s="1"/>
      <c r="L1" s="22">
        <f>+ROUND(+O5*0.584/1000,3)</f>
        <v>12.484999999999999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11.778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270.89400000000001</v>
      </c>
      <c r="M3" s="18" t="s">
        <v>10</v>
      </c>
      <c r="N3" s="3"/>
      <c r="O3" s="3"/>
      <c r="P3" s="127" t="str">
        <f>+'(1)'!C1&amp;"년"&amp;'(1)'!E1&amp;"월"&amp;C1&amp;"일"</f>
        <v>2021년12월23일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13207.212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8171.4269999999997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38579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302000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230000</v>
      </c>
      <c r="L5" s="2"/>
      <c r="M5" s="20"/>
      <c r="N5" s="45" t="str">
        <f>+C4</f>
        <v>판매량</v>
      </c>
      <c r="O5" s="46">
        <f>SUM(D4+I4+D17+I17+D35+I35)</f>
        <v>21378.638999999999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400.47199999999998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28.936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532000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429.40799999999996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14337249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23483780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23483780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224.04900000000001</v>
      </c>
      <c r="E10" s="42" t="str">
        <f>+'(1)'!E10</f>
        <v>OK케시백</v>
      </c>
      <c r="F10" s="44">
        <v>26000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-7841.7150000000001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224.04900000000001</v>
      </c>
      <c r="P11" s="51" t="str">
        <f t="shared" si="5"/>
        <v>OK케시백</v>
      </c>
      <c r="Q11" s="53">
        <f>SUM(F10+K10+F23+K23+F41+K41)</f>
        <v>26000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71076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-7841.7150000000001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14745522.765000001</v>
      </c>
      <c r="E13" s="29" t="str">
        <f>+'(1)'!E13</f>
        <v>합계</v>
      </c>
      <c r="F13" s="61">
        <f>SUM(F4:F12)</f>
        <v>14746325</v>
      </c>
      <c r="G13" s="62"/>
      <c r="H13" s="29" t="str">
        <f t="shared" si="2"/>
        <v>합계</v>
      </c>
      <c r="I13" s="60">
        <f>SUM((I4-I5-I6-I7-I8-I9)*$E$1+I11)</f>
        <v>9380149.6319999993</v>
      </c>
      <c r="J13" s="29" t="str">
        <f t="shared" si="3"/>
        <v>합계</v>
      </c>
      <c r="K13" s="61">
        <f>IF(K8=0,0,SUM(K4:K12)-F8)</f>
        <v>9380531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71076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802.23499999940395</v>
      </c>
      <c r="G14" s="27"/>
      <c r="H14" s="27"/>
      <c r="I14" s="27"/>
      <c r="J14" s="27"/>
      <c r="K14" s="67">
        <f>SUM(K13-I13)</f>
        <v>381.36800000071526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24125672.397</v>
      </c>
      <c r="P14" s="39" t="str">
        <f t="shared" si="5"/>
        <v>합계</v>
      </c>
      <c r="Q14" s="69">
        <f>SUM(Q5:Q13)</f>
        <v>24126856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1183.6030000001192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37</v>
      </c>
      <c r="Q20" s="53">
        <f>SUM(P20*1000)</f>
        <v>37000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8</v>
      </c>
      <c r="Q23" s="53">
        <f>SUM(P23*1000)</f>
        <v>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124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212</v>
      </c>
      <c r="Q26" s="69">
        <f>SUM(Q19:Q25)</f>
        <v>66000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12154</v>
      </c>
      <c r="P29" s="107">
        <v>12222</v>
      </c>
      <c r="Q29" s="108">
        <f>P29-O29</f>
        <v>68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4" sqref="E4:E12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9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101">
        <f>+'(23)'!E1</f>
        <v>1152</v>
      </c>
      <c r="F1" s="1"/>
      <c r="G1" s="1"/>
      <c r="H1" s="1"/>
      <c r="I1" s="1"/>
      <c r="J1" s="1"/>
      <c r="K1" s="1"/>
      <c r="L1" s="22">
        <f>+ROUND(+O5*0.584/1000,3)</f>
        <v>11.741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11.776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282.62400000000002</v>
      </c>
      <c r="M3" s="18" t="s">
        <v>10</v>
      </c>
      <c r="N3" s="3"/>
      <c r="O3" s="3"/>
      <c r="P3" s="127" t="str">
        <f>+'(1)'!C1&amp;"년"&amp;'(1)'!E1&amp;"월"&amp;C1&amp;"일"</f>
        <v>2021년12월24일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12995.465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7109.1840000000002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53969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20104.649000000001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355.33800000000002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23.693999999999999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670000</v>
      </c>
      <c r="R6" s="7">
        <v>2.6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379.03200000000004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14080923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21862836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21862836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233.43299999999999</v>
      </c>
      <c r="E10" s="42" t="str">
        <f>+'(1)'!E10</f>
        <v>OK케시백</v>
      </c>
      <c r="F10" s="44">
        <v>20000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-8170.1549999999997</v>
      </c>
      <c r="E11" s="42" t="str">
        <f>+'(1)'!E11</f>
        <v>모바일</v>
      </c>
      <c r="F11" s="44">
        <v>10000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233.43299999999999</v>
      </c>
      <c r="P11" s="51" t="str">
        <f t="shared" si="5"/>
        <v>OK케시백</v>
      </c>
      <c r="Q11" s="53">
        <f>SUM(F10+K10+F23+K23+F41+K41)</f>
        <v>20000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100000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50000</v>
      </c>
      <c r="L12" s="2"/>
      <c r="M12" s="20"/>
      <c r="N12" s="51" t="str">
        <f t="shared" si="4"/>
        <v>-</v>
      </c>
      <c r="O12" s="55">
        <f>SUM(O11*-35)</f>
        <v>-8170.1549999999997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14553256.149000002</v>
      </c>
      <c r="E13" s="29" t="str">
        <f>+'(1)'!E13</f>
        <v>합계</v>
      </c>
      <c r="F13" s="61">
        <f>SUM(F4:F12)</f>
        <v>14552923</v>
      </c>
      <c r="G13" s="62"/>
      <c r="H13" s="29" t="str">
        <f t="shared" si="2"/>
        <v>합계</v>
      </c>
      <c r="I13" s="60">
        <f>SUM((I4-I5-I6-I7-I8-I9)*$E$1+I11)</f>
        <v>8162484.4799999995</v>
      </c>
      <c r="J13" s="29" t="str">
        <f t="shared" si="3"/>
        <v>합계</v>
      </c>
      <c r="K13" s="61">
        <f>IF(K8=0,0,SUM(K4:K12)-F8)</f>
        <v>8162913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150000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-333.14900000207126</v>
      </c>
      <c r="G14" s="27"/>
      <c r="H14" s="27"/>
      <c r="I14" s="27"/>
      <c r="J14" s="27"/>
      <c r="K14" s="67">
        <f>SUM(K13-I13)</f>
        <v>428.52000000048429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22715740.629000001</v>
      </c>
      <c r="P14" s="39" t="str">
        <f t="shared" si="5"/>
        <v>합계</v>
      </c>
      <c r="Q14" s="69">
        <f>SUM(Q5:Q13)</f>
        <v>22715836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95.370999998413026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17</v>
      </c>
      <c r="Q20" s="53">
        <f>SUM(P20*1000)</f>
        <v>17000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8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17</v>
      </c>
      <c r="Q23" s="53">
        <f>SUM(P23*1000)</f>
        <v>17000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13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90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158</v>
      </c>
      <c r="Q26" s="69">
        <f>SUM(Q19:Q25)</f>
        <v>47000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12222</v>
      </c>
      <c r="P29" s="107">
        <v>12273</v>
      </c>
      <c r="Q29" s="108">
        <f>P29-O29</f>
        <v>51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101">
        <f>+'(24)'!E1</f>
        <v>1152</v>
      </c>
      <c r="F1" s="1"/>
      <c r="G1" s="1"/>
      <c r="H1" s="1"/>
      <c r="I1" s="1"/>
      <c r="J1" s="1"/>
      <c r="K1" s="1"/>
      <c r="L1" s="22">
        <f>+ROUND(+O5*0.584/1000,3)</f>
        <v>7.625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11.61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290.25</v>
      </c>
      <c r="M3" s="18" t="s">
        <v>10</v>
      </c>
      <c r="N3" s="3"/>
      <c r="O3" s="3"/>
      <c r="P3" s="127" t="str">
        <f>+'(1)'!C1&amp;"년"&amp;'(1)'!E1&amp;"월"&amp;C1&amp;"일"</f>
        <v>2021년12월25일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8208.3970000000008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4847.2759999999998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41185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260000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295000</v>
      </c>
      <c r="L5" s="2"/>
      <c r="M5" s="20"/>
      <c r="N5" s="45" t="str">
        <f>+C4</f>
        <v>판매량</v>
      </c>
      <c r="O5" s="46">
        <f>SUM(D4+I4+D17+I17+D35+I35)</f>
        <v>13055.673000000001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21.556999999999999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555000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21.556999999999999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9074472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14351244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14351244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59.435000000000002</v>
      </c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/>
      <c r="E11" s="42" t="str">
        <f>+'(1)'!E11</f>
        <v>모바일</v>
      </c>
      <c r="F11" s="44">
        <v>25000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10000</v>
      </c>
      <c r="L11" s="2"/>
      <c r="M11" s="20"/>
      <c r="N11" s="51" t="str">
        <f t="shared" si="4"/>
        <v>고객우대</v>
      </c>
      <c r="O11" s="54">
        <f>SUM(D10+I10+D23+I23+D41+I41)</f>
        <v>59.435000000000002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67970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-2080.2249999999999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9431239.6800000016</v>
      </c>
      <c r="E13" s="29" t="str">
        <f>+'(1)'!E13</f>
        <v>합계</v>
      </c>
      <c r="F13" s="61">
        <f>SUM(F4:F12)</f>
        <v>9428442</v>
      </c>
      <c r="G13" s="62"/>
      <c r="H13" s="29" t="str">
        <f t="shared" si="2"/>
        <v>합계</v>
      </c>
      <c r="I13" s="60">
        <f>SUM((I4-I5-I6-I7-I8-I9)*$E$1+I11)</f>
        <v>5584061.9519999996</v>
      </c>
      <c r="J13" s="29" t="str">
        <f t="shared" si="3"/>
        <v>합계</v>
      </c>
      <c r="K13" s="61">
        <f>IF(K8=0,0,SUM(K4:K12)-F8)</f>
        <v>5583772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67970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-2797.6800000015646</v>
      </c>
      <c r="G14" s="27"/>
      <c r="H14" s="27"/>
      <c r="I14" s="27"/>
      <c r="J14" s="27"/>
      <c r="K14" s="67">
        <f>SUM(K13-I13)</f>
        <v>-289.95199999958277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15013221.407</v>
      </c>
      <c r="P14" s="39" t="str">
        <f t="shared" si="5"/>
        <v>합계</v>
      </c>
      <c r="Q14" s="69">
        <f>SUM(Q5:Q13)</f>
        <v>15012214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-3087.6320000011474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0</v>
      </c>
      <c r="Q19" s="48">
        <f t="shared" ref="Q19:Q24" si="12"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12273</v>
      </c>
      <c r="P29" s="107">
        <v>12273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101">
        <f>+'(25)'!E1</f>
        <v>1152</v>
      </c>
      <c r="F1" s="1"/>
      <c r="G1" s="1"/>
      <c r="H1" s="1"/>
      <c r="I1" s="1"/>
      <c r="J1" s="1"/>
      <c r="K1" s="1"/>
      <c r="L1" s="22">
        <f>+ROUND(+O5*0.584/1000,3)</f>
        <v>8.6470000000000002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11.496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298.89600000000002</v>
      </c>
      <c r="M3" s="18" t="s">
        <v>10</v>
      </c>
      <c r="N3" s="3"/>
      <c r="O3" s="3"/>
      <c r="P3" s="127" t="str">
        <f>+'(1)'!C1&amp;"년"&amp;'(1)'!E1&amp;"월"&amp;C1&amp;"일"</f>
        <v>2021년12월26일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8996.9159999999993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5809.9840000000004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26001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140000</v>
      </c>
      <c r="L5" s="2"/>
      <c r="M5" s="20"/>
      <c r="N5" s="45" t="str">
        <f>+C4</f>
        <v>판매량</v>
      </c>
      <c r="O5" s="46">
        <f>SUM(D4+I4+D17+I17+D35+I35)</f>
        <v>14806.9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/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16.358000000000001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450000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16.358000000000001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9903897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16435510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16435510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120.958</v>
      </c>
      <c r="E10" s="42" t="str">
        <f>+'(1)'!E10</f>
        <v>OK케시백</v>
      </c>
      <c r="F10" s="44">
        <v>53027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-4233.53</v>
      </c>
      <c r="E11" s="42" t="str">
        <f>+'(1)'!E11</f>
        <v>모바일</v>
      </c>
      <c r="F11" s="44">
        <v>35000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120.958</v>
      </c>
      <c r="P11" s="51" t="str">
        <f t="shared" si="5"/>
        <v>OK케시백</v>
      </c>
      <c r="Q11" s="53">
        <f>SUM(F10+K10+F23+K23+F41+K41)</f>
        <v>53027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55630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-4233.53</v>
      </c>
      <c r="P12" s="51" t="str">
        <f t="shared" si="5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10360213.702</v>
      </c>
      <c r="E13" s="29" t="str">
        <f>+'(1)'!E13</f>
        <v>합계</v>
      </c>
      <c r="F13" s="61">
        <f>SUM(F4:F12)</f>
        <v>10359554</v>
      </c>
      <c r="G13" s="62"/>
      <c r="H13" s="29" t="str">
        <f t="shared" si="2"/>
        <v>합계</v>
      </c>
      <c r="I13" s="60">
        <f>SUM((I4-I5-I6-I7-I8-I9)*$E$1+I11)</f>
        <v>6674257.1520000007</v>
      </c>
      <c r="J13" s="29" t="str">
        <f t="shared" si="3"/>
        <v>합계</v>
      </c>
      <c r="K13" s="61">
        <f>IF(K8=0,0,SUM(K4:K12)-F8)</f>
        <v>6674613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55630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-659.70199999958277</v>
      </c>
      <c r="G14" s="27"/>
      <c r="H14" s="27"/>
      <c r="I14" s="27"/>
      <c r="J14" s="27"/>
      <c r="K14" s="67">
        <f>SUM(K13-I13)</f>
        <v>355.84799999929965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17034470.853999998</v>
      </c>
      <c r="P14" s="39" t="str">
        <f t="shared" si="5"/>
        <v>합계</v>
      </c>
      <c r="Q14" s="69">
        <f>SUM(Q5:Q13)</f>
        <v>17034167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-303.85400000028312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0</v>
      </c>
      <c r="Q19" s="48">
        <f t="shared" ref="Q19:Q24" si="12"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0</v>
      </c>
      <c r="Q20" s="53">
        <f t="shared" si="12"/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0</v>
      </c>
      <c r="Q21" s="53">
        <f t="shared" si="12"/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0</v>
      </c>
      <c r="Q22" s="53">
        <f t="shared" si="12"/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0</v>
      </c>
      <c r="Q23" s="53">
        <f t="shared" si="12"/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3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0</v>
      </c>
      <c r="Q24" s="53">
        <f t="shared" si="12"/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SUM((I17-I18-I19-I20-I21-I22)*$E$1+I24)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0</v>
      </c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12273</v>
      </c>
      <c r="P29" s="107">
        <v>12273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M12" sqref="M12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101">
        <f>+'(26)'!E1</f>
        <v>1152</v>
      </c>
      <c r="F1" s="1"/>
      <c r="G1" s="1"/>
      <c r="H1" s="1"/>
      <c r="I1" s="1"/>
      <c r="J1" s="1"/>
      <c r="K1" s="1"/>
      <c r="L1" s="22">
        <f>+ROUND(+O5*0.584/1000,3)</f>
        <v>11.928000000000001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11.512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310.82400000000001</v>
      </c>
      <c r="M3" s="18" t="s">
        <v>10</v>
      </c>
      <c r="N3" s="3"/>
      <c r="O3" s="3"/>
      <c r="P3" s="127" t="str">
        <f>+'(1)'!C1&amp;"년"&amp;'(1)'!E1&amp;"월"&amp;C1&amp;"일"</f>
        <v>2021년12월27일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13087.815000000001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7337.5820000000003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41732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245000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350000</v>
      </c>
      <c r="L5" s="2"/>
      <c r="M5" s="20"/>
      <c r="N5" s="45" t="str">
        <f>+C4</f>
        <v>판매량</v>
      </c>
      <c r="O5" s="46">
        <f>SUM(D4+I4+D17+I17+D35+I35)</f>
        <v>20425.397000000001</v>
      </c>
      <c r="P5" s="47" t="str">
        <f>+E4</f>
        <v>입금액</v>
      </c>
      <c r="Q5" s="48">
        <f>SUM(F4+K4+F17+K17+F35+K35)</f>
        <v>0</v>
      </c>
      <c r="R5" s="7">
        <v>10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478.53899999999999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11.292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595000</v>
      </c>
      <c r="R6" s="7">
        <v>1.5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489.83099999999996</v>
      </c>
      <c r="P7" s="51" t="str">
        <f t="shared" ref="P7:P14" si="5">+E6</f>
        <v>천원권</v>
      </c>
      <c r="Q7" s="53">
        <f>SUM(F6+K6+F19+K19+F37+K37)</f>
        <v>3000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14163286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22253630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22253630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405.94099999999997</v>
      </c>
      <c r="E10" s="42" t="str">
        <f>+'(1)'!E10</f>
        <v>OK케시백</v>
      </c>
      <c r="F10" s="44">
        <v>100495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-14207.934999999999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405.94099999999997</v>
      </c>
      <c r="P11" s="51" t="str">
        <f t="shared" si="5"/>
        <v>OK케시백</v>
      </c>
      <c r="Q11" s="53">
        <f>SUM(F10+K10+F23+K23+F41+K41)</f>
        <v>100495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-14207.934999999999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14511678.016999999</v>
      </c>
      <c r="E13" s="29" t="str">
        <f>+'(1)'!E13</f>
        <v>합계</v>
      </c>
      <c r="F13" s="61">
        <f>SUM(F4:F12)</f>
        <v>14511781</v>
      </c>
      <c r="G13" s="62"/>
      <c r="H13" s="29" t="str">
        <f t="shared" si="2"/>
        <v>합계</v>
      </c>
      <c r="I13" s="60">
        <f>SUM((I4-I5-I6-I7-I8-I9)*$E$1+I11)</f>
        <v>8439886.0800000001</v>
      </c>
      <c r="J13" s="29" t="str">
        <f t="shared" si="3"/>
        <v>합계</v>
      </c>
      <c r="K13" s="61">
        <f>IF(K8=0,0,SUM(K4:K12)-F8)</f>
        <v>8440344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102.98300000093877</v>
      </c>
      <c r="G14" s="27"/>
      <c r="H14" s="27"/>
      <c r="I14" s="27"/>
      <c r="J14" s="27"/>
      <c r="K14" s="67">
        <f>SUM(K13-I13)</f>
        <v>457.91999999992549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22951564.097000003</v>
      </c>
      <c r="P14" s="39" t="str">
        <f t="shared" si="5"/>
        <v>합계</v>
      </c>
      <c r="Q14" s="69">
        <f>SUM(Q5:Q13)</f>
        <v>22952125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560.90300000086427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26</v>
      </c>
      <c r="Q19" s="48">
        <f>SUM(P19*1000)</f>
        <v>26000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14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10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63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132</v>
      </c>
      <c r="Q26" s="69">
        <f>SUM(Q19:Q25)</f>
        <v>45000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12273</v>
      </c>
      <c r="P29" s="107">
        <v>12305</v>
      </c>
      <c r="Q29" s="108">
        <f>P29-O29</f>
        <v>32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101">
        <f>+'(27)'!E1</f>
        <v>1152</v>
      </c>
      <c r="F1" s="1"/>
      <c r="G1" s="1"/>
      <c r="H1" s="1"/>
      <c r="I1" s="1"/>
      <c r="J1" s="1"/>
      <c r="K1" s="1"/>
      <c r="L1" s="22">
        <f>+ROUND(+O5*0.584/1000,3)</f>
        <v>12.244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11.538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323.06400000000002</v>
      </c>
      <c r="M3" s="18" t="s">
        <v>10</v>
      </c>
      <c r="N3" s="3"/>
      <c r="O3" s="3"/>
      <c r="P3" s="127" t="str">
        <f>+'(1)'!C1&amp;"년"&amp;'(1)'!E1&amp;"월"&amp;C1&amp;"일"</f>
        <v>2021년12월28일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13874.05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7091.6480000000001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20296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230000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260000</v>
      </c>
      <c r="L5" s="2"/>
      <c r="M5" s="20"/>
      <c r="N5" s="45" t="str">
        <f>+C4</f>
        <v>판매량</v>
      </c>
      <c r="O5" s="46">
        <f>SUM(D4+I4+D17+I17+D35+I35)</f>
        <v>20965.698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398.62700000000001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398.62700000000001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15266803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23150978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23150978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25000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15523687.295999998</v>
      </c>
      <c r="E13" s="29" t="str">
        <f>+'(1)'!E13</f>
        <v>합계</v>
      </c>
      <c r="F13" s="61">
        <f>SUM(F4:F12)</f>
        <v>15522803</v>
      </c>
      <c r="G13" s="62"/>
      <c r="H13" s="29" t="str">
        <f t="shared" si="2"/>
        <v>합계</v>
      </c>
      <c r="I13" s="60">
        <f>SUM((I4-I5-I6-I7-I8-I9)*$E$1+I11)</f>
        <v>8169578.4960000003</v>
      </c>
      <c r="J13" s="29" t="str">
        <f t="shared" si="3"/>
        <v>합계</v>
      </c>
      <c r="K13" s="61">
        <f>IF(K8=0,0,SUM(K4:K12)-F8)</f>
        <v>8169175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-884.29599999822676</v>
      </c>
      <c r="G14" s="27"/>
      <c r="H14" s="27"/>
      <c r="I14" s="27"/>
      <c r="J14" s="27"/>
      <c r="K14" s="67">
        <f>SUM(K13-I13)</f>
        <v>-403.49600000027567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23693265.791999999</v>
      </c>
      <c r="P14" s="39" t="str">
        <f t="shared" si="5"/>
        <v>합계</v>
      </c>
      <c r="Q14" s="69">
        <f>SUM(Q5:Q13)</f>
        <v>23691978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-1287.7919999985024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18</v>
      </c>
      <c r="Q19" s="48">
        <f>SUM(P19*1000)</f>
        <v>18000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25</v>
      </c>
      <c r="Q20" s="53">
        <f>SUM(P20*1000)</f>
        <v>25000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5</v>
      </c>
      <c r="Q22" s="53">
        <f>SUM(P22*1000)</f>
        <v>5000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19</v>
      </c>
      <c r="Q23" s="53">
        <f>SUM(P23*1000)</f>
        <v>19000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128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222</v>
      </c>
      <c r="Q26" s="69">
        <f>SUM(Q19:Q25)</f>
        <v>67000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12305</v>
      </c>
      <c r="P29" s="107">
        <v>12375</v>
      </c>
      <c r="Q29" s="108">
        <f>P29-O29</f>
        <v>70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101">
        <f>+'(28)'!E1</f>
        <v>1152</v>
      </c>
      <c r="F1" s="1"/>
      <c r="G1" s="1"/>
      <c r="H1" s="1"/>
      <c r="I1" s="1"/>
      <c r="J1" s="1"/>
      <c r="K1" s="1"/>
      <c r="L1" s="22">
        <f>+ROUND(+O5*0.584/1000,3)</f>
        <v>12.505000000000001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11.571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335.55899999999997</v>
      </c>
      <c r="M3" s="18" t="s">
        <v>10</v>
      </c>
      <c r="N3" s="3"/>
      <c r="O3" s="3"/>
      <c r="P3" s="127" t="str">
        <f>+'(1)'!C1&amp;"년"&amp;'(1)'!E1&amp;"월"&amp;C1&amp;"일"</f>
        <v>2021년12월29일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13132.05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8280.2829999999994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35183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340000</v>
      </c>
      <c r="L5" s="2"/>
      <c r="M5" s="20"/>
      <c r="N5" s="45" t="str">
        <f>+C4</f>
        <v>판매량</v>
      </c>
      <c r="O5" s="46">
        <f>SUM(D4+I4+D17+I17+D35+I35)</f>
        <v>21412.332999999999</v>
      </c>
      <c r="P5" s="47" t="str">
        <f>+E4</f>
        <v>입금액</v>
      </c>
      <c r="Q5" s="48">
        <f>SUM(F4+K4+F17+K17+F35+K35)</f>
        <v>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399.73700000000002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40.523000000000003</v>
      </c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720000</v>
      </c>
      <c r="R6" s="7">
        <v>1.8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440.26000000000005</v>
      </c>
      <c r="P7" s="51" t="str">
        <f t="shared" ref="P7:P14" si="5">+E6</f>
        <v>천원권</v>
      </c>
      <c r="Q7" s="53">
        <f>SUM(F6+K6+F19+K19+F37+K37)</f>
        <v>5000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14213765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23361318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23361318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151.96600000000001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49.947000000000003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-5318.81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-1748.145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201.91300000000001</v>
      </c>
      <c r="P11" s="51" t="str">
        <f t="shared" si="5"/>
        <v>OK케시백</v>
      </c>
      <c r="Q11" s="53">
        <f>SUM(F10+K10+F23+K23+F41+K41)</f>
        <v>3000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58606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-7066.9549999999999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14662305.765999999</v>
      </c>
      <c r="E13" s="29" t="str">
        <f>+'(1)'!E13</f>
        <v>합계</v>
      </c>
      <c r="F13" s="61">
        <f>SUM(F4:F12)</f>
        <v>14662371</v>
      </c>
      <c r="G13" s="62"/>
      <c r="H13" s="29" t="str">
        <f t="shared" si="2"/>
        <v>합계</v>
      </c>
      <c r="I13" s="60">
        <f>SUM((I4-I5-I6-I7-I8-I9)*$E$1+I11)</f>
        <v>9490455.375</v>
      </c>
      <c r="J13" s="29" t="str">
        <f t="shared" si="3"/>
        <v>합계</v>
      </c>
      <c r="K13" s="61">
        <f>IF(K8=0,0,SUM(K4:K12)-F8)</f>
        <v>9490553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58606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65.234000001102686</v>
      </c>
      <c r="G14" s="27"/>
      <c r="H14" s="27"/>
      <c r="I14" s="27"/>
      <c r="J14" s="27"/>
      <c r="K14" s="67">
        <f>SUM(K13-I13)</f>
        <v>97.625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24152761.141000003</v>
      </c>
      <c r="P14" s="39" t="str">
        <f t="shared" si="5"/>
        <v>합계</v>
      </c>
      <c r="Q14" s="69">
        <f>SUM(Q5:Q13)</f>
        <v>24152924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162.85900000110269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30</v>
      </c>
      <c r="Q19" s="48">
        <f>SUM(P19*1000)</f>
        <v>30000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10</v>
      </c>
      <c r="Q22" s="53">
        <f>SUM(P22*1000)</f>
        <v>10000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35</v>
      </c>
      <c r="Q23" s="53">
        <f>SUM(P23*1000)</f>
        <v>35000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166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309</v>
      </c>
      <c r="Q26" s="69">
        <f>SUM(Q19:Q25)</f>
        <v>110000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12375</v>
      </c>
      <c r="P29" s="107">
        <v>12463</v>
      </c>
      <c r="Q29" s="108">
        <f>P29-O29</f>
        <v>88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9" style="10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103">
        <f>+'(2)'!E1</f>
        <v>1152</v>
      </c>
      <c r="F1" s="1"/>
      <c r="G1" s="1"/>
      <c r="H1" s="1"/>
      <c r="I1" s="1"/>
      <c r="J1" s="1"/>
      <c r="K1" s="1"/>
      <c r="L1" s="21">
        <f>+ROUND(+O5*0.584/1000,3)</f>
        <v>13.965999999999999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14.295999999999999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42.887999999999998</v>
      </c>
      <c r="M3" s="18" t="s">
        <v>10</v>
      </c>
      <c r="N3" s="3"/>
      <c r="O3" s="3"/>
      <c r="P3" s="127" t="str">
        <f>+'(1)'!C1&amp;"년"&amp;'(1)'!E1&amp;"월"&amp;C1&amp;"일"</f>
        <v>2021년12월3일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14661.088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9253.1859999999997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36017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630000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23914.273999999998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467.97399999999999</v>
      </c>
      <c r="E6" s="42" t="str">
        <f>+'(1)'!E6</f>
        <v>천원권</v>
      </c>
      <c r="F6" s="44">
        <v>2000</v>
      </c>
      <c r="G6" s="27"/>
      <c r="H6" s="42" t="str">
        <f t="shared" si="2"/>
        <v>외상전표</v>
      </c>
      <c r="I6" s="50">
        <v>42.436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910000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510.40999999999997</v>
      </c>
      <c r="P7" s="51" t="str">
        <f t="shared" ref="P7:P14" si="5">+E6</f>
        <v>천원권</v>
      </c>
      <c r="Q7" s="53">
        <f>SUM(F6+K6+F19+K19+F37+K37)</f>
        <v>3000</v>
      </c>
      <c r="R7" s="5" t="s">
        <v>50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15683101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26006629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26006629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409.846</v>
      </c>
      <c r="E10" s="42" t="str">
        <f>+'(1)'!E10</f>
        <v>OK케시백</v>
      </c>
      <c r="F10" s="44">
        <v>2000</v>
      </c>
      <c r="G10" s="27"/>
      <c r="H10" s="42" t="str">
        <f t="shared" si="2"/>
        <v>고객우대</v>
      </c>
      <c r="I10" s="50">
        <v>63.284999999999997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-14344.61</v>
      </c>
      <c r="E11" s="42" t="str">
        <f>+'(1)'!E11</f>
        <v>모바일</v>
      </c>
      <c r="F11" s="44">
        <v>18000</v>
      </c>
      <c r="G11" s="27"/>
      <c r="H11" s="87" t="str">
        <f t="shared" si="2"/>
        <v>-</v>
      </c>
      <c r="I11" s="55">
        <f>SUM(I10*-35)</f>
        <v>-2214.9749999999999</v>
      </c>
      <c r="J11" s="42" t="str">
        <f t="shared" si="3"/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473.13099999999997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-16559.584999999999</v>
      </c>
      <c r="P12" s="51" t="str">
        <f t="shared" si="5"/>
        <v>모바일</v>
      </c>
      <c r="Q12" s="53">
        <f>SUM(F11+K11+F24+K24+F42+K42)</f>
        <v>23000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16336122.718</v>
      </c>
      <c r="E13" s="29" t="str">
        <f>+'(1)'!E13</f>
        <v>합계</v>
      </c>
      <c r="F13" s="61">
        <f>SUM(F4:F12)</f>
        <v>16335101</v>
      </c>
      <c r="G13" s="62"/>
      <c r="H13" s="29" t="str">
        <f t="shared" si="2"/>
        <v>합계</v>
      </c>
      <c r="I13" s="60">
        <f>SUM((I4-I5-I6-I7-I8-I9)*$E$1+I11)</f>
        <v>10608569.025</v>
      </c>
      <c r="J13" s="29" t="str">
        <f t="shared" si="3"/>
        <v>합계</v>
      </c>
      <c r="K13" s="61">
        <f>IF(K8=0,0,SUM(K4:K12)-F8)</f>
        <v>10609528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-1021.7180000003427</v>
      </c>
      <c r="G14" s="27"/>
      <c r="H14" s="27"/>
      <c r="I14" s="27"/>
      <c r="J14" s="27"/>
      <c r="K14" s="67">
        <f>SUM(K13-I13)</f>
        <v>958.97499999962747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26944691.742999997</v>
      </c>
      <c r="P14" s="39" t="str">
        <f t="shared" si="5"/>
        <v>합계</v>
      </c>
      <c r="Q14" s="69">
        <f>SUM(Q5:Q13)</f>
        <v>26944629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-62.743000000715256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35</v>
      </c>
      <c r="Q19" s="48">
        <f>SUM(P19*1000)</f>
        <v>35000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51</v>
      </c>
      <c r="Q20" s="53">
        <f>SUM(P20*1000)</f>
        <v>51000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16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25</v>
      </c>
      <c r="Q23" s="53">
        <f>SUM(P23*1000)</f>
        <v>25000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21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149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303</v>
      </c>
      <c r="Q26" s="69">
        <f>SUM(Q19:Q25)</f>
        <v>117000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11021</v>
      </c>
      <c r="P29" s="107">
        <v>11114</v>
      </c>
      <c r="Q29" s="108">
        <f>P29-O29</f>
        <v>93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1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101">
        <f>+'(29)'!E1</f>
        <v>1152</v>
      </c>
      <c r="F1" s="1"/>
      <c r="G1" s="1"/>
      <c r="H1" s="1"/>
      <c r="I1" s="1"/>
      <c r="J1" s="1"/>
      <c r="K1" s="1"/>
      <c r="L1" s="22">
        <f>+ROUND(+O5*0.584/1000,3)</f>
        <v>12.929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11.616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348.48</v>
      </c>
      <c r="M3" s="18" t="s">
        <v>10</v>
      </c>
      <c r="N3" s="3"/>
      <c r="O3" s="3"/>
      <c r="P3" s="127" t="str">
        <f>+'(1)'!C1&amp;"년"&amp;'(1)'!E1&amp;"월"&amp;C1&amp;"일"</f>
        <v>2021년12월30일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13082.826999999999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9056.3430000000008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32563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320000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405000</v>
      </c>
      <c r="L5" s="2"/>
      <c r="M5" s="20"/>
      <c r="N5" s="45" t="str">
        <f>+C4</f>
        <v>판매량</v>
      </c>
      <c r="O5" s="46">
        <f>SUM(D4+I4+D17+I17+D35+I35)</f>
        <v>22139.17</v>
      </c>
      <c r="P5" s="47" t="str">
        <f>+E4</f>
        <v>입금액</v>
      </c>
      <c r="Q5" s="48">
        <f>SUM(F4+K4+F17+K17+F35+K35)</f>
        <v>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351.495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74.569000000000003</v>
      </c>
      <c r="J6" s="42" t="str">
        <f t="shared" ref="J6:J13" si="3">+E6</f>
        <v>천원권</v>
      </c>
      <c r="K6" s="44">
        <v>1000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725000</v>
      </c>
      <c r="R6" s="7">
        <v>1.6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426.06400000000002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14273006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24183002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24183002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61.994999999999997</v>
      </c>
      <c r="E10" s="42" t="str">
        <f>+'(1)'!E10</f>
        <v>OK케시백</v>
      </c>
      <c r="F10" s="44">
        <v>1000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11267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-2169.8249999999998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61.994999999999997</v>
      </c>
      <c r="P11" s="51" t="str">
        <f t="shared" si="5"/>
        <v>OK케시백</v>
      </c>
      <c r="Q11" s="53">
        <f>SUM(F10+K10+F23+K23+F41+K41)</f>
        <v>12267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61365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20000</v>
      </c>
      <c r="L12" s="2"/>
      <c r="M12" s="20"/>
      <c r="N12" s="51" t="str">
        <f t="shared" si="4"/>
        <v>-</v>
      </c>
      <c r="O12" s="55">
        <f>SUM(O11*-35)</f>
        <v>-2169.8249999999998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14664324.638999999</v>
      </c>
      <c r="E13" s="29" t="str">
        <f>+'(1)'!E13</f>
        <v>합계</v>
      </c>
      <c r="F13" s="61">
        <f>SUM(F4:F12)</f>
        <v>14663371</v>
      </c>
      <c r="G13" s="62"/>
      <c r="H13" s="29" t="str">
        <f t="shared" si="2"/>
        <v>합계</v>
      </c>
      <c r="I13" s="60">
        <f>SUM((I4-I5-I6-I7-I8-I9)*$E$1+I11)</f>
        <v>10347003.648000002</v>
      </c>
      <c r="J13" s="29" t="str">
        <f t="shared" si="3"/>
        <v>합계</v>
      </c>
      <c r="K13" s="61">
        <f>IF(K8=0,0,SUM(K4:K12)-F8)</f>
        <v>10347263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81365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-953.63899999856949</v>
      </c>
      <c r="G14" s="27"/>
      <c r="H14" s="27"/>
      <c r="I14" s="27"/>
      <c r="J14" s="27"/>
      <c r="K14" s="67">
        <f>SUM(K13-I13)</f>
        <v>259.35199999809265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25011328.287</v>
      </c>
      <c r="P14" s="39" t="str">
        <f t="shared" si="5"/>
        <v>합계</v>
      </c>
      <c r="Q14" s="69">
        <f>SUM(Q5:Q13)</f>
        <v>25010634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-694.28700000047684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41</v>
      </c>
      <c r="Q20" s="53">
        <f>SUM(P20*1000)</f>
        <v>41000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6</v>
      </c>
      <c r="Q22" s="53">
        <f>SUM(P22*1000)</f>
        <v>6000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18</v>
      </c>
      <c r="Q23" s="53">
        <f>SUM(P23*1000)</f>
        <v>18000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141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258</v>
      </c>
      <c r="Q26" s="69">
        <f>SUM(Q19:Q25)</f>
        <v>88000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12463</v>
      </c>
      <c r="P29" s="107">
        <v>12545</v>
      </c>
      <c r="Q29" s="108">
        <f>P29-O29</f>
        <v>82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F26" sqref="F26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101">
        <f>+'(30)'!$E$1</f>
        <v>1152</v>
      </c>
      <c r="F1" s="1"/>
      <c r="G1" s="1"/>
      <c r="H1" s="1"/>
      <c r="I1" s="1"/>
      <c r="J1" s="1"/>
      <c r="K1" s="1"/>
      <c r="L1" s="22">
        <f>+ROUND(+O5*0.584/1000,3)</f>
        <v>8.2949999999999999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11.509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356.779</v>
      </c>
      <c r="M3" s="18" t="s">
        <v>10</v>
      </c>
      <c r="N3" s="3"/>
      <c r="O3" s="3"/>
      <c r="P3" s="127" t="str">
        <f>+'(1)'!C1&amp;"년"&amp;'(1)'!E1&amp;"월"&amp;C1&amp;"일"</f>
        <v>2021년12월31일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13030.46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1172.6510000000001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18128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395000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/>
      <c r="L5" s="2"/>
      <c r="M5" s="20"/>
      <c r="N5" s="45" t="str">
        <f>+C4</f>
        <v>판매량</v>
      </c>
      <c r="O5" s="46">
        <f>SUM(D4+I4+D17+I17+D35+I35)</f>
        <v>14203.110999999999</v>
      </c>
      <c r="P5" s="47" t="str">
        <f>+E4</f>
        <v>입금액</v>
      </c>
      <c r="Q5" s="48">
        <f>SUM(F4+K4+F17+K17+F35+K35)</f>
        <v>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416.488</v>
      </c>
      <c r="E6" s="42" t="str">
        <f>+'(1)'!E6</f>
        <v>천원권</v>
      </c>
      <c r="F6" s="44"/>
      <c r="G6" s="27"/>
      <c r="H6" s="42" t="str">
        <f t="shared" si="2"/>
        <v>외상전표</v>
      </c>
      <c r="I6" s="50">
        <v>19.954000000000001</v>
      </c>
      <c r="J6" s="42" t="str">
        <f t="shared" ref="J6:J13" si="3">+E6</f>
        <v>천원권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395000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436.44200000000001</v>
      </c>
      <c r="P7" s="51" t="str">
        <f t="shared" ref="P7:P14" si="5">+E6</f>
        <v>천원권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13945807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15271697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15271697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58392</v>
      </c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60392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117162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14531295.743999999</v>
      </c>
      <c r="E13" s="29" t="str">
        <f>+'(1)'!E13</f>
        <v>합계</v>
      </c>
      <c r="F13" s="61">
        <f>SUM(F4:F12)</f>
        <v>14531361</v>
      </c>
      <c r="G13" s="62"/>
      <c r="H13" s="29" t="str">
        <f t="shared" si="2"/>
        <v>합계</v>
      </c>
      <c r="I13" s="60">
        <f>SUM((I4-I5-I6-I7-I8-I9)*$E$1+I11)</f>
        <v>1327906.9440000001</v>
      </c>
      <c r="J13" s="29" t="str">
        <f t="shared" si="3"/>
        <v>합계</v>
      </c>
      <c r="K13" s="61">
        <f>IF(K8=0,0,SUM(K4:K12)-F8)</f>
        <v>1327890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117162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65.256000000983477</v>
      </c>
      <c r="G14" s="27"/>
      <c r="H14" s="27"/>
      <c r="I14" s="27"/>
      <c r="J14" s="27"/>
      <c r="K14" s="67">
        <f>SUM(K13-I13)</f>
        <v>-16.94400000013411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15859202.687999997</v>
      </c>
      <c r="P14" s="39" t="str">
        <f t="shared" si="5"/>
        <v>합계</v>
      </c>
      <c r="Q14" s="69">
        <f>SUM(Q5:Q13)</f>
        <v>15859251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48.312000000849366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/>
      <c r="Q21" s="53">
        <f>SUM(P21*1000)</f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/>
      <c r="Q22" s="53">
        <f>SUM(P22*1000)</f>
        <v>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/>
      <c r="Q23" s="53">
        <f>SUM(P23*1000)</f>
        <v>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0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/>
      <c r="Q26" s="69">
        <f>SUM(Q19:Q25)</f>
        <v>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12545</v>
      </c>
      <c r="P29" s="107">
        <v>12545</v>
      </c>
      <c r="Q29" s="108">
        <f>P29-O29</f>
        <v>0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103">
        <f>+'(3)'!E1</f>
        <v>1152</v>
      </c>
      <c r="F1" s="1"/>
      <c r="G1" s="1"/>
      <c r="H1" s="1"/>
      <c r="I1" s="1"/>
      <c r="J1" s="1"/>
      <c r="K1" s="1"/>
      <c r="L1" s="21">
        <f>+ROUND(+O5*0.584/1000,3)</f>
        <v>10.74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13.407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53.628</v>
      </c>
      <c r="M3" s="18" t="s">
        <v>10</v>
      </c>
      <c r="N3" s="3"/>
      <c r="O3" s="3"/>
      <c r="P3" s="127" t="str">
        <f>+'(1)'!C1&amp;"년"&amp;'(1)'!E1&amp;"월"&amp;C1&amp;"일"</f>
        <v>2021년12월4일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10872.933999999999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7517.3289999999997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17459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330000</v>
      </c>
      <c r="L5" s="2"/>
      <c r="M5" s="20"/>
      <c r="N5" s="45" t="str">
        <f>+C4</f>
        <v>판매량</v>
      </c>
      <c r="O5" s="46">
        <f>SUM(D4+I4+D17+I17+D35+I35)</f>
        <v>18390.262999999999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76.242999999999995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715000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76.242999999999995</v>
      </c>
      <c r="P7" s="51" t="str">
        <f t="shared" ref="P7:P14" si="5">+E6</f>
        <v>천원권</v>
      </c>
      <c r="Q7" s="53">
        <f>SUM(F6+K6+F19+K19+F37+K37)</f>
        <v>6000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12000414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20255025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20255025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/>
      <c r="G10" s="27"/>
      <c r="H10" s="42" t="str">
        <f t="shared" si="2"/>
        <v>고객우대</v>
      </c>
      <c r="I10" s="50"/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48153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72672</v>
      </c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12437788.031999998</v>
      </c>
      <c r="E13" s="29" t="str">
        <f>+'(1)'!E13</f>
        <v>합계</v>
      </c>
      <c r="F13" s="61">
        <f>SUM(F4:F12)</f>
        <v>12436567</v>
      </c>
      <c r="G13" s="62"/>
      <c r="H13" s="29" t="str">
        <f t="shared" si="2"/>
        <v>합계</v>
      </c>
      <c r="I13" s="60">
        <f>SUM((I4-I5-I6-I7-I8-I9)*$E$1+I11)</f>
        <v>8659963.0079999994</v>
      </c>
      <c r="J13" s="29" t="str">
        <f t="shared" si="3"/>
        <v>합계</v>
      </c>
      <c r="K13" s="61">
        <f>IF(K8=0,0,SUM(K4:K12)-F8)</f>
        <v>8660283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120825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-1221.0319999977946</v>
      </c>
      <c r="G14" s="27"/>
      <c r="H14" s="27"/>
      <c r="I14" s="27"/>
      <c r="J14" s="27"/>
      <c r="K14" s="67">
        <f>SUM(K13-I13)</f>
        <v>319.99200000055134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21097751.039999999</v>
      </c>
      <c r="P14" s="39" t="str">
        <f t="shared" si="5"/>
        <v>합계</v>
      </c>
      <c r="Q14" s="69">
        <f>SUM(Q5:Q13)</f>
        <v>21096850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-901.03999999724329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21</v>
      </c>
      <c r="Q19" s="48">
        <f>SUM(P19*1000)</f>
        <v>21000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13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7</v>
      </c>
      <c r="Q23" s="53">
        <f>SUM(P23*1000)</f>
        <v>7000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7</v>
      </c>
      <c r="Q24" s="53">
        <v>0</v>
      </c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119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191</v>
      </c>
      <c r="Q26" s="69">
        <f>SUM(Q19:Q25)</f>
        <v>52000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11114</v>
      </c>
      <c r="P29" s="107">
        <v>11179</v>
      </c>
      <c r="Q29" s="108">
        <f>P29-O29</f>
        <v>65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103">
        <f>+'(4)'!E1</f>
        <v>1152</v>
      </c>
      <c r="F1" s="1"/>
      <c r="G1" s="1"/>
      <c r="H1" s="1"/>
      <c r="I1" s="101"/>
      <c r="J1" s="1"/>
      <c r="K1" s="1"/>
      <c r="L1" s="21">
        <f>+ROUND(+O5*0.584/1000,3)</f>
        <v>8.5359999999999996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02"/>
      <c r="E2" s="1"/>
      <c r="F2" s="1"/>
      <c r="G2" s="1"/>
      <c r="H2" s="1">
        <v>2</v>
      </c>
      <c r="I2" s="102"/>
      <c r="J2" s="1"/>
      <c r="K2" s="1"/>
      <c r="L2" s="21">
        <f>ROUND((+'(4)'!L2*(C1-1)+L1)/C1,3)</f>
        <v>12.433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62.164999999999999</v>
      </c>
      <c r="M3" s="18" t="s">
        <v>10</v>
      </c>
      <c r="N3" s="3"/>
      <c r="O3" s="3"/>
      <c r="P3" s="127" t="str">
        <f>+'(1)'!C1&amp;"년"&amp;'(1)'!E1&amp;"월"&amp;C1&amp;"일"</f>
        <v>2021년12월5일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8703.1849999999995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5913.2569999999996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35679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340000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150000</v>
      </c>
      <c r="L5" s="2"/>
      <c r="M5" s="20"/>
      <c r="N5" s="45" t="str">
        <f>+C4</f>
        <v>판매량</v>
      </c>
      <c r="O5" s="46">
        <f>SUM(D4+I4+D17+I17+D35+I35)</f>
        <v>14616.441999999999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17.672000000000001</v>
      </c>
      <c r="E6" s="42" t="str">
        <f>+'(1)'!E6</f>
        <v>천원권</v>
      </c>
      <c r="F6" s="44">
        <v>7000</v>
      </c>
      <c r="G6" s="27"/>
      <c r="H6" s="42" t="str">
        <f t="shared" si="2"/>
        <v>외상전표</v>
      </c>
      <c r="I6" s="50"/>
      <c r="J6" s="42" t="str">
        <f t="shared" ref="J6:J13" si="3">+E6</f>
        <v>천원권</v>
      </c>
      <c r="K6" s="44">
        <v>2000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490000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17.672000000000001</v>
      </c>
      <c r="P7" s="51" t="str">
        <f t="shared" ref="P7:P14" si="5">+E6</f>
        <v>천원권</v>
      </c>
      <c r="Q7" s="53">
        <f>SUM(F6+K6+F19+K19+F37+K37)</f>
        <v>9000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9558658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16216310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16216310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/>
      <c r="E10" s="42" t="str">
        <f>+'(1)'!E10</f>
        <v>OK케시백</v>
      </c>
      <c r="F10" s="44">
        <v>48851</v>
      </c>
      <c r="G10" s="27"/>
      <c r="H10" s="42" t="str">
        <f t="shared" si="2"/>
        <v>고객우대</v>
      </c>
      <c r="I10" s="50">
        <v>58.45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0</v>
      </c>
      <c r="E11" s="42" t="str">
        <f>+'(1)'!E11</f>
        <v>모바일</v>
      </c>
      <c r="F11" s="44">
        <v>20000</v>
      </c>
      <c r="G11" s="27"/>
      <c r="H11" s="87" t="str">
        <f t="shared" si="2"/>
        <v>-</v>
      </c>
      <c r="I11" s="55">
        <f>SUM(I10*-35)</f>
        <v>-2045.75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58.45</v>
      </c>
      <c r="P11" s="51" t="str">
        <f t="shared" si="5"/>
        <v>OK케시백</v>
      </c>
      <c r="Q11" s="53">
        <f>SUM(F10+K10+F23+K23+F41+K41)</f>
        <v>48851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30945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-2045.75</v>
      </c>
      <c r="P12" s="51" t="str">
        <f t="shared" si="5"/>
        <v>모바일</v>
      </c>
      <c r="Q12" s="53">
        <f>SUM(F11+K11+F24+K24+F42+K42)</f>
        <v>20000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10005710.976</v>
      </c>
      <c r="E13" s="29" t="str">
        <f>+'(1)'!E13</f>
        <v>합계</v>
      </c>
      <c r="F13" s="61">
        <f>SUM(F4:F12)</f>
        <v>10005454</v>
      </c>
      <c r="G13" s="62"/>
      <c r="H13" s="29" t="str">
        <f t="shared" si="2"/>
        <v>합계</v>
      </c>
      <c r="I13" s="60">
        <f>SUM((I4-I5-I6-I7-I8-I9)*$E$1+I11)</f>
        <v>6810026.3139999993</v>
      </c>
      <c r="J13" s="29" t="str">
        <f t="shared" si="3"/>
        <v>합계</v>
      </c>
      <c r="K13" s="61">
        <f>IF(K8=0,0,SUM(K4:K12)-F8)</f>
        <v>6809652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30945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-256.97599999979138</v>
      </c>
      <c r="G14" s="27"/>
      <c r="H14" s="27"/>
      <c r="I14" s="27"/>
      <c r="J14" s="27"/>
      <c r="K14" s="67">
        <f>SUM(K13-I13)</f>
        <v>-374.31399999931455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16815737.289999999</v>
      </c>
      <c r="P14" s="39" t="str">
        <f t="shared" si="5"/>
        <v>합계</v>
      </c>
      <c r="Q14" s="69">
        <f>SUM(Q5:Q13)</f>
        <v>16815106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-631.28999999910593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9</v>
      </c>
      <c r="Q20" s="53">
        <f>SUM(P20*1000)</f>
        <v>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4</v>
      </c>
      <c r="Q23" s="53">
        <f>SUM(P23*1000)</f>
        <v>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124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165</v>
      </c>
      <c r="Q26" s="69">
        <f>SUM(Q19:Q25)</f>
        <v>29000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11179</v>
      </c>
      <c r="P29" s="107">
        <v>11241</v>
      </c>
      <c r="Q29" s="108">
        <f>P29-O29</f>
        <v>62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103">
        <f>+'(5)'!E1</f>
        <v>1152</v>
      </c>
      <c r="F1" s="1"/>
      <c r="G1" s="1"/>
      <c r="H1" s="1"/>
      <c r="I1" s="1"/>
      <c r="J1" s="1"/>
      <c r="K1" s="1"/>
      <c r="L1" s="21">
        <f>+ROUND(+O5*0.584/1000,3)</f>
        <v>13.042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12.535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75.210000000000008</v>
      </c>
      <c r="M3" s="18" t="s">
        <v>10</v>
      </c>
      <c r="N3" s="3"/>
      <c r="O3" s="3"/>
      <c r="P3" s="127" t="str">
        <f>+'(1)'!C1&amp;"년"&amp;'(1)'!E1&amp;"월"&amp;C1&amp;"일"</f>
        <v>2021년12월6일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13807.355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8524.3140000000003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49500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375000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200000</v>
      </c>
      <c r="L5" s="2"/>
      <c r="M5" s="20"/>
      <c r="N5" s="45" t="str">
        <f>+C4</f>
        <v>판매량</v>
      </c>
      <c r="O5" s="46">
        <f>SUM(D4+I4+D17+I17+D35+I35)</f>
        <v>22331.669000000002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536.04100000000005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23.173999999999999</v>
      </c>
      <c r="J6" s="42" t="str">
        <f t="shared" ref="J6:J13" si="3">+E6</f>
        <v>천원권</v>
      </c>
      <c r="K6" s="44">
        <v>8000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575000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559.21500000000003</v>
      </c>
      <c r="P7" s="51" t="str">
        <f t="shared" ref="P7:P14" si="5">+E6</f>
        <v>천원권</v>
      </c>
      <c r="Q7" s="53">
        <f>SUM(F6+K6+F19+K19+F37+K37)</f>
        <v>11000</v>
      </c>
      <c r="R7" s="5" t="s">
        <v>60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14854486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24439854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24439854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281.346</v>
      </c>
      <c r="E10" s="42" t="str">
        <f>+'(1)'!E10</f>
        <v>OK케시백</v>
      </c>
      <c r="F10" s="44">
        <v>41000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-9847.11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281.346</v>
      </c>
      <c r="P11" s="51" t="str">
        <f t="shared" si="5"/>
        <v>OK케시백</v>
      </c>
      <c r="Q11" s="53">
        <f>SUM(F10+K10+F23+K23+F41+K41)</f>
        <v>41000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-9847.11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15278706.618000001</v>
      </c>
      <c r="E13" s="29" t="str">
        <f>+'(1)'!E13</f>
        <v>합계</v>
      </c>
      <c r="F13" s="61">
        <f>SUM(F4:F12)</f>
        <v>15278486</v>
      </c>
      <c r="G13" s="62"/>
      <c r="H13" s="29" t="str">
        <f t="shared" si="2"/>
        <v>합계</v>
      </c>
      <c r="I13" s="60">
        <f>SUM((I4-I5-I6-I7-I8-I9)*$E$1+I11)</f>
        <v>9793313.2799999993</v>
      </c>
      <c r="J13" s="29" t="str">
        <f t="shared" si="3"/>
        <v>합계</v>
      </c>
      <c r="K13" s="61">
        <f>IF(K8=0,0,SUM(K4:K12)-F8)</f>
        <v>9793368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-220.61800000071526</v>
      </c>
      <c r="G14" s="27"/>
      <c r="H14" s="27"/>
      <c r="I14" s="27"/>
      <c r="J14" s="27"/>
      <c r="K14" s="67">
        <f>SUM(K13-I13)</f>
        <v>54.720000000670552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25072019.898000002</v>
      </c>
      <c r="P14" s="39" t="str">
        <f t="shared" si="5"/>
        <v>합계</v>
      </c>
      <c r="Q14" s="69">
        <f>SUM(Q5:Q13)</f>
        <v>25071854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-165.8980000000447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25</v>
      </c>
      <c r="Q19" s="48">
        <f>SUM(P19*1000)</f>
        <v>25000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30</v>
      </c>
      <c r="Q20" s="53">
        <f>SUM(P20*1000)</f>
        <v>30000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4</v>
      </c>
      <c r="Q22" s="53">
        <f>SUM(P22*1000)</f>
        <v>4000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10</v>
      </c>
      <c r="Q23" s="53">
        <f>SUM(P23*1000)</f>
        <v>10000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115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211</v>
      </c>
      <c r="Q26" s="69">
        <f>SUM(Q19:Q25)</f>
        <v>69000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11241</v>
      </c>
      <c r="P29" s="107">
        <v>11304</v>
      </c>
      <c r="Q29" s="108">
        <f>P29-O29</f>
        <v>63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L16" sqref="L1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103">
        <f>+'(6)'!E1</f>
        <v>1152</v>
      </c>
      <c r="F1" s="1"/>
      <c r="G1" s="1"/>
      <c r="H1" s="1"/>
      <c r="I1" s="1"/>
      <c r="J1" s="1"/>
      <c r="K1" s="1"/>
      <c r="L1" s="21">
        <f>+ROUND(+O5*0.584/1000,3)</f>
        <v>11.016999999999999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12.318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86.225999999999999</v>
      </c>
      <c r="M3" s="18" t="s">
        <v>10</v>
      </c>
      <c r="N3" s="3"/>
      <c r="O3" s="3"/>
      <c r="P3" s="127" t="str">
        <f>+'(1)'!C1&amp;"년"&amp;'(1)'!E1&amp;"월"&amp;C1&amp;"일"</f>
        <v>2021년12월7일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10687.312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8176.8220000000001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30290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310000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280000</v>
      </c>
      <c r="L5" s="2"/>
      <c r="M5" s="20"/>
      <c r="N5" s="45" t="str">
        <f>+C4</f>
        <v>판매량</v>
      </c>
      <c r="O5" s="46">
        <f>SUM(D4+I4+D17+I17+D35+I35)</f>
        <v>18864.133999999998</v>
      </c>
      <c r="P5" s="47" t="str">
        <f>+E4</f>
        <v>입금액</v>
      </c>
      <c r="Q5" s="48">
        <f>SUM(F4+K4+F17+K17+F35+K35)</f>
        <v>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374.298</v>
      </c>
      <c r="E6" s="42" t="str">
        <f>+'(1)'!E6</f>
        <v>천원권</v>
      </c>
      <c r="F6" s="44">
        <v>3000</v>
      </c>
      <c r="G6" s="27"/>
      <c r="H6" s="42" t="str">
        <f t="shared" si="2"/>
        <v>외상전표</v>
      </c>
      <c r="I6" s="50">
        <v>20.003</v>
      </c>
      <c r="J6" s="42" t="str">
        <f t="shared" ref="J6:J13" si="3">+E6</f>
        <v>천원권</v>
      </c>
      <c r="K6" s="44">
        <v>4000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590000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394.30099999999999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11558981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20642254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20642254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66.248000000000005</v>
      </c>
      <c r="E10" s="42" t="str">
        <f>+'(1)'!E10</f>
        <v>OK케시백</v>
      </c>
      <c r="F10" s="44">
        <v>6000</v>
      </c>
      <c r="G10" s="27"/>
      <c r="H10" s="42" t="str">
        <f t="shared" si="2"/>
        <v>고객우대</v>
      </c>
      <c r="I10" s="50">
        <v>160.327</v>
      </c>
      <c r="J10" s="42" t="str">
        <f t="shared" si="3"/>
        <v>OK케시백</v>
      </c>
      <c r="K10" s="44">
        <v>4000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-2318.6800000000003</v>
      </c>
      <c r="E11" s="42" t="str">
        <f>+'(1)'!E11</f>
        <v>모바일</v>
      </c>
      <c r="F11" s="44"/>
      <c r="G11" s="27"/>
      <c r="H11" s="87" t="str">
        <f t="shared" si="2"/>
        <v>-</v>
      </c>
      <c r="I11" s="55">
        <f>SUM(I10*-35)</f>
        <v>-5611.4449999999997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226.57499999999999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>
        <v>16000</v>
      </c>
      <c r="L12" s="2"/>
      <c r="M12" s="20"/>
      <c r="N12" s="51" t="str">
        <f t="shared" si="4"/>
        <v>-</v>
      </c>
      <c r="O12" s="55">
        <f>SUM(O11*-35)</f>
        <v>-7930.125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11878273.447999999</v>
      </c>
      <c r="E13" s="29" t="str">
        <f>+'(1)'!E13</f>
        <v>합계</v>
      </c>
      <c r="F13" s="61">
        <f>SUM(F4:F12)</f>
        <v>11877981</v>
      </c>
      <c r="G13" s="62"/>
      <c r="H13" s="29" t="str">
        <f t="shared" si="2"/>
        <v>합계</v>
      </c>
      <c r="I13" s="60">
        <f>SUM((I4-I5-I6-I7-I8-I9)*$E$1+I11)</f>
        <v>9391044.0429999996</v>
      </c>
      <c r="J13" s="29" t="str">
        <f t="shared" si="3"/>
        <v>합계</v>
      </c>
      <c r="K13" s="61">
        <f>IF(K8=0,0,SUM(K4:K12)-F8)</f>
        <v>9387273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16000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-292.44799999892712</v>
      </c>
      <c r="G14" s="27"/>
      <c r="H14" s="27"/>
      <c r="I14" s="27"/>
      <c r="J14" s="27"/>
      <c r="K14" s="67">
        <f>SUM(K13-I13)</f>
        <v>-3771.0429999995977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21269317.490999997</v>
      </c>
      <c r="P14" s="39" t="str">
        <f t="shared" si="5"/>
        <v>합계</v>
      </c>
      <c r="Q14" s="69">
        <f>SUM(Q5:Q13)</f>
        <v>21265254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-4063.4909999985248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4</v>
      </c>
      <c r="Q20" s="53">
        <f>SUM(P20*1000)</f>
        <v>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2</v>
      </c>
      <c r="Q22" s="53">
        <f>SUM(P22*1000)</f>
        <v>2000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4</v>
      </c>
      <c r="Q23" s="53">
        <f>SUM(P23*1000)</f>
        <v>4000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93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141</v>
      </c>
      <c r="Q26" s="69">
        <f>SUM(Q19:Q25)</f>
        <v>24000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11304</v>
      </c>
      <c r="P29" s="107">
        <v>11365</v>
      </c>
      <c r="Q29" s="108">
        <f>P29-O29</f>
        <v>61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7" sqref="K7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9" style="10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103">
        <f>+'(7)'!E1</f>
        <v>1152</v>
      </c>
      <c r="F1" s="1"/>
      <c r="G1" s="1"/>
      <c r="H1" s="1"/>
      <c r="I1" s="1"/>
      <c r="J1" s="1"/>
      <c r="K1" s="1"/>
      <c r="L1" s="22">
        <f>+ROUND(+O5*0.584/1000,3)</f>
        <v>12.662000000000001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12.361000000000001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98.888000000000005</v>
      </c>
      <c r="M3" s="18" t="s">
        <v>10</v>
      </c>
      <c r="N3" s="3"/>
      <c r="O3" s="3"/>
      <c r="P3" s="127" t="str">
        <f>+'(1)'!C1&amp;"년"&amp;'(1)'!E1&amp;"월"&amp;C1&amp;"일"</f>
        <v>2021년12월8일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13069.89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8612.2330000000002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44839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385000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325000</v>
      </c>
      <c r="L5" s="2"/>
      <c r="M5" s="20"/>
      <c r="N5" s="45" t="str">
        <f>+C4</f>
        <v>판매량</v>
      </c>
      <c r="O5" s="46">
        <f>SUM(D4+I4+D17+I17+D35+I35)</f>
        <v>21682.123</v>
      </c>
      <c r="P5" s="47" t="str">
        <f>+E4</f>
        <v>입금액</v>
      </c>
      <c r="Q5" s="48">
        <f>SUM(F4+K4+F17+K17+F35+K35)</f>
        <v>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393.923</v>
      </c>
      <c r="E6" s="42" t="str">
        <f>+'(1)'!E6</f>
        <v>천원권</v>
      </c>
      <c r="F6" s="44">
        <v>1000</v>
      </c>
      <c r="G6" s="27"/>
      <c r="H6" s="42" t="str">
        <f t="shared" si="2"/>
        <v>외상전표</v>
      </c>
      <c r="I6" s="50">
        <v>30.486999999999998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710000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424.41</v>
      </c>
      <c r="P7" s="51" t="str">
        <f t="shared" ref="P7:P14" si="5">+E6</f>
        <v>천원권</v>
      </c>
      <c r="Q7" s="53">
        <f>SUM(F6+K6+F19+K19+F37+K37)</f>
        <v>4000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14171287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23726041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23726041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160.761</v>
      </c>
      <c r="E10" s="42" t="str">
        <f>+'(1)'!E10</f>
        <v>OK케시백</v>
      </c>
      <c r="F10" s="44">
        <v>24000</v>
      </c>
      <c r="G10" s="27"/>
      <c r="H10" s="42" t="str">
        <f t="shared" si="2"/>
        <v>고객우대</v>
      </c>
      <c r="I10" s="50">
        <v>60.813000000000002</v>
      </c>
      <c r="J10" s="42" t="str">
        <f t="shared" si="3"/>
        <v>OK케시백</v>
      </c>
      <c r="K10" s="44">
        <v>1000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-5626.6350000000002</v>
      </c>
      <c r="E11" s="42" t="str">
        <f>+'(1)'!E11</f>
        <v>모바일</v>
      </c>
      <c r="F11" s="44">
        <v>15000</v>
      </c>
      <c r="G11" s="27"/>
      <c r="H11" s="87" t="str">
        <f t="shared" si="2"/>
        <v>-</v>
      </c>
      <c r="I11" s="55">
        <f>SUM(I10*-35)</f>
        <v>-2128.4549999999999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221.57400000000001</v>
      </c>
      <c r="P11" s="51" t="str">
        <f t="shared" si="5"/>
        <v>OK케시백</v>
      </c>
      <c r="Q11" s="53">
        <f>SUM(F10+K10+F23+K23+F41+K41)</f>
        <v>25000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/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-7755.09</v>
      </c>
      <c r="P12" s="51" t="str">
        <f t="shared" si="5"/>
        <v>모바일</v>
      </c>
      <c r="Q12" s="53">
        <f>SUM(F11+K11+F24+K24+F42+K42)</f>
        <v>15000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14597087.348999999</v>
      </c>
      <c r="E13" s="29" t="str">
        <f>+'(1)'!E13</f>
        <v>합계</v>
      </c>
      <c r="F13" s="61">
        <f>SUM(F4:F12)</f>
        <v>14596287</v>
      </c>
      <c r="G13" s="62"/>
      <c r="H13" s="29" t="str">
        <f t="shared" si="2"/>
        <v>합계</v>
      </c>
      <c r="I13" s="60">
        <f>SUM((I4-I5-I6-I7-I8-I9)*$E$1+I11)</f>
        <v>9884042.9370000008</v>
      </c>
      <c r="J13" s="29" t="str">
        <f t="shared" si="3"/>
        <v>합계</v>
      </c>
      <c r="K13" s="61">
        <f>IF(K8=0,0,SUM(K4:K12)-F8)</f>
        <v>9883754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-800.34899999946356</v>
      </c>
      <c r="G14" s="27"/>
      <c r="H14" s="27"/>
      <c r="I14" s="27"/>
      <c r="J14" s="27"/>
      <c r="K14" s="67">
        <f>SUM(K13-I13)</f>
        <v>-288.93700000084937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24481130.285999998</v>
      </c>
      <c r="P14" s="39" t="str">
        <f t="shared" si="5"/>
        <v>합계</v>
      </c>
      <c r="Q14" s="69">
        <f>SUM(Q5:Q13)</f>
        <v>24480041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-1089.2860000003129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14</v>
      </c>
      <c r="Q20" s="53">
        <f>SUM(P20*1000)</f>
        <v>14000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11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3</v>
      </c>
      <c r="Q22" s="53">
        <f>SUM(P22*1000)</f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9</v>
      </c>
      <c r="Q23" s="53">
        <f>SUM(P23*1000)</f>
        <v>9000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117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193</v>
      </c>
      <c r="Q26" s="69">
        <f>SUM(Q19:Q25)</f>
        <v>49000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11365</v>
      </c>
      <c r="P29" s="107">
        <v>11426</v>
      </c>
      <c r="Q29" s="108">
        <f>P29-O29</f>
        <v>61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J12" sqref="J12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9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9" style="10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103">
        <f>+'(8)'!E1</f>
        <v>1152</v>
      </c>
      <c r="F1" s="1"/>
      <c r="G1" s="1"/>
      <c r="H1" s="1"/>
      <c r="I1" s="1"/>
      <c r="J1" s="1"/>
      <c r="K1" s="1"/>
      <c r="L1" s="22">
        <f>+ROUND(+O5*0.584/1000,3)</f>
        <v>12.557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12.382999999999999</v>
      </c>
      <c r="M2" s="18" t="s">
        <v>7</v>
      </c>
      <c r="N2" s="126" t="s">
        <v>1</v>
      </c>
      <c r="O2" s="126"/>
      <c r="P2" s="126"/>
      <c r="Q2" s="126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29" t="str">
        <f t="shared" si="0"/>
        <v>제   목</v>
      </c>
      <c r="K3" s="29" t="str">
        <f t="shared" si="0"/>
        <v>수량 및 금액</v>
      </c>
      <c r="L3" s="21">
        <f>+L2*C1</f>
        <v>111.44699999999999</v>
      </c>
      <c r="M3" s="18" t="s">
        <v>10</v>
      </c>
      <c r="N3" s="3"/>
      <c r="O3" s="3"/>
      <c r="P3" s="127" t="str">
        <f>+'(1)'!C1&amp;"년"&amp;'(1)'!E1&amp;"월"&amp;C1&amp;"일"</f>
        <v>2021년12월9일</v>
      </c>
      <c r="Q3" s="127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13200.861999999999</v>
      </c>
      <c r="E4" s="34" t="str">
        <f>+'(1)'!E4</f>
        <v>입금액</v>
      </c>
      <c r="F4" s="36"/>
      <c r="G4" s="27"/>
      <c r="H4" s="34" t="str">
        <f>+C4</f>
        <v>판매량</v>
      </c>
      <c r="I4" s="35">
        <v>8300.4320000000007</v>
      </c>
      <c r="J4" s="34" t="str">
        <f>+E4</f>
        <v>입금액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22845</v>
      </c>
      <c r="S4" s="6" t="s">
        <v>2</v>
      </c>
      <c r="T4" s="1"/>
      <c r="U4" s="1"/>
      <c r="V4" s="1"/>
    </row>
    <row r="5" spans="3:22" ht="16.5" customHeight="1">
      <c r="C5" s="87" t="str">
        <f>+'(1)'!C5</f>
        <v>법인전표</v>
      </c>
      <c r="D5" s="43"/>
      <c r="E5" s="42" t="str">
        <f>+'(1)'!E5</f>
        <v>고액권</v>
      </c>
      <c r="F5" s="44">
        <v>480000</v>
      </c>
      <c r="G5" s="27"/>
      <c r="H5" s="42" t="str">
        <f t="shared" ref="H5:H13" si="2">+C5</f>
        <v>법인전표</v>
      </c>
      <c r="I5" s="43"/>
      <c r="J5" s="42" t="str">
        <f>+E5</f>
        <v>고액권</v>
      </c>
      <c r="K5" s="44">
        <v>225000</v>
      </c>
      <c r="L5" s="2"/>
      <c r="M5" s="20"/>
      <c r="N5" s="45" t="str">
        <f>+C4</f>
        <v>판매량</v>
      </c>
      <c r="O5" s="46">
        <f>SUM(D4+I4+D17+I17+D35+I35)</f>
        <v>21501.294000000002</v>
      </c>
      <c r="P5" s="47" t="str">
        <f>+E4</f>
        <v>입금액</v>
      </c>
      <c r="Q5" s="48">
        <f>SUM(F4+K4+F17+K17+F35+K35)</f>
        <v>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7" t="str">
        <f>+'(1)'!C6</f>
        <v>외상전표</v>
      </c>
      <c r="D6" s="50">
        <v>376.66</v>
      </c>
      <c r="E6" s="42" t="str">
        <f>+'(1)'!E6</f>
        <v>천원권</v>
      </c>
      <c r="F6" s="44">
        <v>4000</v>
      </c>
      <c r="G6" s="27"/>
      <c r="H6" s="42" t="str">
        <f t="shared" si="2"/>
        <v>외상전표</v>
      </c>
      <c r="I6" s="50">
        <v>0</v>
      </c>
      <c r="J6" s="42" t="str">
        <f t="shared" ref="J6:J13" si="3">+E6</f>
        <v>천원권</v>
      </c>
      <c r="K6" s="44">
        <v>3000</v>
      </c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고액권</v>
      </c>
      <c r="Q6" s="53">
        <f>SUM(F5+K5+F18+K18+F36+K36)</f>
        <v>705000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7" t="str">
        <f>+'(1)'!C7</f>
        <v>효신(업)</v>
      </c>
      <c r="D7" s="50"/>
      <c r="E7" s="42" t="str">
        <f>+'(1)'!E7</f>
        <v>동전</v>
      </c>
      <c r="F7" s="44"/>
      <c r="G7" s="27"/>
      <c r="H7" s="87" t="str">
        <f t="shared" si="2"/>
        <v>효신(업)</v>
      </c>
      <c r="I7" s="50"/>
      <c r="J7" s="42" t="str">
        <f t="shared" si="3"/>
        <v>동전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376.66</v>
      </c>
      <c r="P7" s="51" t="str">
        <f t="shared" ref="P7:P14" si="5">+E6</f>
        <v>천원권</v>
      </c>
      <c r="Q7" s="53">
        <f>SUM(F6+K6+F19+K19+F37+K37)</f>
        <v>7000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7" t="str">
        <f>+'(1)'!C8</f>
        <v>자가소비</v>
      </c>
      <c r="D8" s="50"/>
      <c r="E8" s="42" t="str">
        <f>+'(1)'!E8</f>
        <v>신용카드</v>
      </c>
      <c r="F8" s="44">
        <v>14215702</v>
      </c>
      <c r="G8" s="27"/>
      <c r="H8" s="34" t="str">
        <f t="shared" si="2"/>
        <v>자가소비</v>
      </c>
      <c r="I8" s="50"/>
      <c r="J8" s="42" t="str">
        <f t="shared" si="3"/>
        <v>신용카드</v>
      </c>
      <c r="K8" s="44">
        <v>23559058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51" t="str">
        <f t="shared" si="5"/>
        <v>동전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7" t="str">
        <f>+'(1)'!C9</f>
        <v>-</v>
      </c>
      <c r="D9" s="50"/>
      <c r="E9" s="42" t="str">
        <f>+'(1)'!E9</f>
        <v>상품권</v>
      </c>
      <c r="F9" s="44"/>
      <c r="G9" s="27"/>
      <c r="H9" s="42" t="str">
        <f t="shared" si="2"/>
        <v>-</v>
      </c>
      <c r="I9" s="50"/>
      <c r="J9" s="42" t="str">
        <f t="shared" si="3"/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23559058</v>
      </c>
      <c r="R9" s="5"/>
      <c r="S9" s="1"/>
      <c r="T9" s="1"/>
      <c r="U9" s="1"/>
      <c r="V9" s="1"/>
    </row>
    <row r="10" spans="3:22" ht="16.5" customHeight="1">
      <c r="C10" s="87" t="str">
        <f>+'(1)'!C10</f>
        <v>고객우대</v>
      </c>
      <c r="D10" s="50">
        <v>405.42700000000002</v>
      </c>
      <c r="E10" s="42" t="str">
        <f>+'(1)'!E10</f>
        <v>OK케시백</v>
      </c>
      <c r="F10" s="44">
        <v>24984</v>
      </c>
      <c r="G10" s="27"/>
      <c r="H10" s="42" t="str">
        <f t="shared" si="2"/>
        <v>고객우대</v>
      </c>
      <c r="I10" s="50">
        <v>0</v>
      </c>
      <c r="J10" s="42" t="str">
        <f t="shared" si="3"/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>
      <c r="C11" s="87" t="str">
        <f>+'(1)'!C11</f>
        <v>-</v>
      </c>
      <c r="D11" s="55">
        <f>SUM(D10*-35)</f>
        <v>-14189.945000000002</v>
      </c>
      <c r="E11" s="42" t="str">
        <f>+'(1)'!E11</f>
        <v>모바일</v>
      </c>
      <c r="F11" s="44">
        <v>5000</v>
      </c>
      <c r="G11" s="27"/>
      <c r="H11" s="87" t="str">
        <f t="shared" si="2"/>
        <v>-</v>
      </c>
      <c r="I11" s="55">
        <f>SUM(I10*-35)</f>
        <v>0</v>
      </c>
      <c r="J11" s="42" t="str">
        <f t="shared" si="3"/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405.42700000000002</v>
      </c>
      <c r="P11" s="51" t="str">
        <f t="shared" si="5"/>
        <v>OK케시백</v>
      </c>
      <c r="Q11" s="53">
        <f>SUM(F10+K10+F23+K23+F41+K41)</f>
        <v>24984</v>
      </c>
      <c r="R11" s="5"/>
      <c r="S11" s="1"/>
      <c r="T11" s="1"/>
      <c r="U11" s="1"/>
      <c r="V11" s="1"/>
    </row>
    <row r="12" spans="3:22" ht="16.5" customHeight="1" thickBot="1">
      <c r="C12" s="88" t="str">
        <f>+'(1)'!C12</f>
        <v>-</v>
      </c>
      <c r="D12" s="57"/>
      <c r="E12" s="56" t="str">
        <f>+'(1)'!E12</f>
        <v>제로페이</v>
      </c>
      <c r="F12" s="58">
        <v>29614</v>
      </c>
      <c r="G12" s="27"/>
      <c r="H12" s="88" t="str">
        <f t="shared" si="2"/>
        <v>-</v>
      </c>
      <c r="I12" s="57"/>
      <c r="J12" s="56" t="str">
        <f t="shared" si="3"/>
        <v>제로페이</v>
      </c>
      <c r="K12" s="58"/>
      <c r="L12" s="2"/>
      <c r="M12" s="20"/>
      <c r="N12" s="51" t="str">
        <f t="shared" si="4"/>
        <v>-</v>
      </c>
      <c r="O12" s="55">
        <f>SUM(O11*-35)</f>
        <v>-14189.945000000002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SUM((D4-D5-D6-D7-D8-D9)*$E$1+D11)</f>
        <v>14759290.759</v>
      </c>
      <c r="E13" s="29" t="str">
        <f>+'(1)'!E13</f>
        <v>합계</v>
      </c>
      <c r="F13" s="61">
        <f>SUM(F4:F12)</f>
        <v>14759300</v>
      </c>
      <c r="G13" s="62"/>
      <c r="H13" s="29" t="str">
        <f t="shared" si="2"/>
        <v>합계</v>
      </c>
      <c r="I13" s="60">
        <f>SUM((I4-I5-I6-I7-I8-I9)*$E$1+I11)</f>
        <v>9562097.6640000008</v>
      </c>
      <c r="J13" s="29" t="str">
        <f t="shared" si="3"/>
        <v>합계</v>
      </c>
      <c r="K13" s="61">
        <f>IF(K8=0,0,SUM(K4:K12)-F8)</f>
        <v>9571356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29614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9.2410000003874302</v>
      </c>
      <c r="G14" s="27"/>
      <c r="H14" s="27"/>
      <c r="I14" s="27"/>
      <c r="J14" s="27"/>
      <c r="K14" s="67">
        <f>SUM(K13-I13)</f>
        <v>9258.3359999991953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24321388.423</v>
      </c>
      <c r="P14" s="39" t="str">
        <f t="shared" si="5"/>
        <v>합계</v>
      </c>
      <c r="Q14" s="69">
        <f>SUM(Q5:Q13)</f>
        <v>24330656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9267.5769999995828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>
        <v>0</v>
      </c>
      <c r="E17" s="34" t="str">
        <f>+E4</f>
        <v>입금액</v>
      </c>
      <c r="F17" s="36"/>
      <c r="G17" s="27"/>
      <c r="H17" s="34" t="str">
        <f>+C4</f>
        <v>판매량</v>
      </c>
      <c r="I17" s="35">
        <v>0</v>
      </c>
      <c r="J17" s="34" t="str">
        <f>+E4</f>
        <v>입금액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고액권</v>
      </c>
      <c r="F18" s="44"/>
      <c r="G18" s="27"/>
      <c r="H18" s="42" t="str">
        <f>+C5</f>
        <v>법인전표</v>
      </c>
      <c r="I18" s="43"/>
      <c r="J18" s="42" t="str">
        <f>+E5</f>
        <v>고액권</v>
      </c>
      <c r="K18" s="44"/>
      <c r="L18" s="2"/>
      <c r="M18" s="1"/>
      <c r="N18" s="112" t="s">
        <v>34</v>
      </c>
      <c r="O18" s="125"/>
      <c r="P18" s="71" t="s">
        <v>35</v>
      </c>
      <c r="Q18" s="72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42" t="str">
        <f t="shared" ref="E19:E25" si="9">+E6</f>
        <v>천원권</v>
      </c>
      <c r="F19" s="44"/>
      <c r="G19" s="27"/>
      <c r="H19" s="42" t="str">
        <f t="shared" ref="H19:H25" si="10">+C6</f>
        <v>외상전표</v>
      </c>
      <c r="I19" s="50"/>
      <c r="J19" s="42" t="str">
        <f t="shared" ref="J19:J25" si="11">+E6</f>
        <v>천원권</v>
      </c>
      <c r="K19" s="44"/>
      <c r="L19" s="2"/>
      <c r="M19" s="1"/>
      <c r="N19" s="116" t="s">
        <v>37</v>
      </c>
      <c r="O19" s="117"/>
      <c r="P19" s="73">
        <v>14</v>
      </c>
      <c r="Q19" s="48">
        <f>SUM(P19*1000)</f>
        <v>14000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동전</v>
      </c>
      <c r="F20" s="44"/>
      <c r="G20" s="27"/>
      <c r="H20" s="42" t="str">
        <f t="shared" si="10"/>
        <v>효신(업)</v>
      </c>
      <c r="I20" s="50"/>
      <c r="J20" s="42" t="str">
        <f t="shared" si="11"/>
        <v>동전</v>
      </c>
      <c r="K20" s="44"/>
      <c r="L20" s="2"/>
      <c r="M20" s="1"/>
      <c r="N20" s="122" t="s">
        <v>38</v>
      </c>
      <c r="O20" s="123"/>
      <c r="P20" s="74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22" t="s">
        <v>48</v>
      </c>
      <c r="O21" s="123"/>
      <c r="P21" s="74">
        <v>9</v>
      </c>
      <c r="Q21" s="53">
        <v>0</v>
      </c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24" t="s">
        <v>53</v>
      </c>
      <c r="O22" s="119"/>
      <c r="P22" s="74">
        <v>68</v>
      </c>
      <c r="Q22" s="53">
        <v>3000</v>
      </c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18" t="s">
        <v>58</v>
      </c>
      <c r="O23" s="119"/>
      <c r="P23" s="74">
        <v>6</v>
      </c>
      <c r="Q23" s="53">
        <f>SUM(P23*1000)</f>
        <v>6000</v>
      </c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7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18" t="s">
        <v>52</v>
      </c>
      <c r="O24" s="119"/>
      <c r="P24" s="74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20" t="s">
        <v>39</v>
      </c>
      <c r="O25" s="121"/>
      <c r="P25" s="75">
        <f>+P26-SUM(P19:P24)</f>
        <v>48</v>
      </c>
      <c r="Q25" s="7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SUM((D17-D18-D19-D20-D21-D22)*$E$1+D24)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SUM((I17-I18-I19-I20-I21-I22)*$E$1+I24)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12" t="s">
        <v>40</v>
      </c>
      <c r="O26" s="113"/>
      <c r="P26" s="77">
        <v>175</v>
      </c>
      <c r="Q26" s="69">
        <f>SUM(Q19:Q25)</f>
        <v>44000</v>
      </c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3:22" ht="27.75" customHeigh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10" t="s">
        <v>54</v>
      </c>
      <c r="O28" s="104" t="s">
        <v>55</v>
      </c>
      <c r="P28" s="104" t="s">
        <v>56</v>
      </c>
      <c r="Q28" s="105" t="s">
        <v>57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11"/>
      <c r="O29" s="106">
        <v>11426</v>
      </c>
      <c r="P29" s="107">
        <v>11494</v>
      </c>
      <c r="Q29" s="108">
        <f>P29-O29</f>
        <v>68</v>
      </c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3:22" ht="27.75" customHeigh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2">
    <mergeCell ref="N28:N29"/>
    <mergeCell ref="N21:O21"/>
    <mergeCell ref="N2:Q2"/>
    <mergeCell ref="P3:Q3"/>
    <mergeCell ref="N19:O19"/>
    <mergeCell ref="N20:O20"/>
    <mergeCell ref="N18:O18"/>
    <mergeCell ref="N26:O26"/>
    <mergeCell ref="N22:O22"/>
    <mergeCell ref="N23:O23"/>
    <mergeCell ref="N24:O24"/>
    <mergeCell ref="N25:O25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31</vt:i4>
      </vt:variant>
    </vt:vector>
  </HeadingPairs>
  <TitlesOfParts>
    <vt:vector size="31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2022-01-01T13:09:24Z</dcterms:modified>
</cp:coreProperties>
</file>