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4" activeTab="3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calcPr calcId="144525"/>
</workbook>
</file>

<file path=xl/calcChain.xml><?xml version="1.0" encoding="utf-8"?>
<calcChain xmlns="http://schemas.openxmlformats.org/spreadsheetml/2006/main">
  <c r="P25" i="159" l="1"/>
  <c r="O7" i="150" l="1"/>
  <c r="O8" i="150"/>
  <c r="Q24" i="148" l="1"/>
  <c r="Q23" i="159" l="1"/>
  <c r="Q22" i="159"/>
  <c r="Q20" i="159"/>
  <c r="Q19" i="159"/>
  <c r="P25" i="158"/>
  <c r="Q23" i="158"/>
  <c r="Q22" i="158"/>
  <c r="Q20" i="158"/>
  <c r="Q19" i="158"/>
  <c r="P25" i="157"/>
  <c r="Q23" i="157"/>
  <c r="Q22" i="157"/>
  <c r="Q20" i="157"/>
  <c r="Q19" i="157"/>
  <c r="P25" i="156"/>
  <c r="Q23" i="156"/>
  <c r="Q22" i="156"/>
  <c r="Q20" i="156"/>
  <c r="Q19" i="156"/>
  <c r="P25" i="155"/>
  <c r="Q23" i="155"/>
  <c r="Q22" i="155"/>
  <c r="Q20" i="155"/>
  <c r="Q19" i="155"/>
  <c r="P25" i="154"/>
  <c r="Q23" i="154"/>
  <c r="Q22" i="154"/>
  <c r="Q20" i="154"/>
  <c r="Q19" i="154"/>
  <c r="P25" i="153"/>
  <c r="Q23" i="153"/>
  <c r="Q22" i="153"/>
  <c r="Q20" i="153"/>
  <c r="Q19" i="153"/>
  <c r="P25" i="152"/>
  <c r="Q23" i="152"/>
  <c r="Q22" i="152"/>
  <c r="Q20" i="152"/>
  <c r="Q19" i="152"/>
  <c r="P25" i="151"/>
  <c r="Q23" i="151"/>
  <c r="Q22" i="151"/>
  <c r="Q20" i="151"/>
  <c r="Q19" i="151"/>
  <c r="P25" i="150"/>
  <c r="Q23" i="150"/>
  <c r="Q22" i="150"/>
  <c r="Q20" i="150"/>
  <c r="Q19" i="150"/>
  <c r="P25" i="149"/>
  <c r="Q23" i="149"/>
  <c r="Q22" i="149"/>
  <c r="Q20" i="149"/>
  <c r="Q19" i="149"/>
  <c r="P25" i="148"/>
  <c r="Q23" i="148"/>
  <c r="Q22" i="148"/>
  <c r="Q20" i="148"/>
  <c r="Q19" i="148"/>
  <c r="P25" i="147"/>
  <c r="Q23" i="147"/>
  <c r="Q22" i="147"/>
  <c r="Q20" i="147"/>
  <c r="Q19" i="147"/>
  <c r="P25" i="146"/>
  <c r="Q23" i="146"/>
  <c r="Q22" i="146"/>
  <c r="Q20" i="146"/>
  <c r="Q19" i="146"/>
  <c r="P25" i="145"/>
  <c r="Q23" i="145"/>
  <c r="Q22" i="145"/>
  <c r="Q20" i="145"/>
  <c r="Q19" i="145"/>
  <c r="P25" i="144"/>
  <c r="Q23" i="144"/>
  <c r="Q20" i="144"/>
  <c r="Q19" i="144"/>
  <c r="P25" i="143"/>
  <c r="Q23" i="143"/>
  <c r="Q22" i="143"/>
  <c r="Q20" i="143"/>
  <c r="Q19" i="143"/>
  <c r="P25" i="142"/>
  <c r="Q23" i="142"/>
  <c r="Q22" i="142"/>
  <c r="Q20" i="142"/>
  <c r="Q19" i="142"/>
  <c r="P25" i="141"/>
  <c r="Q23" i="141"/>
  <c r="Q22" i="141"/>
  <c r="Q20" i="141"/>
  <c r="Q19" i="141"/>
  <c r="P25" i="140"/>
  <c r="Q23" i="140"/>
  <c r="Q22" i="140"/>
  <c r="Q20" i="140"/>
  <c r="Q19" i="140"/>
  <c r="P25" i="139"/>
  <c r="Q23" i="139"/>
  <c r="Q22" i="139"/>
  <c r="Q20" i="139"/>
  <c r="Q19" i="139"/>
  <c r="P25" i="138"/>
  <c r="Q23" i="138"/>
  <c r="Q22" i="138"/>
  <c r="Q20" i="138"/>
  <c r="Q19" i="138"/>
  <c r="P25" i="137"/>
  <c r="Q23" i="137"/>
  <c r="Q22" i="137"/>
  <c r="Q20" i="137"/>
  <c r="Q19" i="137"/>
  <c r="P25" i="136"/>
  <c r="Q23" i="136"/>
  <c r="Q22" i="136"/>
  <c r="Q20" i="136"/>
  <c r="Q19" i="136"/>
  <c r="P25" i="135"/>
  <c r="Q23" i="135"/>
  <c r="Q22" i="135"/>
  <c r="Q20" i="135"/>
  <c r="Q19" i="135"/>
  <c r="P25" i="134"/>
  <c r="Q23" i="134"/>
  <c r="Q22" i="134"/>
  <c r="Q20" i="134"/>
  <c r="Q19" i="134"/>
  <c r="P25" i="133"/>
  <c r="Q23" i="133"/>
  <c r="Q22" i="133"/>
  <c r="Q20" i="133"/>
  <c r="Q19" i="133"/>
  <c r="P25" i="132"/>
  <c r="Q23" i="132"/>
  <c r="Q22" i="132"/>
  <c r="Q20" i="132"/>
  <c r="Q19" i="132"/>
  <c r="P25" i="131"/>
  <c r="Q23" i="131"/>
  <c r="Q22" i="131"/>
  <c r="Q20" i="131"/>
  <c r="Q19" i="131"/>
  <c r="P25" i="13"/>
  <c r="Q23" i="13"/>
  <c r="Q22" i="13"/>
  <c r="Q20" i="13"/>
  <c r="Q19" i="13"/>
  <c r="Q23" i="1"/>
  <c r="Q26" i="159" l="1"/>
  <c r="Q26" i="158"/>
  <c r="Q26" i="157"/>
  <c r="Q26" i="156"/>
  <c r="Q26" i="155"/>
  <c r="Q26" i="154"/>
  <c r="Q26" i="153"/>
  <c r="Q26" i="152"/>
  <c r="Q26" i="151"/>
  <c r="Q26" i="150"/>
  <c r="Q26" i="149"/>
  <c r="Q26" i="148"/>
  <c r="Q26" i="147"/>
  <c r="Q26" i="146"/>
  <c r="Q26" i="145"/>
  <c r="Q26" i="144"/>
  <c r="Q26" i="143"/>
  <c r="Q26" i="142"/>
  <c r="Q26" i="141"/>
  <c r="Q26" i="140"/>
  <c r="Q26" i="139"/>
  <c r="Q26" i="138"/>
  <c r="Q26" i="137"/>
  <c r="Q26" i="136"/>
  <c r="Q26" i="135"/>
  <c r="Q26" i="134"/>
  <c r="Q26" i="133"/>
  <c r="Q26" i="132"/>
  <c r="Q26" i="131"/>
  <c r="Q26" i="13"/>
  <c r="Q29" i="158"/>
  <c r="Q29" i="157"/>
  <c r="Q29" i="156"/>
  <c r="Q29" i="155"/>
  <c r="Q29" i="154"/>
  <c r="Q29" i="153"/>
  <c r="Q29" i="152"/>
  <c r="Q29" i="151"/>
  <c r="Q29" i="150"/>
  <c r="Q29" i="149"/>
  <c r="Q29" i="148"/>
  <c r="Q29" i="147"/>
  <c r="Q29" i="146"/>
  <c r="Q29" i="145"/>
  <c r="Q29" i="144"/>
  <c r="Q29" i="143"/>
  <c r="Q29" i="142"/>
  <c r="Q29" i="141"/>
  <c r="Q29" i="140"/>
  <c r="Q29" i="139"/>
  <c r="Q29" i="138"/>
  <c r="Q29" i="137"/>
  <c r="Q29" i="136"/>
  <c r="Q29" i="135"/>
  <c r="Q29" i="134"/>
  <c r="Q29" i="133"/>
  <c r="Q29" i="132"/>
  <c r="Q29" i="131"/>
  <c r="Q29" i="13"/>
  <c r="Q29" i="1"/>
  <c r="Q22" i="1" l="1"/>
  <c r="I24" i="159" l="1"/>
  <c r="H24" i="159"/>
  <c r="E24" i="159"/>
  <c r="D24" i="159"/>
  <c r="I11" i="159"/>
  <c r="D11" i="159"/>
  <c r="I24" i="158"/>
  <c r="H24" i="158"/>
  <c r="E24" i="158"/>
  <c r="D24" i="158"/>
  <c r="I11" i="158"/>
  <c r="D11" i="158"/>
  <c r="I24" i="157"/>
  <c r="H24" i="157"/>
  <c r="E24" i="157"/>
  <c r="D24" i="157"/>
  <c r="I11" i="157"/>
  <c r="D11" i="157"/>
  <c r="I24" i="156"/>
  <c r="H24" i="156"/>
  <c r="E24" i="156"/>
  <c r="D24" i="156"/>
  <c r="I11" i="156"/>
  <c r="D11" i="156"/>
  <c r="I24" i="155"/>
  <c r="H24" i="155"/>
  <c r="E24" i="155"/>
  <c r="D24" i="155"/>
  <c r="I11" i="155"/>
  <c r="D11" i="155"/>
  <c r="I24" i="154"/>
  <c r="H24" i="154"/>
  <c r="E24" i="154"/>
  <c r="D24" i="154"/>
  <c r="I11" i="154"/>
  <c r="D11" i="154"/>
  <c r="I24" i="153"/>
  <c r="H24" i="153"/>
  <c r="E24" i="153"/>
  <c r="D24" i="153"/>
  <c r="I11" i="153"/>
  <c r="D11" i="153"/>
  <c r="I24" i="152"/>
  <c r="H24" i="152"/>
  <c r="E24" i="152"/>
  <c r="D24" i="152"/>
  <c r="I11" i="152"/>
  <c r="D11" i="152"/>
  <c r="I24" i="151"/>
  <c r="H24" i="151"/>
  <c r="E24" i="151"/>
  <c r="D24" i="151"/>
  <c r="I11" i="151"/>
  <c r="D11" i="151"/>
  <c r="I24" i="150"/>
  <c r="H24" i="150"/>
  <c r="E24" i="150"/>
  <c r="D24" i="150"/>
  <c r="I11" i="150"/>
  <c r="D11" i="150"/>
  <c r="I24" i="149"/>
  <c r="H24" i="149"/>
  <c r="E24" i="149"/>
  <c r="D24" i="149"/>
  <c r="I11" i="149"/>
  <c r="D11" i="149"/>
  <c r="I24" i="148"/>
  <c r="H24" i="148"/>
  <c r="E24" i="148"/>
  <c r="D24" i="148"/>
  <c r="I11" i="148"/>
  <c r="D11" i="148"/>
  <c r="I24" i="147"/>
  <c r="H24" i="147"/>
  <c r="E24" i="147"/>
  <c r="D24" i="147"/>
  <c r="I11" i="147"/>
  <c r="D11" i="147"/>
  <c r="I24" i="146"/>
  <c r="H24" i="146"/>
  <c r="E24" i="146"/>
  <c r="D24" i="146"/>
  <c r="I11" i="146"/>
  <c r="D11" i="146"/>
  <c r="I24" i="145"/>
  <c r="H24" i="145"/>
  <c r="E24" i="145"/>
  <c r="D24" i="145"/>
  <c r="I11" i="145"/>
  <c r="D11" i="145"/>
  <c r="I24" i="144"/>
  <c r="H24" i="144"/>
  <c r="E24" i="144"/>
  <c r="D24" i="144"/>
  <c r="I11" i="144"/>
  <c r="D11" i="144"/>
  <c r="I24" i="143"/>
  <c r="H24" i="143"/>
  <c r="E24" i="143"/>
  <c r="D24" i="143"/>
  <c r="I11" i="143"/>
  <c r="D11" i="143"/>
  <c r="I24" i="142"/>
  <c r="H24" i="142"/>
  <c r="E24" i="142"/>
  <c r="D24" i="142"/>
  <c r="I11" i="142"/>
  <c r="D11" i="142"/>
  <c r="I24" i="141"/>
  <c r="H24" i="141"/>
  <c r="E24" i="141"/>
  <c r="D24" i="141"/>
  <c r="I11" i="141"/>
  <c r="D11" i="141"/>
  <c r="I24" i="140"/>
  <c r="H24" i="140"/>
  <c r="E24" i="140"/>
  <c r="D24" i="140"/>
  <c r="I11" i="140"/>
  <c r="D11" i="140"/>
  <c r="I24" i="139"/>
  <c r="H24" i="139"/>
  <c r="E24" i="139"/>
  <c r="D24" i="139"/>
  <c r="I11" i="139"/>
  <c r="D11" i="139"/>
  <c r="I24" i="138"/>
  <c r="H24" i="138"/>
  <c r="E24" i="138"/>
  <c r="D24" i="138"/>
  <c r="I11" i="138"/>
  <c r="D11" i="138"/>
  <c r="I24" i="137"/>
  <c r="H24" i="137"/>
  <c r="E24" i="137"/>
  <c r="D24" i="137"/>
  <c r="I11" i="137"/>
  <c r="D11" i="137"/>
  <c r="I24" i="136"/>
  <c r="H24" i="136"/>
  <c r="E24" i="136"/>
  <c r="D24" i="136"/>
  <c r="I11" i="136"/>
  <c r="D11" i="136"/>
  <c r="I24" i="135"/>
  <c r="H24" i="135"/>
  <c r="E24" i="135"/>
  <c r="D24" i="135"/>
  <c r="I11" i="135"/>
  <c r="D11" i="135"/>
  <c r="I24" i="134"/>
  <c r="H24" i="134"/>
  <c r="E24" i="134"/>
  <c r="D24" i="134"/>
  <c r="I11" i="134"/>
  <c r="D11" i="134"/>
  <c r="I24" i="133"/>
  <c r="H24" i="133"/>
  <c r="E24" i="133"/>
  <c r="D24" i="133"/>
  <c r="I11" i="133"/>
  <c r="D11" i="133"/>
  <c r="I24" i="132"/>
  <c r="H24" i="132"/>
  <c r="E24" i="132"/>
  <c r="D24" i="132"/>
  <c r="I11" i="132"/>
  <c r="D11" i="132"/>
  <c r="I24" i="131"/>
  <c r="H24" i="131"/>
  <c r="E24" i="131"/>
  <c r="D24" i="131"/>
  <c r="I11" i="131"/>
  <c r="D11" i="131"/>
  <c r="I24" i="13"/>
  <c r="D24" i="13"/>
  <c r="I11" i="13"/>
  <c r="D11" i="13"/>
  <c r="O12" i="1"/>
  <c r="I24" i="1"/>
  <c r="D24" i="1"/>
  <c r="I11" i="1"/>
  <c r="D11" i="1"/>
  <c r="I26" i="1" l="1"/>
  <c r="I13" i="1"/>
  <c r="D26" i="1"/>
  <c r="D13" i="1"/>
  <c r="K26" i="13"/>
  <c r="F26" i="13"/>
  <c r="E26" i="13"/>
  <c r="J26" i="13" s="1"/>
  <c r="H25" i="13"/>
  <c r="C25" i="13"/>
  <c r="J24" i="13"/>
  <c r="H24" i="13"/>
  <c r="E24" i="13"/>
  <c r="C24" i="13"/>
  <c r="J23" i="13"/>
  <c r="E23" i="13"/>
  <c r="J22" i="13"/>
  <c r="H22" i="13"/>
  <c r="E22" i="13"/>
  <c r="C22" i="13"/>
  <c r="J21" i="13"/>
  <c r="H21" i="13"/>
  <c r="E21" i="13"/>
  <c r="C21" i="13"/>
  <c r="H20" i="13"/>
  <c r="C20" i="13"/>
  <c r="J19" i="13"/>
  <c r="H19" i="13"/>
  <c r="E19" i="13"/>
  <c r="C19" i="13"/>
  <c r="J18" i="13"/>
  <c r="H18" i="13"/>
  <c r="E18" i="13"/>
  <c r="C18" i="13"/>
  <c r="J17" i="13"/>
  <c r="H17" i="13"/>
  <c r="E17" i="13"/>
  <c r="C17" i="13"/>
  <c r="K16" i="13"/>
  <c r="J16" i="13"/>
  <c r="I16" i="13"/>
  <c r="H16" i="13"/>
  <c r="F16" i="13"/>
  <c r="E16" i="13"/>
  <c r="D16" i="13"/>
  <c r="C16" i="13"/>
  <c r="L14" i="13"/>
  <c r="N13" i="13"/>
  <c r="K13" i="13"/>
  <c r="F13" i="13"/>
  <c r="E13" i="13"/>
  <c r="J13" i="13" s="1"/>
  <c r="C13" i="13"/>
  <c r="C26" i="13" s="1"/>
  <c r="H26" i="13" s="1"/>
  <c r="K26" i="131"/>
  <c r="F26" i="131"/>
  <c r="E26" i="131"/>
  <c r="J26" i="131" s="1"/>
  <c r="H25" i="131"/>
  <c r="C25" i="131"/>
  <c r="J24" i="131"/>
  <c r="C24" i="131"/>
  <c r="J23" i="131"/>
  <c r="E23" i="131"/>
  <c r="J22" i="131"/>
  <c r="H22" i="131"/>
  <c r="E22" i="131"/>
  <c r="C22" i="131"/>
  <c r="J21" i="131"/>
  <c r="H21" i="131"/>
  <c r="E21" i="131"/>
  <c r="C21" i="131"/>
  <c r="H20" i="131"/>
  <c r="C20" i="131"/>
  <c r="J19" i="131"/>
  <c r="H19" i="131"/>
  <c r="E19" i="131"/>
  <c r="C19" i="131"/>
  <c r="J18" i="131"/>
  <c r="H18" i="131"/>
  <c r="E18" i="131"/>
  <c r="C18" i="131"/>
  <c r="J17" i="131"/>
  <c r="H17" i="131"/>
  <c r="E17" i="131"/>
  <c r="C17" i="131"/>
  <c r="K16" i="131"/>
  <c r="J16" i="131"/>
  <c r="I16" i="131"/>
  <c r="H16" i="131"/>
  <c r="F16" i="131"/>
  <c r="E16" i="131"/>
  <c r="D16" i="131"/>
  <c r="C16" i="131"/>
  <c r="L14" i="131"/>
  <c r="N13" i="131"/>
  <c r="K13" i="131"/>
  <c r="F13" i="131"/>
  <c r="E13" i="131"/>
  <c r="J13" i="131" s="1"/>
  <c r="C13" i="131"/>
  <c r="H13" i="131" s="1"/>
  <c r="K26" i="132"/>
  <c r="F26" i="132"/>
  <c r="E26" i="132"/>
  <c r="J26" i="132" s="1"/>
  <c r="H25" i="132"/>
  <c r="C25" i="132"/>
  <c r="J24" i="132"/>
  <c r="C24" i="132"/>
  <c r="J23" i="132"/>
  <c r="E23" i="132"/>
  <c r="J22" i="132"/>
  <c r="H22" i="132"/>
  <c r="E22" i="132"/>
  <c r="C22" i="132"/>
  <c r="J21" i="132"/>
  <c r="H21" i="132"/>
  <c r="E21" i="132"/>
  <c r="C21" i="132"/>
  <c r="H20" i="132"/>
  <c r="C20" i="132"/>
  <c r="J19" i="132"/>
  <c r="H19" i="132"/>
  <c r="E19" i="132"/>
  <c r="C19" i="132"/>
  <c r="J18" i="132"/>
  <c r="H18" i="132"/>
  <c r="E18" i="132"/>
  <c r="C18" i="132"/>
  <c r="J17" i="132"/>
  <c r="H17" i="132"/>
  <c r="E17" i="132"/>
  <c r="C17" i="132"/>
  <c r="K16" i="132"/>
  <c r="J16" i="132"/>
  <c r="I16" i="132"/>
  <c r="H16" i="132"/>
  <c r="F16" i="132"/>
  <c r="E16" i="132"/>
  <c r="D16" i="132"/>
  <c r="C16" i="132"/>
  <c r="L14" i="132"/>
  <c r="N13" i="132"/>
  <c r="K13" i="132"/>
  <c r="F13" i="132"/>
  <c r="E13" i="132"/>
  <c r="J13" i="132" s="1"/>
  <c r="C13" i="132"/>
  <c r="C26" i="132" s="1"/>
  <c r="H26" i="132" s="1"/>
  <c r="K26" i="133"/>
  <c r="F26" i="133"/>
  <c r="E26" i="133"/>
  <c r="J26" i="133" s="1"/>
  <c r="H25" i="133"/>
  <c r="C25" i="133"/>
  <c r="J24" i="133"/>
  <c r="C24" i="133"/>
  <c r="J23" i="133"/>
  <c r="E23" i="133"/>
  <c r="J22" i="133"/>
  <c r="H22" i="133"/>
  <c r="E22" i="133"/>
  <c r="C22" i="133"/>
  <c r="J21" i="133"/>
  <c r="H21" i="133"/>
  <c r="E21" i="133"/>
  <c r="C21" i="133"/>
  <c r="H20" i="133"/>
  <c r="C20" i="133"/>
  <c r="J19" i="133"/>
  <c r="H19" i="133"/>
  <c r="E19" i="133"/>
  <c r="C19" i="133"/>
  <c r="J18" i="133"/>
  <c r="H18" i="133"/>
  <c r="E18" i="133"/>
  <c r="C18" i="133"/>
  <c r="J17" i="133"/>
  <c r="H17" i="133"/>
  <c r="E17" i="133"/>
  <c r="C17" i="133"/>
  <c r="K16" i="133"/>
  <c r="J16" i="133"/>
  <c r="I16" i="133"/>
  <c r="H16" i="133"/>
  <c r="F16" i="133"/>
  <c r="E16" i="133"/>
  <c r="D16" i="133"/>
  <c r="C16" i="133"/>
  <c r="L14" i="133"/>
  <c r="N13" i="133"/>
  <c r="K13" i="133"/>
  <c r="F13" i="133"/>
  <c r="E13" i="133"/>
  <c r="J13" i="133" s="1"/>
  <c r="C13" i="133"/>
  <c r="N14" i="133" s="1"/>
  <c r="K26" i="134"/>
  <c r="F26" i="134"/>
  <c r="E26" i="134"/>
  <c r="J26" i="134" s="1"/>
  <c r="H25" i="134"/>
  <c r="C25" i="134"/>
  <c r="J24" i="134"/>
  <c r="C24" i="134"/>
  <c r="J23" i="134"/>
  <c r="E23" i="134"/>
  <c r="J22" i="134"/>
  <c r="H22" i="134"/>
  <c r="E22" i="134"/>
  <c r="C22" i="134"/>
  <c r="J21" i="134"/>
  <c r="H21" i="134"/>
  <c r="E21" i="134"/>
  <c r="C21" i="134"/>
  <c r="H20" i="134"/>
  <c r="C20" i="134"/>
  <c r="J19" i="134"/>
  <c r="H19" i="134"/>
  <c r="E19" i="134"/>
  <c r="C19" i="134"/>
  <c r="J18" i="134"/>
  <c r="H18" i="134"/>
  <c r="E18" i="134"/>
  <c r="C18" i="134"/>
  <c r="J17" i="134"/>
  <c r="H17" i="134"/>
  <c r="E17" i="134"/>
  <c r="C17" i="134"/>
  <c r="K16" i="134"/>
  <c r="J16" i="134"/>
  <c r="I16" i="134"/>
  <c r="H16" i="134"/>
  <c r="F16" i="134"/>
  <c r="E16" i="134"/>
  <c r="D16" i="134"/>
  <c r="C16" i="134"/>
  <c r="L14" i="134"/>
  <c r="N13" i="134"/>
  <c r="K13" i="134"/>
  <c r="F13" i="134"/>
  <c r="E13" i="134"/>
  <c r="J13" i="134" s="1"/>
  <c r="C13" i="134"/>
  <c r="N14" i="134" s="1"/>
  <c r="K26" i="135"/>
  <c r="F26" i="135"/>
  <c r="E26" i="135"/>
  <c r="J26" i="135" s="1"/>
  <c r="H25" i="135"/>
  <c r="C25" i="135"/>
  <c r="J24" i="135"/>
  <c r="C24" i="135"/>
  <c r="J23" i="135"/>
  <c r="E23" i="135"/>
  <c r="J22" i="135"/>
  <c r="H22" i="135"/>
  <c r="E22" i="135"/>
  <c r="C22" i="135"/>
  <c r="J21" i="135"/>
  <c r="H21" i="135"/>
  <c r="E21" i="135"/>
  <c r="C21" i="135"/>
  <c r="H20" i="135"/>
  <c r="C20" i="135"/>
  <c r="J19" i="135"/>
  <c r="H19" i="135"/>
  <c r="E19" i="135"/>
  <c r="C19" i="135"/>
  <c r="J18" i="135"/>
  <c r="H18" i="135"/>
  <c r="E18" i="135"/>
  <c r="C18" i="135"/>
  <c r="J17" i="135"/>
  <c r="H17" i="135"/>
  <c r="E17" i="135"/>
  <c r="C17" i="135"/>
  <c r="K16" i="135"/>
  <c r="J16" i="135"/>
  <c r="I16" i="135"/>
  <c r="H16" i="135"/>
  <c r="F16" i="135"/>
  <c r="E16" i="135"/>
  <c r="D16" i="135"/>
  <c r="C16" i="135"/>
  <c r="L14" i="135"/>
  <c r="N13" i="135"/>
  <c r="K13" i="135"/>
  <c r="F13" i="135"/>
  <c r="E13" i="135"/>
  <c r="J13" i="135" s="1"/>
  <c r="C13" i="135"/>
  <c r="N14" i="135" s="1"/>
  <c r="K26" i="136"/>
  <c r="F26" i="136"/>
  <c r="E26" i="136"/>
  <c r="J26" i="136" s="1"/>
  <c r="H25" i="136"/>
  <c r="C25" i="136"/>
  <c r="J24" i="136"/>
  <c r="C24" i="136"/>
  <c r="J23" i="136"/>
  <c r="E23" i="136"/>
  <c r="J22" i="136"/>
  <c r="H22" i="136"/>
  <c r="E22" i="136"/>
  <c r="C22" i="136"/>
  <c r="J21" i="136"/>
  <c r="H21" i="136"/>
  <c r="E21" i="136"/>
  <c r="C21" i="136"/>
  <c r="H20" i="136"/>
  <c r="C20" i="136"/>
  <c r="J19" i="136"/>
  <c r="H19" i="136"/>
  <c r="E19" i="136"/>
  <c r="C19" i="136"/>
  <c r="J18" i="136"/>
  <c r="H18" i="136"/>
  <c r="E18" i="136"/>
  <c r="C18" i="136"/>
  <c r="J17" i="136"/>
  <c r="H17" i="136"/>
  <c r="E17" i="136"/>
  <c r="C17" i="136"/>
  <c r="K16" i="136"/>
  <c r="J16" i="136"/>
  <c r="I16" i="136"/>
  <c r="H16" i="136"/>
  <c r="F16" i="136"/>
  <c r="E16" i="136"/>
  <c r="D16" i="136"/>
  <c r="C16" i="136"/>
  <c r="L14" i="136"/>
  <c r="N13" i="136"/>
  <c r="K13" i="136"/>
  <c r="F13" i="136"/>
  <c r="E13" i="136"/>
  <c r="J13" i="136" s="1"/>
  <c r="C13" i="136"/>
  <c r="C26" i="136" s="1"/>
  <c r="H26" i="136" s="1"/>
  <c r="K26" i="137"/>
  <c r="F26" i="137"/>
  <c r="E26" i="137"/>
  <c r="J26" i="137" s="1"/>
  <c r="H25" i="137"/>
  <c r="C25" i="137"/>
  <c r="J24" i="137"/>
  <c r="C24" i="137"/>
  <c r="J23" i="137"/>
  <c r="E23" i="137"/>
  <c r="J22" i="137"/>
  <c r="H22" i="137"/>
  <c r="E22" i="137"/>
  <c r="C22" i="137"/>
  <c r="J21" i="137"/>
  <c r="H21" i="137"/>
  <c r="E21" i="137"/>
  <c r="C21" i="137"/>
  <c r="H20" i="137"/>
  <c r="C20" i="137"/>
  <c r="J19" i="137"/>
  <c r="H19" i="137"/>
  <c r="E19" i="137"/>
  <c r="C19" i="137"/>
  <c r="J18" i="137"/>
  <c r="H18" i="137"/>
  <c r="E18" i="137"/>
  <c r="C18" i="137"/>
  <c r="J17" i="137"/>
  <c r="H17" i="137"/>
  <c r="E17" i="137"/>
  <c r="C17" i="137"/>
  <c r="K16" i="137"/>
  <c r="J16" i="137"/>
  <c r="I16" i="137"/>
  <c r="H16" i="137"/>
  <c r="F16" i="137"/>
  <c r="E16" i="137"/>
  <c r="D16" i="137"/>
  <c r="C16" i="137"/>
  <c r="L14" i="137"/>
  <c r="N13" i="137"/>
  <c r="K13" i="137"/>
  <c r="F13" i="137"/>
  <c r="E13" i="137"/>
  <c r="J13" i="137" s="1"/>
  <c r="C13" i="137"/>
  <c r="C26" i="137" s="1"/>
  <c r="H26" i="137" s="1"/>
  <c r="K26" i="138"/>
  <c r="F26" i="138"/>
  <c r="E26" i="138"/>
  <c r="J26" i="138" s="1"/>
  <c r="H25" i="138"/>
  <c r="C25" i="138"/>
  <c r="J24" i="138"/>
  <c r="C24" i="138"/>
  <c r="J23" i="138"/>
  <c r="E23" i="138"/>
  <c r="J22" i="138"/>
  <c r="H22" i="138"/>
  <c r="E22" i="138"/>
  <c r="C22" i="138"/>
  <c r="J21" i="138"/>
  <c r="H21" i="138"/>
  <c r="E21" i="138"/>
  <c r="C21" i="138"/>
  <c r="H20" i="138"/>
  <c r="C20" i="138"/>
  <c r="J19" i="138"/>
  <c r="H19" i="138"/>
  <c r="E19" i="138"/>
  <c r="C19" i="138"/>
  <c r="J18" i="138"/>
  <c r="H18" i="138"/>
  <c r="E18" i="138"/>
  <c r="C18" i="138"/>
  <c r="J17" i="138"/>
  <c r="H17" i="138"/>
  <c r="E17" i="138"/>
  <c r="C17" i="138"/>
  <c r="K16" i="138"/>
  <c r="J16" i="138"/>
  <c r="I16" i="138"/>
  <c r="H16" i="138"/>
  <c r="F16" i="138"/>
  <c r="E16" i="138"/>
  <c r="D16" i="138"/>
  <c r="C16" i="138"/>
  <c r="L14" i="138"/>
  <c r="N13" i="138"/>
  <c r="K13" i="138"/>
  <c r="F13" i="138"/>
  <c r="E13" i="138"/>
  <c r="J13" i="138" s="1"/>
  <c r="C13" i="138"/>
  <c r="C26" i="138" s="1"/>
  <c r="H26" i="138" s="1"/>
  <c r="K26" i="139"/>
  <c r="F26" i="139"/>
  <c r="E26" i="139"/>
  <c r="J26" i="139" s="1"/>
  <c r="H25" i="139"/>
  <c r="C25" i="139"/>
  <c r="J24" i="139"/>
  <c r="C24" i="139"/>
  <c r="J23" i="139"/>
  <c r="E23" i="139"/>
  <c r="J22" i="139"/>
  <c r="H22" i="139"/>
  <c r="E22" i="139"/>
  <c r="C22" i="139"/>
  <c r="J21" i="139"/>
  <c r="H21" i="139"/>
  <c r="E21" i="139"/>
  <c r="C21" i="139"/>
  <c r="H20" i="139"/>
  <c r="C20" i="139"/>
  <c r="J19" i="139"/>
  <c r="H19" i="139"/>
  <c r="E19" i="139"/>
  <c r="C19" i="139"/>
  <c r="J18" i="139"/>
  <c r="H18" i="139"/>
  <c r="E18" i="139"/>
  <c r="C18" i="139"/>
  <c r="J17" i="139"/>
  <c r="H17" i="139"/>
  <c r="E17" i="139"/>
  <c r="C17" i="139"/>
  <c r="K16" i="139"/>
  <c r="J16" i="139"/>
  <c r="I16" i="139"/>
  <c r="H16" i="139"/>
  <c r="F16" i="139"/>
  <c r="E16" i="139"/>
  <c r="D16" i="139"/>
  <c r="C16" i="139"/>
  <c r="L14" i="139"/>
  <c r="N13" i="139"/>
  <c r="K13" i="139"/>
  <c r="F13" i="139"/>
  <c r="E13" i="139"/>
  <c r="J13" i="139" s="1"/>
  <c r="C13" i="139"/>
  <c r="N14" i="139" s="1"/>
  <c r="K26" i="140"/>
  <c r="F26" i="140"/>
  <c r="E26" i="140"/>
  <c r="J26" i="140" s="1"/>
  <c r="H25" i="140"/>
  <c r="C25" i="140"/>
  <c r="J24" i="140"/>
  <c r="C24" i="140"/>
  <c r="J23" i="140"/>
  <c r="E23" i="140"/>
  <c r="J22" i="140"/>
  <c r="H22" i="140"/>
  <c r="E22" i="140"/>
  <c r="C22" i="140"/>
  <c r="J21" i="140"/>
  <c r="H21" i="140"/>
  <c r="E21" i="140"/>
  <c r="C21" i="140"/>
  <c r="H20" i="140"/>
  <c r="C20" i="140"/>
  <c r="J19" i="140"/>
  <c r="H19" i="140"/>
  <c r="E19" i="140"/>
  <c r="C19" i="140"/>
  <c r="J18" i="140"/>
  <c r="H18" i="140"/>
  <c r="E18" i="140"/>
  <c r="C18" i="140"/>
  <c r="J17" i="140"/>
  <c r="H17" i="140"/>
  <c r="E17" i="140"/>
  <c r="C17" i="140"/>
  <c r="K16" i="140"/>
  <c r="J16" i="140"/>
  <c r="I16" i="140"/>
  <c r="H16" i="140"/>
  <c r="F16" i="140"/>
  <c r="E16" i="140"/>
  <c r="D16" i="140"/>
  <c r="C16" i="140"/>
  <c r="L14" i="140"/>
  <c r="N13" i="140"/>
  <c r="K13" i="140"/>
  <c r="F13" i="140"/>
  <c r="E13" i="140"/>
  <c r="J13" i="140" s="1"/>
  <c r="C13" i="140"/>
  <c r="H13" i="140" s="1"/>
  <c r="K26" i="141"/>
  <c r="F26" i="141"/>
  <c r="E26" i="141"/>
  <c r="J26" i="141" s="1"/>
  <c r="H25" i="141"/>
  <c r="C25" i="141"/>
  <c r="J24" i="141"/>
  <c r="C24" i="141"/>
  <c r="J23" i="141"/>
  <c r="E23" i="141"/>
  <c r="J22" i="141"/>
  <c r="H22" i="141"/>
  <c r="E22" i="141"/>
  <c r="C22" i="141"/>
  <c r="J21" i="141"/>
  <c r="H21" i="141"/>
  <c r="E21" i="141"/>
  <c r="C21" i="141"/>
  <c r="H20" i="141"/>
  <c r="C20" i="141"/>
  <c r="J19" i="141"/>
  <c r="H19" i="141"/>
  <c r="E19" i="141"/>
  <c r="C19" i="141"/>
  <c r="J18" i="141"/>
  <c r="H18" i="141"/>
  <c r="E18" i="141"/>
  <c r="C18" i="141"/>
  <c r="J17" i="141"/>
  <c r="H17" i="141"/>
  <c r="E17" i="141"/>
  <c r="C17" i="141"/>
  <c r="K16" i="141"/>
  <c r="J16" i="141"/>
  <c r="I16" i="141"/>
  <c r="H16" i="141"/>
  <c r="F16" i="141"/>
  <c r="E16" i="141"/>
  <c r="D16" i="141"/>
  <c r="C16" i="141"/>
  <c r="L14" i="141"/>
  <c r="N13" i="141"/>
  <c r="K13" i="141"/>
  <c r="F13" i="141"/>
  <c r="E13" i="141"/>
  <c r="J13" i="141" s="1"/>
  <c r="C13" i="141"/>
  <c r="N14" i="141" s="1"/>
  <c r="K26" i="142"/>
  <c r="F26" i="142"/>
  <c r="E26" i="142"/>
  <c r="J26" i="142" s="1"/>
  <c r="H25" i="142"/>
  <c r="C25" i="142"/>
  <c r="J24" i="142"/>
  <c r="C24" i="142"/>
  <c r="J23" i="142"/>
  <c r="E23" i="142"/>
  <c r="J22" i="142"/>
  <c r="H22" i="142"/>
  <c r="E22" i="142"/>
  <c r="C22" i="142"/>
  <c r="J21" i="142"/>
  <c r="H21" i="142"/>
  <c r="E21" i="142"/>
  <c r="C21" i="142"/>
  <c r="H20" i="142"/>
  <c r="C20" i="142"/>
  <c r="J19" i="142"/>
  <c r="H19" i="142"/>
  <c r="E19" i="142"/>
  <c r="C19" i="142"/>
  <c r="J18" i="142"/>
  <c r="H18" i="142"/>
  <c r="E18" i="142"/>
  <c r="C18" i="142"/>
  <c r="J17" i="142"/>
  <c r="H17" i="142"/>
  <c r="E17" i="142"/>
  <c r="C17" i="142"/>
  <c r="K16" i="142"/>
  <c r="J16" i="142"/>
  <c r="I16" i="142"/>
  <c r="H16" i="142"/>
  <c r="F16" i="142"/>
  <c r="E16" i="142"/>
  <c r="D16" i="142"/>
  <c r="C16" i="142"/>
  <c r="L14" i="142"/>
  <c r="N13" i="142"/>
  <c r="K13" i="142"/>
  <c r="F13" i="142"/>
  <c r="E13" i="142"/>
  <c r="J13" i="142" s="1"/>
  <c r="C13" i="142"/>
  <c r="C26" i="142" s="1"/>
  <c r="H26" i="142" s="1"/>
  <c r="K26" i="143"/>
  <c r="F26" i="143"/>
  <c r="E26" i="143"/>
  <c r="J26" i="143" s="1"/>
  <c r="H25" i="143"/>
  <c r="C25" i="143"/>
  <c r="J24" i="143"/>
  <c r="C24" i="143"/>
  <c r="J23" i="143"/>
  <c r="E23" i="143"/>
  <c r="J22" i="143"/>
  <c r="H22" i="143"/>
  <c r="E22" i="143"/>
  <c r="C22" i="143"/>
  <c r="J21" i="143"/>
  <c r="H21" i="143"/>
  <c r="E21" i="143"/>
  <c r="C21" i="143"/>
  <c r="H20" i="143"/>
  <c r="C20" i="143"/>
  <c r="J19" i="143"/>
  <c r="H19" i="143"/>
  <c r="E19" i="143"/>
  <c r="C19" i="143"/>
  <c r="J18" i="143"/>
  <c r="H18" i="143"/>
  <c r="E18" i="143"/>
  <c r="C18" i="143"/>
  <c r="J17" i="143"/>
  <c r="H17" i="143"/>
  <c r="E17" i="143"/>
  <c r="C17" i="143"/>
  <c r="K16" i="143"/>
  <c r="J16" i="143"/>
  <c r="I16" i="143"/>
  <c r="H16" i="143"/>
  <c r="F16" i="143"/>
  <c r="E16" i="143"/>
  <c r="D16" i="143"/>
  <c r="C16" i="143"/>
  <c r="L14" i="143"/>
  <c r="N13" i="143"/>
  <c r="K13" i="143"/>
  <c r="F13" i="143"/>
  <c r="E13" i="143"/>
  <c r="J13" i="143" s="1"/>
  <c r="C13" i="143"/>
  <c r="H13" i="143" s="1"/>
  <c r="K26" i="144"/>
  <c r="F26" i="144"/>
  <c r="E26" i="144"/>
  <c r="J26" i="144" s="1"/>
  <c r="H25" i="144"/>
  <c r="C25" i="144"/>
  <c r="J24" i="144"/>
  <c r="C24" i="144"/>
  <c r="J23" i="144"/>
  <c r="E23" i="144"/>
  <c r="J22" i="144"/>
  <c r="H22" i="144"/>
  <c r="E22" i="144"/>
  <c r="C22" i="144"/>
  <c r="J21" i="144"/>
  <c r="H21" i="144"/>
  <c r="E21" i="144"/>
  <c r="C21" i="144"/>
  <c r="H20" i="144"/>
  <c r="C20" i="144"/>
  <c r="J19" i="144"/>
  <c r="H19" i="144"/>
  <c r="E19" i="144"/>
  <c r="C19" i="144"/>
  <c r="J18" i="144"/>
  <c r="H18" i="144"/>
  <c r="E18" i="144"/>
  <c r="C18" i="144"/>
  <c r="J17" i="144"/>
  <c r="H17" i="144"/>
  <c r="E17" i="144"/>
  <c r="C17" i="144"/>
  <c r="K16" i="144"/>
  <c r="J16" i="144"/>
  <c r="I16" i="144"/>
  <c r="H16" i="144"/>
  <c r="F16" i="144"/>
  <c r="E16" i="144"/>
  <c r="D16" i="144"/>
  <c r="C16" i="144"/>
  <c r="L14" i="144"/>
  <c r="N13" i="144"/>
  <c r="K13" i="144"/>
  <c r="F13" i="144"/>
  <c r="E13" i="144"/>
  <c r="J13" i="144" s="1"/>
  <c r="C13" i="144"/>
  <c r="C26" i="144" s="1"/>
  <c r="H26" i="144" s="1"/>
  <c r="K26" i="145"/>
  <c r="F26" i="145"/>
  <c r="E26" i="145"/>
  <c r="J26" i="145" s="1"/>
  <c r="H25" i="145"/>
  <c r="C25" i="145"/>
  <c r="J24" i="145"/>
  <c r="C24" i="145"/>
  <c r="J23" i="145"/>
  <c r="E23" i="145"/>
  <c r="J22" i="145"/>
  <c r="H22" i="145"/>
  <c r="E22" i="145"/>
  <c r="C22" i="145"/>
  <c r="J21" i="145"/>
  <c r="H21" i="145"/>
  <c r="E21" i="145"/>
  <c r="C21" i="145"/>
  <c r="H20" i="145"/>
  <c r="C20" i="145"/>
  <c r="J19" i="145"/>
  <c r="H19" i="145"/>
  <c r="E19" i="145"/>
  <c r="C19" i="145"/>
  <c r="J18" i="145"/>
  <c r="H18" i="145"/>
  <c r="E18" i="145"/>
  <c r="C18" i="145"/>
  <c r="J17" i="145"/>
  <c r="H17" i="145"/>
  <c r="E17" i="145"/>
  <c r="C17" i="145"/>
  <c r="K16" i="145"/>
  <c r="J16" i="145"/>
  <c r="I16" i="145"/>
  <c r="H16" i="145"/>
  <c r="F16" i="145"/>
  <c r="E16" i="145"/>
  <c r="D16" i="145"/>
  <c r="C16" i="145"/>
  <c r="L14" i="145"/>
  <c r="N13" i="145"/>
  <c r="K13" i="145"/>
  <c r="F13" i="145"/>
  <c r="E13" i="145"/>
  <c r="J13" i="145" s="1"/>
  <c r="C13" i="145"/>
  <c r="C26" i="145" s="1"/>
  <c r="H26" i="145" s="1"/>
  <c r="K26" i="146"/>
  <c r="F26" i="146"/>
  <c r="E26" i="146"/>
  <c r="J26" i="146" s="1"/>
  <c r="H25" i="146"/>
  <c r="C25" i="146"/>
  <c r="J24" i="146"/>
  <c r="C24" i="146"/>
  <c r="J23" i="146"/>
  <c r="E23" i="146"/>
  <c r="J22" i="146"/>
  <c r="H22" i="146"/>
  <c r="E22" i="146"/>
  <c r="C22" i="146"/>
  <c r="J21" i="146"/>
  <c r="H21" i="146"/>
  <c r="E21" i="146"/>
  <c r="C21" i="146"/>
  <c r="H20" i="146"/>
  <c r="C20" i="146"/>
  <c r="J19" i="146"/>
  <c r="H19" i="146"/>
  <c r="E19" i="146"/>
  <c r="C19" i="146"/>
  <c r="J18" i="146"/>
  <c r="H18" i="146"/>
  <c r="E18" i="146"/>
  <c r="C18" i="146"/>
  <c r="J17" i="146"/>
  <c r="H17" i="146"/>
  <c r="E17" i="146"/>
  <c r="C17" i="146"/>
  <c r="K16" i="146"/>
  <c r="J16" i="146"/>
  <c r="I16" i="146"/>
  <c r="H16" i="146"/>
  <c r="F16" i="146"/>
  <c r="E16" i="146"/>
  <c r="D16" i="146"/>
  <c r="C16" i="146"/>
  <c r="L14" i="146"/>
  <c r="N13" i="146"/>
  <c r="K13" i="146"/>
  <c r="F13" i="146"/>
  <c r="E13" i="146"/>
  <c r="J13" i="146" s="1"/>
  <c r="C13" i="146"/>
  <c r="H13" i="146" s="1"/>
  <c r="K26" i="147"/>
  <c r="F26" i="147"/>
  <c r="E26" i="147"/>
  <c r="J26" i="147" s="1"/>
  <c r="H25" i="147"/>
  <c r="C25" i="147"/>
  <c r="J24" i="147"/>
  <c r="C24" i="147"/>
  <c r="J23" i="147"/>
  <c r="E23" i="147"/>
  <c r="J22" i="147"/>
  <c r="H22" i="147"/>
  <c r="E22" i="147"/>
  <c r="C22" i="147"/>
  <c r="J21" i="147"/>
  <c r="H21" i="147"/>
  <c r="E21" i="147"/>
  <c r="C21" i="147"/>
  <c r="H20" i="147"/>
  <c r="C20" i="147"/>
  <c r="J19" i="147"/>
  <c r="H19" i="147"/>
  <c r="E19" i="147"/>
  <c r="C19" i="147"/>
  <c r="J18" i="147"/>
  <c r="H18" i="147"/>
  <c r="E18" i="147"/>
  <c r="C18" i="147"/>
  <c r="J17" i="147"/>
  <c r="H17" i="147"/>
  <c r="E17" i="147"/>
  <c r="C17" i="147"/>
  <c r="K16" i="147"/>
  <c r="J16" i="147"/>
  <c r="I16" i="147"/>
  <c r="H16" i="147"/>
  <c r="F16" i="147"/>
  <c r="E16" i="147"/>
  <c r="D16" i="147"/>
  <c r="C16" i="147"/>
  <c r="L14" i="147"/>
  <c r="N13" i="147"/>
  <c r="K13" i="147"/>
  <c r="F13" i="147"/>
  <c r="E13" i="147"/>
  <c r="J13" i="147" s="1"/>
  <c r="C13" i="147"/>
  <c r="C26" i="147" s="1"/>
  <c r="H26" i="147" s="1"/>
  <c r="K26" i="148"/>
  <c r="F26" i="148"/>
  <c r="E26" i="148"/>
  <c r="J26" i="148" s="1"/>
  <c r="H25" i="148"/>
  <c r="C25" i="148"/>
  <c r="J24" i="148"/>
  <c r="C24" i="148"/>
  <c r="J23" i="148"/>
  <c r="E23" i="148"/>
  <c r="J22" i="148"/>
  <c r="H22" i="148"/>
  <c r="E22" i="148"/>
  <c r="C22" i="148"/>
  <c r="J21" i="148"/>
  <c r="H21" i="148"/>
  <c r="E21" i="148"/>
  <c r="C21" i="148"/>
  <c r="H20" i="148"/>
  <c r="C20" i="148"/>
  <c r="J19" i="148"/>
  <c r="H19" i="148"/>
  <c r="E19" i="148"/>
  <c r="C19" i="148"/>
  <c r="J18" i="148"/>
  <c r="H18" i="148"/>
  <c r="E18" i="148"/>
  <c r="C18" i="148"/>
  <c r="J17" i="148"/>
  <c r="H17" i="148"/>
  <c r="E17" i="148"/>
  <c r="C17" i="148"/>
  <c r="K16" i="148"/>
  <c r="J16" i="148"/>
  <c r="I16" i="148"/>
  <c r="H16" i="148"/>
  <c r="F16" i="148"/>
  <c r="E16" i="148"/>
  <c r="D16" i="148"/>
  <c r="C16" i="148"/>
  <c r="L14" i="148"/>
  <c r="N13" i="148"/>
  <c r="K13" i="148"/>
  <c r="F13" i="148"/>
  <c r="E13" i="148"/>
  <c r="J13" i="148" s="1"/>
  <c r="C13" i="148"/>
  <c r="N14" i="148" s="1"/>
  <c r="K26" i="149"/>
  <c r="F26" i="149"/>
  <c r="E26" i="149"/>
  <c r="J26" i="149" s="1"/>
  <c r="H25" i="149"/>
  <c r="C25" i="149"/>
  <c r="J24" i="149"/>
  <c r="C24" i="149"/>
  <c r="J23" i="149"/>
  <c r="E23" i="149"/>
  <c r="J22" i="149"/>
  <c r="H22" i="149"/>
  <c r="E22" i="149"/>
  <c r="C22" i="149"/>
  <c r="J21" i="149"/>
  <c r="H21" i="149"/>
  <c r="E21" i="149"/>
  <c r="C21" i="149"/>
  <c r="H20" i="149"/>
  <c r="C20" i="149"/>
  <c r="J19" i="149"/>
  <c r="H19" i="149"/>
  <c r="E19" i="149"/>
  <c r="C19" i="149"/>
  <c r="J18" i="149"/>
  <c r="H18" i="149"/>
  <c r="E18" i="149"/>
  <c r="C18" i="149"/>
  <c r="J17" i="149"/>
  <c r="H17" i="149"/>
  <c r="E17" i="149"/>
  <c r="C17" i="149"/>
  <c r="K16" i="149"/>
  <c r="J16" i="149"/>
  <c r="I16" i="149"/>
  <c r="H16" i="149"/>
  <c r="F16" i="149"/>
  <c r="E16" i="149"/>
  <c r="D16" i="149"/>
  <c r="C16" i="149"/>
  <c r="L14" i="149"/>
  <c r="N13" i="149"/>
  <c r="K13" i="149"/>
  <c r="F13" i="149"/>
  <c r="E13" i="149"/>
  <c r="J13" i="149" s="1"/>
  <c r="C13" i="149"/>
  <c r="H13" i="149" s="1"/>
  <c r="K26" i="150"/>
  <c r="F26" i="150"/>
  <c r="E26" i="150"/>
  <c r="J26" i="150" s="1"/>
  <c r="H25" i="150"/>
  <c r="C25" i="150"/>
  <c r="J24" i="150"/>
  <c r="C24" i="150"/>
  <c r="J23" i="150"/>
  <c r="E23" i="150"/>
  <c r="J22" i="150"/>
  <c r="H22" i="150"/>
  <c r="E22" i="150"/>
  <c r="C22" i="150"/>
  <c r="J21" i="150"/>
  <c r="H21" i="150"/>
  <c r="E21" i="150"/>
  <c r="C21" i="150"/>
  <c r="H20" i="150"/>
  <c r="C20" i="150"/>
  <c r="J19" i="150"/>
  <c r="H19" i="150"/>
  <c r="E19" i="150"/>
  <c r="C19" i="150"/>
  <c r="J18" i="150"/>
  <c r="H18" i="150"/>
  <c r="E18" i="150"/>
  <c r="C18" i="150"/>
  <c r="J17" i="150"/>
  <c r="H17" i="150"/>
  <c r="E17" i="150"/>
  <c r="C17" i="150"/>
  <c r="K16" i="150"/>
  <c r="J16" i="150"/>
  <c r="I16" i="150"/>
  <c r="H16" i="150"/>
  <c r="F16" i="150"/>
  <c r="E16" i="150"/>
  <c r="D16" i="150"/>
  <c r="C16" i="150"/>
  <c r="L14" i="150"/>
  <c r="N13" i="150"/>
  <c r="K13" i="150"/>
  <c r="F13" i="150"/>
  <c r="E13" i="150"/>
  <c r="J13" i="150" s="1"/>
  <c r="C13" i="150"/>
  <c r="C26" i="150" s="1"/>
  <c r="H26" i="150" s="1"/>
  <c r="K26" i="151"/>
  <c r="F26" i="151"/>
  <c r="E26" i="151"/>
  <c r="J26" i="151" s="1"/>
  <c r="H25" i="151"/>
  <c r="C25" i="151"/>
  <c r="J24" i="151"/>
  <c r="C24" i="151"/>
  <c r="J23" i="151"/>
  <c r="E23" i="151"/>
  <c r="J22" i="151"/>
  <c r="H22" i="151"/>
  <c r="E22" i="151"/>
  <c r="C22" i="151"/>
  <c r="J21" i="151"/>
  <c r="H21" i="151"/>
  <c r="E21" i="151"/>
  <c r="C21" i="151"/>
  <c r="H20" i="151"/>
  <c r="C20" i="151"/>
  <c r="J19" i="151"/>
  <c r="H19" i="151"/>
  <c r="E19" i="151"/>
  <c r="C19" i="151"/>
  <c r="J18" i="151"/>
  <c r="H18" i="151"/>
  <c r="E18" i="151"/>
  <c r="C18" i="151"/>
  <c r="J17" i="151"/>
  <c r="H17" i="151"/>
  <c r="E17" i="151"/>
  <c r="C17" i="151"/>
  <c r="K16" i="151"/>
  <c r="J16" i="151"/>
  <c r="I16" i="151"/>
  <c r="H16" i="151"/>
  <c r="F16" i="151"/>
  <c r="E16" i="151"/>
  <c r="D16" i="151"/>
  <c r="C16" i="151"/>
  <c r="L14" i="151"/>
  <c r="N13" i="151"/>
  <c r="K13" i="151"/>
  <c r="F13" i="151"/>
  <c r="E13" i="151"/>
  <c r="J13" i="151" s="1"/>
  <c r="C13" i="151"/>
  <c r="C26" i="151" s="1"/>
  <c r="H26" i="151" s="1"/>
  <c r="K26" i="152"/>
  <c r="F26" i="152"/>
  <c r="E26" i="152"/>
  <c r="J26" i="152" s="1"/>
  <c r="H25" i="152"/>
  <c r="C25" i="152"/>
  <c r="J24" i="152"/>
  <c r="C24" i="152"/>
  <c r="J23" i="152"/>
  <c r="E23" i="152"/>
  <c r="J22" i="152"/>
  <c r="H22" i="152"/>
  <c r="E22" i="152"/>
  <c r="C22" i="152"/>
  <c r="J21" i="152"/>
  <c r="H21" i="152"/>
  <c r="E21" i="152"/>
  <c r="C21" i="152"/>
  <c r="H20" i="152"/>
  <c r="C20" i="152"/>
  <c r="J19" i="152"/>
  <c r="H19" i="152"/>
  <c r="E19" i="152"/>
  <c r="C19" i="152"/>
  <c r="J18" i="152"/>
  <c r="H18" i="152"/>
  <c r="E18" i="152"/>
  <c r="C18" i="152"/>
  <c r="J17" i="152"/>
  <c r="H17" i="152"/>
  <c r="E17" i="152"/>
  <c r="C17" i="152"/>
  <c r="K16" i="152"/>
  <c r="J16" i="152"/>
  <c r="I16" i="152"/>
  <c r="H16" i="152"/>
  <c r="F16" i="152"/>
  <c r="E16" i="152"/>
  <c r="D16" i="152"/>
  <c r="C16" i="152"/>
  <c r="L14" i="152"/>
  <c r="N13" i="152"/>
  <c r="K13" i="152"/>
  <c r="F13" i="152"/>
  <c r="E13" i="152"/>
  <c r="J13" i="152" s="1"/>
  <c r="C13" i="152"/>
  <c r="C26" i="152" s="1"/>
  <c r="H26" i="152" s="1"/>
  <c r="K26" i="153"/>
  <c r="F26" i="153"/>
  <c r="E26" i="153"/>
  <c r="J26" i="153" s="1"/>
  <c r="H25" i="153"/>
  <c r="C25" i="153"/>
  <c r="J24" i="153"/>
  <c r="C24" i="153"/>
  <c r="J23" i="153"/>
  <c r="E23" i="153"/>
  <c r="J22" i="153"/>
  <c r="H22" i="153"/>
  <c r="E22" i="153"/>
  <c r="C22" i="153"/>
  <c r="J21" i="153"/>
  <c r="H21" i="153"/>
  <c r="E21" i="153"/>
  <c r="C21" i="153"/>
  <c r="H20" i="153"/>
  <c r="C20" i="153"/>
  <c r="J19" i="153"/>
  <c r="H19" i="153"/>
  <c r="E19" i="153"/>
  <c r="C19" i="153"/>
  <c r="J18" i="153"/>
  <c r="H18" i="153"/>
  <c r="E18" i="153"/>
  <c r="C18" i="153"/>
  <c r="J17" i="153"/>
  <c r="H17" i="153"/>
  <c r="E17" i="153"/>
  <c r="C17" i="153"/>
  <c r="K16" i="153"/>
  <c r="J16" i="153"/>
  <c r="I16" i="153"/>
  <c r="H16" i="153"/>
  <c r="F16" i="153"/>
  <c r="E16" i="153"/>
  <c r="D16" i="153"/>
  <c r="C16" i="153"/>
  <c r="L14" i="153"/>
  <c r="N13" i="153"/>
  <c r="K13" i="153"/>
  <c r="F13" i="153"/>
  <c r="E13" i="153"/>
  <c r="J13" i="153" s="1"/>
  <c r="C13" i="153"/>
  <c r="C26" i="153" s="1"/>
  <c r="H26" i="153" s="1"/>
  <c r="K26" i="154"/>
  <c r="F26" i="154"/>
  <c r="E26" i="154"/>
  <c r="J26" i="154" s="1"/>
  <c r="H25" i="154"/>
  <c r="C25" i="154"/>
  <c r="J24" i="154"/>
  <c r="C24" i="154"/>
  <c r="J23" i="154"/>
  <c r="E23" i="154"/>
  <c r="J22" i="154"/>
  <c r="H22" i="154"/>
  <c r="E22" i="154"/>
  <c r="C22" i="154"/>
  <c r="J21" i="154"/>
  <c r="H21" i="154"/>
  <c r="E21" i="154"/>
  <c r="C21" i="154"/>
  <c r="H20" i="154"/>
  <c r="C20" i="154"/>
  <c r="J19" i="154"/>
  <c r="H19" i="154"/>
  <c r="E19" i="154"/>
  <c r="C19" i="154"/>
  <c r="J18" i="154"/>
  <c r="H18" i="154"/>
  <c r="E18" i="154"/>
  <c r="C18" i="154"/>
  <c r="J17" i="154"/>
  <c r="H17" i="154"/>
  <c r="E17" i="154"/>
  <c r="C17" i="154"/>
  <c r="K16" i="154"/>
  <c r="J16" i="154"/>
  <c r="I16" i="154"/>
  <c r="H16" i="154"/>
  <c r="F16" i="154"/>
  <c r="E16" i="154"/>
  <c r="D16" i="154"/>
  <c r="C16" i="154"/>
  <c r="L14" i="154"/>
  <c r="N13" i="154"/>
  <c r="K13" i="154"/>
  <c r="F13" i="154"/>
  <c r="E13" i="154"/>
  <c r="J13" i="154" s="1"/>
  <c r="C13" i="154"/>
  <c r="N14" i="154" s="1"/>
  <c r="K26" i="155"/>
  <c r="F26" i="155"/>
  <c r="E26" i="155"/>
  <c r="J26" i="155" s="1"/>
  <c r="H25" i="155"/>
  <c r="C25" i="155"/>
  <c r="J24" i="155"/>
  <c r="C24" i="155"/>
  <c r="J23" i="155"/>
  <c r="E23" i="155"/>
  <c r="J22" i="155"/>
  <c r="H22" i="155"/>
  <c r="E22" i="155"/>
  <c r="C22" i="155"/>
  <c r="J21" i="155"/>
  <c r="H21" i="155"/>
  <c r="E21" i="155"/>
  <c r="C21" i="155"/>
  <c r="H20" i="155"/>
  <c r="C20" i="155"/>
  <c r="J19" i="155"/>
  <c r="H19" i="155"/>
  <c r="E19" i="155"/>
  <c r="C19" i="155"/>
  <c r="J18" i="155"/>
  <c r="H18" i="155"/>
  <c r="E18" i="155"/>
  <c r="C18" i="155"/>
  <c r="J17" i="155"/>
  <c r="H17" i="155"/>
  <c r="E17" i="155"/>
  <c r="C17" i="155"/>
  <c r="K16" i="155"/>
  <c r="J16" i="155"/>
  <c r="I16" i="155"/>
  <c r="H16" i="155"/>
  <c r="F16" i="155"/>
  <c r="E16" i="155"/>
  <c r="D16" i="155"/>
  <c r="C16" i="155"/>
  <c r="L14" i="155"/>
  <c r="N13" i="155"/>
  <c r="K13" i="155"/>
  <c r="F13" i="155"/>
  <c r="E13" i="155"/>
  <c r="J13" i="155" s="1"/>
  <c r="C13" i="155"/>
  <c r="C26" i="155" s="1"/>
  <c r="H26" i="155" s="1"/>
  <c r="K26" i="156"/>
  <c r="F26" i="156"/>
  <c r="E26" i="156"/>
  <c r="J26" i="156" s="1"/>
  <c r="H25" i="156"/>
  <c r="C25" i="156"/>
  <c r="J24" i="156"/>
  <c r="C24" i="156"/>
  <c r="J23" i="156"/>
  <c r="E23" i="156"/>
  <c r="J22" i="156"/>
  <c r="H22" i="156"/>
  <c r="E22" i="156"/>
  <c r="C22" i="156"/>
  <c r="J21" i="156"/>
  <c r="H21" i="156"/>
  <c r="E21" i="156"/>
  <c r="C21" i="156"/>
  <c r="H20" i="156"/>
  <c r="C20" i="156"/>
  <c r="J19" i="156"/>
  <c r="H19" i="156"/>
  <c r="E19" i="156"/>
  <c r="C19" i="156"/>
  <c r="J18" i="156"/>
  <c r="H18" i="156"/>
  <c r="E18" i="156"/>
  <c r="C18" i="156"/>
  <c r="J17" i="156"/>
  <c r="H17" i="156"/>
  <c r="E17" i="156"/>
  <c r="C17" i="156"/>
  <c r="K16" i="156"/>
  <c r="J16" i="156"/>
  <c r="I16" i="156"/>
  <c r="H16" i="156"/>
  <c r="F16" i="156"/>
  <c r="E16" i="156"/>
  <c r="D16" i="156"/>
  <c r="C16" i="156"/>
  <c r="L14" i="156"/>
  <c r="N13" i="156"/>
  <c r="K13" i="156"/>
  <c r="F13" i="156"/>
  <c r="E13" i="156"/>
  <c r="J13" i="156" s="1"/>
  <c r="C13" i="156"/>
  <c r="C26" i="156" s="1"/>
  <c r="H26" i="156" s="1"/>
  <c r="K26" i="157"/>
  <c r="F26" i="157"/>
  <c r="E26" i="157"/>
  <c r="J26" i="157" s="1"/>
  <c r="H25" i="157"/>
  <c r="C25" i="157"/>
  <c r="J24" i="157"/>
  <c r="C24" i="157"/>
  <c r="J23" i="157"/>
  <c r="E23" i="157"/>
  <c r="J22" i="157"/>
  <c r="H22" i="157"/>
  <c r="E22" i="157"/>
  <c r="C22" i="157"/>
  <c r="J21" i="157"/>
  <c r="H21" i="157"/>
  <c r="E21" i="157"/>
  <c r="C21" i="157"/>
  <c r="H20" i="157"/>
  <c r="C20" i="157"/>
  <c r="J19" i="157"/>
  <c r="H19" i="157"/>
  <c r="E19" i="157"/>
  <c r="C19" i="157"/>
  <c r="J18" i="157"/>
  <c r="H18" i="157"/>
  <c r="E18" i="157"/>
  <c r="C18" i="157"/>
  <c r="J17" i="157"/>
  <c r="H17" i="157"/>
  <c r="E17" i="157"/>
  <c r="C17" i="157"/>
  <c r="K16" i="157"/>
  <c r="J16" i="157"/>
  <c r="I16" i="157"/>
  <c r="H16" i="157"/>
  <c r="F16" i="157"/>
  <c r="E16" i="157"/>
  <c r="D16" i="157"/>
  <c r="C16" i="157"/>
  <c r="L14" i="157"/>
  <c r="N13" i="157"/>
  <c r="K13" i="157"/>
  <c r="F13" i="157"/>
  <c r="E13" i="157"/>
  <c r="J13" i="157" s="1"/>
  <c r="C13" i="157"/>
  <c r="H13" i="157" s="1"/>
  <c r="K26" i="158"/>
  <c r="F26" i="158"/>
  <c r="E26" i="158"/>
  <c r="J26" i="158" s="1"/>
  <c r="H25" i="158"/>
  <c r="C25" i="158"/>
  <c r="J24" i="158"/>
  <c r="C24" i="158"/>
  <c r="J23" i="158"/>
  <c r="E23" i="158"/>
  <c r="J22" i="158"/>
  <c r="H22" i="158"/>
  <c r="E22" i="158"/>
  <c r="C22" i="158"/>
  <c r="J21" i="158"/>
  <c r="H21" i="158"/>
  <c r="E21" i="158"/>
  <c r="C21" i="158"/>
  <c r="H20" i="158"/>
  <c r="C20" i="158"/>
  <c r="J19" i="158"/>
  <c r="H19" i="158"/>
  <c r="E19" i="158"/>
  <c r="C19" i="158"/>
  <c r="J18" i="158"/>
  <c r="H18" i="158"/>
  <c r="E18" i="158"/>
  <c r="C18" i="158"/>
  <c r="J17" i="158"/>
  <c r="H17" i="158"/>
  <c r="E17" i="158"/>
  <c r="C17" i="158"/>
  <c r="K16" i="158"/>
  <c r="J16" i="158"/>
  <c r="I16" i="158"/>
  <c r="H16" i="158"/>
  <c r="F16" i="158"/>
  <c r="E16" i="158"/>
  <c r="D16" i="158"/>
  <c r="C16" i="158"/>
  <c r="L14" i="158"/>
  <c r="N13" i="158"/>
  <c r="K13" i="158"/>
  <c r="F13" i="158"/>
  <c r="E13" i="158"/>
  <c r="J13" i="158" s="1"/>
  <c r="C13" i="158"/>
  <c r="H13" i="158" s="1"/>
  <c r="K26" i="159"/>
  <c r="H26" i="159"/>
  <c r="F26" i="159"/>
  <c r="E26" i="159"/>
  <c r="J26" i="159" s="1"/>
  <c r="E1" i="13"/>
  <c r="E1" i="131" s="1"/>
  <c r="D13" i="13" l="1"/>
  <c r="F14" i="13" s="1"/>
  <c r="D13" i="131"/>
  <c r="F14" i="131" s="1"/>
  <c r="E1" i="132"/>
  <c r="I13" i="131"/>
  <c r="K14" i="131" s="1"/>
  <c r="D26" i="131"/>
  <c r="F27" i="131" s="1"/>
  <c r="I26" i="131"/>
  <c r="K27" i="131" s="1"/>
  <c r="I13" i="13"/>
  <c r="K14" i="13" s="1"/>
  <c r="I26" i="13"/>
  <c r="K27" i="13" s="1"/>
  <c r="D26" i="132"/>
  <c r="F27" i="132" s="1"/>
  <c r="D26" i="13"/>
  <c r="F27" i="13" s="1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D13" i="132" l="1"/>
  <c r="F14" i="132" s="1"/>
  <c r="I13" i="132"/>
  <c r="K14" i="132" s="1"/>
  <c r="E1" i="133"/>
  <c r="I26" i="132"/>
  <c r="K27" i="132" s="1"/>
  <c r="E1" i="134" l="1"/>
  <c r="D13" i="133"/>
  <c r="F14" i="133" s="1"/>
  <c r="I13" i="133"/>
  <c r="K14" i="133" s="1"/>
  <c r="D26" i="133"/>
  <c r="F27" i="133" s="1"/>
  <c r="I26" i="133"/>
  <c r="K27" i="133" s="1"/>
  <c r="J10" i="1"/>
  <c r="D13" i="134" l="1"/>
  <c r="F14" i="134" s="1"/>
  <c r="I13" i="134"/>
  <c r="K14" i="134" s="1"/>
  <c r="E1" i="135"/>
  <c r="I26" i="134"/>
  <c r="K27" i="134" s="1"/>
  <c r="D26" i="134"/>
  <c r="F27" i="134" s="1"/>
  <c r="Q13" i="159"/>
  <c r="Q12" i="159"/>
  <c r="Q11" i="159"/>
  <c r="O11" i="159"/>
  <c r="O12" i="159" s="1"/>
  <c r="Q10" i="159"/>
  <c r="Q9" i="159"/>
  <c r="O9" i="159"/>
  <c r="N9" i="159"/>
  <c r="Q8" i="159"/>
  <c r="O8" i="159"/>
  <c r="Q7" i="159"/>
  <c r="O7" i="159"/>
  <c r="N7" i="159"/>
  <c r="Q6" i="159"/>
  <c r="O6" i="159"/>
  <c r="Q5" i="159"/>
  <c r="O5" i="159"/>
  <c r="N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N4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Q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N12" i="138"/>
  <c r="Q11" i="138"/>
  <c r="O11" i="138"/>
  <c r="O12" i="138" s="1"/>
  <c r="Q10" i="138"/>
  <c r="N10" i="138"/>
  <c r="Q9" i="138"/>
  <c r="O9" i="138"/>
  <c r="Q8" i="138"/>
  <c r="O8" i="138"/>
  <c r="Q7" i="138"/>
  <c r="O7" i="138"/>
  <c r="Q6" i="138"/>
  <c r="O6" i="138"/>
  <c r="N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N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N9" i="133"/>
  <c r="Q8" i="133"/>
  <c r="O8" i="133"/>
  <c r="Q7" i="133"/>
  <c r="O7" i="133"/>
  <c r="N7" i="133"/>
  <c r="Q6" i="133"/>
  <c r="O6" i="133"/>
  <c r="Q5" i="133"/>
  <c r="O5" i="133"/>
  <c r="N5" i="133"/>
  <c r="Q13" i="132"/>
  <c r="Q12" i="132"/>
  <c r="Q11" i="132"/>
  <c r="O11" i="132"/>
  <c r="O12" i="132" s="1"/>
  <c r="Q10" i="132"/>
  <c r="Q9" i="132"/>
  <c r="O9" i="132"/>
  <c r="Q8" i="132"/>
  <c r="O8" i="132"/>
  <c r="N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E13" i="159"/>
  <c r="C13" i="159"/>
  <c r="J12" i="159"/>
  <c r="E12" i="159"/>
  <c r="J25" i="159" s="1"/>
  <c r="C12" i="159"/>
  <c r="J11" i="159"/>
  <c r="E11" i="159"/>
  <c r="P12" i="159" s="1"/>
  <c r="C11" i="159"/>
  <c r="E10" i="159"/>
  <c r="C10" i="159"/>
  <c r="E9" i="159"/>
  <c r="C9" i="159"/>
  <c r="H22" i="159" s="1"/>
  <c r="E8" i="159"/>
  <c r="J21" i="159" s="1"/>
  <c r="C8" i="159"/>
  <c r="C21" i="159" s="1"/>
  <c r="E7" i="159"/>
  <c r="C7" i="159"/>
  <c r="H20" i="159" s="1"/>
  <c r="E6" i="159"/>
  <c r="J19" i="159" s="1"/>
  <c r="C6" i="159"/>
  <c r="C19" i="159" s="1"/>
  <c r="E5" i="159"/>
  <c r="C5" i="159"/>
  <c r="H18" i="159" s="1"/>
  <c r="E4" i="159"/>
  <c r="J17" i="159" s="1"/>
  <c r="C4" i="159"/>
  <c r="C17" i="159" s="1"/>
  <c r="F3" i="159"/>
  <c r="E3" i="159"/>
  <c r="D3" i="159"/>
  <c r="C3" i="159"/>
  <c r="C16" i="159" s="1"/>
  <c r="E12" i="158"/>
  <c r="C12" i="158"/>
  <c r="E11" i="158"/>
  <c r="C11" i="158"/>
  <c r="E10" i="158"/>
  <c r="C10" i="158"/>
  <c r="E9" i="158"/>
  <c r="J9" i="158" s="1"/>
  <c r="C9" i="158"/>
  <c r="H9" i="158" s="1"/>
  <c r="E8" i="158"/>
  <c r="J8" i="158" s="1"/>
  <c r="C8" i="158"/>
  <c r="H8" i="158" s="1"/>
  <c r="E7" i="158"/>
  <c r="C7" i="158"/>
  <c r="H7" i="158" s="1"/>
  <c r="E6" i="158"/>
  <c r="C6" i="158"/>
  <c r="E5" i="158"/>
  <c r="C5" i="158"/>
  <c r="H5" i="158" s="1"/>
  <c r="E4" i="158"/>
  <c r="C4" i="158"/>
  <c r="F3" i="158"/>
  <c r="E3" i="158"/>
  <c r="D3" i="158"/>
  <c r="C3" i="158"/>
  <c r="H12" i="157"/>
  <c r="E12" i="157"/>
  <c r="C12" i="157"/>
  <c r="E11" i="157"/>
  <c r="C11" i="157"/>
  <c r="E10" i="157"/>
  <c r="C10" i="157"/>
  <c r="E9" i="157"/>
  <c r="C9" i="157"/>
  <c r="E8" i="157"/>
  <c r="C8" i="157"/>
  <c r="E7" i="157"/>
  <c r="C7" i="157"/>
  <c r="E6" i="157"/>
  <c r="C6" i="157"/>
  <c r="E5" i="157"/>
  <c r="C5" i="157"/>
  <c r="E4" i="157"/>
  <c r="C4" i="157"/>
  <c r="F3" i="157"/>
  <c r="E3" i="157"/>
  <c r="D3" i="157"/>
  <c r="C3" i="157"/>
  <c r="E12" i="156"/>
  <c r="C12" i="156"/>
  <c r="H12" i="156" s="1"/>
  <c r="E11" i="156"/>
  <c r="C11" i="156"/>
  <c r="E10" i="156"/>
  <c r="C10" i="156"/>
  <c r="E9" i="156"/>
  <c r="C9" i="156"/>
  <c r="E8" i="156"/>
  <c r="C8" i="156"/>
  <c r="E7" i="156"/>
  <c r="C7" i="156"/>
  <c r="E6" i="156"/>
  <c r="C6" i="156"/>
  <c r="E5" i="156"/>
  <c r="C5" i="156"/>
  <c r="E4" i="156"/>
  <c r="C4" i="156"/>
  <c r="F3" i="156"/>
  <c r="E3" i="156"/>
  <c r="D3" i="156"/>
  <c r="C3" i="156"/>
  <c r="E12" i="155"/>
  <c r="C12" i="155"/>
  <c r="E11" i="155"/>
  <c r="C11" i="155"/>
  <c r="E10" i="155"/>
  <c r="C10" i="155"/>
  <c r="E9" i="155"/>
  <c r="C9" i="155"/>
  <c r="E8" i="155"/>
  <c r="C8" i="155"/>
  <c r="E7" i="155"/>
  <c r="C7" i="155"/>
  <c r="E6" i="155"/>
  <c r="C6" i="155"/>
  <c r="E5" i="155"/>
  <c r="C5" i="155"/>
  <c r="E4" i="155"/>
  <c r="C4" i="155"/>
  <c r="F3" i="155"/>
  <c r="E3" i="155"/>
  <c r="D3" i="155"/>
  <c r="C3" i="155"/>
  <c r="H12" i="154"/>
  <c r="E12" i="154"/>
  <c r="C12" i="154"/>
  <c r="E11" i="154"/>
  <c r="C11" i="154"/>
  <c r="E10" i="154"/>
  <c r="C10" i="154"/>
  <c r="E9" i="154"/>
  <c r="C9" i="154"/>
  <c r="E8" i="154"/>
  <c r="C8" i="154"/>
  <c r="E7" i="154"/>
  <c r="C7" i="154"/>
  <c r="E6" i="154"/>
  <c r="C6" i="154"/>
  <c r="E5" i="154"/>
  <c r="C5" i="154"/>
  <c r="E4" i="154"/>
  <c r="C4" i="154"/>
  <c r="F3" i="154"/>
  <c r="E3" i="154"/>
  <c r="D3" i="154"/>
  <c r="C3" i="154"/>
  <c r="J12" i="153"/>
  <c r="H12" i="153"/>
  <c r="E12" i="153"/>
  <c r="C12" i="153"/>
  <c r="J11" i="153"/>
  <c r="E11" i="153"/>
  <c r="C11" i="153"/>
  <c r="E10" i="153"/>
  <c r="C10" i="153"/>
  <c r="E9" i="153"/>
  <c r="C9" i="153"/>
  <c r="E8" i="153"/>
  <c r="C8" i="153"/>
  <c r="E7" i="153"/>
  <c r="C7" i="153"/>
  <c r="E6" i="153"/>
  <c r="C6" i="153"/>
  <c r="E5" i="153"/>
  <c r="C5" i="153"/>
  <c r="E4" i="153"/>
  <c r="C4" i="153"/>
  <c r="F3" i="153"/>
  <c r="E3" i="153"/>
  <c r="D3" i="153"/>
  <c r="C3" i="153"/>
  <c r="E12" i="152"/>
  <c r="C12" i="152"/>
  <c r="E11" i="152"/>
  <c r="C11" i="152"/>
  <c r="J10" i="152"/>
  <c r="E10" i="152"/>
  <c r="C10" i="152"/>
  <c r="E9" i="152"/>
  <c r="C9" i="152"/>
  <c r="E8" i="152"/>
  <c r="J8" i="152" s="1"/>
  <c r="C8" i="152"/>
  <c r="E7" i="152"/>
  <c r="C7" i="152"/>
  <c r="J6" i="152"/>
  <c r="E6" i="152"/>
  <c r="C6" i="152"/>
  <c r="E5" i="152"/>
  <c r="C5" i="152"/>
  <c r="E4" i="152"/>
  <c r="J4" i="152" s="1"/>
  <c r="C4" i="152"/>
  <c r="F3" i="152"/>
  <c r="E3" i="152"/>
  <c r="D3" i="152"/>
  <c r="C3" i="152"/>
  <c r="H12" i="151"/>
  <c r="E12" i="151"/>
  <c r="J12" i="151" s="1"/>
  <c r="C12" i="151"/>
  <c r="J11" i="151"/>
  <c r="E11" i="151"/>
  <c r="C11" i="151"/>
  <c r="E10" i="151"/>
  <c r="C10" i="151"/>
  <c r="E9" i="151"/>
  <c r="C9" i="151"/>
  <c r="E8" i="151"/>
  <c r="C8" i="151"/>
  <c r="E7" i="151"/>
  <c r="C7" i="151"/>
  <c r="E6" i="151"/>
  <c r="C6" i="151"/>
  <c r="E5" i="151"/>
  <c r="C5" i="151"/>
  <c r="E4" i="151"/>
  <c r="C4" i="151"/>
  <c r="F3" i="151"/>
  <c r="E3" i="151"/>
  <c r="D3" i="151"/>
  <c r="C3" i="151"/>
  <c r="E12" i="150"/>
  <c r="C12" i="150"/>
  <c r="H12" i="150" s="1"/>
  <c r="E11" i="150"/>
  <c r="C11" i="150"/>
  <c r="E10" i="150"/>
  <c r="C10" i="150"/>
  <c r="E9" i="150"/>
  <c r="C9" i="150"/>
  <c r="E8" i="150"/>
  <c r="C8" i="150"/>
  <c r="E7" i="150"/>
  <c r="C7" i="150"/>
  <c r="E6" i="150"/>
  <c r="C6" i="150"/>
  <c r="E5" i="150"/>
  <c r="C5" i="150"/>
  <c r="E4" i="150"/>
  <c r="C4" i="150"/>
  <c r="F3" i="150"/>
  <c r="E3" i="150"/>
  <c r="D3" i="150"/>
  <c r="C3" i="150"/>
  <c r="E12" i="149"/>
  <c r="C12" i="149"/>
  <c r="H12" i="149" s="1"/>
  <c r="E11" i="149"/>
  <c r="C11" i="149"/>
  <c r="E10" i="149"/>
  <c r="C10" i="149"/>
  <c r="E9" i="149"/>
  <c r="C9" i="149"/>
  <c r="E8" i="149"/>
  <c r="C8" i="149"/>
  <c r="E7" i="149"/>
  <c r="C7" i="149"/>
  <c r="E6" i="149"/>
  <c r="C6" i="149"/>
  <c r="E5" i="149"/>
  <c r="C5" i="149"/>
  <c r="E4" i="149"/>
  <c r="C4" i="149"/>
  <c r="F3" i="149"/>
  <c r="E3" i="149"/>
  <c r="D3" i="149"/>
  <c r="C3" i="149"/>
  <c r="E12" i="148"/>
  <c r="C12" i="148"/>
  <c r="H12" i="148" s="1"/>
  <c r="E11" i="148"/>
  <c r="C11" i="148"/>
  <c r="E10" i="148"/>
  <c r="C10" i="148"/>
  <c r="E9" i="148"/>
  <c r="C9" i="148"/>
  <c r="E8" i="148"/>
  <c r="C8" i="148"/>
  <c r="E7" i="148"/>
  <c r="C7" i="148"/>
  <c r="E6" i="148"/>
  <c r="C6" i="148"/>
  <c r="E5" i="148"/>
  <c r="C5" i="148"/>
  <c r="E4" i="148"/>
  <c r="C4" i="148"/>
  <c r="F3" i="148"/>
  <c r="E3" i="148"/>
  <c r="D3" i="148"/>
  <c r="I3" i="148" s="1"/>
  <c r="C3" i="148"/>
  <c r="E12" i="147"/>
  <c r="C12" i="147"/>
  <c r="E11" i="147"/>
  <c r="C11" i="147"/>
  <c r="E10" i="147"/>
  <c r="C10" i="147"/>
  <c r="E9" i="147"/>
  <c r="C9" i="147"/>
  <c r="E8" i="147"/>
  <c r="C8" i="147"/>
  <c r="E7" i="147"/>
  <c r="C7" i="147"/>
  <c r="E6" i="147"/>
  <c r="C6" i="147"/>
  <c r="E5" i="147"/>
  <c r="C5" i="147"/>
  <c r="E4" i="147"/>
  <c r="C4" i="147"/>
  <c r="F3" i="147"/>
  <c r="E3" i="147"/>
  <c r="D3" i="147"/>
  <c r="C3" i="147"/>
  <c r="E12" i="146"/>
  <c r="C12" i="146"/>
  <c r="E11" i="146"/>
  <c r="J11" i="146" s="1"/>
  <c r="C11" i="146"/>
  <c r="E10" i="146"/>
  <c r="C10" i="146"/>
  <c r="E9" i="146"/>
  <c r="C9" i="146"/>
  <c r="E8" i="146"/>
  <c r="C8" i="146"/>
  <c r="E7" i="146"/>
  <c r="C7" i="146"/>
  <c r="E6" i="146"/>
  <c r="C6" i="146"/>
  <c r="E5" i="146"/>
  <c r="C5" i="146"/>
  <c r="E4" i="146"/>
  <c r="C4" i="146"/>
  <c r="F3" i="146"/>
  <c r="E3" i="146"/>
  <c r="D3" i="146"/>
  <c r="C3" i="146"/>
  <c r="H12" i="145"/>
  <c r="E12" i="145"/>
  <c r="C12" i="145"/>
  <c r="E11" i="145"/>
  <c r="J11" i="145" s="1"/>
  <c r="C11" i="145"/>
  <c r="E10" i="145"/>
  <c r="C10" i="145"/>
  <c r="E9" i="145"/>
  <c r="C9" i="145"/>
  <c r="E8" i="145"/>
  <c r="C8" i="145"/>
  <c r="E7" i="145"/>
  <c r="C7" i="145"/>
  <c r="E6" i="145"/>
  <c r="C6" i="145"/>
  <c r="E5" i="145"/>
  <c r="C5" i="145"/>
  <c r="E4" i="145"/>
  <c r="C4" i="145"/>
  <c r="F3" i="145"/>
  <c r="E3" i="145"/>
  <c r="D3" i="145"/>
  <c r="C3" i="145"/>
  <c r="E12" i="144"/>
  <c r="C12" i="144"/>
  <c r="E11" i="144"/>
  <c r="C11" i="144"/>
  <c r="E10" i="144"/>
  <c r="C10" i="144"/>
  <c r="E9" i="144"/>
  <c r="C9" i="144"/>
  <c r="E8" i="144"/>
  <c r="C8" i="144"/>
  <c r="E7" i="144"/>
  <c r="C7" i="144"/>
  <c r="E6" i="144"/>
  <c r="C6" i="144"/>
  <c r="E5" i="144"/>
  <c r="C5" i="144"/>
  <c r="E4" i="144"/>
  <c r="C4" i="144"/>
  <c r="F3" i="144"/>
  <c r="E3" i="144"/>
  <c r="D3" i="144"/>
  <c r="C3" i="144"/>
  <c r="E12" i="143"/>
  <c r="C12" i="143"/>
  <c r="E11" i="143"/>
  <c r="J11" i="143" s="1"/>
  <c r="C11" i="143"/>
  <c r="E10" i="143"/>
  <c r="C10" i="143"/>
  <c r="E9" i="143"/>
  <c r="C9" i="143"/>
  <c r="E8" i="143"/>
  <c r="C8" i="143"/>
  <c r="E7" i="143"/>
  <c r="C7" i="143"/>
  <c r="E6" i="143"/>
  <c r="C6" i="143"/>
  <c r="E5" i="143"/>
  <c r="C5" i="143"/>
  <c r="E4" i="143"/>
  <c r="C4" i="143"/>
  <c r="F3" i="143"/>
  <c r="E3" i="143"/>
  <c r="D3" i="143"/>
  <c r="C3" i="143"/>
  <c r="E12" i="142"/>
  <c r="C12" i="142"/>
  <c r="E11" i="142"/>
  <c r="C11" i="142"/>
  <c r="E10" i="142"/>
  <c r="C10" i="142"/>
  <c r="J9" i="142"/>
  <c r="E9" i="142"/>
  <c r="C9" i="142"/>
  <c r="E8" i="142"/>
  <c r="C8" i="142"/>
  <c r="E7" i="142"/>
  <c r="C7" i="142"/>
  <c r="E6" i="142"/>
  <c r="C6" i="142"/>
  <c r="E5" i="142"/>
  <c r="C5" i="142"/>
  <c r="E4" i="142"/>
  <c r="C4" i="142"/>
  <c r="F3" i="142"/>
  <c r="E3" i="142"/>
  <c r="D3" i="142"/>
  <c r="C3" i="142"/>
  <c r="E12" i="141"/>
  <c r="C12" i="141"/>
  <c r="J11" i="141"/>
  <c r="E11" i="141"/>
  <c r="C11" i="141"/>
  <c r="E10" i="141"/>
  <c r="C10" i="141"/>
  <c r="E9" i="141"/>
  <c r="C9" i="141"/>
  <c r="E8" i="141"/>
  <c r="C8" i="141"/>
  <c r="E7" i="141"/>
  <c r="C7" i="141"/>
  <c r="E6" i="141"/>
  <c r="C6" i="141"/>
  <c r="E5" i="141"/>
  <c r="C5" i="141"/>
  <c r="E4" i="141"/>
  <c r="C4" i="141"/>
  <c r="F3" i="141"/>
  <c r="E3" i="141"/>
  <c r="D3" i="141"/>
  <c r="C3" i="141"/>
  <c r="J12" i="140"/>
  <c r="H12" i="140"/>
  <c r="E12" i="140"/>
  <c r="C12" i="140"/>
  <c r="J11" i="140"/>
  <c r="E11" i="140"/>
  <c r="C11" i="140"/>
  <c r="E10" i="140"/>
  <c r="C10" i="140"/>
  <c r="E9" i="140"/>
  <c r="C9" i="140"/>
  <c r="E8" i="140"/>
  <c r="C8" i="140"/>
  <c r="E7" i="140"/>
  <c r="C7" i="140"/>
  <c r="E6" i="140"/>
  <c r="C6" i="140"/>
  <c r="E5" i="140"/>
  <c r="C5" i="140"/>
  <c r="E4" i="140"/>
  <c r="C4" i="140"/>
  <c r="F3" i="140"/>
  <c r="E3" i="140"/>
  <c r="D3" i="140"/>
  <c r="C3" i="140"/>
  <c r="E12" i="139"/>
  <c r="C12" i="139"/>
  <c r="H12" i="139" s="1"/>
  <c r="E11" i="139"/>
  <c r="C11" i="139"/>
  <c r="E10" i="139"/>
  <c r="C10" i="139"/>
  <c r="E9" i="139"/>
  <c r="C9" i="139"/>
  <c r="E8" i="139"/>
  <c r="C8" i="139"/>
  <c r="E7" i="139"/>
  <c r="C7" i="139"/>
  <c r="E6" i="139"/>
  <c r="C6" i="139"/>
  <c r="E5" i="139"/>
  <c r="C5" i="139"/>
  <c r="E4" i="139"/>
  <c r="C4" i="139"/>
  <c r="F3" i="139"/>
  <c r="E3" i="139"/>
  <c r="D3" i="139"/>
  <c r="C3" i="139"/>
  <c r="E12" i="138"/>
  <c r="C12" i="138"/>
  <c r="H12" i="138" s="1"/>
  <c r="E11" i="138"/>
  <c r="C11" i="138"/>
  <c r="E10" i="138"/>
  <c r="C10" i="138"/>
  <c r="E9" i="138"/>
  <c r="C9" i="138"/>
  <c r="E8" i="138"/>
  <c r="C8" i="138"/>
  <c r="E7" i="138"/>
  <c r="C7" i="138"/>
  <c r="E6" i="138"/>
  <c r="C6" i="138"/>
  <c r="E5" i="138"/>
  <c r="C5" i="138"/>
  <c r="E4" i="138"/>
  <c r="C4" i="138"/>
  <c r="F3" i="138"/>
  <c r="E3" i="138"/>
  <c r="D3" i="138"/>
  <c r="C3" i="138"/>
  <c r="E12" i="137"/>
  <c r="C12" i="137"/>
  <c r="E11" i="137"/>
  <c r="C11" i="137"/>
  <c r="E10" i="137"/>
  <c r="C10" i="137"/>
  <c r="E9" i="137"/>
  <c r="C9" i="137"/>
  <c r="J8" i="137"/>
  <c r="E8" i="137"/>
  <c r="C8" i="137"/>
  <c r="E7" i="137"/>
  <c r="C7" i="137"/>
  <c r="E6" i="137"/>
  <c r="C6" i="137"/>
  <c r="J5" i="137"/>
  <c r="E5" i="137"/>
  <c r="C5" i="137"/>
  <c r="E4" i="137"/>
  <c r="C4" i="137"/>
  <c r="F3" i="137"/>
  <c r="E3" i="137"/>
  <c r="D3" i="137"/>
  <c r="C3" i="137"/>
  <c r="E12" i="136"/>
  <c r="C12" i="136"/>
  <c r="E11" i="136"/>
  <c r="C11" i="136"/>
  <c r="E10" i="136"/>
  <c r="C10" i="136"/>
  <c r="E9" i="136"/>
  <c r="C9" i="136"/>
  <c r="E8" i="136"/>
  <c r="C8" i="136"/>
  <c r="E7" i="136"/>
  <c r="C7" i="136"/>
  <c r="E6" i="136"/>
  <c r="C6" i="136"/>
  <c r="E5" i="136"/>
  <c r="C5" i="136"/>
  <c r="E4" i="136"/>
  <c r="C4" i="136"/>
  <c r="F3" i="136"/>
  <c r="E3" i="136"/>
  <c r="D3" i="136"/>
  <c r="C3" i="136"/>
  <c r="E12" i="135"/>
  <c r="C12" i="135"/>
  <c r="E11" i="135"/>
  <c r="C11" i="135"/>
  <c r="E10" i="135"/>
  <c r="C10" i="135"/>
  <c r="E9" i="135"/>
  <c r="C9" i="135"/>
  <c r="E8" i="135"/>
  <c r="C8" i="135"/>
  <c r="E7" i="135"/>
  <c r="C7" i="135"/>
  <c r="E6" i="135"/>
  <c r="C6" i="135"/>
  <c r="E5" i="135"/>
  <c r="C5" i="135"/>
  <c r="E4" i="135"/>
  <c r="C4" i="135"/>
  <c r="F3" i="135"/>
  <c r="E3" i="135"/>
  <c r="D3" i="135"/>
  <c r="I3" i="135" s="1"/>
  <c r="C3" i="135"/>
  <c r="H3" i="135" s="1"/>
  <c r="E12" i="134"/>
  <c r="C12" i="134"/>
  <c r="E11" i="134"/>
  <c r="C11" i="134"/>
  <c r="E10" i="134"/>
  <c r="C10" i="134"/>
  <c r="E9" i="134"/>
  <c r="C9" i="134"/>
  <c r="E8" i="134"/>
  <c r="C8" i="134"/>
  <c r="E7" i="134"/>
  <c r="C7" i="134"/>
  <c r="E6" i="134"/>
  <c r="C6" i="134"/>
  <c r="E5" i="134"/>
  <c r="C5" i="134"/>
  <c r="E4" i="134"/>
  <c r="C4" i="134"/>
  <c r="F3" i="134"/>
  <c r="E3" i="134"/>
  <c r="D3" i="134"/>
  <c r="C3" i="134"/>
  <c r="E12" i="133"/>
  <c r="C12" i="133"/>
  <c r="H12" i="133" s="1"/>
  <c r="E11" i="133"/>
  <c r="C11" i="133"/>
  <c r="E10" i="133"/>
  <c r="C10" i="133"/>
  <c r="E9" i="133"/>
  <c r="C9" i="133"/>
  <c r="E8" i="133"/>
  <c r="C8" i="133"/>
  <c r="E7" i="133"/>
  <c r="C7" i="133"/>
  <c r="E6" i="133"/>
  <c r="C6" i="133"/>
  <c r="E5" i="133"/>
  <c r="C5" i="133"/>
  <c r="E4" i="133"/>
  <c r="C4" i="133"/>
  <c r="F3" i="133"/>
  <c r="E3" i="133"/>
  <c r="D3" i="133"/>
  <c r="C3" i="133"/>
  <c r="E12" i="132"/>
  <c r="C12" i="132"/>
  <c r="E11" i="132"/>
  <c r="C11" i="132"/>
  <c r="E10" i="132"/>
  <c r="C10" i="132"/>
  <c r="E9" i="132"/>
  <c r="C9" i="132"/>
  <c r="E8" i="132"/>
  <c r="C8" i="132"/>
  <c r="E7" i="132"/>
  <c r="C7" i="132"/>
  <c r="E6" i="132"/>
  <c r="C6" i="132"/>
  <c r="E5" i="132"/>
  <c r="C5" i="132"/>
  <c r="E4" i="132"/>
  <c r="C4" i="132"/>
  <c r="F3" i="132"/>
  <c r="E3" i="132"/>
  <c r="D3" i="132"/>
  <c r="C3" i="132"/>
  <c r="E12" i="131"/>
  <c r="C12" i="131"/>
  <c r="H11" i="131"/>
  <c r="E11" i="131"/>
  <c r="C11" i="131"/>
  <c r="J10" i="131"/>
  <c r="E10" i="131"/>
  <c r="C10" i="131"/>
  <c r="E9" i="131"/>
  <c r="C9" i="131"/>
  <c r="E8" i="131"/>
  <c r="C8" i="131"/>
  <c r="E7" i="131"/>
  <c r="C7" i="131"/>
  <c r="E6" i="131"/>
  <c r="C6" i="131"/>
  <c r="H5" i="131"/>
  <c r="E5" i="131"/>
  <c r="C5" i="131"/>
  <c r="E4" i="131"/>
  <c r="C4" i="131"/>
  <c r="H4" i="131" s="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J12" i="1"/>
  <c r="J11" i="1"/>
  <c r="J9" i="1"/>
  <c r="J8" i="1"/>
  <c r="J7" i="1"/>
  <c r="J6" i="1"/>
  <c r="J5" i="1"/>
  <c r="J4" i="1"/>
  <c r="H13" i="1"/>
  <c r="H12" i="1"/>
  <c r="H11" i="1"/>
  <c r="H10" i="1"/>
  <c r="H9" i="1"/>
  <c r="H8" i="1"/>
  <c r="H7" i="1"/>
  <c r="H6" i="1"/>
  <c r="H5" i="1"/>
  <c r="H4" i="1"/>
  <c r="K3" i="1"/>
  <c r="J3" i="1"/>
  <c r="I3" i="1"/>
  <c r="H3" i="1"/>
  <c r="J12" i="13"/>
  <c r="E12" i="13"/>
  <c r="E11" i="13"/>
  <c r="E10" i="13"/>
  <c r="E9" i="13"/>
  <c r="P10" i="13" s="1"/>
  <c r="E8" i="13"/>
  <c r="P9" i="13" s="1"/>
  <c r="E7" i="13"/>
  <c r="P8" i="13" s="1"/>
  <c r="E6" i="13"/>
  <c r="E5" i="13"/>
  <c r="E4" i="13"/>
  <c r="P5" i="13" s="1"/>
  <c r="F3" i="13"/>
  <c r="E3" i="13"/>
  <c r="D3" i="13"/>
  <c r="I3" i="13" s="1"/>
  <c r="C3" i="13"/>
  <c r="H3" i="13" s="1"/>
  <c r="C12" i="13"/>
  <c r="C11" i="13"/>
  <c r="N12" i="13" s="1"/>
  <c r="C10" i="13"/>
  <c r="C9" i="13"/>
  <c r="N10" i="13" s="1"/>
  <c r="C8" i="13"/>
  <c r="C7" i="13"/>
  <c r="N8" i="13" s="1"/>
  <c r="C6" i="13"/>
  <c r="N7" i="13" s="1"/>
  <c r="C5" i="13"/>
  <c r="C4" i="13"/>
  <c r="Q14" i="159" l="1"/>
  <c r="Q14" i="156"/>
  <c r="Q14" i="146"/>
  <c r="J7" i="131"/>
  <c r="E20" i="131"/>
  <c r="J20" i="131"/>
  <c r="E20" i="132"/>
  <c r="J20" i="132"/>
  <c r="J20" i="136"/>
  <c r="E20" i="136"/>
  <c r="E20" i="148"/>
  <c r="J20" i="148"/>
  <c r="E20" i="156"/>
  <c r="J20" i="156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E20" i="141"/>
  <c r="J20" i="141"/>
  <c r="J20" i="152"/>
  <c r="E20" i="152"/>
  <c r="E20" i="154"/>
  <c r="J20" i="154"/>
  <c r="J20" i="134"/>
  <c r="E20" i="134"/>
  <c r="E20" i="139"/>
  <c r="J20" i="139"/>
  <c r="E20" i="146"/>
  <c r="J20" i="146"/>
  <c r="J20" i="150"/>
  <c r="E20" i="150"/>
  <c r="J20" i="145"/>
  <c r="E20" i="145"/>
  <c r="J20" i="158"/>
  <c r="E20" i="158"/>
  <c r="E20" i="13"/>
  <c r="J20" i="13"/>
  <c r="E20" i="133"/>
  <c r="J20" i="133"/>
  <c r="E20" i="138"/>
  <c r="J20" i="138"/>
  <c r="J20" i="149"/>
  <c r="E20" i="149"/>
  <c r="E20" i="157"/>
  <c r="J20" i="157"/>
  <c r="J7" i="137"/>
  <c r="J20" i="137"/>
  <c r="E20" i="137"/>
  <c r="J20" i="144"/>
  <c r="E20" i="144"/>
  <c r="O14" i="132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12" i="139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12" i="141"/>
  <c r="J25" i="151"/>
  <c r="E25" i="151"/>
  <c r="J25" i="157"/>
  <c r="E25" i="157"/>
  <c r="J12" i="133"/>
  <c r="E25" i="135"/>
  <c r="J25" i="135"/>
  <c r="E25" i="138"/>
  <c r="J25" i="138"/>
  <c r="J25" i="143"/>
  <c r="E25" i="143"/>
  <c r="J12" i="145"/>
  <c r="E25" i="145"/>
  <c r="J25" i="145"/>
  <c r="J12" i="146"/>
  <c r="J25" i="148"/>
  <c r="E25" i="148"/>
  <c r="J12" i="150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I13" i="135"/>
  <c r="K14" i="135" s="1"/>
  <c r="D13" i="135"/>
  <c r="F14" i="135" s="1"/>
  <c r="I26" i="135"/>
  <c r="K27" i="135" s="1"/>
  <c r="D26" i="135"/>
  <c r="F27" i="135" s="1"/>
  <c r="E1" i="136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J3" i="13"/>
  <c r="P4" i="136"/>
  <c r="J4" i="137"/>
  <c r="J9" i="137"/>
  <c r="P10" i="137"/>
  <c r="P8" i="138"/>
  <c r="I3" i="140"/>
  <c r="O4" i="140"/>
  <c r="P11" i="13"/>
  <c r="N12" i="135"/>
  <c r="J11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J12" i="135"/>
  <c r="H12" i="146"/>
  <c r="N5" i="154"/>
  <c r="N7" i="154"/>
  <c r="N9" i="154"/>
  <c r="J11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J9" i="155"/>
  <c r="P5" i="138"/>
  <c r="P6" i="138"/>
  <c r="P14" i="159"/>
  <c r="Q4" i="13"/>
  <c r="J11" i="133"/>
  <c r="H12" i="152"/>
  <c r="J10" i="158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J5" i="13"/>
  <c r="J9" i="13"/>
  <c r="P14" i="13"/>
  <c r="P5" i="131"/>
  <c r="P6" i="131"/>
  <c r="P14" i="132"/>
  <c r="P6" i="133"/>
  <c r="H12" i="134"/>
  <c r="P5" i="136"/>
  <c r="P9" i="136"/>
  <c r="N11" i="138"/>
  <c r="P12" i="138"/>
  <c r="J11" i="138"/>
  <c r="P4" i="145"/>
  <c r="N10" i="145"/>
  <c r="P4" i="146"/>
  <c r="N8" i="146"/>
  <c r="N12" i="146"/>
  <c r="P13" i="147"/>
  <c r="J12" i="147"/>
  <c r="N5" i="149"/>
  <c r="N11" i="149"/>
  <c r="H5" i="13"/>
  <c r="K3" i="13"/>
  <c r="J7" i="13"/>
  <c r="O4" i="13"/>
  <c r="N6" i="13"/>
  <c r="P6" i="13"/>
  <c r="Q4" i="131"/>
  <c r="J4" i="131"/>
  <c r="J5" i="131"/>
  <c r="N8" i="131"/>
  <c r="H7" i="131"/>
  <c r="P9" i="131"/>
  <c r="J8" i="131"/>
  <c r="N4" i="132"/>
  <c r="N5" i="132"/>
  <c r="N7" i="132"/>
  <c r="N9" i="132"/>
  <c r="N11" i="132"/>
  <c r="J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J10" i="137"/>
  <c r="P14" i="138"/>
  <c r="N4" i="139"/>
  <c r="N5" i="139"/>
  <c r="N7" i="139"/>
  <c r="N9" i="139"/>
  <c r="P12" i="139"/>
  <c r="J11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J12" i="148"/>
  <c r="P14" i="149"/>
  <c r="N4" i="150"/>
  <c r="N5" i="150"/>
  <c r="N7" i="150"/>
  <c r="N9" i="150"/>
  <c r="N11" i="150"/>
  <c r="P12" i="150"/>
  <c r="J11" i="150"/>
  <c r="P4" i="151"/>
  <c r="N6" i="151"/>
  <c r="N8" i="151"/>
  <c r="N10" i="151"/>
  <c r="N12" i="151"/>
  <c r="P4" i="152"/>
  <c r="N9" i="152"/>
  <c r="P10" i="152"/>
  <c r="J9" i="152"/>
  <c r="P14" i="156"/>
  <c r="N4" i="157"/>
  <c r="N5" i="157"/>
  <c r="N7" i="157"/>
  <c r="N9" i="157"/>
  <c r="N11" i="157"/>
  <c r="P12" i="157"/>
  <c r="J11" i="157"/>
  <c r="N5" i="138"/>
  <c r="N7" i="138"/>
  <c r="N9" i="138"/>
  <c r="N11" i="139"/>
  <c r="H6" i="13"/>
  <c r="J4" i="13"/>
  <c r="J8" i="13"/>
  <c r="P4" i="13"/>
  <c r="P7" i="13"/>
  <c r="P12" i="13"/>
  <c r="N10" i="131"/>
  <c r="H9" i="131"/>
  <c r="P14" i="134"/>
  <c r="Q4" i="137"/>
  <c r="N6" i="137"/>
  <c r="P7" i="137"/>
  <c r="J6" i="137"/>
  <c r="N12" i="137"/>
  <c r="H12" i="137"/>
  <c r="P13" i="138"/>
  <c r="J12" i="138"/>
  <c r="P14" i="147"/>
  <c r="N4" i="148"/>
  <c r="N5" i="148"/>
  <c r="N7" i="148"/>
  <c r="N9" i="148"/>
  <c r="N11" i="148"/>
  <c r="P12" i="148"/>
  <c r="J11" i="148"/>
  <c r="P13" i="149"/>
  <c r="J12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J11" i="149"/>
  <c r="Q4" i="154"/>
  <c r="P6" i="154"/>
  <c r="P8" i="154"/>
  <c r="P10" i="154"/>
  <c r="P13" i="156"/>
  <c r="J12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J6" i="13"/>
  <c r="J11" i="13"/>
  <c r="P4" i="131"/>
  <c r="J6" i="131"/>
  <c r="N9" i="131"/>
  <c r="H8" i="131"/>
  <c r="J9" i="131"/>
  <c r="N12" i="131"/>
  <c r="Q4" i="132"/>
  <c r="P6" i="132"/>
  <c r="P8" i="132"/>
  <c r="P10" i="132"/>
  <c r="P13" i="132"/>
  <c r="J12" i="132"/>
  <c r="Q4" i="134"/>
  <c r="P10" i="134"/>
  <c r="J12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J9" i="144"/>
  <c r="P14" i="146"/>
  <c r="N4" i="147"/>
  <c r="N5" i="147"/>
  <c r="N7" i="147"/>
  <c r="N9" i="147"/>
  <c r="P12" i="147"/>
  <c r="J11" i="147"/>
  <c r="P13" i="150"/>
  <c r="N7" i="152"/>
  <c r="P8" i="152"/>
  <c r="J7" i="152"/>
  <c r="O4" i="153"/>
  <c r="P5" i="153"/>
  <c r="P7" i="153"/>
  <c r="P9" i="153"/>
  <c r="P11" i="153"/>
  <c r="P5" i="155"/>
  <c r="P7" i="155"/>
  <c r="P9" i="155"/>
  <c r="J8" i="155"/>
  <c r="P12" i="155"/>
  <c r="N4" i="156"/>
  <c r="N5" i="156"/>
  <c r="N7" i="156"/>
  <c r="N9" i="156"/>
  <c r="N11" i="156"/>
  <c r="P12" i="156"/>
  <c r="J11" i="156"/>
  <c r="P13" i="157"/>
  <c r="J12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J11" i="134"/>
  <c r="P5" i="135"/>
  <c r="P7" i="135"/>
  <c r="P9" i="135"/>
  <c r="Q4" i="136"/>
  <c r="P10" i="136"/>
  <c r="J12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J10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J11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J5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J12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J12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J10" i="13"/>
  <c r="P11" i="157"/>
  <c r="J10" i="142"/>
  <c r="J10" i="144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D16" i="159"/>
  <c r="E17" i="159"/>
  <c r="E18" i="159"/>
  <c r="E19" i="159"/>
  <c r="E20" i="159"/>
  <c r="E21" i="159"/>
  <c r="E22" i="159"/>
  <c r="E23" i="159"/>
  <c r="J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I3" i="159"/>
  <c r="K3" i="159"/>
  <c r="J4" i="159"/>
  <c r="J5" i="159"/>
  <c r="J6" i="159"/>
  <c r="J7" i="159"/>
  <c r="J8" i="159"/>
  <c r="J9" i="159"/>
  <c r="J10" i="159"/>
  <c r="H11" i="159"/>
  <c r="F16" i="159"/>
  <c r="I3" i="158"/>
  <c r="J3" i="158"/>
  <c r="H3" i="158"/>
  <c r="H12" i="158"/>
  <c r="J11" i="158"/>
  <c r="J12" i="158"/>
  <c r="K3" i="158"/>
  <c r="J4" i="158"/>
  <c r="J5" i="158"/>
  <c r="J6" i="158"/>
  <c r="J7" i="158"/>
  <c r="H11" i="158"/>
  <c r="J3" i="157"/>
  <c r="H4" i="157"/>
  <c r="H5" i="157"/>
  <c r="H6" i="157"/>
  <c r="H7" i="157"/>
  <c r="H8" i="157"/>
  <c r="H9" i="157"/>
  <c r="H10" i="157"/>
  <c r="H3" i="157"/>
  <c r="K3" i="157"/>
  <c r="J4" i="157"/>
  <c r="J5" i="157"/>
  <c r="J6" i="157"/>
  <c r="J7" i="157"/>
  <c r="J8" i="157"/>
  <c r="J9" i="157"/>
  <c r="J10" i="157"/>
  <c r="H11" i="157"/>
  <c r="I3" i="156"/>
  <c r="J3" i="156"/>
  <c r="H4" i="156"/>
  <c r="H5" i="156"/>
  <c r="H6" i="156"/>
  <c r="H7" i="156"/>
  <c r="H8" i="156"/>
  <c r="H9" i="156"/>
  <c r="H10" i="156"/>
  <c r="H3" i="156"/>
  <c r="K3" i="156"/>
  <c r="J4" i="156"/>
  <c r="J5" i="156"/>
  <c r="J6" i="156"/>
  <c r="J7" i="156"/>
  <c r="J8" i="156"/>
  <c r="J9" i="156"/>
  <c r="J10" i="156"/>
  <c r="H11" i="156"/>
  <c r="H3" i="155"/>
  <c r="H12" i="155"/>
  <c r="I3" i="155"/>
  <c r="J11" i="155"/>
  <c r="J12" i="155"/>
  <c r="J3" i="155"/>
  <c r="H4" i="155"/>
  <c r="H5" i="155"/>
  <c r="H6" i="155"/>
  <c r="H7" i="155"/>
  <c r="H8" i="155"/>
  <c r="H9" i="155"/>
  <c r="H10" i="155"/>
  <c r="K3" i="155"/>
  <c r="J4" i="155"/>
  <c r="J5" i="155"/>
  <c r="J6" i="155"/>
  <c r="J7" i="155"/>
  <c r="H11" i="155"/>
  <c r="I3" i="154"/>
  <c r="J3" i="154"/>
  <c r="H4" i="154"/>
  <c r="H5" i="154"/>
  <c r="H6" i="154"/>
  <c r="H7" i="154"/>
  <c r="H8" i="154"/>
  <c r="H9" i="154"/>
  <c r="H10" i="154"/>
  <c r="H3" i="154"/>
  <c r="K3" i="154"/>
  <c r="J4" i="154"/>
  <c r="J5" i="154"/>
  <c r="J6" i="154"/>
  <c r="J7" i="154"/>
  <c r="J8" i="154"/>
  <c r="J9" i="154"/>
  <c r="J10" i="154"/>
  <c r="H11" i="154"/>
  <c r="J3" i="153"/>
  <c r="H4" i="153"/>
  <c r="H5" i="153"/>
  <c r="H6" i="153"/>
  <c r="H7" i="153"/>
  <c r="H8" i="153"/>
  <c r="H9" i="153"/>
  <c r="H10" i="153"/>
  <c r="H3" i="153"/>
  <c r="I3" i="153"/>
  <c r="K3" i="153"/>
  <c r="J4" i="153"/>
  <c r="J5" i="153"/>
  <c r="J6" i="153"/>
  <c r="J7" i="153"/>
  <c r="J8" i="153"/>
  <c r="J9" i="153"/>
  <c r="J10" i="153"/>
  <c r="H11" i="153"/>
  <c r="H3" i="152"/>
  <c r="I3" i="152"/>
  <c r="J11" i="152"/>
  <c r="J12" i="152"/>
  <c r="J3" i="152"/>
  <c r="H4" i="152"/>
  <c r="H5" i="152"/>
  <c r="H6" i="152"/>
  <c r="H7" i="152"/>
  <c r="H8" i="152"/>
  <c r="H9" i="152"/>
  <c r="H10" i="152"/>
  <c r="K3" i="152"/>
  <c r="H11" i="152"/>
  <c r="J3" i="151"/>
  <c r="H4" i="151"/>
  <c r="H5" i="151"/>
  <c r="H6" i="151"/>
  <c r="H7" i="151"/>
  <c r="H8" i="151"/>
  <c r="H9" i="151"/>
  <c r="H10" i="151"/>
  <c r="H3" i="151"/>
  <c r="I3" i="151"/>
  <c r="K3" i="151"/>
  <c r="J4" i="151"/>
  <c r="J5" i="151"/>
  <c r="J6" i="151"/>
  <c r="J7" i="151"/>
  <c r="J8" i="151"/>
  <c r="J9" i="151"/>
  <c r="J10" i="151"/>
  <c r="H11" i="151"/>
  <c r="H3" i="150"/>
  <c r="J3" i="150"/>
  <c r="H4" i="150"/>
  <c r="H5" i="150"/>
  <c r="H6" i="150"/>
  <c r="H7" i="150"/>
  <c r="H8" i="150"/>
  <c r="H9" i="150"/>
  <c r="H10" i="150"/>
  <c r="I3" i="150"/>
  <c r="K3" i="150"/>
  <c r="J4" i="150"/>
  <c r="J5" i="150"/>
  <c r="J6" i="150"/>
  <c r="J7" i="150"/>
  <c r="J8" i="150"/>
  <c r="J9" i="150"/>
  <c r="J10" i="150"/>
  <c r="H11" i="150"/>
  <c r="H3" i="149"/>
  <c r="J3" i="149"/>
  <c r="H4" i="149"/>
  <c r="H5" i="149"/>
  <c r="H6" i="149"/>
  <c r="H7" i="149"/>
  <c r="H8" i="149"/>
  <c r="H9" i="149"/>
  <c r="H10" i="149"/>
  <c r="I3" i="149"/>
  <c r="K3" i="149"/>
  <c r="J4" i="149"/>
  <c r="J5" i="149"/>
  <c r="J6" i="149"/>
  <c r="J7" i="149"/>
  <c r="J8" i="149"/>
  <c r="J9" i="149"/>
  <c r="J10" i="149"/>
  <c r="H11" i="149"/>
  <c r="H3" i="148"/>
  <c r="J3" i="148"/>
  <c r="H4" i="148"/>
  <c r="H5" i="148"/>
  <c r="H6" i="148"/>
  <c r="H7" i="148"/>
  <c r="H8" i="148"/>
  <c r="H9" i="148"/>
  <c r="H10" i="148"/>
  <c r="K3" i="148"/>
  <c r="J4" i="148"/>
  <c r="J5" i="148"/>
  <c r="J6" i="148"/>
  <c r="J7" i="148"/>
  <c r="J8" i="148"/>
  <c r="J9" i="148"/>
  <c r="J10" i="148"/>
  <c r="H11" i="148"/>
  <c r="H3" i="147"/>
  <c r="J3" i="147"/>
  <c r="H4" i="147"/>
  <c r="H5" i="147"/>
  <c r="H6" i="147"/>
  <c r="H7" i="147"/>
  <c r="H8" i="147"/>
  <c r="H9" i="147"/>
  <c r="H10" i="147"/>
  <c r="I3" i="147"/>
  <c r="K3" i="147"/>
  <c r="J4" i="147"/>
  <c r="J5" i="147"/>
  <c r="J6" i="147"/>
  <c r="J7" i="147"/>
  <c r="J8" i="147"/>
  <c r="J9" i="147"/>
  <c r="J10" i="147"/>
  <c r="H11" i="147"/>
  <c r="J3" i="146"/>
  <c r="H4" i="146"/>
  <c r="H5" i="146"/>
  <c r="H6" i="146"/>
  <c r="H7" i="146"/>
  <c r="H8" i="146"/>
  <c r="H9" i="146"/>
  <c r="H10" i="146"/>
  <c r="H3" i="146"/>
  <c r="K3" i="146"/>
  <c r="J4" i="146"/>
  <c r="J5" i="146"/>
  <c r="J6" i="146"/>
  <c r="J7" i="146"/>
  <c r="J8" i="146"/>
  <c r="J9" i="146"/>
  <c r="J10" i="146"/>
  <c r="H11" i="146"/>
  <c r="H3" i="145"/>
  <c r="J3" i="145"/>
  <c r="H4" i="145"/>
  <c r="H5" i="145"/>
  <c r="H6" i="145"/>
  <c r="H7" i="145"/>
  <c r="H8" i="145"/>
  <c r="H9" i="145"/>
  <c r="H10" i="145"/>
  <c r="K3" i="145"/>
  <c r="J4" i="145"/>
  <c r="J5" i="145"/>
  <c r="J6" i="145"/>
  <c r="J7" i="145"/>
  <c r="J8" i="145"/>
  <c r="J9" i="145"/>
  <c r="J10" i="145"/>
  <c r="H11" i="145"/>
  <c r="H3" i="144"/>
  <c r="H12" i="144"/>
  <c r="I3" i="144"/>
  <c r="J11" i="144"/>
  <c r="J12" i="144"/>
  <c r="J3" i="144"/>
  <c r="H4" i="144"/>
  <c r="H5" i="144"/>
  <c r="H6" i="144"/>
  <c r="H7" i="144"/>
  <c r="H8" i="144"/>
  <c r="H9" i="144"/>
  <c r="H10" i="144"/>
  <c r="K3" i="144"/>
  <c r="J4" i="144"/>
  <c r="J5" i="144"/>
  <c r="J6" i="144"/>
  <c r="J7" i="144"/>
  <c r="J8" i="144"/>
  <c r="H11" i="144"/>
  <c r="H3" i="143"/>
  <c r="J3" i="143"/>
  <c r="H4" i="143"/>
  <c r="H5" i="143"/>
  <c r="H6" i="143"/>
  <c r="H7" i="143"/>
  <c r="H8" i="143"/>
  <c r="H9" i="143"/>
  <c r="H10" i="143"/>
  <c r="K3" i="143"/>
  <c r="J4" i="143"/>
  <c r="J5" i="143"/>
  <c r="J6" i="143"/>
  <c r="J7" i="143"/>
  <c r="J8" i="143"/>
  <c r="J9" i="143"/>
  <c r="J10" i="143"/>
  <c r="H11" i="143"/>
  <c r="H3" i="142"/>
  <c r="H12" i="142"/>
  <c r="I3" i="142"/>
  <c r="J11" i="142"/>
  <c r="J12" i="142"/>
  <c r="J3" i="142"/>
  <c r="H4" i="142"/>
  <c r="H5" i="142"/>
  <c r="H6" i="142"/>
  <c r="H7" i="142"/>
  <c r="H8" i="142"/>
  <c r="H9" i="142"/>
  <c r="H10" i="142"/>
  <c r="K3" i="142"/>
  <c r="J4" i="142"/>
  <c r="J5" i="142"/>
  <c r="J6" i="142"/>
  <c r="J7" i="142"/>
  <c r="J8" i="142"/>
  <c r="H11" i="142"/>
  <c r="H3" i="141"/>
  <c r="J3" i="141"/>
  <c r="H4" i="141"/>
  <c r="H5" i="141"/>
  <c r="H6" i="141"/>
  <c r="H7" i="141"/>
  <c r="H8" i="141"/>
  <c r="H9" i="141"/>
  <c r="H10" i="141"/>
  <c r="I3" i="141"/>
  <c r="K3" i="141"/>
  <c r="J4" i="141"/>
  <c r="J5" i="141"/>
  <c r="J6" i="141"/>
  <c r="J7" i="141"/>
  <c r="J8" i="141"/>
  <c r="J9" i="141"/>
  <c r="J10" i="141"/>
  <c r="H11" i="141"/>
  <c r="H3" i="140"/>
  <c r="J3" i="140"/>
  <c r="H4" i="140"/>
  <c r="H5" i="140"/>
  <c r="H6" i="140"/>
  <c r="H7" i="140"/>
  <c r="H8" i="140"/>
  <c r="H9" i="140"/>
  <c r="H10" i="140"/>
  <c r="K3" i="140"/>
  <c r="J4" i="140"/>
  <c r="J5" i="140"/>
  <c r="J6" i="140"/>
  <c r="J7" i="140"/>
  <c r="J8" i="140"/>
  <c r="J9" i="140"/>
  <c r="J10" i="140"/>
  <c r="H11" i="140"/>
  <c r="H3" i="139"/>
  <c r="J3" i="139"/>
  <c r="H4" i="139"/>
  <c r="H5" i="139"/>
  <c r="H6" i="139"/>
  <c r="H7" i="139"/>
  <c r="H8" i="139"/>
  <c r="H9" i="139"/>
  <c r="H10" i="139"/>
  <c r="K3" i="139"/>
  <c r="J4" i="139"/>
  <c r="J5" i="139"/>
  <c r="J6" i="139"/>
  <c r="J7" i="139"/>
  <c r="J8" i="139"/>
  <c r="J9" i="139"/>
  <c r="J10" i="139"/>
  <c r="H11" i="139"/>
  <c r="H3" i="138"/>
  <c r="J3" i="138"/>
  <c r="H4" i="138"/>
  <c r="H5" i="138"/>
  <c r="H6" i="138"/>
  <c r="H7" i="138"/>
  <c r="H8" i="138"/>
  <c r="H9" i="138"/>
  <c r="H10" i="138"/>
  <c r="K3" i="138"/>
  <c r="J4" i="138"/>
  <c r="J5" i="138"/>
  <c r="J6" i="138"/>
  <c r="J7" i="138"/>
  <c r="J8" i="138"/>
  <c r="J9" i="138"/>
  <c r="J10" i="138"/>
  <c r="H11" i="138"/>
  <c r="I3" i="137"/>
  <c r="J11" i="137"/>
  <c r="J12" i="137"/>
  <c r="H3" i="137"/>
  <c r="J3" i="137"/>
  <c r="H4" i="137"/>
  <c r="H5" i="137"/>
  <c r="H6" i="137"/>
  <c r="H7" i="137"/>
  <c r="H8" i="137"/>
  <c r="H9" i="137"/>
  <c r="H10" i="137"/>
  <c r="K3" i="137"/>
  <c r="H11" i="137"/>
  <c r="H3" i="136"/>
  <c r="J3" i="136"/>
  <c r="H4" i="136"/>
  <c r="H5" i="136"/>
  <c r="H6" i="136"/>
  <c r="H7" i="136"/>
  <c r="H8" i="136"/>
  <c r="H9" i="136"/>
  <c r="H10" i="136"/>
  <c r="K3" i="136"/>
  <c r="J4" i="136"/>
  <c r="J5" i="136"/>
  <c r="J6" i="136"/>
  <c r="J7" i="136"/>
  <c r="J8" i="136"/>
  <c r="J9" i="136"/>
  <c r="J10" i="136"/>
  <c r="H11" i="136"/>
  <c r="J3" i="135"/>
  <c r="H4" i="135"/>
  <c r="H5" i="135"/>
  <c r="H6" i="135"/>
  <c r="H7" i="135"/>
  <c r="H8" i="135"/>
  <c r="H9" i="135"/>
  <c r="H10" i="135"/>
  <c r="K3" i="135"/>
  <c r="J4" i="135"/>
  <c r="J5" i="135"/>
  <c r="J6" i="135"/>
  <c r="J7" i="135"/>
  <c r="J8" i="135"/>
  <c r="J9" i="135"/>
  <c r="J10" i="135"/>
  <c r="H11" i="135"/>
  <c r="H3" i="134"/>
  <c r="I3" i="134"/>
  <c r="J3" i="134"/>
  <c r="H4" i="134"/>
  <c r="H5" i="134"/>
  <c r="H6" i="134"/>
  <c r="H7" i="134"/>
  <c r="H8" i="134"/>
  <c r="H9" i="134"/>
  <c r="H10" i="134"/>
  <c r="K3" i="134"/>
  <c r="J4" i="134"/>
  <c r="J5" i="134"/>
  <c r="J6" i="134"/>
  <c r="J7" i="134"/>
  <c r="J8" i="134"/>
  <c r="J9" i="134"/>
  <c r="J10" i="134"/>
  <c r="H11" i="134"/>
  <c r="H3" i="133"/>
  <c r="I3" i="133"/>
  <c r="J3" i="133"/>
  <c r="H4" i="133"/>
  <c r="H5" i="133"/>
  <c r="H6" i="133"/>
  <c r="H7" i="133"/>
  <c r="H8" i="133"/>
  <c r="H9" i="133"/>
  <c r="H10" i="133"/>
  <c r="K3" i="133"/>
  <c r="J4" i="133"/>
  <c r="J5" i="133"/>
  <c r="J6" i="133"/>
  <c r="J7" i="133"/>
  <c r="J8" i="133"/>
  <c r="J9" i="133"/>
  <c r="J10" i="133"/>
  <c r="H11" i="133"/>
  <c r="H3" i="132"/>
  <c r="I3" i="132"/>
  <c r="J3" i="132"/>
  <c r="H4" i="132"/>
  <c r="H5" i="132"/>
  <c r="H6" i="132"/>
  <c r="H7" i="132"/>
  <c r="H8" i="132"/>
  <c r="H9" i="132"/>
  <c r="H10" i="132"/>
  <c r="K3" i="132"/>
  <c r="J4" i="132"/>
  <c r="J5" i="132"/>
  <c r="J6" i="132"/>
  <c r="J7" i="132"/>
  <c r="J8" i="132"/>
  <c r="J9" i="132"/>
  <c r="J10" i="132"/>
  <c r="H11" i="132"/>
  <c r="J3" i="131"/>
  <c r="K3" i="131"/>
  <c r="H3" i="131"/>
  <c r="H12" i="131"/>
  <c r="I3" i="131"/>
  <c r="J11" i="131"/>
  <c r="J12" i="131"/>
  <c r="H12" i="13"/>
  <c r="H11" i="13"/>
  <c r="H9" i="13"/>
  <c r="H10" i="13"/>
  <c r="D13" i="136" l="1"/>
  <c r="F14" i="136" s="1"/>
  <c r="I13" i="136"/>
  <c r="K14" i="136" s="1"/>
  <c r="I26" i="136"/>
  <c r="K27" i="136" s="1"/>
  <c r="D26" i="136"/>
  <c r="F27" i="136" s="1"/>
  <c r="E1" i="137"/>
  <c r="O14" i="136"/>
  <c r="Q15" i="133"/>
  <c r="Q15" i="132"/>
  <c r="Q15" i="135"/>
  <c r="Q15" i="131"/>
  <c r="Q15" i="134"/>
  <c r="Q15" i="136" l="1"/>
  <c r="I13" i="137"/>
  <c r="K14" i="137" s="1"/>
  <c r="D26" i="137"/>
  <c r="F27" i="137" s="1"/>
  <c r="D13" i="137"/>
  <c r="F14" i="137" s="1"/>
  <c r="I26" i="137"/>
  <c r="K27" i="137" s="1"/>
  <c r="E1" i="138"/>
  <c r="O14" i="137"/>
  <c r="Q15" i="137" l="1"/>
  <c r="D13" i="138"/>
  <c r="F14" i="138" s="1"/>
  <c r="I13" i="138"/>
  <c r="K14" i="138" s="1"/>
  <c r="E1" i="139"/>
  <c r="D26" i="138"/>
  <c r="F27" i="138" s="1"/>
  <c r="I26" i="138"/>
  <c r="K27" i="138" s="1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I13" i="139" l="1"/>
  <c r="K14" i="139" s="1"/>
  <c r="D26" i="139"/>
  <c r="F27" i="139" s="1"/>
  <c r="I26" i="139"/>
  <c r="K27" i="139" s="1"/>
  <c r="E1" i="140"/>
  <c r="D13" i="139"/>
  <c r="F14" i="139" s="1"/>
  <c r="O14" i="139"/>
  <c r="Q15" i="138"/>
  <c r="O14" i="13"/>
  <c r="Q14" i="13"/>
  <c r="Q15" i="139" l="1"/>
  <c r="D26" i="140"/>
  <c r="F27" i="140" s="1"/>
  <c r="D13" i="140"/>
  <c r="F14" i="140" s="1"/>
  <c r="I13" i="140"/>
  <c r="K14" i="140" s="1"/>
  <c r="I26" i="140"/>
  <c r="K27" i="140" s="1"/>
  <c r="E1" i="141"/>
  <c r="O14" i="140"/>
  <c r="L1" i="135"/>
  <c r="Q15" i="140" l="1"/>
  <c r="E1" i="142"/>
  <c r="I13" i="141"/>
  <c r="K14" i="141" s="1"/>
  <c r="D26" i="141"/>
  <c r="F27" i="141" s="1"/>
  <c r="D13" i="141"/>
  <c r="F14" i="141" s="1"/>
  <c r="O14" i="141"/>
  <c r="I26" i="141"/>
  <c r="K27" i="141" s="1"/>
  <c r="L14" i="159"/>
  <c r="L1" i="134"/>
  <c r="L1" i="132"/>
  <c r="L1" i="131"/>
  <c r="P3" i="1"/>
  <c r="F26" i="1"/>
  <c r="K26" i="1" s="1"/>
  <c r="K13" i="1"/>
  <c r="Q15" i="141" l="1"/>
  <c r="O14" i="142"/>
  <c r="I26" i="142"/>
  <c r="K27" i="142" s="1"/>
  <c r="D13" i="142"/>
  <c r="F14" i="142" s="1"/>
  <c r="E1" i="143"/>
  <c r="I13" i="142"/>
  <c r="K14" i="142" s="1"/>
  <c r="D26" i="142"/>
  <c r="F27" i="142" s="1"/>
  <c r="L1" i="133"/>
  <c r="E1" i="144" l="1"/>
  <c r="I13" i="143"/>
  <c r="K14" i="143" s="1"/>
  <c r="D26" i="143"/>
  <c r="F27" i="143" s="1"/>
  <c r="O14" i="143"/>
  <c r="D13" i="143"/>
  <c r="F14" i="143" s="1"/>
  <c r="I26" i="143"/>
  <c r="K27" i="143" s="1"/>
  <c r="Q15" i="142"/>
  <c r="Q15" i="13"/>
  <c r="Q15" i="143" l="1"/>
  <c r="D26" i="144"/>
  <c r="F27" i="144" s="1"/>
  <c r="D13" i="144"/>
  <c r="F14" i="144" s="1"/>
  <c r="I26" i="144"/>
  <c r="K27" i="144" s="1"/>
  <c r="I13" i="144"/>
  <c r="K14" i="144" s="1"/>
  <c r="O14" i="144"/>
  <c r="E1" i="145"/>
  <c r="P25" i="1"/>
  <c r="Q20" i="1"/>
  <c r="Q15" i="144" l="1"/>
  <c r="O14" i="145"/>
  <c r="E1" i="146"/>
  <c r="I13" i="145"/>
  <c r="K14" i="145" s="1"/>
  <c r="I26" i="145"/>
  <c r="K27" i="145" s="1"/>
  <c r="D13" i="145"/>
  <c r="F14" i="145" s="1"/>
  <c r="D26" i="145"/>
  <c r="F27" i="145" s="1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D26" i="146" l="1"/>
  <c r="F27" i="146" s="1"/>
  <c r="I13" i="146"/>
  <c r="K14" i="146" s="1"/>
  <c r="I26" i="146"/>
  <c r="K27" i="146" s="1"/>
  <c r="D13" i="146"/>
  <c r="F14" i="146" s="1"/>
  <c r="O14" i="146"/>
  <c r="E1" i="147"/>
  <c r="Q15" i="145"/>
  <c r="K14" i="1"/>
  <c r="Q15" i="146" l="1"/>
  <c r="E1" i="148"/>
  <c r="I13" i="147"/>
  <c r="K14" i="147" s="1"/>
  <c r="I26" i="147"/>
  <c r="K27" i="147" s="1"/>
  <c r="O14" i="147"/>
  <c r="D13" i="147"/>
  <c r="F14" i="147" s="1"/>
  <c r="D26" i="147"/>
  <c r="F27" i="147" s="1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E1" i="149"/>
  <c r="I26" i="148"/>
  <c r="K27" i="148" s="1"/>
  <c r="D26" i="148"/>
  <c r="F27" i="148" s="1"/>
  <c r="D13" i="148"/>
  <c r="F14" i="148" s="1"/>
  <c r="O14" i="148"/>
  <c r="I13" i="148"/>
  <c r="K14" i="148" s="1"/>
  <c r="L1" i="159"/>
  <c r="L1" i="148"/>
  <c r="Q15" i="148" l="1"/>
  <c r="I13" i="149"/>
  <c r="K14" i="149" s="1"/>
  <c r="D13" i="149"/>
  <c r="F14" i="149" s="1"/>
  <c r="D26" i="149"/>
  <c r="F27" i="149" s="1"/>
  <c r="I26" i="149"/>
  <c r="K27" i="149" s="1"/>
  <c r="O14" i="149"/>
  <c r="E1" i="150"/>
  <c r="Q9" i="1"/>
  <c r="D26" i="150" l="1"/>
  <c r="F27" i="150" s="1"/>
  <c r="O14" i="150"/>
  <c r="I26" i="150"/>
  <c r="K27" i="150" s="1"/>
  <c r="D13" i="150"/>
  <c r="F14" i="150" s="1"/>
  <c r="E1" i="151"/>
  <c r="I13" i="150"/>
  <c r="K14" i="150" s="1"/>
  <c r="Q15" i="149"/>
  <c r="Q19" i="1"/>
  <c r="Q13" i="1"/>
  <c r="F13" i="1"/>
  <c r="Q12" i="1"/>
  <c r="Q11" i="1"/>
  <c r="O11" i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D13" i="151"/>
  <c r="F14" i="151" s="1"/>
  <c r="D26" i="151"/>
  <c r="F27" i="151" s="1"/>
  <c r="I13" i="151"/>
  <c r="K14" i="151" s="1"/>
  <c r="I26" i="151"/>
  <c r="K27" i="151" s="1"/>
  <c r="E1" i="152"/>
  <c r="O14" i="151"/>
  <c r="Q26" i="1"/>
  <c r="L1" i="1"/>
  <c r="L2" i="1" s="1"/>
  <c r="L3" i="1" s="1"/>
  <c r="L1" i="13"/>
  <c r="Q14" i="1"/>
  <c r="F14" i="1"/>
  <c r="F27" i="1"/>
  <c r="K27" i="1"/>
  <c r="E1" i="153" l="1"/>
  <c r="I26" i="152"/>
  <c r="K27" i="152" s="1"/>
  <c r="D26" i="152"/>
  <c r="F27" i="152" s="1"/>
  <c r="D13" i="152"/>
  <c r="F14" i="152" s="1"/>
  <c r="O14" i="152"/>
  <c r="I13" i="152"/>
  <c r="K14" i="152" s="1"/>
  <c r="Q15" i="151"/>
  <c r="L2" i="13"/>
  <c r="Q15" i="1"/>
  <c r="Q15" i="152" l="1"/>
  <c r="D13" i="153"/>
  <c r="F14" i="153" s="1"/>
  <c r="I26" i="153"/>
  <c r="K27" i="153" s="1"/>
  <c r="I13" i="153"/>
  <c r="K14" i="153" s="1"/>
  <c r="D26" i="153"/>
  <c r="F27" i="153" s="1"/>
  <c r="E1" i="154"/>
  <c r="O14" i="153"/>
  <c r="L3" i="13"/>
  <c r="L2" i="131"/>
  <c r="J1" i="1"/>
  <c r="F1" i="1"/>
  <c r="D1" i="1"/>
  <c r="I13" i="154" l="1"/>
  <c r="K14" i="154" s="1"/>
  <c r="D26" i="154"/>
  <c r="F27" i="154" s="1"/>
  <c r="D13" i="154"/>
  <c r="F14" i="154" s="1"/>
  <c r="E1" i="155"/>
  <c r="O14" i="154"/>
  <c r="I26" i="154"/>
  <c r="K27" i="154" s="1"/>
  <c r="Q15" i="153"/>
  <c r="L3" i="131"/>
  <c r="L2" i="132"/>
  <c r="D44" i="1"/>
  <c r="E1" i="156" l="1"/>
  <c r="O14" i="155"/>
  <c r="D13" i="155"/>
  <c r="F14" i="155" s="1"/>
  <c r="D26" i="155"/>
  <c r="F27" i="155" s="1"/>
  <c r="I13" i="155"/>
  <c r="K14" i="155" s="1"/>
  <c r="I26" i="155"/>
  <c r="K27" i="155" s="1"/>
  <c r="Q15" i="154"/>
  <c r="L2" i="133"/>
  <c r="L3" i="132"/>
  <c r="K44" i="1"/>
  <c r="I42" i="1"/>
  <c r="I44" i="1" s="1"/>
  <c r="F44" i="1"/>
  <c r="D42" i="1"/>
  <c r="Q15" i="155" l="1"/>
  <c r="I13" i="156"/>
  <c r="K14" i="156" s="1"/>
  <c r="I26" i="156"/>
  <c r="K27" i="156" s="1"/>
  <c r="D13" i="156"/>
  <c r="F14" i="156" s="1"/>
  <c r="O14" i="156"/>
  <c r="E1" i="157"/>
  <c r="D26" i="156"/>
  <c r="F27" i="156" s="1"/>
  <c r="L3" i="133"/>
  <c r="L2" i="134"/>
  <c r="F45" i="1"/>
  <c r="K45" i="1"/>
  <c r="E1" i="158" l="1"/>
  <c r="O14" i="157"/>
  <c r="D13" i="157"/>
  <c r="F14" i="157" s="1"/>
  <c r="D26" i="157"/>
  <c r="F27" i="157" s="1"/>
  <c r="I13" i="157"/>
  <c r="K14" i="157" s="1"/>
  <c r="I26" i="157"/>
  <c r="K27" i="157" s="1"/>
  <c r="Q15" i="156"/>
  <c r="L2" i="135"/>
  <c r="L3" i="135" s="1"/>
  <c r="L3" i="134"/>
  <c r="Q15" i="157" l="1"/>
  <c r="D13" i="158"/>
  <c r="F14" i="158" s="1"/>
  <c r="O14" i="158"/>
  <c r="E1" i="159"/>
  <c r="I26" i="158"/>
  <c r="K27" i="158" s="1"/>
  <c r="I13" i="158"/>
  <c r="K14" i="158" s="1"/>
  <c r="D26" i="158"/>
  <c r="F27" i="158" s="1"/>
  <c r="L2" i="136"/>
  <c r="L2" i="137" s="1"/>
  <c r="I13" i="159" l="1"/>
  <c r="K14" i="159" s="1"/>
  <c r="O14" i="159"/>
  <c r="D13" i="159"/>
  <c r="F14" i="159" s="1"/>
  <c r="I26" i="159"/>
  <c r="K27" i="159" s="1"/>
  <c r="D26" i="159"/>
  <c r="F27" i="159" s="1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<sst xmlns="http://schemas.openxmlformats.org/spreadsheetml/2006/main" count="872" uniqueCount="63">
  <si>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</si>
  <si>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</si>
  <si>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</si>
  <si>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</si>
  <si>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</si>
  <si>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</si>
  <si>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</si>
  <si>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</si>
  <si>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</si>
  <si>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</si>
  <si>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</si>
  <si>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</si>
  <si>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</si>
  <si>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</si>
  <si>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</si>
  <si>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</si>
  <si>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</si>
  <si>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</si>
  <si>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</si>
  <si>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</si>
  <si>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</si>
  <si>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</si>
  <si>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</si>
  <si>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</si>
  <si>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</si>
  <si>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</si>
  <si>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</si>
  <si>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</si>
  <si>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</si>
  <si>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</si>
  <si>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</si>
  <si>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</si>
  <si>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</si>
  <si>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</si>
  <si>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</si>
  <si>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</si>
  <si>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</si>
  <si>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</si>
  <si>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</si>
  <si>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</si>
  <si>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</si>
  <si>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</si>
  <si>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</si>
  <si>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</si>
  <si>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</si>
  <si>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</si>
  <si>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</si>
  <si>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OK케시백</t>
    <phoneticPr fontId="1" type="noConversion"/>
  </si>
  <si>
    <t>태     영</t>
    <phoneticPr fontId="1" type="noConversion"/>
  </si>
  <si>
    <t>09:00~09:00</t>
    <phoneticPr fontId="1" type="noConversion"/>
  </si>
  <si>
    <t>고객우대</t>
    <phoneticPr fontId="1" type="noConversion"/>
  </si>
  <si>
    <t>안     진</t>
    <phoneticPr fontId="1" type="noConversion"/>
  </si>
  <si>
    <t>버     블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</si>
  <si>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</si>
  <si>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</si>
  <si>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</si>
  <si>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</si>
  <si>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양     화</t>
    <phoneticPr fontId="1" type="noConversion"/>
  </si>
  <si>
    <t>제로페이</t>
    <phoneticPr fontId="1" type="noConversion"/>
  </si>
  <si>
    <t>00:00~09:01</t>
    <phoneticPr fontId="1" type="noConversion"/>
  </si>
  <si>
    <t>서울페이</t>
    <phoneticPr fontId="1" type="noConversion"/>
  </si>
  <si>
    <t>09:00~09:00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</si>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</sst>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26" xfId="0" applyNumberFormat="1" applyFont="1" applyBorder="1" applyAlignment="1" applyProtection="1">
      <alignment horizontal="center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26" xfId="0" applyNumberFormat="1" applyFont="1" applyBorder="1" applyAlignment="1" applyProtection="1">
      <alignment horizontal="center" vertical="center"/>
      <protection locked="0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30" xfId="0" applyNumberFormat="1" applyFont="1" applyBorder="1" applyAlignment="1" applyProtection="1">
      <alignment horizontal="center" vertical="center"/>
      <protection locked="0"/>
    </xf>
    <xf numFmtId="176" fontId="10" fillId="0" borderId="31" xfId="0" applyNumberFormat="1" applyFont="1" applyBorder="1" applyAlignment="1" applyProtection="1">
      <alignment horizontal="center" vertical="center"/>
      <protection locked="0"/>
    </xf>
    <xf numFmtId="176" fontId="10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3" xfId="0" applyNumberFormat="1" applyFont="1" applyBorder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center" vertical="center"/>
      <protection locked="0"/>
    </xf>
    <xf numFmtId="176" fontId="10" fillId="0" borderId="34" xfId="0" applyNumberFormat="1" applyFont="1" applyBorder="1" applyAlignment="1" applyProtection="1">
      <alignment horizontal="center" vertical="center"/>
      <protection locked="0"/>
    </xf>
    <xf numFmtId="176" fontId="10" fillId="0" borderId="35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2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topLeftCell="B1" workbookViewId="0">
      <selection activeCell="E8" sqref="E8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9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9" style="27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9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2022</v>
      </c>
      <c r="D1" s="24" t="str">
        <f>IF(C1&lt;2000,"◀  년 입력","년")</f>
        <v>년</v>
      </c>
      <c r="E1" s="25">
        <v>3</v>
      </c>
      <c r="F1" s="24" t="str">
        <f>IF(E1&lt;1,"◀  월 입력","월")</f>
        <v>월</v>
      </c>
      <c r="G1" s="25">
        <v>1</v>
      </c>
      <c r="H1" s="26" t="s">
        <v>11</v>
      </c>
      <c r="I1" s="25">
        <v>1147</v>
      </c>
      <c r="J1" s="24" t="str">
        <f>IF(I1&lt;100,"◀  단가입력","원")</f>
        <v>원</v>
      </c>
      <c r="L1" s="28">
        <f>+ROUND(+O5*0.584/1000,3)</f>
        <v>9.1579999999999995</v>
      </c>
      <c r="M1" s="27" t="s">
        <v>8</v>
      </c>
      <c r="N1" s="27">
        <v>48660</v>
      </c>
    </row>
    <row r="2" spans="3:25" ht="21" customHeight="1" thickBot="1">
      <c r="C2" s="27">
        <v>1</v>
      </c>
      <c r="H2" s="27">
        <v>2</v>
      </c>
      <c r="L2" s="28">
        <f>+L1</f>
        <v>9.1579999999999995</v>
      </c>
      <c r="M2" s="27" t="s">
        <v>7</v>
      </c>
      <c r="N2" s="115" t="s">
        <v>12</v>
      </c>
      <c r="O2" s="115"/>
      <c r="P2" s="115"/>
      <c r="Q2" s="115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6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+L2*G1</f>
        <v>9.1579999999999995</v>
      </c>
      <c r="M3" s="27" t="s">
        <v>10</v>
      </c>
      <c r="N3" s="32"/>
      <c r="O3" s="32"/>
      <c r="P3" s="114" t="str">
        <f>+'(1)'!$C$1&amp;"년"&amp;'(1)'!$E$1&amp;"월"&amp;$G$1&amp;"일"</f>
        <v>2022년3월1일</v>
      </c>
      <c r="Q3" s="114"/>
      <c r="R3" s="33"/>
    </row>
    <row r="4" spans="3:25" ht="16.5" customHeight="1" thickBot="1">
      <c r="C4" s="34" t="s">
        <v>15</v>
      </c>
      <c r="D4" s="35">
        <v>5369.2860000000001</v>
      </c>
      <c r="E4" s="34" t="s">
        <v>16</v>
      </c>
      <c r="F4" s="36"/>
      <c r="H4" s="97" t="str">
        <f>+C4</f>
        <v>판매량</v>
      </c>
      <c r="I4" s="35">
        <v>6657.7290000000003</v>
      </c>
      <c r="J4" s="34" t="str">
        <f>+E4</f>
        <v>입금액</v>
      </c>
      <c r="K4" s="36"/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38891</v>
      </c>
      <c r="S4" s="41" t="s">
        <v>17</v>
      </c>
      <c r="T4" s="27">
        <v>48660</v>
      </c>
    </row>
    <row r="5" spans="3:25" ht="16.5" customHeight="1">
      <c r="C5" s="42" t="s">
        <v>18</v>
      </c>
      <c r="D5" s="43"/>
      <c r="E5" s="42" t="s">
        <v>19</v>
      </c>
      <c r="F5" s="44">
        <v>190000</v>
      </c>
      <c r="H5" s="98" t="str">
        <f>+C5</f>
        <v>법인전표</v>
      </c>
      <c r="I5" s="43"/>
      <c r="J5" s="42" t="str">
        <f>+E5</f>
        <v>고액권</v>
      </c>
      <c r="K5" s="44">
        <v>250000</v>
      </c>
      <c r="M5" s="38"/>
      <c r="N5" s="45" t="str">
        <f>+C4</f>
        <v>판매량</v>
      </c>
      <c r="O5" s="46">
        <f>SUM(D4+I4+D17+I17+D35+I35)</f>
        <v>15681.546999999999</v>
      </c>
      <c r="P5" s="47" t="str">
        <f>+E4</f>
        <v>입금액</v>
      </c>
      <c r="Q5" s="48">
        <f>SUM(F4+K4+F17+K17+F35+K35)</f>
        <v>0</v>
      </c>
      <c r="R5" s="49">
        <v>16</v>
      </c>
      <c r="S5" s="41" t="s">
        <v>20</v>
      </c>
      <c r="T5" s="27">
        <v>14</v>
      </c>
    </row>
    <row r="6" spans="3:25" ht="16.5" customHeight="1">
      <c r="C6" s="42" t="s">
        <v>21</v>
      </c>
      <c r="D6" s="50"/>
      <c r="E6" s="42" t="s">
        <v>22</v>
      </c>
      <c r="F6" s="44">
        <v>4000</v>
      </c>
      <c r="H6" s="98" t="str">
        <f t="shared" ref="H6:H13" si="2">+C6</f>
        <v>외상전표</v>
      </c>
      <c r="I6" s="50"/>
      <c r="J6" s="42" t="str">
        <f t="shared" ref="J6:J13" si="3">+E6</f>
        <v>천원권</v>
      </c>
      <c r="K6" s="44">
        <v>4000</v>
      </c>
      <c r="M6" s="38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440000</v>
      </c>
      <c r="R6" s="49">
        <v>2</v>
      </c>
      <c r="S6" s="41" t="s">
        <v>23</v>
      </c>
      <c r="T6" s="109">
        <v>2</v>
      </c>
    </row>
    <row r="7" spans="3:25" ht="16.5" customHeight="1">
      <c r="C7" s="42" t="s">
        <v>24</v>
      </c>
      <c r="D7" s="50"/>
      <c r="E7" s="42" t="s">
        <v>60</v>
      </c>
      <c r="F7" s="44"/>
      <c r="H7" s="98" t="str">
        <f t="shared" si="2"/>
        <v>효신(업)</v>
      </c>
      <c r="I7" s="50"/>
      <c r="J7" s="42" t="str">
        <f t="shared" si="3"/>
        <v>서울페이</v>
      </c>
      <c r="K7" s="44"/>
      <c r="M7" s="38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8000</v>
      </c>
      <c r="R7" s="40" t="s">
        <v>59</v>
      </c>
      <c r="S7" s="41" t="s">
        <v>6</v>
      </c>
    </row>
    <row r="8" spans="3:25" ht="16.5" customHeight="1">
      <c r="C8" s="42" t="s">
        <v>26</v>
      </c>
      <c r="D8" s="50"/>
      <c r="E8" s="42" t="s">
        <v>27</v>
      </c>
      <c r="F8" s="44">
        <v>5933442</v>
      </c>
      <c r="H8" s="98" t="str">
        <f t="shared" si="2"/>
        <v>자가소비</v>
      </c>
      <c r="I8" s="50"/>
      <c r="J8" s="42" t="str">
        <f t="shared" si="3"/>
        <v>신용카드</v>
      </c>
      <c r="K8" s="44">
        <v>13288037</v>
      </c>
      <c r="M8" s="38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">
        <v>28</v>
      </c>
      <c r="F9" s="44"/>
      <c r="H9" s="98" t="str">
        <f t="shared" si="2"/>
        <v>-</v>
      </c>
      <c r="I9" s="50"/>
      <c r="J9" s="42" t="str">
        <f t="shared" si="3"/>
        <v>상품권</v>
      </c>
      <c r="K9" s="44"/>
      <c r="M9" s="38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17434556</v>
      </c>
      <c r="R9" s="40"/>
    </row>
    <row r="10" spans="3:25" ht="16.5" customHeight="1">
      <c r="C10" s="42" t="s">
        <v>50</v>
      </c>
      <c r="D10" s="50"/>
      <c r="E10" s="42" t="s">
        <v>47</v>
      </c>
      <c r="F10" s="44">
        <v>26894</v>
      </c>
      <c r="H10" s="98" t="str">
        <f t="shared" si="2"/>
        <v>고객우대</v>
      </c>
      <c r="I10" s="50"/>
      <c r="J10" s="42" t="str">
        <f t="shared" si="3"/>
        <v>OK케시백</v>
      </c>
      <c r="K10" s="44">
        <v>12510</v>
      </c>
      <c r="M10" s="38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</row>
    <row r="11" spans="3:25" ht="16.5" customHeight="1">
      <c r="C11" s="42" t="s">
        <v>46</v>
      </c>
      <c r="D11" s="55">
        <f>SUM(D10*-35)</f>
        <v>0</v>
      </c>
      <c r="E11" s="42" t="s">
        <v>31</v>
      </c>
      <c r="F11" s="44"/>
      <c r="H11" s="98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15000</v>
      </c>
      <c r="M11" s="38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89404</v>
      </c>
      <c r="R11" s="49"/>
    </row>
    <row r="12" spans="3:25" ht="16.5" customHeight="1" thickBot="1">
      <c r="C12" s="56" t="s">
        <v>46</v>
      </c>
      <c r="D12" s="57"/>
      <c r="E12" s="56" t="s">
        <v>58</v>
      </c>
      <c r="F12" s="58"/>
      <c r="H12" s="99" t="str">
        <f t="shared" si="2"/>
        <v>-</v>
      </c>
      <c r="I12" s="57"/>
      <c r="J12" s="56" t="str">
        <f t="shared" si="3"/>
        <v>제로페이</v>
      </c>
      <c r="K12" s="58"/>
      <c r="M12" s="38"/>
      <c r="N12" s="51" t="str">
        <f t="shared" si="4"/>
        <v>-</v>
      </c>
      <c r="O12" s="52">
        <f>SUM(O11*-35)</f>
        <v>0</v>
      </c>
      <c r="P12" s="51" t="str">
        <f t="shared" si="5"/>
        <v>모바일</v>
      </c>
      <c r="Q12" s="53">
        <f>SUM(F11+K11+F24+K24+F42+K42)</f>
        <v>15000</v>
      </c>
      <c r="R12" s="40"/>
    </row>
    <row r="13" spans="3:25" ht="16.5" customHeight="1" thickBot="1">
      <c r="C13" s="59" t="s">
        <v>33</v>
      </c>
      <c r="D13" s="60">
        <f>SUM((D4-D5-D6-D7-D8-D9)*$I$1+D11)</f>
        <v>6158571.0420000004</v>
      </c>
      <c r="E13" s="59" t="s">
        <v>33</v>
      </c>
      <c r="F13" s="61">
        <f>SUM(F4:F12)</f>
        <v>6154336</v>
      </c>
      <c r="G13" s="62"/>
      <c r="H13" s="96" t="str">
        <f t="shared" si="2"/>
        <v>합계</v>
      </c>
      <c r="I13" s="60">
        <f>SUM((I4-I5-I6-I7-I8-I9)*$I$1+I11)</f>
        <v>7636415.1630000006</v>
      </c>
      <c r="J13" s="29" t="str">
        <f t="shared" si="3"/>
        <v>합계</v>
      </c>
      <c r="K13" s="61">
        <f>IF(K8=0,0,SUM(K4:K12)-F8)</f>
        <v>7636105</v>
      </c>
      <c r="M13" s="38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-4235.0420000003651</v>
      </c>
      <c r="K14" s="67">
        <f>SUM(K13-I13)</f>
        <v>-310.16300000064075</v>
      </c>
      <c r="N14" s="39" t="str">
        <f t="shared" si="4"/>
        <v>합계</v>
      </c>
      <c r="O14" s="68">
        <f>SUM((O5-O6-O7-O8-O9-O10)*+$I$1+O12)</f>
        <v>17986734.408999998</v>
      </c>
      <c r="P14" s="39" t="str">
        <f t="shared" si="5"/>
        <v>합계</v>
      </c>
      <c r="Q14" s="69">
        <f>SUM(Q5:Q13)</f>
        <v>17986960</v>
      </c>
    </row>
    <row r="15" spans="3:25" ht="16.5" customHeight="1" thickBot="1">
      <c r="C15" s="27">
        <v>3</v>
      </c>
      <c r="H15" s="27">
        <v>4</v>
      </c>
      <c r="Q15" s="70">
        <f>SUM(F14+K14+F27+K27)</f>
        <v>225.59099999861792</v>
      </c>
    </row>
    <row r="16" spans="3:25" ht="16.5" customHeight="1" thickBot="1">
      <c r="C16" s="100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6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7" t="str">
        <f>+C4</f>
        <v>판매량</v>
      </c>
      <c r="D17" s="35">
        <v>3654.5320000000002</v>
      </c>
      <c r="E17" s="34" t="str">
        <f>+E4</f>
        <v>입금액</v>
      </c>
      <c r="F17" s="36"/>
      <c r="H17" s="97" t="str">
        <f>+C4</f>
        <v>판매량</v>
      </c>
      <c r="I17" s="35"/>
      <c r="J17" s="34" t="str">
        <f>+E4</f>
        <v>입금액</v>
      </c>
      <c r="K17" s="36"/>
      <c r="R17" s="32"/>
      <c r="S17" s="32"/>
    </row>
    <row r="18" spans="3:19" ht="16.5" customHeight="1" thickBot="1">
      <c r="C18" s="98" t="str">
        <f>+C5</f>
        <v>법인전표</v>
      </c>
      <c r="D18" s="43"/>
      <c r="E18" s="42" t="str">
        <f>+E5</f>
        <v>고액권</v>
      </c>
      <c r="F18" s="44"/>
      <c r="H18" s="98" t="str">
        <f>+C5</f>
        <v>법인전표</v>
      </c>
      <c r="I18" s="43"/>
      <c r="J18" s="42" t="str">
        <f>+E5</f>
        <v>고액권</v>
      </c>
      <c r="K18" s="44"/>
      <c r="N18" s="112" t="s">
        <v>34</v>
      </c>
      <c r="O18" s="125"/>
      <c r="P18" s="71" t="s">
        <v>35</v>
      </c>
      <c r="Q18" s="72" t="s">
        <v>36</v>
      </c>
      <c r="R18" s="32"/>
      <c r="S18" s="32"/>
    </row>
    <row r="19" spans="3:19" ht="16.5" customHeight="1">
      <c r="C19" s="98" t="str">
        <f t="shared" ref="C19:C26" si="7">+C6</f>
        <v>외상전표</v>
      </c>
      <c r="D19" s="50"/>
      <c r="E19" s="42" t="str">
        <f t="shared" ref="E19:E26" si="8">+E6</f>
        <v>천원권</v>
      </c>
      <c r="F19" s="44"/>
      <c r="H19" s="98" t="str">
        <f t="shared" ref="H19:H26" si="9">+C6</f>
        <v>외상전표</v>
      </c>
      <c r="I19" s="50"/>
      <c r="J19" s="42" t="str">
        <f t="shared" ref="J19:J26" si="10">+E6</f>
        <v>천원권</v>
      </c>
      <c r="K19" s="44"/>
      <c r="N19" s="116" t="s">
        <v>37</v>
      </c>
      <c r="O19" s="117"/>
      <c r="P19" s="73">
        <v>17</v>
      </c>
      <c r="Q19" s="48">
        <f>SUM(P19*1000)</f>
        <v>17000</v>
      </c>
      <c r="R19" s="32"/>
      <c r="S19" s="32"/>
    </row>
    <row r="20" spans="3:19" ht="16.5" customHeight="1">
      <c r="C20" s="98" t="str">
        <f t="shared" si="7"/>
        <v>효신(업)</v>
      </c>
      <c r="D20" s="50"/>
      <c r="E20" s="42" t="str">
        <f t="shared" si="8"/>
        <v>서울페이</v>
      </c>
      <c r="F20" s="44"/>
      <c r="H20" s="98" t="str">
        <f t="shared" si="9"/>
        <v>효신(업)</v>
      </c>
      <c r="I20" s="50"/>
      <c r="J20" s="42" t="str">
        <f t="shared" si="10"/>
        <v>서울페이</v>
      </c>
      <c r="K20" s="44"/>
      <c r="N20" s="122" t="s">
        <v>38</v>
      </c>
      <c r="O20" s="123"/>
      <c r="P20" s="74">
        <v>35</v>
      </c>
      <c r="Q20" s="53">
        <f>SUM(P20*1000)</f>
        <v>35000</v>
      </c>
      <c r="R20" s="32"/>
      <c r="S20" s="32"/>
    </row>
    <row r="21" spans="3:19" ht="16.5" customHeight="1">
      <c r="C21" s="98" t="str">
        <f t="shared" si="7"/>
        <v>자가소비</v>
      </c>
      <c r="D21" s="50"/>
      <c r="E21" s="42" t="str">
        <f t="shared" si="8"/>
        <v>신용카드</v>
      </c>
      <c r="F21" s="44">
        <v>17434556</v>
      </c>
      <c r="H21" s="98" t="str">
        <f t="shared" si="9"/>
        <v>자가소비</v>
      </c>
      <c r="I21" s="50"/>
      <c r="J21" s="42" t="str">
        <f t="shared" si="10"/>
        <v>신용카드</v>
      </c>
      <c r="K21" s="44"/>
      <c r="N21" s="122" t="s">
        <v>48</v>
      </c>
      <c r="O21" s="123"/>
      <c r="P21" s="74">
        <v>2</v>
      </c>
      <c r="Q21" s="53">
        <v>0</v>
      </c>
      <c r="R21" s="32"/>
      <c r="S21" s="32"/>
    </row>
    <row r="22" spans="3:19" ht="16.5" customHeight="1">
      <c r="C22" s="98" t="str">
        <f t="shared" si="7"/>
        <v>-</v>
      </c>
      <c r="D22" s="50"/>
      <c r="E22" s="42" t="str">
        <f t="shared" si="8"/>
        <v>상품권</v>
      </c>
      <c r="F22" s="44"/>
      <c r="H22" s="98" t="str">
        <f t="shared" si="9"/>
        <v>-</v>
      </c>
      <c r="I22" s="50"/>
      <c r="J22" s="42" t="str">
        <f t="shared" si="10"/>
        <v>상품권</v>
      </c>
      <c r="K22" s="44"/>
      <c r="N22" s="124" t="s">
        <v>52</v>
      </c>
      <c r="O22" s="119"/>
      <c r="P22" s="74">
        <v>2</v>
      </c>
      <c r="Q22" s="53">
        <f>SUM(P22*1000)</f>
        <v>2000</v>
      </c>
      <c r="R22" s="32"/>
      <c r="S22" s="32"/>
    </row>
    <row r="23" spans="3:19" ht="16.5" customHeight="1">
      <c r="C23" s="98" t="str">
        <f t="shared" si="7"/>
        <v>고객우대</v>
      </c>
      <c r="D23" s="50"/>
      <c r="E23" s="42" t="str">
        <f t="shared" si="8"/>
        <v>OK케시백</v>
      </c>
      <c r="F23" s="44">
        <v>50000</v>
      </c>
      <c r="H23" s="98" t="str">
        <f t="shared" si="9"/>
        <v>고객우대</v>
      </c>
      <c r="I23" s="50"/>
      <c r="J23" s="42" t="str">
        <f t="shared" si="10"/>
        <v>OK케시백</v>
      </c>
      <c r="K23" s="44"/>
      <c r="N23" s="118" t="s">
        <v>57</v>
      </c>
      <c r="O23" s="119"/>
      <c r="P23" s="74">
        <v>30</v>
      </c>
      <c r="Q23" s="53">
        <f>SUM(P23*1000)</f>
        <v>30000</v>
      </c>
      <c r="R23" s="32"/>
      <c r="S23" s="32"/>
    </row>
    <row r="24" spans="3:19" ht="16.5" customHeight="1">
      <c r="C24" s="98" t="str">
        <f t="shared" si="7"/>
        <v>-</v>
      </c>
      <c r="D24" s="55">
        <f>SUM(D23*-35)</f>
        <v>0</v>
      </c>
      <c r="E24" s="42" t="str">
        <f t="shared" si="8"/>
        <v>모바일</v>
      </c>
      <c r="F24" s="44"/>
      <c r="H24" s="98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18" t="s">
        <v>51</v>
      </c>
      <c r="O24" s="119"/>
      <c r="P24" s="74"/>
      <c r="Q24" s="53">
        <v>0</v>
      </c>
      <c r="R24" s="32"/>
      <c r="S24" s="32"/>
    </row>
    <row r="25" spans="3:19" ht="16.5" customHeight="1" thickBot="1">
      <c r="C25" s="99" t="str">
        <f t="shared" si="7"/>
        <v>-</v>
      </c>
      <c r="D25" s="57"/>
      <c r="E25" s="56" t="str">
        <f t="shared" si="8"/>
        <v>제로페이</v>
      </c>
      <c r="F25" s="58"/>
      <c r="H25" s="99" t="str">
        <f t="shared" si="9"/>
        <v>-</v>
      </c>
      <c r="I25" s="57"/>
      <c r="J25" s="56" t="str">
        <f t="shared" si="10"/>
        <v>제로페이</v>
      </c>
      <c r="K25" s="58"/>
      <c r="N25" s="120" t="s">
        <v>39</v>
      </c>
      <c r="O25" s="121"/>
      <c r="P25" s="75">
        <f>+P26-SUM(P19:P24)</f>
        <v>88</v>
      </c>
      <c r="Q25" s="76"/>
      <c r="R25" s="32"/>
      <c r="S25" s="32"/>
    </row>
    <row r="26" spans="3:19" ht="16.5" customHeight="1" thickBot="1">
      <c r="C26" s="96" t="str">
        <f t="shared" si="7"/>
        <v>합계</v>
      </c>
      <c r="D26" s="60">
        <f>SUM((D17-D18-D19-D20-D21-D22)*$I$1+D24)</f>
        <v>4191748.2040000004</v>
      </c>
      <c r="E26" s="29" t="str">
        <f t="shared" si="8"/>
        <v>합계</v>
      </c>
      <c r="F26" s="61">
        <f>IF(F21=0,0,SUM(F17:F25)-K8)</f>
        <v>4196519</v>
      </c>
      <c r="G26" s="62"/>
      <c r="H26" s="96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12" t="s">
        <v>40</v>
      </c>
      <c r="O26" s="113"/>
      <c r="P26" s="77">
        <v>174</v>
      </c>
      <c r="Q26" s="69">
        <f>SUM(Q19:Q25)</f>
        <v>84000</v>
      </c>
      <c r="R26" s="32"/>
      <c r="S26" s="32"/>
    </row>
    <row r="27" spans="3:19" ht="15.75" customHeight="1" thickBot="1">
      <c r="F27" s="67">
        <f>SUM(F26-D26)</f>
        <v>4770.7959999996237</v>
      </c>
      <c r="K27" s="67">
        <f>SUM(K26-I26)</f>
        <v>0</v>
      </c>
    </row>
    <row r="28" spans="3:19" ht="23.25" customHeight="1">
      <c r="F28" s="67"/>
      <c r="K28" s="67"/>
      <c r="N28" s="110" t="s">
        <v>53</v>
      </c>
      <c r="O28" s="104" t="s">
        <v>54</v>
      </c>
      <c r="P28" s="104" t="s">
        <v>55</v>
      </c>
      <c r="Q28" s="105" t="s">
        <v>56</v>
      </c>
    </row>
    <row r="29" spans="3:19" ht="21.75" customHeight="1" thickBot="1">
      <c r="F29" s="67"/>
      <c r="K29" s="67"/>
      <c r="N29" s="111"/>
      <c r="O29" s="106">
        <v>12970</v>
      </c>
      <c r="P29" s="107">
        <v>12972</v>
      </c>
      <c r="Q29" s="108">
        <f>P29-O29</f>
        <v>2</v>
      </c>
    </row>
    <row r="30" spans="3:19" ht="21.75" customHeight="1">
      <c r="F30" s="67"/>
      <c r="K30" s="67"/>
    </row>
    <row r="31" spans="3:19" ht="21.75" customHeight="1">
      <c r="F31" s="67"/>
      <c r="K31" s="67"/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8"/>
      <c r="E35" s="34" t="s">
        <v>16</v>
      </c>
      <c r="F35" s="36"/>
      <c r="H35" s="34" t="s">
        <v>15</v>
      </c>
      <c r="I35" s="78"/>
      <c r="J35" s="34" t="s">
        <v>16</v>
      </c>
      <c r="K35" s="36"/>
    </row>
    <row r="36" spans="3:11" ht="21.75" customHeight="1">
      <c r="C36" s="42" t="s">
        <v>18</v>
      </c>
      <c r="D36" s="79"/>
      <c r="E36" s="42" t="s">
        <v>19</v>
      </c>
      <c r="F36" s="44"/>
      <c r="H36" s="42" t="s">
        <v>18</v>
      </c>
      <c r="I36" s="79"/>
      <c r="J36" s="42" t="s">
        <v>19</v>
      </c>
      <c r="K36" s="44"/>
    </row>
    <row r="37" spans="3:11" ht="21.75" customHeight="1">
      <c r="C37" s="42" t="s">
        <v>21</v>
      </c>
      <c r="D37" s="80"/>
      <c r="E37" s="42" t="s">
        <v>22</v>
      </c>
      <c r="F37" s="44"/>
      <c r="H37" s="42" t="s">
        <v>21</v>
      </c>
      <c r="I37" s="80"/>
      <c r="J37" s="42" t="s">
        <v>22</v>
      </c>
      <c r="K37" s="44"/>
    </row>
    <row r="38" spans="3:11" ht="21.75" customHeight="1">
      <c r="C38" s="42" t="s">
        <v>24</v>
      </c>
      <c r="D38" s="80"/>
      <c r="E38" s="42" t="s">
        <v>25</v>
      </c>
      <c r="F38" s="44"/>
      <c r="H38" s="42" t="s">
        <v>24</v>
      </c>
      <c r="I38" s="80"/>
      <c r="J38" s="42" t="s">
        <v>25</v>
      </c>
      <c r="K38" s="44"/>
    </row>
    <row r="39" spans="3:11" ht="21.75" customHeight="1">
      <c r="C39" s="42" t="s">
        <v>26</v>
      </c>
      <c r="D39" s="80"/>
      <c r="E39" s="42" t="s">
        <v>27</v>
      </c>
      <c r="F39" s="44"/>
      <c r="H39" s="42" t="s">
        <v>26</v>
      </c>
      <c r="I39" s="80"/>
      <c r="J39" s="42" t="s">
        <v>27</v>
      </c>
      <c r="K39" s="44"/>
    </row>
    <row r="40" spans="3:11" ht="21.75" customHeight="1">
      <c r="C40" s="42"/>
      <c r="D40" s="80"/>
      <c r="E40" s="42" t="s">
        <v>28</v>
      </c>
      <c r="F40" s="44"/>
      <c r="H40" s="42"/>
      <c r="I40" s="80"/>
      <c r="J40" s="42" t="s">
        <v>28</v>
      </c>
      <c r="K40" s="44"/>
    </row>
    <row r="41" spans="3:11" ht="21.75" customHeight="1">
      <c r="C41" s="42" t="s">
        <v>29</v>
      </c>
      <c r="D41" s="80"/>
      <c r="E41" s="42" t="s">
        <v>30</v>
      </c>
      <c r="F41" s="44"/>
      <c r="H41" s="42" t="s">
        <v>29</v>
      </c>
      <c r="I41" s="80"/>
      <c r="J41" s="42" t="s">
        <v>30</v>
      </c>
      <c r="K41" s="44"/>
    </row>
    <row r="42" spans="3:11" ht="21.75" customHeight="1">
      <c r="C42" s="42"/>
      <c r="D42" s="81">
        <f>SUM(D41*-50)</f>
        <v>0</v>
      </c>
      <c r="E42" s="42" t="s">
        <v>31</v>
      </c>
      <c r="F42" s="44"/>
      <c r="H42" s="42"/>
      <c r="I42" s="81">
        <f>SUM(I41*-50)</f>
        <v>0</v>
      </c>
      <c r="J42" s="42" t="s">
        <v>31</v>
      </c>
      <c r="K42" s="44"/>
    </row>
    <row r="43" spans="3:11" ht="21.75" customHeight="1" thickBot="1">
      <c r="C43" s="56"/>
      <c r="D43" s="82"/>
      <c r="E43" s="56" t="s">
        <v>32</v>
      </c>
      <c r="F43" s="58"/>
      <c r="H43" s="56"/>
      <c r="I43" s="82"/>
      <c r="J43" s="56" t="s">
        <v>32</v>
      </c>
      <c r="K43" s="58"/>
    </row>
    <row r="44" spans="3:11" ht="21.75" customHeight="1" thickBot="1">
      <c r="C44" s="59" t="s">
        <v>33</v>
      </c>
      <c r="D44" s="83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83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2">
    <mergeCell ref="N28:N29"/>
    <mergeCell ref="N26:O26"/>
    <mergeCell ref="P3:Q3"/>
    <mergeCell ref="N2:Q2"/>
    <mergeCell ref="N19:O19"/>
    <mergeCell ref="N24:O24"/>
    <mergeCell ref="N25:O25"/>
    <mergeCell ref="N20:O20"/>
    <mergeCell ref="N22:O22"/>
    <mergeCell ref="N23:O23"/>
    <mergeCell ref="N18:O18"/>
    <mergeCell ref="N21:O21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I18" sqref="I18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103">
        <f>+'(9)'!E1</f>
        <v>1147</v>
      </c>
      <c r="F1" s="1"/>
      <c r="G1" s="1"/>
      <c r="H1" s="1"/>
      <c r="I1" s="1"/>
      <c r="J1" s="1"/>
      <c r="K1" s="1"/>
      <c r="L1" s="22">
        <f>+ROUND(+O5*0.584/1000,3)</f>
        <v>10.324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10.154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101.53999999999999</v>
      </c>
      <c r="M3" s="18" t="s">
        <v>10</v>
      </c>
      <c r="N3" s="3"/>
      <c r="O3" s="3"/>
      <c r="P3" s="127" t="str">
        <f>+'(1)'!C1&amp;"년"&amp;'(1)'!E1&amp;"월"&amp;C1&amp;"일"</f>
        <v>2022년3월10일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10221.481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7457.2550000000001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23446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270000</v>
      </c>
      <c r="L5" s="2"/>
      <c r="M5" s="20"/>
      <c r="N5" s="45" t="str">
        <f>+C4</f>
        <v>판매량</v>
      </c>
      <c r="O5" s="46">
        <f>SUM(D4+I4+D17+I17+D35+I35)</f>
        <v>17678.736000000001</v>
      </c>
      <c r="P5" s="47" t="str">
        <f>+E4</f>
        <v>입금액</v>
      </c>
      <c r="Q5" s="48">
        <f>SUM(F4+K4+F17+K17+F35+K35)</f>
        <v>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321.44600000000003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10.15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525000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331.596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11039125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19305112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19305112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270.10199999999998</v>
      </c>
      <c r="E10" s="42" t="str">
        <f>+'(1)'!E10</f>
        <v>OK케시백</v>
      </c>
      <c r="F10" s="44">
        <v>40706</v>
      </c>
      <c r="G10" s="27"/>
      <c r="H10" s="42" t="str">
        <f t="shared" si="2"/>
        <v>고객우대</v>
      </c>
      <c r="I10" s="50">
        <v>115.646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-9453.57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-4047.61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385.74799999999999</v>
      </c>
      <c r="P11" s="51" t="str">
        <f t="shared" si="5"/>
        <v>OK케시백</v>
      </c>
      <c r="Q11" s="53">
        <f>SUM(F10+K10+F23+K23+F41+K41)</f>
        <v>40706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-13501.18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11345886.574999999</v>
      </c>
      <c r="E13" s="29" t="str">
        <f>+'(1)'!E13</f>
        <v>합계</v>
      </c>
      <c r="F13" s="61">
        <f>SUM(F4:F12)</f>
        <v>11345831</v>
      </c>
      <c r="G13" s="62"/>
      <c r="H13" s="29" t="str">
        <f t="shared" si="2"/>
        <v>합계</v>
      </c>
      <c r="I13" s="60">
        <f>SUM((I4-I5-I6-I7-I8-I9)*$E$1+I11)</f>
        <v>8537781.8250000011</v>
      </c>
      <c r="J13" s="29" t="str">
        <f t="shared" si="3"/>
        <v>합계</v>
      </c>
      <c r="K13" s="61">
        <f>IF(K8=0,0,SUM(K4:K12)-F8)</f>
        <v>8537987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-55.574999999254942</v>
      </c>
      <c r="G14" s="27"/>
      <c r="H14" s="27"/>
      <c r="I14" s="27"/>
      <c r="J14" s="27"/>
      <c r="K14" s="67">
        <f>SUM(K13-I13)</f>
        <v>205.17499999888241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19883668.399999999</v>
      </c>
      <c r="P14" s="39" t="str">
        <f t="shared" si="5"/>
        <v>합계</v>
      </c>
      <c r="Q14" s="69">
        <f>SUM(Q5:Q13)</f>
        <v>19883818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149.59999999962747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21</v>
      </c>
      <c r="Q20" s="53">
        <f>SUM(P20*1000)</f>
        <v>21000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7</v>
      </c>
      <c r="Q22" s="53">
        <f>SUM(P22*1000)</f>
        <v>7000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14</v>
      </c>
      <c r="Q23" s="53">
        <f>SUM(P23*1000)</f>
        <v>14000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18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70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160</v>
      </c>
      <c r="Q26" s="69">
        <f>SUM(Q19:Q25)</f>
        <v>54000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13020</v>
      </c>
      <c r="P29" s="107">
        <v>13027</v>
      </c>
      <c r="Q29" s="108">
        <f>P29-O29</f>
        <v>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F12" sqref="F1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103">
        <f>+'(10)'!E1</f>
        <v>1147</v>
      </c>
      <c r="F1" s="1"/>
      <c r="G1" s="1"/>
      <c r="H1" s="1"/>
      <c r="I1" s="1"/>
      <c r="J1" s="1"/>
      <c r="K1" s="1"/>
      <c r="L1" s="22">
        <f>+ROUND(+O5*0.584/1000,3)</f>
        <v>11.499000000000001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10.276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113.036</v>
      </c>
      <c r="M3" s="18" t="s">
        <v>10</v>
      </c>
      <c r="N3" s="3"/>
      <c r="O3" s="3"/>
      <c r="P3" s="127" t="str">
        <f>+'(1)'!C1&amp;"년"&amp;'(1)'!E1&amp;"월"&amp;C1&amp;"일"</f>
        <v>2022년3월11일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11839.204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7851.4719999999998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39759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335000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250000</v>
      </c>
      <c r="L5" s="2"/>
      <c r="M5" s="20"/>
      <c r="N5" s="45" t="str">
        <f>+C4</f>
        <v>판매량</v>
      </c>
      <c r="O5" s="46">
        <f>SUM(D4+I4+D17+I17+D35+I35)</f>
        <v>19690.675999999999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418.97300000000001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585000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>
        <v>101821</v>
      </c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418.97300000000001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12563573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21312316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101821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20000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21312316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171.66499999999999</v>
      </c>
      <c r="E10" s="42" t="str">
        <f>+'(1)'!E10</f>
        <v>OK케시백</v>
      </c>
      <c r="F10" s="44">
        <v>58828</v>
      </c>
      <c r="G10" s="27"/>
      <c r="H10" s="42" t="str">
        <f t="shared" si="2"/>
        <v>고객우대</v>
      </c>
      <c r="I10" s="50">
        <v>51.173000000000002</v>
      </c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20000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-6008.2749999999996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-1791.0550000000001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222.83799999999999</v>
      </c>
      <c r="P11" s="51" t="str">
        <f t="shared" si="5"/>
        <v>OK케시백</v>
      </c>
      <c r="Q11" s="53">
        <f>SUM(F10+K10+F23+K23+F41+K41)</f>
        <v>60828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-7799.33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13092996.682</v>
      </c>
      <c r="E13" s="29" t="str">
        <f>+'(1)'!E13</f>
        <v>합계</v>
      </c>
      <c r="F13" s="61">
        <f>SUM(F4:F12)</f>
        <v>13093222</v>
      </c>
      <c r="G13" s="62"/>
      <c r="H13" s="29" t="str">
        <f t="shared" si="2"/>
        <v>합계</v>
      </c>
      <c r="I13" s="60">
        <f>SUM((I4-I5-I6-I7-I8-I9)*$E$1+I11)</f>
        <v>9003847.3289999999</v>
      </c>
      <c r="J13" s="29" t="str">
        <f t="shared" si="3"/>
        <v>합계</v>
      </c>
      <c r="K13" s="61">
        <f>IF(K8=0,0,SUM(K4:K12)-F8)</f>
        <v>9003743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225.3179999999702</v>
      </c>
      <c r="G14" s="27"/>
      <c r="H14" s="27"/>
      <c r="I14" s="27"/>
      <c r="J14" s="27"/>
      <c r="K14" s="67">
        <f>SUM(K13-I13)</f>
        <v>-104.32899999991059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22096844.011</v>
      </c>
      <c r="P14" s="39" t="str">
        <f t="shared" si="5"/>
        <v>합계</v>
      </c>
      <c r="Q14" s="69">
        <f>SUM(Q5:Q13)</f>
        <v>22096965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120.9890000000596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19</v>
      </c>
      <c r="Q20" s="53">
        <f>SUM(P20*1000)</f>
        <v>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7</v>
      </c>
      <c r="Q23" s="53">
        <f>SUM(P23*1000)</f>
        <v>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114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177</v>
      </c>
      <c r="Q26" s="69">
        <f>SUM(Q19:Q25)</f>
        <v>42000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13027</v>
      </c>
      <c r="P29" s="107">
        <v>13030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12" sqref="F1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103">
        <f>+'(11)'!E1</f>
        <v>1147</v>
      </c>
      <c r="F1" s="1"/>
      <c r="G1" s="1"/>
      <c r="H1" s="1"/>
      <c r="I1" s="1"/>
      <c r="J1" s="1"/>
      <c r="K1" s="1"/>
      <c r="L1" s="22">
        <f>+ROUND(+O5*0.584/1000,3)</f>
        <v>9.0779999999999994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10.176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122.11199999999999</v>
      </c>
      <c r="M3" s="18" t="s">
        <v>10</v>
      </c>
      <c r="N3" s="3"/>
      <c r="O3" s="3"/>
      <c r="P3" s="127" t="str">
        <f>+'(1)'!C1&amp;"년"&amp;'(1)'!E1&amp;"월"&amp;C1&amp;"일"</f>
        <v>2022년3월12일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9032.9830000000002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6511.6090000000004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23825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190000</v>
      </c>
      <c r="L5" s="2"/>
      <c r="M5" s="20"/>
      <c r="N5" s="45" t="str">
        <f>+C4</f>
        <v>판매량</v>
      </c>
      <c r="O5" s="46">
        <f>SUM(D4+I4+D17+I17+D35+I35)</f>
        <v>15544.592000000001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114.732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380000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>
        <v>80000</v>
      </c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114.732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9891453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17167324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80000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17167324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89.644999999999996</v>
      </c>
      <c r="E10" s="42" t="str">
        <f>+'(1)'!E10</f>
        <v>OK케시백</v>
      </c>
      <c r="F10" s="44">
        <v>50000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-3137.5749999999998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89.644999999999996</v>
      </c>
      <c r="P11" s="51" t="str">
        <f t="shared" si="5"/>
        <v>OK케시백</v>
      </c>
      <c r="Q11" s="53">
        <f>SUM(F10+K10+F23+K23+F41+K41)</f>
        <v>50000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-3137.5749999999998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10226096.322000001</v>
      </c>
      <c r="E13" s="29" t="str">
        <f>+'(1)'!E13</f>
        <v>합계</v>
      </c>
      <c r="F13" s="61">
        <f>SUM(F4:F12)</f>
        <v>10225453</v>
      </c>
      <c r="G13" s="62"/>
      <c r="H13" s="29" t="str">
        <f t="shared" si="2"/>
        <v>합계</v>
      </c>
      <c r="I13" s="60">
        <f>SUM((I4-I5-I6-I7-I8-I9)*$E$1+I11)</f>
        <v>7468815.523</v>
      </c>
      <c r="J13" s="29" t="str">
        <f t="shared" si="3"/>
        <v>합계</v>
      </c>
      <c r="K13" s="61">
        <f>IF(K8=0,0,SUM(K4:K12)-F8)</f>
        <v>7468871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-643.32200000062585</v>
      </c>
      <c r="G14" s="27"/>
      <c r="H14" s="27"/>
      <c r="I14" s="27"/>
      <c r="J14" s="27"/>
      <c r="K14" s="67">
        <f>SUM(K13-I13)</f>
        <v>55.476999999955297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17694911.845000003</v>
      </c>
      <c r="P14" s="39" t="str">
        <f t="shared" si="5"/>
        <v>합계</v>
      </c>
      <c r="Q14" s="69">
        <f>SUM(Q5:Q13)</f>
        <v>17694324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-587.84500000067055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23</v>
      </c>
      <c r="Q20" s="53">
        <f>SUM(P20*1000)</f>
        <v>23000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7</v>
      </c>
      <c r="Q22" s="53">
        <f>SUM(P22*1000)</f>
        <v>7000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7</v>
      </c>
      <c r="Q23" s="53">
        <f>SUM(P23*1000)</f>
        <v>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69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126</v>
      </c>
      <c r="Q26" s="69">
        <f>SUM(Q19:Q25)</f>
        <v>47000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13030</v>
      </c>
      <c r="P29" s="107">
        <v>13037</v>
      </c>
      <c r="Q29" s="108">
        <f>P29-O29</f>
        <v>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103">
        <f>+'(12)'!E1</f>
        <v>1147</v>
      </c>
      <c r="F1" s="1"/>
      <c r="G1" s="1"/>
      <c r="H1" s="1"/>
      <c r="I1" s="1"/>
      <c r="J1" s="1"/>
      <c r="K1" s="1"/>
      <c r="L1" s="22">
        <f>+ROUND(+O5*0.584/1000,3)</f>
        <v>5.8979999999999997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9.8469999999999995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128.011</v>
      </c>
      <c r="M3" s="18" t="s">
        <v>10</v>
      </c>
      <c r="N3" s="3"/>
      <c r="O3" s="3"/>
      <c r="P3" s="127" t="str">
        <f>+'(1)'!C1&amp;"년"&amp;'(1)'!E1&amp;"월"&amp;C1&amp;"일"</f>
        <v>2022년3월13일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5619.6989999999996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4480.1970000000001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50359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100000</v>
      </c>
      <c r="L5" s="2"/>
      <c r="M5" s="20"/>
      <c r="N5" s="45" t="str">
        <f>+C4</f>
        <v>판매량</v>
      </c>
      <c r="O5" s="46">
        <f>SUM(D4+I4+D17+I17+D35+I35)</f>
        <v>10099.896000000001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44.575000000000003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265000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44.575000000000003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6148020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11176898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11176898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6000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63255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6394667.2280000001</v>
      </c>
      <c r="E13" s="29" t="str">
        <f>+'(1)'!E13</f>
        <v>합계</v>
      </c>
      <c r="F13" s="61">
        <f>SUM(F4:F12)</f>
        <v>6395275</v>
      </c>
      <c r="G13" s="62"/>
      <c r="H13" s="29" t="str">
        <f t="shared" si="2"/>
        <v>합계</v>
      </c>
      <c r="I13" s="60">
        <f>SUM((I4-I5-I6-I7-I8-I9)*$E$1+I11)</f>
        <v>5138785.9589999998</v>
      </c>
      <c r="J13" s="29" t="str">
        <f t="shared" si="3"/>
        <v>합계</v>
      </c>
      <c r="K13" s="61">
        <f>IF(K8=0,0,SUM(K4:K12)-F8)</f>
        <v>5137878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63255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607.77199999988079</v>
      </c>
      <c r="G14" s="27"/>
      <c r="H14" s="27"/>
      <c r="I14" s="27"/>
      <c r="J14" s="27"/>
      <c r="K14" s="67">
        <f>SUM(K13-I13)</f>
        <v>-907.95899999979883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11533453.186999999</v>
      </c>
      <c r="P14" s="39" t="str">
        <f t="shared" si="5"/>
        <v>합계</v>
      </c>
      <c r="Q14" s="69">
        <f>SUM(Q5:Q13)</f>
        <v>11533153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-300.18699999991804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8</v>
      </c>
      <c r="Q20" s="53">
        <f>SUM(P20*1000)</f>
        <v>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27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54</v>
      </c>
      <c r="Q26" s="69">
        <f>SUM(Q19:Q25)</f>
        <v>25000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13037</v>
      </c>
      <c r="P29" s="107">
        <v>13039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103">
        <f>+'(13)'!E1</f>
        <v>1147</v>
      </c>
      <c r="F1" s="1"/>
      <c r="G1" s="1"/>
      <c r="H1" s="1"/>
      <c r="I1" s="1"/>
      <c r="J1" s="1"/>
      <c r="K1" s="1"/>
      <c r="L1" s="22">
        <f>+ROUND(+O5*0.584/1000,3)</f>
        <v>10.888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9.9209999999999994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138.89400000000001</v>
      </c>
      <c r="M3" s="18" t="s">
        <v>10</v>
      </c>
      <c r="N3" s="3"/>
      <c r="O3" s="3"/>
      <c r="P3" s="127" t="str">
        <f>+'(1)'!C1&amp;"년"&amp;'(1)'!E1&amp;"월"&amp;C1&amp;"일"</f>
        <v>2022년3월14일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11635.203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7009.4750000000004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31267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215000</v>
      </c>
      <c r="L5" s="2"/>
      <c r="M5" s="20"/>
      <c r="N5" s="45" t="str">
        <f>+C4</f>
        <v>판매량</v>
      </c>
      <c r="O5" s="46">
        <f>SUM(D4+I4+D17+I17+D35+I35)</f>
        <v>18644.678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298.63200000000001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57.293999999999997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595000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355.92599999999999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12582158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20339445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20339445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53.79</v>
      </c>
      <c r="E10" s="42" t="str">
        <f>+'(1)'!E10</f>
        <v>OK케시백</v>
      </c>
      <c r="F10" s="44">
        <v>6000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-1882.6499999999999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53.79</v>
      </c>
      <c r="P11" s="51" t="str">
        <f t="shared" si="5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20000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-1882.6499999999999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13001164.286999999</v>
      </c>
      <c r="E13" s="29" t="str">
        <f>+'(1)'!E13</f>
        <v>합계</v>
      </c>
      <c r="F13" s="61">
        <f>SUM(F4:F12)</f>
        <v>13001158</v>
      </c>
      <c r="G13" s="62"/>
      <c r="H13" s="29" t="str">
        <f t="shared" si="2"/>
        <v>합계</v>
      </c>
      <c r="I13" s="60">
        <f>SUM((I4-I5-I6-I7-I8-I9)*$E$1+I11)</f>
        <v>7974151.6070000008</v>
      </c>
      <c r="J13" s="29" t="str">
        <f t="shared" si="3"/>
        <v>합계</v>
      </c>
      <c r="K13" s="61">
        <f>IF(K8=0,0,SUM(K4:K12)-F8)</f>
        <v>7974287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-6.286999998614192</v>
      </c>
      <c r="G14" s="27"/>
      <c r="H14" s="27"/>
      <c r="I14" s="27"/>
      <c r="J14" s="27"/>
      <c r="K14" s="67">
        <f>SUM(K13-I13)</f>
        <v>135.39299999922514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20975315.894000001</v>
      </c>
      <c r="P14" s="39" t="str">
        <f t="shared" si="5"/>
        <v>합계</v>
      </c>
      <c r="Q14" s="69">
        <f>SUM(Q5:Q13)</f>
        <v>20975445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129.10600000061095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20</v>
      </c>
      <c r="Q20" s="53">
        <f>SUM(P20*1000)</f>
        <v>20000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3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7</v>
      </c>
      <c r="Q23" s="53">
        <f>SUM(P23*1000)</f>
        <v>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27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65</v>
      </c>
      <c r="Q26" s="69">
        <f>SUM(Q19:Q25)</f>
        <v>34000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 t="s">
        <v>62</v>
      </c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13039</v>
      </c>
      <c r="P29" s="107">
        <v>13039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F7" sqref="F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101">
        <f>+'(14)'!E1</f>
        <v>1147</v>
      </c>
      <c r="F1" s="1"/>
      <c r="G1" s="1"/>
      <c r="H1" s="1"/>
      <c r="I1" s="1"/>
      <c r="J1" s="1"/>
      <c r="K1" s="1"/>
      <c r="L1" s="22">
        <f>+ROUND(+O5*0.584/1000,3)</f>
        <v>11.811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10.047000000000001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150.70500000000001</v>
      </c>
      <c r="M3" s="18" t="s">
        <v>10</v>
      </c>
      <c r="N3" s="3"/>
      <c r="O3" s="3"/>
      <c r="P3" s="127" t="str">
        <f>+'(1)'!C1&amp;"년"&amp;'(1)'!E1&amp;"월"&amp;C1&amp;"일"</f>
        <v>2022년3월15일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12775.724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7447.9049999999997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46931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305000</v>
      </c>
      <c r="L5" s="2"/>
      <c r="M5" s="20"/>
      <c r="N5" s="45" t="str">
        <f>+C4</f>
        <v>판매량</v>
      </c>
      <c r="O5" s="46">
        <f>SUM(D4+I4+D17+I17+D35+I35)</f>
        <v>20223.629000000001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392.28199999999998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580000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392.28199999999998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13860099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22090867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22090867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291.46899999999999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63.07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-10201.414999999999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-2207.4499999999998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354.53899999999999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37276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-12408.865</v>
      </c>
      <c r="P12" s="51" t="str">
        <f t="shared" si="5"/>
        <v>모바일</v>
      </c>
      <c r="Q12" s="53">
        <f>SUM(F11+K11+F24+K24+F42+K42)</f>
        <v>24000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14193606.559000002</v>
      </c>
      <c r="E13" s="29" t="str">
        <f>+'(1)'!E13</f>
        <v>합계</v>
      </c>
      <c r="F13" s="61">
        <f>SUM(F4:F12)</f>
        <v>14193375</v>
      </c>
      <c r="G13" s="62"/>
      <c r="H13" s="29" t="str">
        <f t="shared" si="2"/>
        <v>합계</v>
      </c>
      <c r="I13" s="60">
        <f>SUM((I4-I5-I6-I7-I8-I9)*$E$1+I11)</f>
        <v>8540539.5850000009</v>
      </c>
      <c r="J13" s="29" t="str">
        <f t="shared" si="3"/>
        <v>합계</v>
      </c>
      <c r="K13" s="61">
        <f>IF(K8=0,0,SUM(K4:K12)-F8)</f>
        <v>8540768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37276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-231.55900000222027</v>
      </c>
      <c r="G14" s="27"/>
      <c r="H14" s="27"/>
      <c r="I14" s="27"/>
      <c r="J14" s="27"/>
      <c r="K14" s="67">
        <f>SUM(K13-I13)</f>
        <v>228.41499999910593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22734146.144000005</v>
      </c>
      <c r="P14" s="39" t="str">
        <f t="shared" si="5"/>
        <v>합계</v>
      </c>
      <c r="Q14" s="69">
        <f>SUM(Q5:Q13)</f>
        <v>22734143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-3.1440000031143427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35</v>
      </c>
      <c r="Q19" s="48">
        <f>SUM(P19*1000)</f>
        <v>35000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68</v>
      </c>
      <c r="Q20" s="53">
        <f>SUM(P20*1000)</f>
        <v>68000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24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11</v>
      </c>
      <c r="Q22" s="53">
        <f>SUM(P22*1000)</f>
        <v>11000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29</v>
      </c>
      <c r="Q23" s="53">
        <f>SUM(P23*1000)</f>
        <v>29000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20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117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304</v>
      </c>
      <c r="Q26" s="69">
        <f>SUM(Q19:Q25)</f>
        <v>143000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13039</v>
      </c>
      <c r="P29" s="107">
        <v>13050</v>
      </c>
      <c r="Q29" s="108">
        <f>P29-O29</f>
        <v>11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101">
        <f>+'(15)'!E1</f>
        <v>1147</v>
      </c>
      <c r="F1" s="1"/>
      <c r="G1" s="1"/>
      <c r="H1" s="1"/>
      <c r="I1" s="1"/>
      <c r="J1" s="1"/>
      <c r="K1" s="1"/>
      <c r="L1" s="22">
        <f>+ROUND(+O5*0.584/1000,3)</f>
        <v>10.888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10.1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161.6</v>
      </c>
      <c r="M3" s="18" t="s">
        <v>10</v>
      </c>
      <c r="N3" s="3"/>
      <c r="O3" s="3"/>
      <c r="P3" s="127" t="str">
        <f>+'(1)'!C1&amp;"년"&amp;'(1)'!E1&amp;"월"&amp;C1&amp;"일"</f>
        <v>2022년3월16일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11113.093000000001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7531.4859999999999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28190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150000</v>
      </c>
      <c r="L5" s="2"/>
      <c r="M5" s="20"/>
      <c r="N5" s="45" t="str">
        <f>+C4</f>
        <v>판매량</v>
      </c>
      <c r="O5" s="46">
        <f>SUM(D4+I4+D17+I17+D35+I35)</f>
        <v>18644.579000000002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268.45299999999997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22.856000000000002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330000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291.30899999999997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>
        <v>58.823999999999998</v>
      </c>
      <c r="E8" s="42" t="str">
        <f>+'(1)'!E8</f>
        <v>신용카드</v>
      </c>
      <c r="F8" s="44">
        <v>12128436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20588868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58.823999999999998</v>
      </c>
      <c r="P9" s="51" t="str">
        <f t="shared" si="5"/>
        <v>신용카드</v>
      </c>
      <c r="Q9" s="53">
        <f>IF(K8=0,F8,IF(F21=0,K8,IF(K21=0,F21,K21)))</f>
        <v>20588868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367.49099999999999</v>
      </c>
      <c r="E10" s="42" t="str">
        <f>+'(1)'!E10</f>
        <v>OK케시백</v>
      </c>
      <c r="F10" s="44">
        <v>43200</v>
      </c>
      <c r="G10" s="27"/>
      <c r="H10" s="42" t="str">
        <f t="shared" si="2"/>
        <v>고객우대</v>
      </c>
      <c r="I10" s="50">
        <v>52.2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-12862.184999999999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-1827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419.69099999999997</v>
      </c>
      <c r="P11" s="51" t="str">
        <f t="shared" si="5"/>
        <v>OK케시백</v>
      </c>
      <c r="Q11" s="53">
        <f>SUM(F10+K10+F23+K23+F41+K41)</f>
        <v>43200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-14689.184999999999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12358468.767000001</v>
      </c>
      <c r="E13" s="29" t="str">
        <f>+'(1)'!E13</f>
        <v>합계</v>
      </c>
      <c r="F13" s="61">
        <f>SUM(F4:F12)</f>
        <v>12357636</v>
      </c>
      <c r="G13" s="62"/>
      <c r="H13" s="29" t="str">
        <f t="shared" si="2"/>
        <v>합계</v>
      </c>
      <c r="I13" s="60">
        <f>SUM((I4-I5-I6-I7-I8-I9)*$E$1+I11)</f>
        <v>8610571.6099999994</v>
      </c>
      <c r="J13" s="29" t="str">
        <f t="shared" si="3"/>
        <v>합계</v>
      </c>
      <c r="K13" s="61">
        <f>IF(K8=0,0,SUM(K4:K12)-F8)</f>
        <v>8610432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-832.76700000092387</v>
      </c>
      <c r="G14" s="27"/>
      <c r="H14" s="27"/>
      <c r="I14" s="27"/>
      <c r="J14" s="27"/>
      <c r="K14" s="67">
        <f>SUM(K13-I13)</f>
        <v>-139.60999999940395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20969040.377</v>
      </c>
      <c r="P14" s="39" t="str">
        <f t="shared" si="5"/>
        <v>합계</v>
      </c>
      <c r="Q14" s="69">
        <f>SUM(Q5:Q13)</f>
        <v>20968068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-972.37700000032783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10</v>
      </c>
      <c r="Q20" s="53">
        <f>SUM(P20*1000)</f>
        <v>10000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6</v>
      </c>
      <c r="Q22" s="53"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8</v>
      </c>
      <c r="Q23" s="53">
        <f>SUM(P23*1000)</f>
        <v>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96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151</v>
      </c>
      <c r="Q26" s="69">
        <f>SUM(Q19:Q25)</f>
        <v>39000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13050</v>
      </c>
      <c r="P29" s="107">
        <v>13056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I6" sqref="I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101">
        <f>+'(16)'!E1</f>
        <v>1147</v>
      </c>
      <c r="F1" s="1"/>
      <c r="G1" s="1"/>
      <c r="H1" s="1"/>
      <c r="I1" s="1"/>
      <c r="J1" s="1"/>
      <c r="K1" s="1"/>
      <c r="L1" s="22">
        <f>+ROUND(+O5*0.584/1000,3)</f>
        <v>11.122999999999999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10.16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172.72</v>
      </c>
      <c r="M3" s="18" t="s">
        <v>10</v>
      </c>
      <c r="N3" s="3"/>
      <c r="O3" s="3"/>
      <c r="P3" s="127" t="str">
        <f>+'(1)'!C1&amp;"년"&amp;'(1)'!E1&amp;"월"&amp;C1&amp;"일"</f>
        <v>2022년3월17일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11225.415999999999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7821.0820000000003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44839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230000</v>
      </c>
      <c r="L5" s="2"/>
      <c r="M5" s="20"/>
      <c r="N5" s="45" t="str">
        <f>+C4</f>
        <v>판매량</v>
      </c>
      <c r="O5" s="46">
        <f>SUM(D4+I4+D17+I17+D35+I35)</f>
        <v>19046.498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429.274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24.219000000000001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515000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453.49299999999999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12004455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20712784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30000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20712784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175.93</v>
      </c>
      <c r="E10" s="42" t="str">
        <f>+'(1)'!E10</f>
        <v>OK케시백</v>
      </c>
      <c r="F10" s="44">
        <v>14000</v>
      </c>
      <c r="G10" s="27"/>
      <c r="H10" s="42" t="str">
        <f t="shared" si="2"/>
        <v>고객우대</v>
      </c>
      <c r="I10" s="50">
        <v>24.219000000000001</v>
      </c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30000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-6157.55</v>
      </c>
      <c r="E11" s="42" t="str">
        <f>+'(1)'!E11</f>
        <v>모바일</v>
      </c>
      <c r="F11" s="44">
        <v>40000</v>
      </c>
      <c r="G11" s="27"/>
      <c r="H11" s="87" t="str">
        <f t="shared" si="2"/>
        <v>-</v>
      </c>
      <c r="I11" s="55">
        <f>SUM(I10*-35)</f>
        <v>-847.66500000000008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200.149</v>
      </c>
      <c r="P11" s="51" t="str">
        <f t="shared" si="5"/>
        <v>OK케시백</v>
      </c>
      <c r="Q11" s="53">
        <f>SUM(F10+K10+F23+K23+F41+K41)</f>
        <v>16000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-7005.2150000000001</v>
      </c>
      <c r="P12" s="51" t="str">
        <f t="shared" si="5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12377017.323999999</v>
      </c>
      <c r="E13" s="29" t="str">
        <f>+'(1)'!E13</f>
        <v>합계</v>
      </c>
      <c r="F13" s="61">
        <f>SUM(F4:F12)</f>
        <v>12376455</v>
      </c>
      <c r="G13" s="62"/>
      <c r="H13" s="29" t="str">
        <f t="shared" si="2"/>
        <v>합계</v>
      </c>
      <c r="I13" s="60">
        <f>SUM((I4-I5-I6-I7-I8-I9)*$E$1+I11)</f>
        <v>8942154.1960000005</v>
      </c>
      <c r="J13" s="29" t="str">
        <f t="shared" si="3"/>
        <v>합계</v>
      </c>
      <c r="K13" s="61">
        <f>IF(K8=0,0,SUM(K4:K12)-F8)</f>
        <v>8944329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-562.32399999909103</v>
      </c>
      <c r="G14" s="27"/>
      <c r="H14" s="27"/>
      <c r="I14" s="27"/>
      <c r="J14" s="27"/>
      <c r="K14" s="67">
        <f>SUM(K13-I13)</f>
        <v>2174.8039999995381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21319171.52</v>
      </c>
      <c r="P14" s="39" t="str">
        <f t="shared" si="5"/>
        <v>합계</v>
      </c>
      <c r="Q14" s="69">
        <f>SUM(Q5:Q13)</f>
        <v>21320784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1612.480000000447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13</v>
      </c>
      <c r="Q20" s="53">
        <f>SUM(P20*1000)</f>
        <v>13000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8</v>
      </c>
      <c r="Q23" s="53">
        <f>SUM(P23*1000)</f>
        <v>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59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108</v>
      </c>
      <c r="Q26" s="69">
        <f>SUM(Q19:Q25)</f>
        <v>30000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13056</v>
      </c>
      <c r="P29" s="107">
        <v>13059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R5" sqref="R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101">
        <f>+'(17)'!E1</f>
        <v>1147</v>
      </c>
      <c r="F1" s="1"/>
      <c r="G1" s="1"/>
      <c r="H1" s="1"/>
      <c r="I1" s="1"/>
      <c r="J1" s="1"/>
      <c r="K1" s="1"/>
      <c r="L1" s="22">
        <f>+ROUND(+O5*0.584/1000,3)</f>
        <v>10.936999999999999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10.202999999999999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183.654</v>
      </c>
      <c r="M3" s="18" t="s">
        <v>10</v>
      </c>
      <c r="N3" s="3"/>
      <c r="O3" s="3"/>
      <c r="P3" s="127" t="str">
        <f>+'(1)'!C1&amp;"년"&amp;'(1)'!E1&amp;"월"&amp;C1&amp;"일"</f>
        <v>2022년3월18일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11579.734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7147.375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25393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205000</v>
      </c>
      <c r="L5" s="2"/>
      <c r="M5" s="20"/>
      <c r="N5" s="45" t="str">
        <f>+C4</f>
        <v>판매량</v>
      </c>
      <c r="O5" s="46">
        <f>SUM(D4+I4+D17+I17+D35+I35)</f>
        <v>18727.109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337.15899999999999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21.198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520000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358.35699999999997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12455920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20414542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100000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20414542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103.336</v>
      </c>
      <c r="E10" s="42" t="str">
        <f>+'(1)'!E10</f>
        <v>OK케시백</v>
      </c>
      <c r="F10" s="44">
        <v>20000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100000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-3616.7599999999998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103.336</v>
      </c>
      <c r="P11" s="51" t="str">
        <f t="shared" si="5"/>
        <v>OK케시백</v>
      </c>
      <c r="Q11" s="53">
        <f>SUM(F10+K10+F23+K23+F41+K41)</f>
        <v>20000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-3616.7599999999998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12891616.765000001</v>
      </c>
      <c r="E13" s="29" t="str">
        <f>+'(1)'!E13</f>
        <v>합계</v>
      </c>
      <c r="F13" s="61">
        <f>SUM(F4:F12)</f>
        <v>12893920</v>
      </c>
      <c r="G13" s="62"/>
      <c r="H13" s="29" t="str">
        <f t="shared" si="2"/>
        <v>합계</v>
      </c>
      <c r="I13" s="60">
        <f>SUM((I4-I5-I6-I7-I8-I9)*$E$1+I11)</f>
        <v>8173725.0189999994</v>
      </c>
      <c r="J13" s="29" t="str">
        <f t="shared" si="3"/>
        <v>합계</v>
      </c>
      <c r="K13" s="61">
        <f>IF(K8=0,0,SUM(K4:K12)-F8)</f>
        <v>8170622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2303.234999999404</v>
      </c>
      <c r="G14" s="27"/>
      <c r="H14" s="27"/>
      <c r="I14" s="27"/>
      <c r="J14" s="27"/>
      <c r="K14" s="67">
        <f>SUM(K13-I13)</f>
        <v>-3103.0189999993891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21065341.783999998</v>
      </c>
      <c r="P14" s="39" t="str">
        <f t="shared" si="5"/>
        <v>합계</v>
      </c>
      <c r="Q14" s="69">
        <f>SUM(Q5:Q13)</f>
        <v>21064542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-799.7839999999851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31</v>
      </c>
      <c r="Q19" s="48">
        <f>SUM(P19*1000)</f>
        <v>31000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36</v>
      </c>
      <c r="Q20" s="53">
        <f>SUM(P20*1000)</f>
        <v>36000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21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25</v>
      </c>
      <c r="Q23" s="53">
        <f>SUM(P23*1000)</f>
        <v>25000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18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93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227</v>
      </c>
      <c r="Q26" s="69">
        <f>SUM(Q19:Q25)</f>
        <v>95000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13059</v>
      </c>
      <c r="P29" s="107">
        <v>13062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L21" sqref="L2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101">
        <f>+'(18)'!E1</f>
        <v>1147</v>
      </c>
      <c r="F1" s="1"/>
      <c r="G1" s="1"/>
      <c r="H1" s="1"/>
      <c r="I1" s="1"/>
      <c r="J1" s="1"/>
      <c r="K1" s="1"/>
      <c r="L1" s="22">
        <f>+ROUND(+O5*0.584/1000,3)</f>
        <v>9.32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10.157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192.983</v>
      </c>
      <c r="M3" s="18" t="s">
        <v>10</v>
      </c>
      <c r="N3" s="3"/>
      <c r="O3" s="3"/>
      <c r="P3" s="127" t="str">
        <f>+'(1)'!C1&amp;"년"&amp;'(1)'!E1&amp;"월"&amp;C1&amp;"일"</f>
        <v>2022년3월19일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9549.2420000000002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6409.6639999999998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45129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150000</v>
      </c>
      <c r="L5" s="2"/>
      <c r="M5" s="20"/>
      <c r="N5" s="45" t="str">
        <f>+C4</f>
        <v>판매량</v>
      </c>
      <c r="O5" s="46">
        <f>SUM(D4+I4+D17+I17+D35+I35)</f>
        <v>15958.905999999999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72.256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500000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72.256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10505827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17672991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17672991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40.127000000000002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-1404.4450000000002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30000</v>
      </c>
      <c r="L11" s="2"/>
      <c r="M11" s="20"/>
      <c r="N11" s="51" t="str">
        <f t="shared" si="4"/>
        <v>고객우대</v>
      </c>
      <c r="O11" s="54">
        <f>SUM(D10+I10+D23+I23+D41+I41)</f>
        <v>40.127000000000002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-1404.4450000000002</v>
      </c>
      <c r="P12" s="51" t="str">
        <f t="shared" si="5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10868698.497000001</v>
      </c>
      <c r="E13" s="29" t="str">
        <f>+'(1)'!E13</f>
        <v>합계</v>
      </c>
      <c r="F13" s="61">
        <f>SUM(F4:F12)</f>
        <v>10867827</v>
      </c>
      <c r="G13" s="62"/>
      <c r="H13" s="29" t="str">
        <f t="shared" si="2"/>
        <v>합계</v>
      </c>
      <c r="I13" s="60">
        <f>SUM((I4-I5-I6-I7-I8-I9)*$E$1+I11)</f>
        <v>7351884.608</v>
      </c>
      <c r="J13" s="29" t="str">
        <f t="shared" si="3"/>
        <v>합계</v>
      </c>
      <c r="K13" s="61">
        <f>IF(K8=0,0,SUM(K4:K12)-F8)</f>
        <v>7349164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-871.49700000137091</v>
      </c>
      <c r="G14" s="27"/>
      <c r="H14" s="27"/>
      <c r="I14" s="27"/>
      <c r="J14" s="27"/>
      <c r="K14" s="67">
        <f>SUM(K13-I13)</f>
        <v>-2720.6080000000075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18220583.105</v>
      </c>
      <c r="P14" s="39" t="str">
        <f t="shared" si="5"/>
        <v>합계</v>
      </c>
      <c r="Q14" s="69">
        <f>SUM(Q5:Q13)</f>
        <v>18216991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-3592.1050000013784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21</v>
      </c>
      <c r="Q20" s="53">
        <f>SUM(P20*1000)</f>
        <v>21000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9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38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108</v>
      </c>
      <c r="Q26" s="69">
        <f>SUM(Q19:Q25)</f>
        <v>53000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13062</v>
      </c>
      <c r="P29" s="107">
        <v>13066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17" sqref="R17:R20"/>
    </sheetView>
  </sheetViews>
  <sheetFormatPr defaultRowHeight="27.75" customHeight="1"/>
  <cols>
    <col min="1" max="2" width="9" style="85"/>
    <col min="3" max="3" width="9" style="85" bestFit="1" customWidth="1"/>
    <col min="4" max="4" width="11.375" style="85" customWidth="1"/>
    <col min="5" max="5" width="9" style="85" bestFit="1" customWidth="1"/>
    <col min="6" max="6" width="11.375" style="85" customWidth="1"/>
    <col min="7" max="7" width="5" style="85" customWidth="1"/>
    <col min="8" max="8" width="9" style="85"/>
    <col min="9" max="9" width="11.375" style="85" customWidth="1"/>
    <col min="10" max="10" width="9" style="85"/>
    <col min="11" max="11" width="11.25" style="85" customWidth="1"/>
    <col min="12" max="12" width="11.75" style="85" customWidth="1"/>
    <col min="13" max="13" width="9" style="85"/>
    <col min="14" max="14" width="9" style="85" bestFit="1" customWidth="1"/>
    <col min="15" max="15" width="12.375" style="85" bestFit="1" customWidth="1"/>
    <col min="16" max="16" width="9" style="85" bestFit="1" customWidth="1"/>
    <col min="17" max="18" width="12.375" style="85" bestFit="1" customWidth="1"/>
    <col min="19" max="16384" width="9" style="85"/>
  </cols>
  <sheetData>
    <row r="1" spans="3:22" ht="18.75" customHeight="1">
      <c r="C1" s="66">
        <v>2</v>
      </c>
      <c r="D1" s="84" t="s">
        <v>41</v>
      </c>
      <c r="E1" s="103">
        <f>+'(1)'!I1</f>
        <v>1147</v>
      </c>
      <c r="F1" s="27"/>
      <c r="G1" s="27"/>
      <c r="H1" s="27"/>
      <c r="I1" s="27"/>
      <c r="J1" s="27"/>
      <c r="K1" s="27"/>
      <c r="L1" s="31">
        <f>+ROUND(+O5*0.584/1000,3)</f>
        <v>12.234999999999999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10.696999999999999</v>
      </c>
      <c r="M2" s="27" t="s">
        <v>7</v>
      </c>
      <c r="N2" s="115" t="s">
        <v>42</v>
      </c>
      <c r="O2" s="115"/>
      <c r="P2" s="115"/>
      <c r="Q2" s="115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+L2*C1</f>
        <v>21.393999999999998</v>
      </c>
      <c r="M3" s="27" t="s">
        <v>10</v>
      </c>
      <c r="N3" s="32"/>
      <c r="O3" s="32"/>
      <c r="P3" s="114" t="str">
        <f>+'(1)'!C1&amp;"년"&amp;'(1)'!E1&amp;"월"&amp;C1&amp;"일"</f>
        <v>2022년3월2일</v>
      </c>
      <c r="Q3" s="114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12892.665000000001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8058.0429999999997</v>
      </c>
      <c r="J4" s="34" t="str">
        <f>+E4</f>
        <v>입금액</v>
      </c>
      <c r="K4" s="36"/>
      <c r="L4" s="37"/>
      <c r="M4" s="86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53729</v>
      </c>
      <c r="S4" s="41" t="s">
        <v>43</v>
      </c>
      <c r="T4" s="27"/>
      <c r="U4" s="27"/>
      <c r="V4" s="27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215000</v>
      </c>
      <c r="L5" s="37"/>
      <c r="M5" s="86"/>
      <c r="N5" s="45" t="str">
        <f>+C4</f>
        <v>판매량</v>
      </c>
      <c r="O5" s="46">
        <f>SUM(D4+I4+D17+I17+D35+I35)</f>
        <v>20950.707999999999</v>
      </c>
      <c r="P5" s="47" t="str">
        <f>+E4</f>
        <v>입금액</v>
      </c>
      <c r="Q5" s="48">
        <f>SUM(F4+K4+F17+K17+F35+K35)</f>
        <v>0</v>
      </c>
      <c r="R5" s="49">
        <v>12</v>
      </c>
      <c r="S5" s="41" t="s">
        <v>44</v>
      </c>
      <c r="T5" s="27"/>
      <c r="U5" s="27"/>
      <c r="V5" s="27"/>
    </row>
    <row r="6" spans="3:22" ht="16.5" customHeight="1">
      <c r="C6" s="87" t="str">
        <f>+'(1)'!C6</f>
        <v>외상전표</v>
      </c>
      <c r="D6" s="50">
        <v>474.34399999999999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21.588999999999999</v>
      </c>
      <c r="J6" s="42" t="str">
        <f t="shared" ref="J6:J13" si="3">+E6</f>
        <v>천원권</v>
      </c>
      <c r="K6" s="44">
        <v>1000</v>
      </c>
      <c r="L6" s="37"/>
      <c r="M6" s="86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525000</v>
      </c>
      <c r="R6" s="49">
        <v>2.7</v>
      </c>
      <c r="S6" s="41" t="s">
        <v>45</v>
      </c>
      <c r="T6" s="27"/>
      <c r="U6" s="27"/>
      <c r="V6" s="27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37"/>
      <c r="M7" s="86"/>
      <c r="N7" s="51" t="str">
        <f t="shared" ref="N7:N14" si="4">+C6</f>
        <v>외상전표</v>
      </c>
      <c r="O7" s="54">
        <f>SUM(D6+I6+D19+I19+D37+I37)</f>
        <v>495.93299999999999</v>
      </c>
      <c r="P7" s="51" t="str">
        <f t="shared" ref="P7:P14" si="5">+E6</f>
        <v>천원권</v>
      </c>
      <c r="Q7" s="53">
        <f>SUM(F6+K6+F19+K19+F37+K37)</f>
        <v>3000</v>
      </c>
      <c r="R7" s="40" t="s">
        <v>49</v>
      </c>
      <c r="S7" s="41" t="s">
        <v>6</v>
      </c>
      <c r="T7" s="27"/>
      <c r="U7" s="27"/>
      <c r="V7" s="27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13861044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22822774</v>
      </c>
      <c r="L8" s="37"/>
      <c r="M8" s="86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60000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37"/>
      <c r="M9" s="86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22822774</v>
      </c>
      <c r="R9" s="40"/>
      <c r="S9" s="27"/>
      <c r="T9" s="27"/>
      <c r="U9" s="27"/>
      <c r="V9" s="27"/>
    </row>
    <row r="10" spans="3:22" ht="16.5" customHeight="1">
      <c r="C10" s="87" t="str">
        <f>+'(1)'!C10</f>
        <v>고객우대</v>
      </c>
      <c r="D10" s="50">
        <v>104.535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60.1</v>
      </c>
      <c r="J10" s="42" t="str">
        <f t="shared" si="3"/>
        <v>OK케시백</v>
      </c>
      <c r="K10" s="44">
        <v>38916</v>
      </c>
      <c r="L10" s="37"/>
      <c r="M10" s="86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60000</v>
      </c>
      <c r="R10" s="40"/>
      <c r="S10" s="27"/>
      <c r="T10" s="27"/>
      <c r="U10" s="27"/>
      <c r="V10" s="27"/>
    </row>
    <row r="11" spans="3:22" ht="16.5" customHeight="1">
      <c r="C11" s="87" t="str">
        <f>+'(1)'!C11</f>
        <v>-</v>
      </c>
      <c r="D11" s="55">
        <f>SUM(D10*-35)</f>
        <v>-3658.7249999999999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-2103.5</v>
      </c>
      <c r="J11" s="42" t="str">
        <f t="shared" si="3"/>
        <v>모바일</v>
      </c>
      <c r="K11" s="44"/>
      <c r="L11" s="37"/>
      <c r="M11" s="86"/>
      <c r="N11" s="51" t="str">
        <f t="shared" si="4"/>
        <v>고객우대</v>
      </c>
      <c r="O11" s="54">
        <f>SUM(D10+I10+D23+I23+D41+I41)</f>
        <v>164.63499999999999</v>
      </c>
      <c r="P11" s="51" t="str">
        <f t="shared" si="5"/>
        <v>OK케시백</v>
      </c>
      <c r="Q11" s="53">
        <f>SUM(F10+K10+F23+K23+F41+K41)</f>
        <v>40916</v>
      </c>
      <c r="R11" s="40"/>
      <c r="S11" s="27"/>
      <c r="T11" s="27"/>
      <c r="U11" s="27"/>
      <c r="V11" s="27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37"/>
      <c r="M12" s="86"/>
      <c r="N12" s="51" t="str">
        <f t="shared" si="4"/>
        <v>-</v>
      </c>
      <c r="O12" s="52">
        <f>SUM(O11*-35)</f>
        <v>-5762.2249999999995</v>
      </c>
      <c r="P12" s="51" t="str">
        <f t="shared" si="5"/>
        <v>모바일</v>
      </c>
      <c r="Q12" s="53">
        <f>SUM(F11+K11+F24+K24+F42+K42)</f>
        <v>5000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SUM((D4-D5-D6-D7-D8-D9)*$E$1+D11)</f>
        <v>14240155.462000003</v>
      </c>
      <c r="E13" s="29" t="str">
        <f>+'(1)'!E13</f>
        <v>합계</v>
      </c>
      <c r="F13" s="61">
        <f>SUM(F4:F12)</f>
        <v>14240044</v>
      </c>
      <c r="G13" s="62"/>
      <c r="H13" s="29" t="str">
        <f t="shared" si="2"/>
        <v>합계</v>
      </c>
      <c r="I13" s="60">
        <f>SUM((I4-I5-I6-I7-I8-I9)*$E$1+I11)</f>
        <v>9215709.2379999999</v>
      </c>
      <c r="J13" s="29" t="str">
        <f t="shared" si="3"/>
        <v>합계</v>
      </c>
      <c r="K13" s="61">
        <f>IF(K8=0,0,SUM(K4:K12)-F8)</f>
        <v>9216646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-111.46200000308454</v>
      </c>
      <c r="G14" s="27"/>
      <c r="H14" s="27"/>
      <c r="I14" s="27"/>
      <c r="J14" s="27"/>
      <c r="K14" s="67">
        <f>SUM(K13-I13)</f>
        <v>936.76200000010431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23455864.699999996</v>
      </c>
      <c r="P14" s="39" t="str">
        <f t="shared" si="5"/>
        <v>합계</v>
      </c>
      <c r="Q14" s="69">
        <f>SUM(Q5:Q13)</f>
        <v>23456690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825.29999999701977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24</v>
      </c>
      <c r="Q19" s="48">
        <f>SUM(P19*1000)</f>
        <v>24000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28</v>
      </c>
      <c r="Q20" s="53">
        <f>SUM(P20*1000)</f>
        <v>28000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26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11</v>
      </c>
      <c r="Q22" s="53">
        <f>SUM(P22*1000)</f>
        <v>11000</v>
      </c>
      <c r="R22" s="27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17</v>
      </c>
      <c r="Q23" s="53">
        <f>SUM(P23*1000)</f>
        <v>17000</v>
      </c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28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136</v>
      </c>
      <c r="Q25" s="76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SUM((I17-I18-I19-I20-I21-I22)*$E$1+I24)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270</v>
      </c>
      <c r="Q26" s="69">
        <f>SUM(Q19:Q25)</f>
        <v>80000</v>
      </c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27"/>
      <c r="Q27" s="27"/>
      <c r="R27" s="27"/>
      <c r="S27" s="27"/>
      <c r="T27" s="27"/>
      <c r="U27" s="27"/>
      <c r="V27" s="27"/>
    </row>
    <row r="28" spans="3:22" ht="27.75" customHeigh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10" t="s">
        <v>53</v>
      </c>
      <c r="O28" s="104" t="s">
        <v>54</v>
      </c>
      <c r="P28" s="104" t="s">
        <v>55</v>
      </c>
      <c r="Q28" s="105" t="s">
        <v>56</v>
      </c>
      <c r="R28" s="27"/>
      <c r="S28" s="27"/>
      <c r="T28" s="27"/>
      <c r="U28" s="27"/>
      <c r="V28" s="27"/>
    </row>
    <row r="29" spans="3:22" ht="27.75" customHeight="1" thickBot="1">
      <c r="C29" s="89"/>
      <c r="D29" s="89"/>
      <c r="E29" s="89"/>
      <c r="F29" s="89"/>
      <c r="G29" s="32"/>
      <c r="H29" s="89"/>
      <c r="I29" s="89"/>
      <c r="J29" s="89"/>
      <c r="K29" s="89"/>
      <c r="L29" s="27"/>
      <c r="M29" s="27"/>
      <c r="N29" s="111"/>
      <c r="O29" s="106">
        <v>12972</v>
      </c>
      <c r="P29" s="107">
        <v>12983</v>
      </c>
      <c r="Q29" s="108">
        <f>P29-O29</f>
        <v>11</v>
      </c>
      <c r="R29" s="27"/>
      <c r="S29" s="27"/>
      <c r="T29" s="27"/>
      <c r="U29" s="27"/>
      <c r="V29" s="27"/>
    </row>
    <row r="30" spans="3:22" ht="27.75" customHeight="1">
      <c r="C30" s="89"/>
      <c r="D30" s="32"/>
      <c r="E30" s="89"/>
      <c r="F30" s="90"/>
      <c r="G30" s="32"/>
      <c r="H30" s="89"/>
      <c r="I30" s="32"/>
      <c r="J30" s="89"/>
      <c r="K30" s="90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3:22" ht="27.75" customHeight="1">
      <c r="C31" s="89"/>
      <c r="D31" s="32"/>
      <c r="E31" s="89"/>
      <c r="F31" s="90"/>
      <c r="G31" s="32"/>
      <c r="H31" s="89"/>
      <c r="I31" s="32"/>
      <c r="J31" s="89"/>
      <c r="K31" s="90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3:22" ht="27.75" customHeight="1">
      <c r="C32" s="89"/>
      <c r="D32" s="91"/>
      <c r="E32" s="89"/>
      <c r="F32" s="90"/>
      <c r="G32" s="32"/>
      <c r="H32" s="89"/>
      <c r="I32" s="91"/>
      <c r="J32" s="89"/>
      <c r="K32" s="90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9"/>
      <c r="D33" s="91"/>
      <c r="E33" s="89"/>
      <c r="F33" s="90"/>
      <c r="G33" s="32"/>
      <c r="H33" s="89"/>
      <c r="I33" s="91"/>
      <c r="J33" s="89"/>
      <c r="K33" s="90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9"/>
      <c r="D34" s="91"/>
      <c r="E34" s="89"/>
      <c r="F34" s="90"/>
      <c r="G34" s="32"/>
      <c r="H34" s="89"/>
      <c r="I34" s="91"/>
      <c r="J34" s="89"/>
      <c r="K34" s="90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9"/>
      <c r="D35" s="91"/>
      <c r="E35" s="89"/>
      <c r="F35" s="90"/>
      <c r="G35" s="32"/>
      <c r="H35" s="89"/>
      <c r="I35" s="91"/>
      <c r="J35" s="89"/>
      <c r="K35" s="90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9"/>
      <c r="D36" s="91"/>
      <c r="E36" s="89"/>
      <c r="F36" s="90"/>
      <c r="G36" s="32"/>
      <c r="H36" s="89"/>
      <c r="I36" s="91"/>
      <c r="J36" s="89"/>
      <c r="K36" s="90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9"/>
      <c r="D37" s="32"/>
      <c r="E37" s="89"/>
      <c r="F37" s="90"/>
      <c r="G37" s="32"/>
      <c r="H37" s="89"/>
      <c r="I37" s="32"/>
      <c r="J37" s="89"/>
      <c r="K37" s="90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92"/>
      <c r="D38" s="93"/>
      <c r="E38" s="92"/>
      <c r="F38" s="94"/>
      <c r="G38" s="93"/>
      <c r="H38" s="92"/>
      <c r="I38" s="93"/>
      <c r="J38" s="92"/>
      <c r="K38" s="94"/>
    </row>
    <row r="39" spans="3:22" ht="27.75" customHeight="1">
      <c r="C39" s="92"/>
      <c r="D39" s="93"/>
      <c r="E39" s="92"/>
      <c r="F39" s="94"/>
      <c r="G39" s="93"/>
      <c r="H39" s="92"/>
      <c r="I39" s="93"/>
      <c r="J39" s="92"/>
      <c r="K39" s="94"/>
    </row>
    <row r="40" spans="3:22" ht="27.75" customHeight="1">
      <c r="F40" s="95"/>
      <c r="K40" s="95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4:O24"/>
    <mergeCell ref="N25:O25"/>
    <mergeCell ref="N22:O22"/>
    <mergeCell ref="N23:O23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101">
        <f>+'(19)'!E1</f>
        <v>1147</v>
      </c>
      <c r="F1" s="1"/>
      <c r="G1" s="1"/>
      <c r="H1" s="1"/>
      <c r="I1" s="1"/>
      <c r="J1" s="1"/>
      <c r="K1" s="1"/>
      <c r="L1" s="22">
        <f>+ROUND(+O5*0.584/1000,3)</f>
        <v>7.7539999999999996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10.037000000000001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200.74</v>
      </c>
      <c r="M3" s="18" t="s">
        <v>10</v>
      </c>
      <c r="N3" s="3"/>
      <c r="O3" s="3"/>
      <c r="P3" s="127" t="str">
        <f>+'(1)'!C1&amp;"년"&amp;'(1)'!E1&amp;"월"&amp;C1&amp;"일"</f>
        <v>2022년3월20일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8419.0930000000008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4858.9939999999997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31904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155000</v>
      </c>
      <c r="L5" s="2"/>
      <c r="M5" s="20"/>
      <c r="N5" s="45" t="str">
        <f>+C4</f>
        <v>판매량</v>
      </c>
      <c r="O5" s="46">
        <f>SUM(D4+I4+D17+I17+D35+I35)</f>
        <v>13278.087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22.687000000000001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370000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22.687000000000001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9390713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14779349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14779349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67.760999999999996</v>
      </c>
      <c r="E10" s="42" t="str">
        <f>+'(1)'!E10</f>
        <v>OK케시백</v>
      </c>
      <c r="F10" s="44">
        <v>6300</v>
      </c>
      <c r="G10" s="27"/>
      <c r="H10" s="42" t="str">
        <f t="shared" si="2"/>
        <v>고객우대</v>
      </c>
      <c r="I10" s="50">
        <v>26.155999999999999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-2371.6349999999998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-915.45999999999992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93.917000000000002</v>
      </c>
      <c r="P11" s="51" t="str">
        <f t="shared" si="5"/>
        <v>OK케시백</v>
      </c>
      <c r="Q11" s="53">
        <f>SUM(F10+K10+F23+K23+F41+K41)</f>
        <v>6300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-3287.0950000000003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9654328.0360000003</v>
      </c>
      <c r="E13" s="29" t="str">
        <f>+'(1)'!E13</f>
        <v>합계</v>
      </c>
      <c r="F13" s="61">
        <f>SUM(F4:F12)</f>
        <v>9654013</v>
      </c>
      <c r="G13" s="62"/>
      <c r="H13" s="29" t="str">
        <f t="shared" si="2"/>
        <v>합계</v>
      </c>
      <c r="I13" s="60">
        <f>SUM((I4-I5-I6-I7-I8-I9)*$E$1+I11)</f>
        <v>5546328.6689999998</v>
      </c>
      <c r="J13" s="29" t="str">
        <f t="shared" si="3"/>
        <v>합계</v>
      </c>
      <c r="K13" s="61">
        <f>IF(K8=0,0,SUM(K4:K12)-F8)</f>
        <v>5546636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-315.03600000031292</v>
      </c>
      <c r="G14" s="27"/>
      <c r="H14" s="27"/>
      <c r="I14" s="27"/>
      <c r="J14" s="27"/>
      <c r="K14" s="67">
        <f>SUM(K13-I13)</f>
        <v>307.33100000023842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15200656.704999998</v>
      </c>
      <c r="P14" s="39" t="str">
        <f t="shared" si="5"/>
        <v>합계</v>
      </c>
      <c r="Q14" s="69">
        <f>SUM(Q5:Q13)</f>
        <v>15200649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-7.7050000000745058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38</v>
      </c>
      <c r="Q20" s="53">
        <f>SUM(P20*1000)</f>
        <v>38000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5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9</v>
      </c>
      <c r="Q22" s="53">
        <f>SUM(P22*1000)</f>
        <v>9000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0</v>
      </c>
      <c r="Q24" s="53">
        <f>SUM(P24*1000)</f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122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192</v>
      </c>
      <c r="Q26" s="69">
        <f>SUM(Q19:Q25)</f>
        <v>65000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13066</v>
      </c>
      <c r="P29" s="107">
        <v>13075</v>
      </c>
      <c r="Q29" s="108">
        <f>P29-O29</f>
        <v>9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F11" sqref="F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101">
        <f>+'(20)'!E1</f>
        <v>1147</v>
      </c>
      <c r="F1" s="1"/>
      <c r="G1" s="1"/>
      <c r="H1" s="1"/>
      <c r="I1" s="1"/>
      <c r="J1" s="1"/>
      <c r="K1" s="1"/>
      <c r="L1" s="22">
        <f>+ROUND(+O5*0.584/1000,3)</f>
        <v>11.225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10.093999999999999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211.97399999999999</v>
      </c>
      <c r="M3" s="18" t="s">
        <v>10</v>
      </c>
      <c r="N3" s="3"/>
      <c r="O3" s="3"/>
      <c r="P3" s="127" t="str">
        <f>+'(1)'!C1&amp;"년"&amp;'(1)'!E1&amp;"월"&amp;C1&amp;"일"</f>
        <v>2022년3월21일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11773.004999999999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7447.5010000000002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48563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140000</v>
      </c>
      <c r="L5" s="2"/>
      <c r="M5" s="20"/>
      <c r="N5" s="45" t="str">
        <f>+C4</f>
        <v>판매량</v>
      </c>
      <c r="O5" s="46">
        <f>SUM(D4+I4+D17+I17+D35+I35)</f>
        <v>19220.506000000001</v>
      </c>
      <c r="P5" s="47" t="str">
        <f>+E4</f>
        <v>입금액</v>
      </c>
      <c r="Q5" s="48">
        <f>SUM(F4+K4+F17+K17+F35+K35)</f>
        <v>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357.72300000000001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19.748999999999999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290000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377.47200000000004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12723892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21100055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21100055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229.73599999999999</v>
      </c>
      <c r="E10" s="42" t="str">
        <f>+'(1)'!E10</f>
        <v>OK케시백</v>
      </c>
      <c r="F10" s="44">
        <v>113811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-8040.7599999999993</v>
      </c>
      <c r="E11" s="42" t="str">
        <f>+'(1)'!E11</f>
        <v>모바일</v>
      </c>
      <c r="F11" s="44">
        <v>70000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229.73599999999999</v>
      </c>
      <c r="P11" s="51" t="str">
        <f t="shared" si="5"/>
        <v>OK케시백</v>
      </c>
      <c r="Q11" s="53">
        <f>SUM(F10+K10+F23+K23+F41+K41)</f>
        <v>113811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26902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-8040.7599999999993</v>
      </c>
      <c r="P12" s="51" t="str">
        <f t="shared" si="5"/>
        <v>모바일</v>
      </c>
      <c r="Q12" s="53">
        <f>SUM(F11+K11+F24+K24+F42+K42)</f>
        <v>70000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13085287.694</v>
      </c>
      <c r="E13" s="29" t="str">
        <f>+'(1)'!E13</f>
        <v>합계</v>
      </c>
      <c r="F13" s="61">
        <f>SUM(F4:F12)</f>
        <v>13084605</v>
      </c>
      <c r="G13" s="62"/>
      <c r="H13" s="29" t="str">
        <f t="shared" si="2"/>
        <v>합계</v>
      </c>
      <c r="I13" s="60">
        <f>SUM((I4-I5-I6-I7-I8-I9)*$E$1+I11)</f>
        <v>8519631.5439999998</v>
      </c>
      <c r="J13" s="29" t="str">
        <f t="shared" si="3"/>
        <v>합계</v>
      </c>
      <c r="K13" s="61">
        <f>IF(K8=0,0,SUM(K4:K12)-F8)</f>
        <v>8520163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26902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-682.69400000013411</v>
      </c>
      <c r="G14" s="27"/>
      <c r="H14" s="27"/>
      <c r="I14" s="27"/>
      <c r="J14" s="27"/>
      <c r="K14" s="67">
        <f>SUM(K13-I13)</f>
        <v>531.45600000023842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21604919.237999998</v>
      </c>
      <c r="P14" s="39" t="str">
        <f t="shared" si="5"/>
        <v>합계</v>
      </c>
      <c r="Q14" s="69">
        <f>SUM(Q5:Q13)</f>
        <v>21604768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-151.23799999989569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29</v>
      </c>
      <c r="Q20" s="53">
        <f>SUM(P20*1000)</f>
        <v>29000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129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217</v>
      </c>
      <c r="Q26" s="69">
        <f>SUM(Q19:Q25)</f>
        <v>67000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13075</v>
      </c>
      <c r="P29" s="107">
        <v>13081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M26" sqref="M2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101">
        <f>+'(21)'!E1</f>
        <v>1147</v>
      </c>
      <c r="F1" s="1"/>
      <c r="G1" s="1"/>
      <c r="H1" s="1"/>
      <c r="I1" s="1"/>
      <c r="J1" s="1"/>
      <c r="K1" s="1"/>
      <c r="L1" s="22">
        <f>+ROUND(+O5*0.584/1000,3)</f>
        <v>10.664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10.119999999999999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222.64</v>
      </c>
      <c r="M3" s="18" t="s">
        <v>10</v>
      </c>
      <c r="N3" s="3"/>
      <c r="O3" s="3"/>
      <c r="P3" s="127" t="str">
        <f>+'(1)'!C1&amp;"년"&amp;'(1)'!E1&amp;"월"&amp;C1&amp;"일"</f>
        <v>2022년3월22일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11017.628000000001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7242.5320000000002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30449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360000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210000</v>
      </c>
      <c r="L5" s="2"/>
      <c r="M5" s="20"/>
      <c r="N5" s="45" t="str">
        <f>+C4</f>
        <v>판매량</v>
      </c>
      <c r="O5" s="46">
        <f>SUM(D4+I4+D17+I17+D35+I35)</f>
        <v>18260.16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454.14299999999997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570000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>
        <v>45.067999999999998</v>
      </c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454.14299999999997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11685959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19769706</v>
      </c>
      <c r="L8" s="2"/>
      <c r="M8" s="20"/>
      <c r="N8" s="51" t="str">
        <f t="shared" si="4"/>
        <v>효신(업)</v>
      </c>
      <c r="O8" s="54">
        <f>SUM(D7+I7+D20+I20+D38+I38)</f>
        <v>45.067999999999998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19769706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306.61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107.61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-10731.35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-3766.35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414.22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-14497.7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12053892.949000001</v>
      </c>
      <c r="E13" s="29" t="str">
        <f>+'(1)'!E13</f>
        <v>합계</v>
      </c>
      <c r="F13" s="61">
        <f>SUM(F4:F12)</f>
        <v>12052959</v>
      </c>
      <c r="G13" s="62"/>
      <c r="H13" s="29" t="str">
        <f t="shared" si="2"/>
        <v>합계</v>
      </c>
      <c r="I13" s="60">
        <f>SUM((I4-I5-I6-I7-I8-I9)*$E$1+I11)</f>
        <v>8303417.8540000003</v>
      </c>
      <c r="J13" s="29" t="str">
        <f t="shared" si="3"/>
        <v>합계</v>
      </c>
      <c r="K13" s="61">
        <f>IF(K8=0,0,SUM(K4:K12)-F8)</f>
        <v>8295747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-933.94900000095367</v>
      </c>
      <c r="G14" s="27"/>
      <c r="H14" s="27"/>
      <c r="I14" s="27"/>
      <c r="J14" s="27"/>
      <c r="K14" s="67">
        <f>SUM(K13-I13)</f>
        <v>-7670.8540000002831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20357310.803000003</v>
      </c>
      <c r="P14" s="39" t="str">
        <f t="shared" si="5"/>
        <v>합계</v>
      </c>
      <c r="Q14" s="69">
        <f>SUM(Q5:Q13)</f>
        <v>20348706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-8604.8030000012368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19</v>
      </c>
      <c r="Q20" s="53">
        <f>SUM(P20*1000)</f>
        <v>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6</v>
      </c>
      <c r="Q23" s="53">
        <f>SUM(P23*1000)</f>
        <v>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101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177</v>
      </c>
      <c r="Q26" s="69">
        <f>SUM(Q19:Q25)</f>
        <v>50000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13081</v>
      </c>
      <c r="P29" s="107">
        <v>13087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101">
        <f>+'(22)'!E1</f>
        <v>1147</v>
      </c>
      <c r="F1" s="1"/>
      <c r="G1" s="1"/>
      <c r="H1" s="1"/>
      <c r="I1" s="1"/>
      <c r="J1" s="1"/>
      <c r="K1" s="1"/>
      <c r="L1" s="22">
        <f>+ROUND(+O5*0.584/1000,3)</f>
        <v>11.476000000000001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10.179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234.11700000000002</v>
      </c>
      <c r="M3" s="18" t="s">
        <v>10</v>
      </c>
      <c r="N3" s="3"/>
      <c r="O3" s="3"/>
      <c r="P3" s="127" t="str">
        <f>+'(1)'!C1&amp;"년"&amp;'(1)'!E1&amp;"월"&amp;C1&amp;"일"</f>
        <v>2022년3월23일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11601.699000000001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8048.1409999999996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46227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320000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295000</v>
      </c>
      <c r="L5" s="2"/>
      <c r="M5" s="20"/>
      <c r="N5" s="45" t="str">
        <f>+C4</f>
        <v>판매량</v>
      </c>
      <c r="O5" s="46">
        <f>SUM(D4+I4+D17+I17+D35+I35)</f>
        <v>19649.84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345.178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43.591000000000001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615000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388.76900000000001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12565231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21447732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21447732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307.21600000000001</v>
      </c>
      <c r="E10" s="42" t="str">
        <f>+'(1)'!E10</f>
        <v>OK케시백</v>
      </c>
      <c r="F10" s="44">
        <v>10617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-10752.56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307.21600000000001</v>
      </c>
      <c r="P11" s="51" t="str">
        <f t="shared" si="5"/>
        <v>OK케시백</v>
      </c>
      <c r="Q11" s="53">
        <f>SUM(F10+K10+F23+K23+F41+K41)</f>
        <v>10617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-10752.56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12900477.027000001</v>
      </c>
      <c r="E13" s="29" t="str">
        <f>+'(1)'!E13</f>
        <v>합계</v>
      </c>
      <c r="F13" s="61">
        <f>SUM(F4:F12)</f>
        <v>12900848</v>
      </c>
      <c r="G13" s="62"/>
      <c r="H13" s="29" t="str">
        <f t="shared" si="2"/>
        <v>합계</v>
      </c>
      <c r="I13" s="60">
        <f>SUM((I4-I5-I6-I7-I8-I9)*$E$1+I11)</f>
        <v>9181218.8499999996</v>
      </c>
      <c r="J13" s="29" t="str">
        <f t="shared" si="3"/>
        <v>합계</v>
      </c>
      <c r="K13" s="61">
        <f>IF(K8=0,0,SUM(K4:K12)-F8)</f>
        <v>9180501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370.97299999929965</v>
      </c>
      <c r="G14" s="27"/>
      <c r="H14" s="27"/>
      <c r="I14" s="27"/>
      <c r="J14" s="27"/>
      <c r="K14" s="67">
        <f>SUM(K13-I13)</f>
        <v>-717.84999999962747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22081695.877</v>
      </c>
      <c r="P14" s="39" t="str">
        <f t="shared" si="5"/>
        <v>합계</v>
      </c>
      <c r="Q14" s="69">
        <f>SUM(Q5:Q13)</f>
        <v>22081349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-346.87700000032783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15</v>
      </c>
      <c r="Q20" s="53">
        <f>SUM(P20*1000)</f>
        <v>15000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10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83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134</v>
      </c>
      <c r="Q26" s="69">
        <f>SUM(Q19:Q25)</f>
        <v>36000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13087</v>
      </c>
      <c r="P29" s="107">
        <v>13090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9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101">
        <f>+'(23)'!E1</f>
        <v>1147</v>
      </c>
      <c r="F1" s="1"/>
      <c r="G1" s="1"/>
      <c r="H1" s="1"/>
      <c r="I1" s="1"/>
      <c r="J1" s="1"/>
      <c r="K1" s="1"/>
      <c r="L1" s="22">
        <f>+ROUND(+O5*0.584/1000,3)</f>
        <v>11.311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10.226000000000001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245.42400000000004</v>
      </c>
      <c r="M3" s="18" t="s">
        <v>10</v>
      </c>
      <c r="N3" s="3"/>
      <c r="O3" s="3"/>
      <c r="P3" s="127" t="str">
        <f>+'(1)'!C1&amp;"년"&amp;'(1)'!E1&amp;"월"&amp;C1&amp;"일"</f>
        <v>2022년3월24일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11851.929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7516.433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26699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225000</v>
      </c>
      <c r="L5" s="2"/>
      <c r="M5" s="20"/>
      <c r="N5" s="45" t="str">
        <f>+C4</f>
        <v>판매량</v>
      </c>
      <c r="O5" s="46">
        <f>SUM(D4+I4+D17+I17+D35+I35)</f>
        <v>19368.362000000001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304.37599999999998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480000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304.37599999999998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12919492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21312185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21312185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112.788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48.043999999999997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-3947.58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-1681.54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160.83199999999999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61410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-5629.12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13241095.710999999</v>
      </c>
      <c r="E13" s="29" t="str">
        <f>+'(1)'!E13</f>
        <v>합계</v>
      </c>
      <c r="F13" s="61">
        <f>SUM(F4:F12)</f>
        <v>13240902</v>
      </c>
      <c r="G13" s="62"/>
      <c r="H13" s="29" t="str">
        <f t="shared" si="2"/>
        <v>합계</v>
      </c>
      <c r="I13" s="60">
        <f>SUM((I4-I5-I6-I7-I8-I9)*$E$1+I11)</f>
        <v>8619667.1110000014</v>
      </c>
      <c r="J13" s="29" t="str">
        <f t="shared" si="3"/>
        <v>합계</v>
      </c>
      <c r="K13" s="61">
        <f>IF(K8=0,0,SUM(K4:K12)-F8)</f>
        <v>8619693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61410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-193.71099999919534</v>
      </c>
      <c r="G14" s="27"/>
      <c r="H14" s="27"/>
      <c r="I14" s="27"/>
      <c r="J14" s="27"/>
      <c r="K14" s="67">
        <f>SUM(K13-I13)</f>
        <v>25.888999998569489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21860762.822000001</v>
      </c>
      <c r="P14" s="39" t="str">
        <f t="shared" si="5"/>
        <v>합계</v>
      </c>
      <c r="Q14" s="69">
        <f>SUM(Q5:Q13)</f>
        <v>21860595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-167.82200000062585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12</v>
      </c>
      <c r="Q20" s="53">
        <f>SUM(P20*1000)</f>
        <v>12000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76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120</v>
      </c>
      <c r="Q26" s="69">
        <f>SUM(Q19:Q25)</f>
        <v>32000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13090</v>
      </c>
      <c r="P29" s="107">
        <v>13091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M14" sqref="M1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101">
        <f>+'(24)'!E1</f>
        <v>1147</v>
      </c>
      <c r="F1" s="1"/>
      <c r="G1" s="1"/>
      <c r="H1" s="1"/>
      <c r="I1" s="1"/>
      <c r="J1" s="1"/>
      <c r="K1" s="1"/>
      <c r="L1" s="22">
        <f>+ROUND(+O5*0.584/1000,3)</f>
        <v>11.134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10.262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256.55</v>
      </c>
      <c r="M3" s="18" t="s">
        <v>10</v>
      </c>
      <c r="N3" s="3"/>
      <c r="O3" s="3"/>
      <c r="P3" s="127" t="str">
        <f>+'(1)'!C1&amp;"년"&amp;'(1)'!E1&amp;"월"&amp;C1&amp;"일"</f>
        <v>2022년3월25일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11438.279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7626.6369999999997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43814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285000</v>
      </c>
      <c r="L5" s="2"/>
      <c r="M5" s="20"/>
      <c r="N5" s="45" t="str">
        <f>+C4</f>
        <v>판매량</v>
      </c>
      <c r="O5" s="46">
        <f>SUM(D4+I4+D17+I17+D35+I35)</f>
        <v>19064.916000000001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423.17399999999998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630000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423.17399999999998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12281694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20741775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20741775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57.110999999999997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-1998.885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57.110999999999997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-1998.885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12632326.549999999</v>
      </c>
      <c r="E13" s="29" t="str">
        <f>+'(1)'!E13</f>
        <v>합계</v>
      </c>
      <c r="F13" s="61">
        <f>SUM(F4:F12)</f>
        <v>12631694</v>
      </c>
      <c r="G13" s="62"/>
      <c r="H13" s="29" t="str">
        <f t="shared" si="2"/>
        <v>합계</v>
      </c>
      <c r="I13" s="60">
        <f>SUM((I4-I5-I6-I7-I8-I9)*$E$1+I11)</f>
        <v>8747752.6390000004</v>
      </c>
      <c r="J13" s="29" t="str">
        <f t="shared" si="3"/>
        <v>합계</v>
      </c>
      <c r="K13" s="61">
        <f>IF(K8=0,0,SUM(K4:K12)-F8)</f>
        <v>8748081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-632.54999999888241</v>
      </c>
      <c r="G14" s="27"/>
      <c r="H14" s="27"/>
      <c r="I14" s="27"/>
      <c r="J14" s="27"/>
      <c r="K14" s="67">
        <f>SUM(K13-I13)</f>
        <v>328.36099999956787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21380079.188999999</v>
      </c>
      <c r="P14" s="39" t="str">
        <f t="shared" si="5"/>
        <v>합계</v>
      </c>
      <c r="Q14" s="69">
        <f>SUM(Q5:Q13)</f>
        <v>21379775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-304.18899999931455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11</v>
      </c>
      <c r="Q20" s="53">
        <f>SUM(P20*1000)</f>
        <v>11000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6</v>
      </c>
      <c r="Q23" s="53">
        <f>SUM(P23*1000)</f>
        <v>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64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105</v>
      </c>
      <c r="Q26" s="69">
        <f>SUM(Q19:Q25)</f>
        <v>30000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13091</v>
      </c>
      <c r="P29" s="107">
        <v>13095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11" sqref="R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101">
        <f>+'(25)'!E1</f>
        <v>1147</v>
      </c>
      <c r="F1" s="1"/>
      <c r="G1" s="1"/>
      <c r="H1" s="1"/>
      <c r="I1" s="1"/>
      <c r="J1" s="1"/>
      <c r="K1" s="1"/>
      <c r="L1" s="22">
        <f>+ROUND(+O5*0.584/1000,3)</f>
        <v>9.891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10.247999999999999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266.44799999999998</v>
      </c>
      <c r="M3" s="18" t="s">
        <v>10</v>
      </c>
      <c r="N3" s="3"/>
      <c r="O3" s="3"/>
      <c r="P3" s="127" t="str">
        <f>+'(1)'!C1&amp;"년"&amp;'(1)'!E1&amp;"월"&amp;C1&amp;"일"</f>
        <v>2022년3월26일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9748.4869999999992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7188.6589999999997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26362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240000</v>
      </c>
      <c r="L5" s="2"/>
      <c r="M5" s="20"/>
      <c r="N5" s="45" t="str">
        <f>+C4</f>
        <v>판매량</v>
      </c>
      <c r="O5" s="46">
        <f>SUM(D4+I4+D17+I17+D35+I35)</f>
        <v>16937.146000000001</v>
      </c>
      <c r="P5" s="47" t="str">
        <f>+E4</f>
        <v>입금액</v>
      </c>
      <c r="Q5" s="48">
        <f>SUM(F4+K4+F17+K17+F35+K35)</f>
        <v>0</v>
      </c>
      <c r="R5" s="7">
        <v>19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97.840999999999994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515000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97.840999999999994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10738500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18717217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30000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18717217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173.93899999999999</v>
      </c>
      <c r="E10" s="42" t="str">
        <f>+'(1)'!E10</f>
        <v>OK케시백</v>
      </c>
      <c r="F10" s="44">
        <v>8000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30000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-6087.8649999999998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25000</v>
      </c>
      <c r="L11" s="2"/>
      <c r="M11" s="20"/>
      <c r="N11" s="51" t="str">
        <f t="shared" si="4"/>
        <v>고객우대</v>
      </c>
      <c r="O11" s="54">
        <f>SUM(D10+I10+D23+I23+D41+I41)</f>
        <v>173.93899999999999</v>
      </c>
      <c r="P11" s="51" t="str">
        <f t="shared" si="5"/>
        <v>OK케시백</v>
      </c>
      <c r="Q11" s="53">
        <f>SUM(F10+K10+F23+K23+F41+K41)</f>
        <v>8000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-6087.8649999999998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11063203.096999999</v>
      </c>
      <c r="E13" s="29" t="str">
        <f>+'(1)'!E13</f>
        <v>합계</v>
      </c>
      <c r="F13" s="61">
        <f>SUM(F4:F12)</f>
        <v>11063500</v>
      </c>
      <c r="G13" s="62"/>
      <c r="H13" s="29" t="str">
        <f t="shared" si="2"/>
        <v>합계</v>
      </c>
      <c r="I13" s="60">
        <f>SUM((I4-I5-I6-I7-I8-I9)*$E$1+I11)</f>
        <v>8245391.8729999997</v>
      </c>
      <c r="J13" s="29" t="str">
        <f t="shared" si="3"/>
        <v>합계</v>
      </c>
      <c r="K13" s="61">
        <f>IF(K8=0,0,SUM(K4:K12)-F8)</f>
        <v>8244717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296.90300000086427</v>
      </c>
      <c r="G14" s="27"/>
      <c r="H14" s="27"/>
      <c r="I14" s="27"/>
      <c r="J14" s="27"/>
      <c r="K14" s="67">
        <f>SUM(K13-I13)</f>
        <v>-674.87299999967217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19308594.970000003</v>
      </c>
      <c r="P14" s="39" t="str">
        <f t="shared" si="5"/>
        <v>합계</v>
      </c>
      <c r="Q14" s="69">
        <f>SUM(Q5:Q13)</f>
        <v>19308217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-377.96999999880791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27</v>
      </c>
      <c r="Q20" s="53">
        <f>SUM(P20*1000)</f>
        <v>27000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22</v>
      </c>
      <c r="Q23" s="53">
        <f>SUM(P23*1000)</f>
        <v>22000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65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146</v>
      </c>
      <c r="Q26" s="69">
        <f>SUM(Q19:Q25)</f>
        <v>65000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13095</v>
      </c>
      <c r="P29" s="107">
        <v>13099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101">
        <f>+'(26)'!E1</f>
        <v>1147</v>
      </c>
      <c r="F1" s="1"/>
      <c r="G1" s="1"/>
      <c r="H1" s="1"/>
      <c r="I1" s="1"/>
      <c r="J1" s="1"/>
      <c r="K1" s="1"/>
      <c r="L1" s="22">
        <f>+ROUND(+O5*0.584/1000,3)</f>
        <v>8.33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10.177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274.779</v>
      </c>
      <c r="M3" s="18" t="s">
        <v>10</v>
      </c>
      <c r="N3" s="3"/>
      <c r="O3" s="3"/>
      <c r="P3" s="127" t="str">
        <f>+'(1)'!C1&amp;"년"&amp;'(1)'!E1&amp;"월"&amp;C1&amp;"일"</f>
        <v>2022년3월27일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8281.93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5982.4769999999999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48348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90000</v>
      </c>
      <c r="L5" s="2"/>
      <c r="M5" s="20"/>
      <c r="N5" s="45" t="str">
        <f>+C4</f>
        <v>판매량</v>
      </c>
      <c r="O5" s="46">
        <f>SUM(D4+I4+D17+I17+D35+I35)</f>
        <v>14264.406999999999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21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385000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9131961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15868385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15868385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10000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10000</v>
      </c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10000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9499373.7100000009</v>
      </c>
      <c r="E13" s="29" t="str">
        <f>+'(1)'!E13</f>
        <v>합계</v>
      </c>
      <c r="F13" s="61">
        <f>SUM(F4:F12)</f>
        <v>9498961</v>
      </c>
      <c r="G13" s="62"/>
      <c r="H13" s="29" t="str">
        <f t="shared" si="2"/>
        <v>합계</v>
      </c>
      <c r="I13" s="60">
        <f>SUM((I4-I5-I6-I7-I8-I9)*$E$1+I11)</f>
        <v>6837814.1189999999</v>
      </c>
      <c r="J13" s="29" t="str">
        <f t="shared" si="3"/>
        <v>합계</v>
      </c>
      <c r="K13" s="61">
        <f>IF(K8=0,0,SUM(K4:K12)-F8)</f>
        <v>6837424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-412.71000000089407</v>
      </c>
      <c r="G14" s="27"/>
      <c r="H14" s="27"/>
      <c r="I14" s="27"/>
      <c r="J14" s="27"/>
      <c r="K14" s="67">
        <f>SUM(K13-I13)</f>
        <v>-390.11899999994785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16337187.829</v>
      </c>
      <c r="P14" s="39" t="str">
        <f t="shared" si="5"/>
        <v>합계</v>
      </c>
      <c r="Q14" s="69">
        <f>SUM(Q5:Q13)</f>
        <v>16336385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-802.82900000084192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7</v>
      </c>
      <c r="Q22" s="53">
        <f>SUM(P22*1000)</f>
        <v>7000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9</v>
      </c>
      <c r="Q23" s="53">
        <f>SUM(P23*1000)</f>
        <v>9000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107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163</v>
      </c>
      <c r="Q26" s="69">
        <f>SUM(Q19:Q25)</f>
        <v>50000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13099</v>
      </c>
      <c r="P29" s="107">
        <v>13106</v>
      </c>
      <c r="Q29" s="108">
        <f>P29-O29</f>
        <v>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101">
        <f>+'(27)'!E1</f>
        <v>1147</v>
      </c>
      <c r="F1" s="1"/>
      <c r="G1" s="1"/>
      <c r="H1" s="1"/>
      <c r="I1" s="1"/>
      <c r="J1" s="1"/>
      <c r="K1" s="1"/>
      <c r="L1" s="22">
        <f>+ROUND(+O5*0.584/1000,3)</f>
        <v>10.726000000000001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10.196999999999999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285.51599999999996</v>
      </c>
      <c r="M3" s="18" t="s">
        <v>10</v>
      </c>
      <c r="N3" s="3"/>
      <c r="O3" s="3"/>
      <c r="P3" s="127" t="str">
        <f>+'(1)'!C1&amp;"년"&amp;'(1)'!E1&amp;"월"&amp;C1&amp;"일"</f>
        <v>2022년3월28일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11116.325999999999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7249.69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29788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225000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160000</v>
      </c>
      <c r="L5" s="2"/>
      <c r="M5" s="20"/>
      <c r="N5" s="45" t="str">
        <f>+C4</f>
        <v>판매량</v>
      </c>
      <c r="O5" s="46">
        <f>SUM(D4+I4+D17+I17+D35+I35)</f>
        <v>18366.016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406.73099999999999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30.244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385000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436.97500000000002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11957143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20075783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20075783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223.46899999999999</v>
      </c>
      <c r="E10" s="42" t="str">
        <f>+'(1)'!E10</f>
        <v>OK케시백</v>
      </c>
      <c r="F10" s="44">
        <v>43000</v>
      </c>
      <c r="G10" s="27"/>
      <c r="H10" s="42" t="str">
        <f t="shared" si="2"/>
        <v>고객우대</v>
      </c>
      <c r="I10" s="50">
        <v>59.35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-7821.415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-2077.25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282.81900000000002</v>
      </c>
      <c r="P11" s="51" t="str">
        <f t="shared" si="5"/>
        <v>OK케시백</v>
      </c>
      <c r="Q11" s="53">
        <f>SUM(F10+K10+F23+K23+F41+K41)</f>
        <v>43000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37856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-9898.6650000000009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12276084.050000001</v>
      </c>
      <c r="E13" s="29" t="str">
        <f>+'(1)'!E13</f>
        <v>합계</v>
      </c>
      <c r="F13" s="61">
        <f>SUM(F4:F12)</f>
        <v>12275999</v>
      </c>
      <c r="G13" s="62"/>
      <c r="H13" s="29" t="str">
        <f t="shared" si="2"/>
        <v>합계</v>
      </c>
      <c r="I13" s="60">
        <f>SUM((I4-I5-I6-I7-I8-I9)*$E$1+I11)</f>
        <v>8278627.3119999999</v>
      </c>
      <c r="J13" s="29" t="str">
        <f t="shared" si="3"/>
        <v>합계</v>
      </c>
      <c r="K13" s="61">
        <f>IF(K8=0,0,SUM(K4:K12)-F8)</f>
        <v>8278640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37856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-85.050000000745058</v>
      </c>
      <c r="G14" s="27"/>
      <c r="H14" s="27"/>
      <c r="I14" s="27"/>
      <c r="J14" s="27"/>
      <c r="K14" s="67">
        <f>SUM(K13-I13)</f>
        <v>12.688000000081956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20554711.362000003</v>
      </c>
      <c r="P14" s="39" t="str">
        <f t="shared" si="5"/>
        <v>합계</v>
      </c>
      <c r="Q14" s="69">
        <f>SUM(Q5:Q13)</f>
        <v>20554639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-72.362000000663102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26</v>
      </c>
      <c r="Q20" s="53">
        <f>SUM(P20*1000)</f>
        <v>26000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8</v>
      </c>
      <c r="Q23" s="53">
        <f>SUM(P23*1000)</f>
        <v>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12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113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198</v>
      </c>
      <c r="Q26" s="69">
        <f>SUM(Q19:Q25)</f>
        <v>56000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13106</v>
      </c>
      <c r="P29" s="107">
        <v>13113</v>
      </c>
      <c r="Q29" s="108">
        <f>P29-O29</f>
        <v>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5" sqref="R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101">
        <f>+'(28)'!E1</f>
        <v>1147</v>
      </c>
      <c r="F1" s="1"/>
      <c r="G1" s="1"/>
      <c r="H1" s="1"/>
      <c r="I1" s="1"/>
      <c r="J1" s="1"/>
      <c r="K1" s="1"/>
      <c r="L1" s="22">
        <f>+ROUND(+O5*0.584/1000,3)</f>
        <v>11.516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10.242000000000001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297.01800000000003</v>
      </c>
      <c r="M3" s="18" t="s">
        <v>10</v>
      </c>
      <c r="N3" s="3"/>
      <c r="O3" s="3"/>
      <c r="P3" s="127" t="str">
        <f>+'(1)'!C1&amp;"년"&amp;'(1)'!E1&amp;"월"&amp;C1&amp;"일"</f>
        <v>2022년3월29일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11057.958000000001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8661.9830000000002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45605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205000</v>
      </c>
      <c r="L5" s="2"/>
      <c r="M5" s="20"/>
      <c r="N5" s="45" t="str">
        <f>+C4</f>
        <v>판매량</v>
      </c>
      <c r="O5" s="46">
        <f>SUM(D4+I4+D17+I17+D35+I35)</f>
        <v>19719.940999999999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368.803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560000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368.803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11877426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21603883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21603883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241.62799999999999</v>
      </c>
      <c r="E10" s="42" t="str">
        <f>+'(1)'!E10</f>
        <v>OK케시백</v>
      </c>
      <c r="F10" s="44">
        <v>20000</v>
      </c>
      <c r="G10" s="27"/>
      <c r="H10" s="42" t="str">
        <f t="shared" si="2"/>
        <v>고객우대</v>
      </c>
      <c r="I10" s="50">
        <v>47.835000000000001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-8456.98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-1674.2250000000001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289.46299999999997</v>
      </c>
      <c r="P11" s="51" t="str">
        <f t="shared" si="5"/>
        <v>OK케시백</v>
      </c>
      <c r="Q11" s="53">
        <f>SUM(F10+K10+F23+K23+F41+K41)</f>
        <v>20000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-10131.204999999998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12252003.805</v>
      </c>
      <c r="E13" s="29" t="str">
        <f>+'(1)'!E13</f>
        <v>합계</v>
      </c>
      <c r="F13" s="61">
        <f>SUM(F4:F12)</f>
        <v>12252426</v>
      </c>
      <c r="G13" s="62"/>
      <c r="H13" s="29" t="str">
        <f t="shared" si="2"/>
        <v>합계</v>
      </c>
      <c r="I13" s="60">
        <f>SUM((I4-I5-I6-I7-I8-I9)*$E$1+I11)</f>
        <v>9933620.2760000005</v>
      </c>
      <c r="J13" s="29" t="str">
        <f t="shared" si="3"/>
        <v>합계</v>
      </c>
      <c r="K13" s="61">
        <f>IF(K8=0,0,SUM(K4:K12)-F8)</f>
        <v>9932457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422.19500000029802</v>
      </c>
      <c r="G14" s="27"/>
      <c r="H14" s="27"/>
      <c r="I14" s="27"/>
      <c r="J14" s="27"/>
      <c r="K14" s="67">
        <f>SUM(K13-I13)</f>
        <v>-1163.2760000005364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22185624.081</v>
      </c>
      <c r="P14" s="39" t="str">
        <f t="shared" si="5"/>
        <v>합계</v>
      </c>
      <c r="Q14" s="69">
        <f>SUM(Q5:Q13)</f>
        <v>22184883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-741.08100000023842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23</v>
      </c>
      <c r="Q20" s="53">
        <f>SUM(P20*1000)</f>
        <v>23000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10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8</v>
      </c>
      <c r="Q23" s="53">
        <f>SUM(P23*1000)</f>
        <v>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6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89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150</v>
      </c>
      <c r="Q26" s="69">
        <f>SUM(Q19:Q25)</f>
        <v>45000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13113</v>
      </c>
      <c r="P29" s="107">
        <v>13114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F7" sqref="F7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9" style="10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103">
        <f>+'(2)'!E1</f>
        <v>1147</v>
      </c>
      <c r="F1" s="1"/>
      <c r="G1" s="1"/>
      <c r="H1" s="1"/>
      <c r="I1" s="1"/>
      <c r="J1" s="1"/>
      <c r="K1" s="1"/>
      <c r="L1" s="21">
        <f>+ROUND(+O5*0.584/1000,3)</f>
        <v>11.326000000000001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10.907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32.721000000000004</v>
      </c>
      <c r="M3" s="18" t="s">
        <v>10</v>
      </c>
      <c r="N3" s="3"/>
      <c r="O3" s="3"/>
      <c r="P3" s="127" t="str">
        <f>+'(1)'!C1&amp;"년"&amp;'(1)'!E1&amp;"월"&amp;C1&amp;"일"</f>
        <v>2022년3월3일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12447.228999999999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6947.2169999999996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34573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370000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170000</v>
      </c>
      <c r="L5" s="2"/>
      <c r="M5" s="20"/>
      <c r="N5" s="45" t="str">
        <f>+C4</f>
        <v>판매량</v>
      </c>
      <c r="O5" s="46">
        <f>SUM(D4+I4+D17+I17+D35+I35)</f>
        <v>19394.446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355.94900000000001</v>
      </c>
      <c r="E6" s="42" t="str">
        <f>+'(1)'!E6</f>
        <v>천원권</v>
      </c>
      <c r="F6" s="44">
        <v>6000</v>
      </c>
      <c r="G6" s="27"/>
      <c r="H6" s="42" t="str">
        <f t="shared" si="2"/>
        <v>외상전표</v>
      </c>
      <c r="I6" s="50">
        <v>38.978999999999999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540000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394.928</v>
      </c>
      <c r="P7" s="51" t="str">
        <f t="shared" ref="P7:P14" si="5">+E6</f>
        <v>천원권</v>
      </c>
      <c r="Q7" s="53">
        <f>SUM(F6+K6+F19+K19+F37+K37)</f>
        <v>8000</v>
      </c>
      <c r="R7" s="5" t="s">
        <v>49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13397549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21113410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21113410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361.96</v>
      </c>
      <c r="E10" s="42" t="str">
        <f>+'(1)'!E10</f>
        <v>OK케시백</v>
      </c>
      <c r="F10" s="44">
        <v>18000</v>
      </c>
      <c r="G10" s="27"/>
      <c r="H10" s="42" t="str">
        <f t="shared" si="2"/>
        <v>고객우대</v>
      </c>
      <c r="I10" s="50">
        <v>45.848999999999997</v>
      </c>
      <c r="J10" s="42" t="str">
        <f t="shared" si="3"/>
        <v>OK케시백</v>
      </c>
      <c r="K10" s="44">
        <v>29165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-12668.599999999999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-1604.7149999999999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407.80899999999997</v>
      </c>
      <c r="P11" s="51" t="str">
        <f t="shared" si="5"/>
        <v>OK케시백</v>
      </c>
      <c r="Q11" s="53">
        <f>SUM(F10+K10+F23+K23+F41+K41)</f>
        <v>47165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-14273.314999999999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13856029.559999999</v>
      </c>
      <c r="E13" s="29" t="str">
        <f>+'(1)'!E13</f>
        <v>합계</v>
      </c>
      <c r="F13" s="61">
        <f>SUM(F4:F12)</f>
        <v>13856549</v>
      </c>
      <c r="G13" s="62"/>
      <c r="H13" s="29" t="str">
        <f t="shared" si="2"/>
        <v>합계</v>
      </c>
      <c r="I13" s="60">
        <f>SUM((I4-I5-I6-I7-I8-I9)*$E$1+I11)</f>
        <v>7922144.2709999997</v>
      </c>
      <c r="J13" s="29" t="str">
        <f t="shared" si="3"/>
        <v>합계</v>
      </c>
      <c r="K13" s="61">
        <f>IF(K8=0,0,SUM(K4:K12)-F8)</f>
        <v>7922026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519.4400000013411</v>
      </c>
      <c r="G14" s="27"/>
      <c r="H14" s="27"/>
      <c r="I14" s="27"/>
      <c r="J14" s="27"/>
      <c r="K14" s="67">
        <f>SUM(K13-I13)</f>
        <v>-118.27099999971688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21778173.831</v>
      </c>
      <c r="P14" s="39" t="str">
        <f t="shared" si="5"/>
        <v>합계</v>
      </c>
      <c r="Q14" s="69">
        <f>SUM(Q5:Q13)</f>
        <v>21778575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401.16900000162423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30</v>
      </c>
      <c r="Q20" s="53">
        <f>SUM(P20*1000)</f>
        <v>30000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18</v>
      </c>
      <c r="Q23" s="53">
        <f>SUM(P23*1000)</f>
        <v>18000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111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203</v>
      </c>
      <c r="Q26" s="69">
        <f>SUM(Q19:Q25)</f>
        <v>68000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12983</v>
      </c>
      <c r="P29" s="107">
        <v>12989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25" sqref="P2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101">
        <f>+'(29)'!E1</f>
        <v>1147</v>
      </c>
      <c r="F1" s="1"/>
      <c r="G1" s="1"/>
      <c r="H1" s="1"/>
      <c r="I1" s="1"/>
      <c r="J1" s="1"/>
      <c r="K1" s="1"/>
      <c r="L1" s="22">
        <f>+ROUND(+O5*0.584/1000,3)</f>
        <v>10.346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10.244999999999999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307.34999999999997</v>
      </c>
      <c r="M3" s="18" t="s">
        <v>10</v>
      </c>
      <c r="N3" s="3"/>
      <c r="O3" s="3"/>
      <c r="P3" s="127" t="str">
        <f>+'(1)'!C1&amp;"년"&amp;'(1)'!E1&amp;"월"&amp;C1&amp;"일"</f>
        <v>2022년3월30일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10242.392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7473.5320000000002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27870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265000</v>
      </c>
      <c r="L5" s="2"/>
      <c r="M5" s="20"/>
      <c r="N5" s="45" t="str">
        <f>+C4</f>
        <v>판매량</v>
      </c>
      <c r="O5" s="46">
        <f>SUM(D4+I4+D17+I17+D35+I35)</f>
        <v>17715.923999999999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312.68799999999999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22.527999999999999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405000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335.21600000000001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>
        <v>52.506</v>
      </c>
      <c r="E8" s="42" t="str">
        <f>+'(1)'!E8</f>
        <v>신용카드</v>
      </c>
      <c r="F8" s="44">
        <v>11034123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19309878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52.506</v>
      </c>
      <c r="P9" s="51" t="str">
        <f t="shared" si="5"/>
        <v>신용카드</v>
      </c>
      <c r="Q9" s="53">
        <f>IF(K8=0,F8,IF(F21=0,K8,IF(K21=0,F21,K21)))</f>
        <v>19309878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184.964</v>
      </c>
      <c r="E10" s="42" t="str">
        <f>+'(1)'!E10</f>
        <v>OK케시백</v>
      </c>
      <c r="F10" s="44">
        <v>143344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1000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-6473.74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184.964</v>
      </c>
      <c r="P11" s="51" t="str">
        <f t="shared" si="5"/>
        <v>OK케시백</v>
      </c>
      <c r="Q11" s="53">
        <f>SUM(F10+K10+F23+K23+F41+K41)</f>
        <v>144344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-6473.74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11322672.366</v>
      </c>
      <c r="E13" s="29" t="str">
        <f>+'(1)'!E13</f>
        <v>합계</v>
      </c>
      <c r="F13" s="61">
        <f>SUM(F4:F12)</f>
        <v>11323467</v>
      </c>
      <c r="G13" s="62"/>
      <c r="H13" s="29" t="str">
        <f t="shared" si="2"/>
        <v>합계</v>
      </c>
      <c r="I13" s="60">
        <f>SUM((I4-I5-I6-I7-I8-I9)*$E$1+I11)</f>
        <v>8546301.5879999995</v>
      </c>
      <c r="J13" s="29" t="str">
        <f t="shared" si="3"/>
        <v>합계</v>
      </c>
      <c r="K13" s="61">
        <f>IF(K8=0,0,SUM(K4:K12)-F8)</f>
        <v>8545755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794.63399999961257</v>
      </c>
      <c r="G14" s="27"/>
      <c r="H14" s="27"/>
      <c r="I14" s="27"/>
      <c r="J14" s="27"/>
      <c r="K14" s="67">
        <f>SUM(K13-I13)</f>
        <v>-546.58799999952316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19868973.954</v>
      </c>
      <c r="P14" s="39" t="str">
        <f t="shared" si="5"/>
        <v>합계</v>
      </c>
      <c r="Q14" s="69">
        <f>SUM(Q5:Q13)</f>
        <v>19869222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248.04600000008941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10</v>
      </c>
      <c r="Q20" s="53">
        <f>SUM(P20*1000)</f>
        <v>10000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9</v>
      </c>
      <c r="Q23" s="53">
        <f>SUM(P23*1000)</f>
        <v>9000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49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90</v>
      </c>
      <c r="Q26" s="69">
        <f>SUM(Q19:Q25)</f>
        <v>27000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13114</v>
      </c>
      <c r="P29" s="107">
        <v>13117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K15" sqref="K1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101">
        <f>+'(30)'!$E$1</f>
        <v>1147</v>
      </c>
      <c r="F1" s="1"/>
      <c r="G1" s="1"/>
      <c r="H1" s="1"/>
      <c r="I1" s="1"/>
      <c r="J1" s="1"/>
      <c r="K1" s="1"/>
      <c r="L1" s="22">
        <f>+ROUND(+O5*0.584/1000,3)</f>
        <v>7.3339999999999996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10.151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314.68099999999998</v>
      </c>
      <c r="M3" s="18" t="s">
        <v>10</v>
      </c>
      <c r="N3" s="3"/>
      <c r="O3" s="3"/>
      <c r="P3" s="127" t="str">
        <f>+'(1)'!C1&amp;"년"&amp;'(1)'!E1&amp;"월"&amp;C1&amp;"일"</f>
        <v>2022년3월31일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11731.994000000001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827.06700000000001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53213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/>
      <c r="L5" s="2"/>
      <c r="M5" s="20"/>
      <c r="N5" s="45" t="str">
        <f>+C4</f>
        <v>판매량</v>
      </c>
      <c r="O5" s="46">
        <f>SUM(D4+I4+D17+I17+D35+I35)</f>
        <v>12559.061000000002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377.68700000000001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145000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377.68700000000001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12861833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13749080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13749080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222.71799999999999</v>
      </c>
      <c r="E10" s="42" t="str">
        <f>+'(1)'!E10</f>
        <v>OK케시백</v>
      </c>
      <c r="F10" s="44">
        <v>1000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-7795.1299999999992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222.71799999999999</v>
      </c>
      <c r="P11" s="51" t="str">
        <f t="shared" si="5"/>
        <v>OK케시백</v>
      </c>
      <c r="Q11" s="53">
        <f>SUM(F10+K10+F23+K23+F41+K41)</f>
        <v>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61387</v>
      </c>
      <c r="L12" s="2"/>
      <c r="M12" s="20"/>
      <c r="N12" s="51" t="str">
        <f t="shared" si="4"/>
        <v>-</v>
      </c>
      <c r="O12" s="55">
        <f>SUM(O11*-35)</f>
        <v>-7795.1299999999992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13015594.999</v>
      </c>
      <c r="E13" s="29" t="str">
        <f>+'(1)'!E13</f>
        <v>합계</v>
      </c>
      <c r="F13" s="61">
        <f>SUM(F4:F12)</f>
        <v>13016833</v>
      </c>
      <c r="G13" s="62"/>
      <c r="H13" s="29" t="str">
        <f t="shared" si="2"/>
        <v>합계</v>
      </c>
      <c r="I13" s="60">
        <f>SUM((I4-I5-I6-I7-I8-I9)*$E$1+I11)</f>
        <v>948645.84900000005</v>
      </c>
      <c r="J13" s="29" t="str">
        <f t="shared" si="3"/>
        <v>합계</v>
      </c>
      <c r="K13" s="61">
        <f>IF(K8=0,0,SUM(K4:K12)-F8)</f>
        <v>948634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61387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1238.0010000001639</v>
      </c>
      <c r="G14" s="27"/>
      <c r="H14" s="27"/>
      <c r="I14" s="27"/>
      <c r="J14" s="27"/>
      <c r="K14" s="67">
        <f>SUM(K13-I13)</f>
        <v>-11.849000000045635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13964240.848000001</v>
      </c>
      <c r="P14" s="39" t="str">
        <f t="shared" si="5"/>
        <v>합계</v>
      </c>
      <c r="Q14" s="69">
        <f>SUM(Q5:Q13)</f>
        <v>13965467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1226.1520000001183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27</v>
      </c>
      <c r="Q19" s="48">
        <f>SUM(P19*1000)</f>
        <v>27000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33</v>
      </c>
      <c r="Q20" s="53">
        <f>SUM(P20*1000)</f>
        <v>33000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10</v>
      </c>
      <c r="Q22" s="53">
        <f>SUM(P22*1000)</f>
        <v>10000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22</v>
      </c>
      <c r="Q23" s="53">
        <f>SUM(P23*1000)</f>
        <v>22000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15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142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267</v>
      </c>
      <c r="Q26" s="69">
        <f>SUM(Q19:Q25)</f>
        <v>92000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13117</v>
      </c>
      <c r="P29" s="107">
        <v>13127</v>
      </c>
      <c r="Q29" s="108">
        <v>10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103">
        <f>+'(3)'!E1</f>
        <v>1147</v>
      </c>
      <c r="F1" s="1"/>
      <c r="G1" s="1"/>
      <c r="H1" s="1"/>
      <c r="I1" s="1"/>
      <c r="J1" s="1"/>
      <c r="K1" s="1"/>
      <c r="L1" s="21">
        <f>+ROUND(+O5*0.584/1000,3)</f>
        <v>11.045999999999999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10.942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43.768000000000001</v>
      </c>
      <c r="M3" s="18" t="s">
        <v>10</v>
      </c>
      <c r="N3" s="3"/>
      <c r="O3" s="3"/>
      <c r="P3" s="127" t="str">
        <f>+'(1)'!C1&amp;"년"&amp;'(1)'!E1&amp;"월"&amp;C1&amp;"일"</f>
        <v>2022년3월4일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11549.058000000001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7365.3050000000003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15160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195000</v>
      </c>
      <c r="L5" s="2"/>
      <c r="M5" s="20"/>
      <c r="N5" s="45" t="str">
        <f>+C4</f>
        <v>판매량</v>
      </c>
      <c r="O5" s="46">
        <f>SUM(D4+I4+D17+I17+D35+I35)</f>
        <v>18914.363000000001</v>
      </c>
      <c r="P5" s="47" t="str">
        <f>+E4</f>
        <v>입금액</v>
      </c>
      <c r="Q5" s="48">
        <f>SUM(F4+K4+F17+K17+F35+K35)</f>
        <v>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327.44900000000001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13.679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535000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341.12799999999999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12461693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20689439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20689439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287.12099999999998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-10049.234999999999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287.12099999999998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-10049.234999999999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12861136.288000001</v>
      </c>
      <c r="E13" s="29" t="str">
        <f>+'(1)'!E13</f>
        <v>합계</v>
      </c>
      <c r="F13" s="61">
        <f>SUM(F4:F12)</f>
        <v>12861693</v>
      </c>
      <c r="G13" s="62"/>
      <c r="H13" s="29" t="str">
        <f t="shared" si="2"/>
        <v>합계</v>
      </c>
      <c r="I13" s="60">
        <f>SUM((I4-I5-I6-I7-I8-I9)*$E$1+I11)</f>
        <v>8432315.0219999999</v>
      </c>
      <c r="J13" s="29" t="str">
        <f t="shared" si="3"/>
        <v>합계</v>
      </c>
      <c r="K13" s="61">
        <f>IF(K8=0,0,SUM(K4:K12)-F8)</f>
        <v>8431746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556.71199999935925</v>
      </c>
      <c r="G14" s="27"/>
      <c r="H14" s="27"/>
      <c r="I14" s="27"/>
      <c r="J14" s="27"/>
      <c r="K14" s="67">
        <f>SUM(K13-I13)</f>
        <v>-569.02199999988079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21293451.310000002</v>
      </c>
      <c r="P14" s="39" t="str">
        <f t="shared" si="5"/>
        <v>합계</v>
      </c>
      <c r="Q14" s="69">
        <f>SUM(Q5:Q13)</f>
        <v>21293439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-12.310000000521541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15</v>
      </c>
      <c r="Q20" s="53">
        <f>SUM(P20*1000)</f>
        <v>15000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9</v>
      </c>
      <c r="Q23" s="53">
        <f>SUM(P23*1000)</f>
        <v>9000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9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86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136</v>
      </c>
      <c r="Q26" s="69">
        <f>SUM(Q19:Q25)</f>
        <v>33000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12989</v>
      </c>
      <c r="P29" s="107">
        <v>12994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B1" workbookViewId="0">
      <selection activeCell="S10" sqref="S10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103">
        <f>+'(4)'!E1</f>
        <v>1147</v>
      </c>
      <c r="F1" s="1"/>
      <c r="G1" s="1"/>
      <c r="H1" s="1"/>
      <c r="I1" s="101"/>
      <c r="J1" s="1"/>
      <c r="K1" s="1"/>
      <c r="L1" s="21">
        <f>+ROUND(+O5*0.584/1000,3)</f>
        <v>10.353999999999999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02"/>
      <c r="E2" s="1"/>
      <c r="F2" s="1"/>
      <c r="G2" s="1"/>
      <c r="H2" s="1">
        <v>2</v>
      </c>
      <c r="I2" s="102"/>
      <c r="J2" s="1"/>
      <c r="K2" s="1"/>
      <c r="L2" s="21">
        <f>ROUND((+'(4)'!L2*(C1-1)+L1)/C1,3)</f>
        <v>10.824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54.12</v>
      </c>
      <c r="M3" s="18" t="s">
        <v>10</v>
      </c>
      <c r="N3" s="3"/>
      <c r="O3" s="3"/>
      <c r="P3" s="127" t="str">
        <f>+'(1)'!C1&amp;"년"&amp;'(1)'!E1&amp;"월"&amp;C1&amp;"일"</f>
        <v>2022년3월5일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10877.107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6852.9889999999996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33568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150000</v>
      </c>
      <c r="L5" s="2"/>
      <c r="M5" s="20"/>
      <c r="N5" s="45" t="str">
        <f>+C4</f>
        <v>판매량</v>
      </c>
      <c r="O5" s="46">
        <f>SUM(D4+I4+D17+I17+D35+I35)</f>
        <v>17730.095999999998</v>
      </c>
      <c r="P5" s="47" t="str">
        <f>+E4</f>
        <v>입금액</v>
      </c>
      <c r="Q5" s="48">
        <f>SUM(F4+K4+F17+K17+F35+K35)</f>
        <v>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167.494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480000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167.494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11840275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19493334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19493334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59.2</v>
      </c>
      <c r="E10" s="42" t="str">
        <f>+'(1)'!E10</f>
        <v>OK케시백</v>
      </c>
      <c r="F10" s="44">
        <v>100000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34000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-2072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59.2</v>
      </c>
      <c r="P11" s="51" t="str">
        <f t="shared" si="5"/>
        <v>OK케시백</v>
      </c>
      <c r="Q11" s="53">
        <f>SUM(F10+K10+F23+K23+F41+K41)</f>
        <v>134000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20000</v>
      </c>
      <c r="L12" s="2"/>
      <c r="M12" s="20"/>
      <c r="N12" s="51" t="str">
        <f t="shared" si="4"/>
        <v>-</v>
      </c>
      <c r="O12" s="55">
        <f>SUM(O11*-35)</f>
        <v>-2072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12281854.111</v>
      </c>
      <c r="E13" s="29" t="str">
        <f>+'(1)'!E13</f>
        <v>합계</v>
      </c>
      <c r="F13" s="61">
        <f>SUM(F4:F12)</f>
        <v>12282275</v>
      </c>
      <c r="G13" s="62"/>
      <c r="H13" s="29" t="str">
        <f t="shared" si="2"/>
        <v>합계</v>
      </c>
      <c r="I13" s="60">
        <f>SUM((I4-I5-I6-I7-I8-I9)*$E$1+I11)</f>
        <v>7860378.3829999994</v>
      </c>
      <c r="J13" s="29" t="str">
        <f t="shared" si="3"/>
        <v>합계</v>
      </c>
      <c r="K13" s="61">
        <f>IF(K8=0,0,SUM(K4:K12)-F8)</f>
        <v>7860059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420.88900000043213</v>
      </c>
      <c r="G14" s="27"/>
      <c r="H14" s="27"/>
      <c r="I14" s="27"/>
      <c r="J14" s="27"/>
      <c r="K14" s="67">
        <f>SUM(K13-I13)</f>
        <v>-319.38299999944866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20142232.493999999</v>
      </c>
      <c r="P14" s="39" t="str">
        <f t="shared" si="5"/>
        <v>합계</v>
      </c>
      <c r="Q14" s="69">
        <f>SUM(Q5:Q13)</f>
        <v>20142334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101.50600000098348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20</v>
      </c>
      <c r="Q20" s="53">
        <f>SUM(P20*1000)</f>
        <v>20000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8</v>
      </c>
      <c r="Q22" s="53">
        <f>SUM(P22*1000)</f>
        <v>8000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13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133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215</v>
      </c>
      <c r="Q26" s="69">
        <f>SUM(Q19:Q25)</f>
        <v>61000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12994</v>
      </c>
      <c r="P29" s="107">
        <v>13002</v>
      </c>
      <c r="Q29" s="108">
        <f>P29-O29</f>
        <v>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103">
        <f>+'(5)'!E1</f>
        <v>1147</v>
      </c>
      <c r="F1" s="1"/>
      <c r="G1" s="1"/>
      <c r="H1" s="1"/>
      <c r="I1" s="1"/>
      <c r="J1" s="1"/>
      <c r="K1" s="1"/>
      <c r="L1" s="21">
        <f>+ROUND(+O5*0.584/1000,3)</f>
        <v>7.3949999999999996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10.253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61.518000000000001</v>
      </c>
      <c r="M3" s="18" t="s">
        <v>10</v>
      </c>
      <c r="N3" s="3"/>
      <c r="O3" s="3"/>
      <c r="P3" s="127" t="str">
        <f>+'(1)'!C1&amp;"년"&amp;'(1)'!E1&amp;"월"&amp;C1&amp;"일"</f>
        <v>2022년3월6일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7606.6149999999998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5055.9260000000004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20918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70000</v>
      </c>
      <c r="L5" s="2"/>
      <c r="M5" s="20"/>
      <c r="N5" s="45" t="str">
        <f>+C4</f>
        <v>판매량</v>
      </c>
      <c r="O5" s="46">
        <f>SUM(D4+I4+D17+I17+D35+I35)</f>
        <v>12662.541000000001</v>
      </c>
      <c r="P5" s="47" t="str">
        <f>+E4</f>
        <v>입금액</v>
      </c>
      <c r="Q5" s="48">
        <f>SUM(F4+K4+F17+K17+F35+K35)</f>
        <v>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325000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>
        <v>30000</v>
      </c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3000</v>
      </c>
      <c r="R7" s="5" t="s">
        <v>61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8431654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14128610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30000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14128610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59.901000000000003</v>
      </c>
      <c r="E10" s="42" t="str">
        <f>+'(1)'!E10</f>
        <v>OK케시백</v>
      </c>
      <c r="F10" s="44">
        <v>33000</v>
      </c>
      <c r="G10" s="27"/>
      <c r="H10" s="42" t="str">
        <f t="shared" si="2"/>
        <v>고객우대</v>
      </c>
      <c r="I10" s="50">
        <v>60.524000000000001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-2096.5350000000003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-2118.34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120.42500000000001</v>
      </c>
      <c r="P11" s="51" t="str">
        <f t="shared" si="5"/>
        <v>OK케시백</v>
      </c>
      <c r="Q11" s="53">
        <f>SUM(F10+K10+F23+K23+F41+K41)</f>
        <v>33000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-4214.875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8722690.8699999992</v>
      </c>
      <c r="E13" s="29" t="str">
        <f>+'(1)'!E13</f>
        <v>합계</v>
      </c>
      <c r="F13" s="61">
        <f>SUM(F4:F12)</f>
        <v>8722654</v>
      </c>
      <c r="G13" s="62"/>
      <c r="H13" s="29" t="str">
        <f t="shared" si="2"/>
        <v>합계</v>
      </c>
      <c r="I13" s="60">
        <f>SUM((I4-I5-I6-I7-I8-I9)*$E$1+I11)</f>
        <v>5797028.7820000006</v>
      </c>
      <c r="J13" s="29" t="str">
        <f t="shared" si="3"/>
        <v>합계</v>
      </c>
      <c r="K13" s="61">
        <f>IF(K8=0,0,SUM(K4:K12)-F8)</f>
        <v>5796956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-36.869999999180436</v>
      </c>
      <c r="G14" s="27"/>
      <c r="H14" s="27"/>
      <c r="I14" s="27"/>
      <c r="J14" s="27"/>
      <c r="K14" s="67">
        <f>SUM(K13-I13)</f>
        <v>-72.782000000588596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14519719.652000001</v>
      </c>
      <c r="P14" s="39" t="str">
        <f t="shared" si="5"/>
        <v>합계</v>
      </c>
      <c r="Q14" s="69">
        <f>SUM(Q5:Q13)</f>
        <v>14519610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-109.65199999976903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19</v>
      </c>
      <c r="Q20" s="53">
        <f>SUM(P20*1000)</f>
        <v>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3</v>
      </c>
      <c r="Q23" s="53">
        <f>SUM(P23*1000)</f>
        <v>3000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100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147</v>
      </c>
      <c r="Q26" s="69">
        <f>SUM(Q19:Q25)</f>
        <v>34000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13002</v>
      </c>
      <c r="P29" s="107">
        <v>13005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103">
        <f>+'(6)'!E1</f>
        <v>1147</v>
      </c>
      <c r="F1" s="1"/>
      <c r="G1" s="1"/>
      <c r="H1" s="1"/>
      <c r="I1" s="1"/>
      <c r="J1" s="1"/>
      <c r="K1" s="1"/>
      <c r="L1" s="21">
        <f>+ROUND(+O5*0.584/1000,3)</f>
        <v>11.635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10.45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73.149999999999991</v>
      </c>
      <c r="M3" s="18" t="s">
        <v>10</v>
      </c>
      <c r="N3" s="3"/>
      <c r="O3" s="3"/>
      <c r="P3" s="127" t="str">
        <f>+'(1)'!C1&amp;"년"&amp;'(1)'!E1&amp;"월"&amp;C1&amp;"일"</f>
        <v>2022년3월7일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12136.657999999999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7786.9480000000003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36985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315000</v>
      </c>
      <c r="L5" s="2"/>
      <c r="M5" s="20"/>
      <c r="N5" s="45" t="str">
        <f>+C4</f>
        <v>판매량</v>
      </c>
      <c r="O5" s="46">
        <f>SUM(D4+I4+D17+I17+D35+I35)</f>
        <v>19923.606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424.30399999999997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700000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>
        <v>25000</v>
      </c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424.30399999999997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12929660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21544746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25000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21544746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234.465</v>
      </c>
      <c r="E10" s="42" t="str">
        <f>+'(1)'!E10</f>
        <v>OK케시백</v>
      </c>
      <c r="F10" s="44">
        <v>5000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-8206.2749999999996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234.465</v>
      </c>
      <c r="P11" s="51" t="str">
        <f t="shared" si="5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71520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-8206.2749999999996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13425863.762999998</v>
      </c>
      <c r="E13" s="29" t="str">
        <f>+'(1)'!E13</f>
        <v>합계</v>
      </c>
      <c r="F13" s="61">
        <f>SUM(F4:F12)</f>
        <v>13425180</v>
      </c>
      <c r="G13" s="62"/>
      <c r="H13" s="29" t="str">
        <f t="shared" si="2"/>
        <v>합계</v>
      </c>
      <c r="I13" s="60">
        <f>SUM((I4-I5-I6-I7-I8-I9)*$E$1+I11)</f>
        <v>8931629.3560000006</v>
      </c>
      <c r="J13" s="29" t="str">
        <f t="shared" si="3"/>
        <v>합계</v>
      </c>
      <c r="K13" s="61">
        <f>IF(K8=0,0,SUM(K4:K12)-F8)</f>
        <v>8932086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71520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-683.76299999840558</v>
      </c>
      <c r="G14" s="27"/>
      <c r="H14" s="27"/>
      <c r="I14" s="27"/>
      <c r="J14" s="27"/>
      <c r="K14" s="67">
        <f>SUM(K13-I13)</f>
        <v>456.64399999938905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22357493.119000003</v>
      </c>
      <c r="P14" s="39" t="str">
        <f t="shared" si="5"/>
        <v>합계</v>
      </c>
      <c r="Q14" s="69">
        <f>SUM(Q5:Q13)</f>
        <v>22357266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-227.11899999901652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26</v>
      </c>
      <c r="Q20" s="53">
        <f>SUM(P20*1000)</f>
        <v>26000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15</v>
      </c>
      <c r="Q23" s="53">
        <f>SUM(P23*1000)</f>
        <v>15000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108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195</v>
      </c>
      <c r="Q26" s="69">
        <f>SUM(Q19:Q25)</f>
        <v>56000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13005</v>
      </c>
      <c r="P29" s="107">
        <v>13009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8" sqref="E28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103">
        <f>+'(7)'!E1</f>
        <v>1147</v>
      </c>
      <c r="F1" s="1"/>
      <c r="G1" s="1"/>
      <c r="H1" s="1"/>
      <c r="I1" s="1"/>
      <c r="J1" s="1"/>
      <c r="K1" s="1"/>
      <c r="L1" s="22">
        <f>+ROUND(+O5*0.584/1000,3)</f>
        <v>11.257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10.551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84.408000000000001</v>
      </c>
      <c r="M3" s="18" t="s">
        <v>10</v>
      </c>
      <c r="N3" s="3"/>
      <c r="O3" s="3"/>
      <c r="P3" s="127" t="str">
        <f>+'(1)'!C1&amp;"년"&amp;'(1)'!E1&amp;"월"&amp;C1&amp;"일"</f>
        <v>2022년3월8일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11532.089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7742.826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17252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185000</v>
      </c>
      <c r="L5" s="2"/>
      <c r="M5" s="20"/>
      <c r="N5" s="45" t="str">
        <f>+C4</f>
        <v>판매량</v>
      </c>
      <c r="O5" s="46">
        <f>SUM(D4+I4+D17+I17+D35+I35)</f>
        <v>19274.915000000001</v>
      </c>
      <c r="P5" s="47" t="str">
        <f>+E4</f>
        <v>입금액</v>
      </c>
      <c r="Q5" s="48">
        <f>SUM(F4+K4+F17+K17+F35+K35)</f>
        <v>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351.04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460000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351.04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12411470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21106887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21106887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273.84100000000001</v>
      </c>
      <c r="E10" s="42" t="str">
        <f>+'(1)'!E10</f>
        <v>OK케시백</v>
      </c>
      <c r="F10" s="44">
        <v>21789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-9584.4349999999995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273.84100000000001</v>
      </c>
      <c r="P11" s="51" t="str">
        <f t="shared" si="5"/>
        <v>OK케시백</v>
      </c>
      <c r="Q11" s="53">
        <f>SUM(F10+K10+F23+K23+F41+K41)</f>
        <v>21789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44837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-9584.4349999999995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12815078.767999999</v>
      </c>
      <c r="E13" s="29" t="str">
        <f>+'(1)'!E13</f>
        <v>합계</v>
      </c>
      <c r="F13" s="61">
        <f>SUM(F4:F12)</f>
        <v>12814096</v>
      </c>
      <c r="G13" s="62"/>
      <c r="H13" s="29" t="str">
        <f t="shared" si="2"/>
        <v>합계</v>
      </c>
      <c r="I13" s="60">
        <f>SUM((I4-I5-I6-I7-I8-I9)*$E$1+I11)</f>
        <v>8881021.4220000003</v>
      </c>
      <c r="J13" s="29" t="str">
        <f t="shared" si="3"/>
        <v>합계</v>
      </c>
      <c r="K13" s="61">
        <f>IF(K8=0,0,SUM(K4:K12)-F8)</f>
        <v>8881417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44837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-982.76799999922514</v>
      </c>
      <c r="G14" s="27"/>
      <c r="H14" s="27"/>
      <c r="I14" s="27"/>
      <c r="J14" s="27"/>
      <c r="K14" s="67">
        <f>SUM(K13-I13)</f>
        <v>395.57799999974668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21696100.190000001</v>
      </c>
      <c r="P14" s="39" t="str">
        <f t="shared" si="5"/>
        <v>합계</v>
      </c>
      <c r="Q14" s="69">
        <f>SUM(Q5:Q13)</f>
        <v>21695513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-587.18999999947846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19</v>
      </c>
      <c r="Q20" s="53">
        <f>SUM(P20*1000)</f>
        <v>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15</v>
      </c>
      <c r="Q23" s="53">
        <f>SUM(P23*1000)</f>
        <v>15000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100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178</v>
      </c>
      <c r="Q26" s="69">
        <f>SUM(Q19:Q25)</f>
        <v>58000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13009</v>
      </c>
      <c r="P29" s="107">
        <v>13015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103">
        <f>+'(8)'!E1</f>
        <v>1147</v>
      </c>
      <c r="F1" s="1"/>
      <c r="G1" s="1"/>
      <c r="H1" s="1"/>
      <c r="I1" s="1"/>
      <c r="J1" s="1"/>
      <c r="K1" s="1"/>
      <c r="L1" s="22">
        <f>+ROUND(+O5*0.584/1000,3)</f>
        <v>6.8079999999999998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10.135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91.215000000000003</v>
      </c>
      <c r="M3" s="18" t="s">
        <v>10</v>
      </c>
      <c r="N3" s="3"/>
      <c r="O3" s="3"/>
      <c r="P3" s="127" t="str">
        <f>+'(1)'!C1&amp;"년"&amp;'(1)'!E1&amp;"월"&amp;C1&amp;"일"</f>
        <v>2022년3월9일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7525.6049999999996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4132.6109999999999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41732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85000</v>
      </c>
      <c r="L5" s="2"/>
      <c r="M5" s="20"/>
      <c r="N5" s="45" t="str">
        <f>+C4</f>
        <v>판매량</v>
      </c>
      <c r="O5" s="46">
        <f>SUM(D4+I4+D17+I17+D35+I35)</f>
        <v>11658.216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66.275000000000006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365000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66.275000000000006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8244222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12898075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12898075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61.014000000000003</v>
      </c>
      <c r="E10" s="42" t="str">
        <f>+'(1)'!E10</f>
        <v>OK케시백</v>
      </c>
      <c r="F10" s="44">
        <v>20188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-2135.4900000000002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61.014000000000003</v>
      </c>
      <c r="P11" s="51" t="str">
        <f t="shared" si="5"/>
        <v>OK케시백</v>
      </c>
      <c r="Q11" s="53">
        <f>SUM(F10+K10+F23+K23+F41+K41)</f>
        <v>20188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-2135.4900000000002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8553716.0199999996</v>
      </c>
      <c r="E13" s="29" t="str">
        <f>+'(1)'!E13</f>
        <v>합계</v>
      </c>
      <c r="F13" s="61">
        <f>SUM(F4:F12)</f>
        <v>8553410</v>
      </c>
      <c r="G13" s="62"/>
      <c r="H13" s="29" t="str">
        <f t="shared" si="2"/>
        <v>합계</v>
      </c>
      <c r="I13" s="60">
        <f>SUM((I4-I5-I6-I7-I8-I9)*$E$1+I11)</f>
        <v>4740104.8169999998</v>
      </c>
      <c r="J13" s="29" t="str">
        <f t="shared" si="3"/>
        <v>합계</v>
      </c>
      <c r="K13" s="61">
        <f>IF(K8=0,0,SUM(K4:K12)-F8)</f>
        <v>4739853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-306.01999999955297</v>
      </c>
      <c r="G14" s="27"/>
      <c r="H14" s="27"/>
      <c r="I14" s="27"/>
      <c r="J14" s="27"/>
      <c r="K14" s="67">
        <f>SUM(K13-I13)</f>
        <v>-251.81699999980628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13293820.837000001</v>
      </c>
      <c r="P14" s="39" t="str">
        <f t="shared" si="5"/>
        <v>합계</v>
      </c>
      <c r="Q14" s="69">
        <f>SUM(Q5:Q13)</f>
        <v>13293263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-557.83699999935925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2" t="s">
        <v>38</v>
      </c>
      <c r="O20" s="123"/>
      <c r="P20" s="74">
        <v>12</v>
      </c>
      <c r="Q20" s="53">
        <f>SUM(P20*1000)</f>
        <v>12000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52</v>
      </c>
      <c r="O22" s="119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57</v>
      </c>
      <c r="O23" s="119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51</v>
      </c>
      <c r="O24" s="119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87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129</v>
      </c>
      <c r="Q26" s="69">
        <f>SUM(Q19:Q25)</f>
        <v>39000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53</v>
      </c>
      <c r="O28" s="104" t="s">
        <v>54</v>
      </c>
      <c r="P28" s="104" t="s">
        <v>55</v>
      </c>
      <c r="Q28" s="105" t="s">
        <v>56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13015</v>
      </c>
      <c r="P29" s="107">
        <v>13020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2022-03-07T00:03:19Z</cp:lastPrinted>
  <dcterms:created xsi:type="dcterms:W3CDTF">2017-04-25T00:27:17Z</dcterms:created>
  <dcterms:modified xsi:type="dcterms:W3CDTF">2022-03-31T23:50:46Z</dcterms:modified>
</cp:coreProperties>
</file>