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4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Q24" i="154" l="1"/>
  <c r="O5" i="145" l="1"/>
  <c r="I11" i="143" l="1"/>
  <c r="Q24" i="132" l="1"/>
  <c r="P25" i="159" l="1"/>
  <c r="Q23" i="159"/>
  <c r="Q22" i="159"/>
  <c r="Q20" i="159"/>
  <c r="Q19" i="159"/>
  <c r="P25" i="158"/>
  <c r="Q23" i="158"/>
  <c r="Q22" i="158"/>
  <c r="Q21" i="158"/>
  <c r="Q26" i="158" s="1"/>
  <c r="Q20" i="158"/>
  <c r="Q19" i="158"/>
  <c r="P25" i="157"/>
  <c r="Q23" i="157"/>
  <c r="Q22" i="157"/>
  <c r="Q20" i="157"/>
  <c r="Q19" i="157"/>
  <c r="P25" i="156"/>
  <c r="Q23" i="156"/>
  <c r="Q22" i="156"/>
  <c r="Q20" i="156"/>
  <c r="Q19" i="156"/>
  <c r="P25" i="155"/>
  <c r="Q23" i="155"/>
  <c r="Q22" i="155"/>
  <c r="Q20" i="155"/>
  <c r="Q19" i="155"/>
  <c r="P25" i="154"/>
  <c r="Q23" i="154"/>
  <c r="Q22" i="154"/>
  <c r="Q20" i="154"/>
  <c r="Q19" i="154"/>
  <c r="P25" i="153"/>
  <c r="Q22" i="153"/>
  <c r="Q20" i="153"/>
  <c r="Q19" i="153"/>
  <c r="P25" i="152"/>
  <c r="Q23" i="152"/>
  <c r="Q22" i="152"/>
  <c r="Q20" i="152"/>
  <c r="Q19" i="152"/>
  <c r="P25" i="151"/>
  <c r="Q23" i="151"/>
  <c r="Q22" i="151"/>
  <c r="Q20" i="151"/>
  <c r="Q19" i="151"/>
  <c r="P25" i="150"/>
  <c r="Q23" i="150"/>
  <c r="Q22" i="150"/>
  <c r="Q20" i="150"/>
  <c r="Q19" i="150"/>
  <c r="P25" i="149"/>
  <c r="Q23" i="149"/>
  <c r="Q22" i="149"/>
  <c r="Q21" i="149"/>
  <c r="Q20" i="149"/>
  <c r="Q19" i="149"/>
  <c r="Q26" i="149" s="1"/>
  <c r="P25" i="148"/>
  <c r="Q23" i="148"/>
  <c r="Q22" i="148"/>
  <c r="Q20" i="148"/>
  <c r="Q19" i="148"/>
  <c r="P25" i="147"/>
  <c r="Q23" i="147"/>
  <c r="Q22" i="147"/>
  <c r="Q20" i="147"/>
  <c r="Q19" i="147"/>
  <c r="P25" i="146"/>
  <c r="Q23" i="146"/>
  <c r="Q22" i="146"/>
  <c r="Q20" i="146"/>
  <c r="Q19" i="146"/>
  <c r="P25" i="145"/>
  <c r="Q23" i="145"/>
  <c r="Q22" i="145"/>
  <c r="Q20" i="145"/>
  <c r="Q19" i="145"/>
  <c r="P25" i="144"/>
  <c r="Q23" i="144"/>
  <c r="Q22" i="144"/>
  <c r="Q20" i="144"/>
  <c r="Q19" i="144"/>
  <c r="P25" i="143"/>
  <c r="Q23" i="143"/>
  <c r="Q22" i="143"/>
  <c r="Q20" i="143"/>
  <c r="Q19" i="143"/>
  <c r="P25" i="142"/>
  <c r="Q23" i="142"/>
  <c r="Q22" i="142"/>
  <c r="Q20" i="142"/>
  <c r="Q19" i="142"/>
  <c r="P25" i="141"/>
  <c r="Q23" i="141"/>
  <c r="Q22" i="141"/>
  <c r="Q20" i="141"/>
  <c r="Q19" i="141"/>
  <c r="P25" i="140"/>
  <c r="Q23" i="140"/>
  <c r="Q22" i="140"/>
  <c r="Q20" i="140"/>
  <c r="Q19" i="140"/>
  <c r="P25" i="139"/>
  <c r="Q23" i="139"/>
  <c r="Q22" i="139"/>
  <c r="Q20" i="139"/>
  <c r="Q19" i="139"/>
  <c r="P25" i="138"/>
  <c r="Q23" i="138"/>
  <c r="Q22" i="138"/>
  <c r="Q20" i="138"/>
  <c r="Q19" i="138"/>
  <c r="P25" i="137"/>
  <c r="Q23" i="137"/>
  <c r="Q22" i="137"/>
  <c r="Q21" i="137"/>
  <c r="Q20" i="137"/>
  <c r="Q19" i="137"/>
  <c r="Q26" i="137" s="1"/>
  <c r="P25" i="136"/>
  <c r="Q23" i="136"/>
  <c r="Q22" i="136"/>
  <c r="Q21" i="136"/>
  <c r="Q26" i="136" s="1"/>
  <c r="Q20" i="136"/>
  <c r="Q19" i="136"/>
  <c r="P25" i="135"/>
  <c r="Q23" i="135"/>
  <c r="Q22" i="135"/>
  <c r="Q20" i="135"/>
  <c r="Q19" i="135"/>
  <c r="Q26" i="134"/>
  <c r="P25" i="134"/>
  <c r="Q23" i="134"/>
  <c r="Q22" i="134"/>
  <c r="Q20" i="134"/>
  <c r="Q19" i="134"/>
  <c r="P25" i="133"/>
  <c r="Q23" i="133"/>
  <c r="Q22" i="133"/>
  <c r="Q20" i="133"/>
  <c r="Q19" i="133"/>
  <c r="P25" i="132"/>
  <c r="Q23" i="132"/>
  <c r="Q22" i="132"/>
  <c r="Q21" i="132"/>
  <c r="Q20" i="132"/>
  <c r="Q19" i="132"/>
  <c r="P25" i="131"/>
  <c r="Q23" i="131"/>
  <c r="Q22" i="131"/>
  <c r="Q20" i="131"/>
  <c r="Q19" i="131"/>
  <c r="P25" i="13"/>
  <c r="Q23" i="13"/>
  <c r="Q22" i="13"/>
  <c r="Q21" i="13"/>
  <c r="Q20" i="13"/>
  <c r="Q19" i="13"/>
  <c r="Q23" i="1"/>
  <c r="Q26" i="159" l="1"/>
  <c r="Q26" i="157"/>
  <c r="Q26" i="156"/>
  <c r="Q26" i="155"/>
  <c r="Q26" i="154"/>
  <c r="Q26" i="153"/>
  <c r="Q26" i="152"/>
  <c r="Q26" i="151"/>
  <c r="Q26" i="150"/>
  <c r="Q26" i="148"/>
  <c r="Q26" i="147"/>
  <c r="Q26" i="146"/>
  <c r="Q26" i="145"/>
  <c r="Q26" i="144"/>
  <c r="Q26" i="143"/>
  <c r="Q26" i="142"/>
  <c r="Q26" i="141"/>
  <c r="Q26" i="140"/>
  <c r="Q26" i="139"/>
  <c r="Q26" i="138"/>
  <c r="Q26" i="135"/>
  <c r="Q26" i="133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I11" i="159"/>
  <c r="D11" i="159"/>
  <c r="I24" i="158"/>
  <c r="H24" i="158"/>
  <c r="E24" i="158"/>
  <c r="D24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D11" i="143"/>
  <c r="I24" i="142"/>
  <c r="H24" i="142"/>
  <c r="E24" i="142"/>
  <c r="D24" i="142"/>
  <c r="I11" i="142"/>
  <c r="D11" i="142"/>
  <c r="I24" i="141"/>
  <c r="H24" i="141"/>
  <c r="E24" i="141"/>
  <c r="D24" i="141"/>
  <c r="O12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J20" i="13"/>
  <c r="H20" i="13"/>
  <c r="E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J20" i="131"/>
  <c r="H20" i="131"/>
  <c r="E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J20" i="132"/>
  <c r="H20" i="132"/>
  <c r="E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J20" i="133"/>
  <c r="H20" i="133"/>
  <c r="E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J20" i="134"/>
  <c r="H20" i="134"/>
  <c r="E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J20" i="135"/>
  <c r="H20" i="135"/>
  <c r="E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J20" i="136"/>
  <c r="H20" i="136"/>
  <c r="E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J20" i="137"/>
  <c r="H20" i="137"/>
  <c r="E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J20" i="138"/>
  <c r="H20" i="138"/>
  <c r="E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J20" i="139"/>
  <c r="H20" i="139"/>
  <c r="E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J20" i="140"/>
  <c r="H20" i="140"/>
  <c r="E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J20" i="141"/>
  <c r="H20" i="141"/>
  <c r="E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J20" i="142"/>
  <c r="H20" i="142"/>
  <c r="E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J20" i="143"/>
  <c r="H20" i="143"/>
  <c r="E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J20" i="144"/>
  <c r="H20" i="144"/>
  <c r="E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J20" i="145"/>
  <c r="H20" i="145"/>
  <c r="E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J20" i="146"/>
  <c r="H20" i="146"/>
  <c r="E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J20" i="147"/>
  <c r="H20" i="147"/>
  <c r="E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J20" i="148"/>
  <c r="H20" i="148"/>
  <c r="E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J20" i="149"/>
  <c r="H20" i="149"/>
  <c r="E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J20" i="150"/>
  <c r="H20" i="150"/>
  <c r="E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J20" i="151"/>
  <c r="H20" i="151"/>
  <c r="E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J20" i="152"/>
  <c r="H20" i="152"/>
  <c r="E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J20" i="153"/>
  <c r="H20" i="153"/>
  <c r="E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J20" i="154"/>
  <c r="H20" i="154"/>
  <c r="E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J20" i="155"/>
  <c r="H20" i="155"/>
  <c r="E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J20" i="156"/>
  <c r="H20" i="156"/>
  <c r="E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J20" i="157"/>
  <c r="H20" i="157"/>
  <c r="E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J20" i="158"/>
  <c r="H20" i="158"/>
  <c r="E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D26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O12" i="159" s="1"/>
  <c r="Q10" i="159"/>
  <c r="Q9" i="159"/>
  <c r="O9" i="159"/>
  <c r="N9" i="159"/>
  <c r="Q8" i="159"/>
  <c r="O8" i="159"/>
  <c r="Q7" i="159"/>
  <c r="O7" i="159"/>
  <c r="N7" i="159"/>
  <c r="Q6" i="159"/>
  <c r="O6" i="159"/>
  <c r="Q5" i="159"/>
  <c r="O5" i="159"/>
  <c r="N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J7" i="137" s="1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J7" i="131" s="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P8" i="13"/>
  <c r="J12" i="13"/>
  <c r="E12" i="13"/>
  <c r="E11" i="13"/>
  <c r="E10" i="13"/>
  <c r="E9" i="13"/>
  <c r="P10" i="13" s="1"/>
  <c r="E8" i="13"/>
  <c r="P9" i="13" s="1"/>
  <c r="E7" i="13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9" l="1"/>
  <c r="Q14" i="156"/>
  <c r="Q14" i="146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<sst xmlns="http://schemas.openxmlformats.org/spreadsheetml/2006/main" count="872" uniqueCount="64">
  <si>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</si>
  <si>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</si>
  <si>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</si>
  <si>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</si>
  <si>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</si>
  <si>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</si>
  <si>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</si>
  <si>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</si>
  <si>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</si>
  <si>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</si>
  <si>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</si>
  <si>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</si>
  <si>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</si>
  <si>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</si>
  <si>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</si>
  <si>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</si>
  <si>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</si>
  <si>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</si>
  <si>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</si>
  <si>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</si>
  <si>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</si>
  <si>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</si>
  <si>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</si>
  <si>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</si>
  <si>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</si>
  <si>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</si>
  <si>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</si>
  <si>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</si>
  <si>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</si>
  <si>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</si>
  <si>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</si>
  <si>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</si>
  <si>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</si>
  <si>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</si>
  <si>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</si>
  <si>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</si>
  <si>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</si>
  <si>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</si>
  <si>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</si>
  <si>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</si>
  <si>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</si>
  <si>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</si>
  <si>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</si>
  <si>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</si>
  <si>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</si>
  <si>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</si>
  <si>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</si>
  <si>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</si>
  <si>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</si>
  <si>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</si>
  <si>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</si>
  <si>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</si>
  <si>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</si>
  <si>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</si>
  <si>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</si>
  <si>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</si>
  <si>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</si>
  <si>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</si>
  <si>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</si>
  <si>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</si>
  <si>
    <t>09:00~09:00</t>
    <phoneticPr fontId="1" type="noConversion"/>
  </si>
  <si>
    <t>+</t>
    <phoneticPr fontId="1" type="noConversion"/>
  </si>
  <si>
    <t>09:00~09:03</t>
    <phoneticPr fontId="1" type="noConversion"/>
  </si>
  <si>
    <t>09:00~24:00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</si>
</sst>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A4" workbookViewId="0">
      <selection activeCell="R7" sqref="R7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9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9" style="27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9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2022</v>
      </c>
      <c r="D1" s="24" t="str">
        <f>IF(C1&lt;2000,"◀  년 입력","년")</f>
        <v>년</v>
      </c>
      <c r="E1" s="25">
        <v>8</v>
      </c>
      <c r="F1" s="24" t="str">
        <f>IF(E1&lt;1,"◀  월 입력","월")</f>
        <v>월</v>
      </c>
      <c r="G1" s="25"/>
      <c r="H1" s="26" t="s">
        <v>11</v>
      </c>
      <c r="I1" s="25">
        <v>1149</v>
      </c>
      <c r="J1" s="24" t="str">
        <f>IF(I1&lt;100,"◀  단가입력","원")</f>
        <v>원</v>
      </c>
      <c r="L1" s="28">
        <f>+ROUND(+O5*0.584/1000,3)</f>
        <v>11.519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11.519</v>
      </c>
      <c r="M2" s="27" t="s">
        <v>7</v>
      </c>
      <c r="N2" s="114" t="s">
        <v>12</v>
      </c>
      <c r="O2" s="114"/>
      <c r="P2" s="114"/>
      <c r="Q2" s="114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0</v>
      </c>
      <c r="M3" s="27" t="s">
        <v>10</v>
      </c>
      <c r="N3" s="32"/>
      <c r="O3" s="32"/>
      <c r="P3" s="113" t="str">
        <f>+'(1)'!$C$1&amp;"년"&amp;'(1)'!$E$1&amp;"월"&amp;$G$1&amp;"일"</f>
        <v>2022년8월일</v>
      </c>
      <c r="Q3" s="113"/>
      <c r="R3" s="33"/>
    </row>
    <row r="4" spans="3:25" ht="16.5" customHeight="1" thickBot="1">
      <c r="C4" s="34" t="s">
        <v>15</v>
      </c>
      <c r="D4" s="35">
        <v>3443.1860000000001</v>
      </c>
      <c r="E4" s="34" t="s">
        <v>16</v>
      </c>
      <c r="F4" s="36"/>
      <c r="H4" s="97" t="str">
        <f>+C4</f>
        <v>판매량</v>
      </c>
      <c r="I4" s="35">
        <v>10981.722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30540</v>
      </c>
      <c r="S4" s="41" t="s">
        <v>17</v>
      </c>
    </row>
    <row r="5" spans="3:25" ht="16.5" customHeight="1">
      <c r="C5" s="42" t="s">
        <v>18</v>
      </c>
      <c r="D5" s="43"/>
      <c r="E5" s="42" t="s">
        <v>19</v>
      </c>
      <c r="F5" s="44">
        <v>340000</v>
      </c>
      <c r="H5" s="98" t="str">
        <f>+C5</f>
        <v>법인전표</v>
      </c>
      <c r="I5" s="43"/>
      <c r="J5" s="42" t="str">
        <f>+E5</f>
        <v>고액권</v>
      </c>
      <c r="K5" s="44">
        <v>175000</v>
      </c>
      <c r="M5" s="38"/>
      <c r="N5" s="45" t="str">
        <f>+C4</f>
        <v>판매량</v>
      </c>
      <c r="O5" s="46">
        <f>SUM(D4+I4+D17+I17+D35+I35)</f>
        <v>19724.868999999999</v>
      </c>
      <c r="P5" s="47" t="str">
        <f>+E4</f>
        <v>입금액</v>
      </c>
      <c r="Q5" s="48">
        <f>SUM(F4+K4+F17+K17+F35+K35)</f>
        <v>0</v>
      </c>
      <c r="R5" s="49">
        <v>34</v>
      </c>
      <c r="S5" s="41" t="s">
        <v>20</v>
      </c>
    </row>
    <row r="6" spans="3:25" ht="16.5" customHeight="1">
      <c r="C6" s="42" t="s">
        <v>21</v>
      </c>
      <c r="D6" s="50">
        <v>21.58</v>
      </c>
      <c r="E6" s="42" t="s">
        <v>22</v>
      </c>
      <c r="F6" s="44"/>
      <c r="H6" s="98" t="str">
        <f t="shared" ref="H6:H13" si="2">+C6</f>
        <v>외상전표</v>
      </c>
      <c r="I6" s="50">
        <v>292.947</v>
      </c>
      <c r="J6" s="42" t="str">
        <f t="shared" ref="J6:J13" si="3">+E6</f>
        <v>천원권</v>
      </c>
      <c r="K6" s="44">
        <v>4000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580000</v>
      </c>
      <c r="R6" s="49">
        <v>3.1</v>
      </c>
      <c r="S6" s="41" t="s">
        <v>23</v>
      </c>
    </row>
    <row r="7" spans="3:25" ht="16.5" customHeight="1">
      <c r="C7" s="42" t="s">
        <v>24</v>
      </c>
      <c r="D7" s="50"/>
      <c r="E7" s="42" t="s">
        <v>25</v>
      </c>
      <c r="F7" s="44"/>
      <c r="H7" s="98" t="str">
        <f t="shared" si="2"/>
        <v>효신(업)</v>
      </c>
      <c r="I7" s="50"/>
      <c r="J7" s="42" t="str">
        <f t="shared" si="3"/>
        <v>동전</v>
      </c>
      <c r="K7" s="44"/>
      <c r="M7" s="38"/>
      <c r="N7" s="51" t="str">
        <f t="shared" ref="N7:N14" si="4">+C6</f>
        <v>외상전표</v>
      </c>
      <c r="O7" s="54">
        <f>SUM(D6+I6+D19+I19+D37+I37)</f>
        <v>314.52699999999999</v>
      </c>
      <c r="P7" s="51" t="str">
        <f t="shared" ref="P7:P14" si="5">+E6</f>
        <v>천원권</v>
      </c>
      <c r="Q7" s="53">
        <f>SUM(F6+K6+F19+K19+F37+K37)</f>
        <v>4000</v>
      </c>
      <c r="R7" s="40" t="s">
        <v>49</v>
      </c>
      <c r="S7" s="41" t="s">
        <v>6</v>
      </c>
    </row>
    <row r="8" spans="3:25" ht="16.5" customHeight="1">
      <c r="C8" s="42" t="s">
        <v>26</v>
      </c>
      <c r="D8" s="50"/>
      <c r="E8" s="42" t="s">
        <v>27</v>
      </c>
      <c r="F8" s="44">
        <v>3584978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15656925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21667467</v>
      </c>
      <c r="R9" s="40"/>
    </row>
    <row r="10" spans="3:25" ht="16.5" customHeight="1">
      <c r="C10" s="42" t="s">
        <v>51</v>
      </c>
      <c r="D10" s="50">
        <v>57.241999999999997</v>
      </c>
      <c r="E10" s="42" t="s">
        <v>47</v>
      </c>
      <c r="F10" s="44"/>
      <c r="H10" s="98" t="str">
        <f t="shared" si="2"/>
        <v>고객우대</v>
      </c>
      <c r="I10" s="50">
        <v>270.524</v>
      </c>
      <c r="J10" s="42" t="str">
        <f t="shared" si="3"/>
        <v>OK케시백</v>
      </c>
      <c r="K10" s="44">
        <v>21728</v>
      </c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46</v>
      </c>
      <c r="D11" s="55">
        <f>SUM(D10*-35)</f>
        <v>-2003.4699999999998</v>
      </c>
      <c r="E11" s="42" t="s">
        <v>31</v>
      </c>
      <c r="F11" s="44">
        <v>4000</v>
      </c>
      <c r="H11" s="98" t="str">
        <f t="shared" si="2"/>
        <v>-</v>
      </c>
      <c r="I11" s="55">
        <f>SUM(I10*-35)</f>
        <v>-9468.34</v>
      </c>
      <c r="J11" s="42" t="str">
        <f t="shared" si="3"/>
        <v>모바일</v>
      </c>
      <c r="K11" s="44"/>
      <c r="M11" s="38"/>
      <c r="N11" s="51" t="str">
        <f t="shared" si="4"/>
        <v>고객우대</v>
      </c>
      <c r="O11" s="54">
        <f>SUM(D10+I10+D23+I23+D41+I41)</f>
        <v>366.32500000000005</v>
      </c>
      <c r="P11" s="51" t="str">
        <f t="shared" si="5"/>
        <v>OK케시백</v>
      </c>
      <c r="Q11" s="53">
        <f>SUM(F10+K10+F23+K23+F41+K41)</f>
        <v>28297</v>
      </c>
      <c r="R11" s="49"/>
    </row>
    <row r="12" spans="3:25" ht="16.5" customHeight="1" thickBot="1">
      <c r="C12" s="56" t="s">
        <v>46</v>
      </c>
      <c r="D12" s="57"/>
      <c r="E12" s="56" t="s">
        <v>59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/>
      <c r="M12" s="38"/>
      <c r="N12" s="51" t="str">
        <f t="shared" si="4"/>
        <v>-</v>
      </c>
      <c r="O12" s="52">
        <f>SUM(O11*-35)</f>
        <v>-12821.375000000002</v>
      </c>
      <c r="P12" s="51" t="str">
        <f t="shared" si="5"/>
        <v>모바일</v>
      </c>
      <c r="Q12" s="53">
        <f>SUM(F11+K11+F24+K24+F42+K42)</f>
        <v>9000</v>
      </c>
      <c r="R12" s="40"/>
    </row>
    <row r="13" spans="3:25" ht="16.5" customHeight="1" thickBot="1">
      <c r="C13" s="59" t="s">
        <v>33</v>
      </c>
      <c r="D13" s="60">
        <f>SUM((D4-D5-D6-D7-D8-D9)*$I$1+D11)</f>
        <v>3929421.824</v>
      </c>
      <c r="E13" s="59" t="s">
        <v>33</v>
      </c>
      <c r="F13" s="61">
        <f>SUM(F4:F12)</f>
        <v>3928978</v>
      </c>
      <c r="G13" s="62"/>
      <c r="H13" s="96" t="str">
        <f t="shared" si="2"/>
        <v>합계</v>
      </c>
      <c r="I13" s="60">
        <f>SUM((I4-I5-I6-I7-I8-I9)*$I$1+I11)</f>
        <v>12271934.135</v>
      </c>
      <c r="J13" s="29" t="str">
        <f t="shared" si="3"/>
        <v>합계</v>
      </c>
      <c r="K13" s="61">
        <f>IF(K8=0,0,SUM(K4:K12)-F8)</f>
        <v>12272675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-443.82400000002235</v>
      </c>
      <c r="K14" s="67">
        <f>SUM(K13-I13)</f>
        <v>740.86500000022352</v>
      </c>
      <c r="N14" s="39" t="str">
        <f t="shared" si="4"/>
        <v>합계</v>
      </c>
      <c r="O14" s="68">
        <f>SUM((O5-O6-O7-O8-O9-O10)*+$I$1+O12)</f>
        <v>22289661.583000001</v>
      </c>
      <c r="P14" s="39" t="str">
        <f t="shared" si="5"/>
        <v>합계</v>
      </c>
      <c r="Q14" s="69">
        <f>SUM(Q5:Q13)</f>
        <v>22288764</v>
      </c>
    </row>
    <row r="15" spans="3:25" ht="16.5" customHeight="1" thickBot="1">
      <c r="C15" s="27">
        <v>3</v>
      </c>
      <c r="H15" s="27">
        <v>4</v>
      </c>
      <c r="Q15" s="70">
        <f>SUM(F14+K14+F27+K27)</f>
        <v>-897.58299999963492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5299.9610000000002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65000</v>
      </c>
      <c r="H18" s="98" t="str">
        <f>+C5</f>
        <v>법인전표</v>
      </c>
      <c r="I18" s="43"/>
      <c r="J18" s="42" t="str">
        <f>+E5</f>
        <v>고액권</v>
      </c>
      <c r="K18" s="44"/>
      <c r="N18" s="111" t="s">
        <v>34</v>
      </c>
      <c r="O18" s="124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>
        <v>0</v>
      </c>
      <c r="E19" s="42" t="str">
        <f t="shared" ref="E19:E26" si="8">+E6</f>
        <v>천원권</v>
      </c>
      <c r="F19" s="44"/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15" t="s">
        <v>37</v>
      </c>
      <c r="O19" s="116"/>
      <c r="P19" s="73">
        <v>16</v>
      </c>
      <c r="Q19" s="48">
        <f>SUM(P19*1000)</f>
        <v>16000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동전</v>
      </c>
      <c r="F20" s="44"/>
      <c r="H20" s="98" t="str">
        <f t="shared" si="9"/>
        <v>효신(업)</v>
      </c>
      <c r="I20" s="50"/>
      <c r="J20" s="42" t="str">
        <f t="shared" si="10"/>
        <v>동전</v>
      </c>
      <c r="K20" s="44"/>
      <c r="N20" s="121" t="s">
        <v>38</v>
      </c>
      <c r="O20" s="122"/>
      <c r="P20" s="74">
        <v>25</v>
      </c>
      <c r="Q20" s="53">
        <f>SUM(P20*1000)</f>
        <v>25000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21667467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1" t="s">
        <v>48</v>
      </c>
      <c r="O21" s="122"/>
      <c r="P21" s="74">
        <v>8</v>
      </c>
      <c r="Q21" s="53"/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3" t="s">
        <v>53</v>
      </c>
      <c r="O22" s="118"/>
      <c r="P22" s="74">
        <v>2</v>
      </c>
      <c r="Q22" s="53">
        <f>SUM(P22*1000)</f>
        <v>2000</v>
      </c>
      <c r="R22" s="32"/>
      <c r="S22" s="32"/>
    </row>
    <row r="23" spans="3:19" ht="16.5" customHeight="1">
      <c r="C23" s="98" t="str">
        <f t="shared" si="7"/>
        <v>고객우대</v>
      </c>
      <c r="D23" s="50">
        <v>38.558999999999997</v>
      </c>
      <c r="E23" s="42" t="str">
        <f t="shared" si="8"/>
        <v>OK케시백</v>
      </c>
      <c r="F23" s="44">
        <v>6569</v>
      </c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17" t="s">
        <v>58</v>
      </c>
      <c r="O23" s="118"/>
      <c r="P23" s="74">
        <v>2</v>
      </c>
      <c r="Q23" s="53">
        <f>SUM(P23*1000)</f>
        <v>2000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-1349.5649999999998</v>
      </c>
      <c r="E24" s="42" t="str">
        <f t="shared" si="8"/>
        <v>모바일</v>
      </c>
      <c r="F24" s="44">
        <v>5000</v>
      </c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17" t="s">
        <v>52</v>
      </c>
      <c r="O24" s="118"/>
      <c r="P24" s="74">
        <v>8</v>
      </c>
      <c r="Q24" s="53"/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19" t="s">
        <v>39</v>
      </c>
      <c r="O25" s="120"/>
      <c r="P25" s="75">
        <f>+P26-SUM(P19:P24)</f>
        <v>33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6088305.6239999998</v>
      </c>
      <c r="E26" s="29" t="str">
        <f t="shared" si="8"/>
        <v>합계</v>
      </c>
      <c r="F26" s="61">
        <f>IF(F21=0,0,SUM(F17:F25)-K8)</f>
        <v>6087111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1" t="s">
        <v>40</v>
      </c>
      <c r="O26" s="112"/>
      <c r="P26" s="77">
        <v>94</v>
      </c>
      <c r="Q26" s="69">
        <f>SUM(Q19:Q25)</f>
        <v>45000</v>
      </c>
      <c r="R26" s="32"/>
      <c r="S26" s="32"/>
    </row>
    <row r="27" spans="3:19" ht="15.75" customHeight="1" thickBot="1">
      <c r="F27" s="67">
        <f>SUM(F26-D26)</f>
        <v>-1194.6239999998361</v>
      </c>
      <c r="K27" s="67">
        <f>SUM(K26-I26)</f>
        <v>0</v>
      </c>
    </row>
    <row r="28" spans="3:19" ht="23.25" customHeight="1">
      <c r="F28" s="67"/>
      <c r="K28" s="67"/>
      <c r="N28" s="109" t="s">
        <v>54</v>
      </c>
      <c r="O28" s="104" t="s">
        <v>55</v>
      </c>
      <c r="P28" s="104" t="s">
        <v>56</v>
      </c>
      <c r="Q28" s="105" t="s">
        <v>57</v>
      </c>
    </row>
    <row r="29" spans="3:19" ht="21.75" customHeight="1" thickBot="1">
      <c r="F29" s="67"/>
      <c r="K29" s="67"/>
      <c r="N29" s="110"/>
      <c r="O29" s="106">
        <v>15845</v>
      </c>
      <c r="P29" s="107">
        <v>15847</v>
      </c>
      <c r="Q29" s="108">
        <f>P29-O29</f>
        <v>2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S16" sqref="S1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1149</v>
      </c>
      <c r="F1" s="1"/>
      <c r="G1" s="1"/>
      <c r="H1" s="1"/>
      <c r="I1" s="1"/>
      <c r="J1" s="1"/>
      <c r="K1" s="1"/>
      <c r="L1" s="22">
        <f>+ROUND(+O5*0.584/1000,3)</f>
        <v>9.4990000000000006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9.4239999999999995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94.24</v>
      </c>
      <c r="M3" s="18" t="s">
        <v>10</v>
      </c>
      <c r="N3" s="3"/>
      <c r="O3" s="3"/>
      <c r="P3" s="126" t="str">
        <f>+'(1)'!C1&amp;"년"&amp;'(1)'!E1&amp;"월"&amp;C1&amp;"일"</f>
        <v>2022년8월10일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10239.111000000001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6026.5860000000002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27015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170000</v>
      </c>
      <c r="L5" s="2"/>
      <c r="M5" s="20"/>
      <c r="N5" s="45" t="str">
        <f>+C4</f>
        <v>판매량</v>
      </c>
      <c r="O5" s="46">
        <f>SUM(D4+I4+D17+I17+D35+I35)</f>
        <v>16265.697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358.11799999999999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27.77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520000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385.88799999999998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10986727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17694138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17694138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310.94299999999998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121.788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-10883.004999999999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-4262.58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432.73099999999999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-15145.584999999999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11342377.952</v>
      </c>
      <c r="E13" s="29" t="str">
        <f>+'(1)'!E13</f>
        <v>합계</v>
      </c>
      <c r="F13" s="61">
        <f>SUM(F4:F12)</f>
        <v>11343727</v>
      </c>
      <c r="G13" s="62"/>
      <c r="H13" s="29" t="str">
        <f t="shared" si="2"/>
        <v>합계</v>
      </c>
      <c r="I13" s="60">
        <f>SUM((I4-I5-I6-I7-I8-I9)*$E$1+I11)</f>
        <v>6888377.0039999997</v>
      </c>
      <c r="J13" s="29" t="str">
        <f t="shared" si="3"/>
        <v>합계</v>
      </c>
      <c r="K13" s="61">
        <f>IF(K8=0,0,SUM(K4:K12)-F8)</f>
        <v>6883411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1349.0480000004172</v>
      </c>
      <c r="G14" s="27"/>
      <c r="H14" s="27"/>
      <c r="I14" s="27"/>
      <c r="J14" s="27"/>
      <c r="K14" s="67">
        <f>SUM(K13-I13)</f>
        <v>-4966.0039999997243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18230754.955999997</v>
      </c>
      <c r="P14" s="39" t="str">
        <f t="shared" si="5"/>
        <v>합계</v>
      </c>
      <c r="Q14" s="69">
        <f>SUM(Q5:Q13)</f>
        <v>18227138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-3616.9559999993071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10</v>
      </c>
      <c r="Q20" s="53">
        <f>SUM(P20*1000)</f>
        <v>10000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49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91</v>
      </c>
      <c r="Q26" s="69">
        <f>SUM(Q19:Q25)</f>
        <v>23000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15853</v>
      </c>
      <c r="P29" s="107">
        <v>15854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O7" sqref="O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1149</v>
      </c>
      <c r="F1" s="1"/>
      <c r="G1" s="1"/>
      <c r="H1" s="1"/>
      <c r="I1" s="1"/>
      <c r="J1" s="1"/>
      <c r="K1" s="1"/>
      <c r="L1" s="22">
        <f>+ROUND(+O5*0.584/1000,3)</f>
        <v>10.205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9.4949999999999992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104.44499999999999</v>
      </c>
      <c r="M3" s="18" t="s">
        <v>10</v>
      </c>
      <c r="N3" s="3"/>
      <c r="O3" s="3"/>
      <c r="P3" s="126" t="str">
        <f>+'(1)'!C1&amp;"년"&amp;'(1)'!E1&amp;"월"&amp;C1&amp;"일"</f>
        <v>2022년8월11일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10917.85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6556.2809999999999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45377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220000</v>
      </c>
      <c r="L5" s="2"/>
      <c r="M5" s="20"/>
      <c r="N5" s="45" t="str">
        <f>+C4</f>
        <v>판매량</v>
      </c>
      <c r="O5" s="46">
        <f>SUM(D4+I4+D17+I17+D35+I35)</f>
        <v>17474.131000000001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345.32799999999997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69.549000000000007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555000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414.87699999999995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11777351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19006290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19006290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393.90600000000001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43.402000000000001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-13786.710000000001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-1519.07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437.30799999999999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-15305.779999999999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12134041.068</v>
      </c>
      <c r="E13" s="29" t="str">
        <f>+'(1)'!E13</f>
        <v>합계</v>
      </c>
      <c r="F13" s="61">
        <f>SUM(F4:F12)</f>
        <v>12133351</v>
      </c>
      <c r="G13" s="62"/>
      <c r="H13" s="29" t="str">
        <f t="shared" si="2"/>
        <v>합계</v>
      </c>
      <c r="I13" s="60">
        <f>SUM((I4-I5-I6-I7-I8-I9)*$E$1+I11)</f>
        <v>7451735.9979999997</v>
      </c>
      <c r="J13" s="29" t="str">
        <f t="shared" si="3"/>
        <v>합계</v>
      </c>
      <c r="K13" s="61">
        <f>IF(K8=0,0,SUM(K4:K12)-F8)</f>
        <v>7451939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-690.0679999999702</v>
      </c>
      <c r="G14" s="27"/>
      <c r="H14" s="27"/>
      <c r="I14" s="27"/>
      <c r="J14" s="27"/>
      <c r="K14" s="67">
        <f>SUM(K13-I13)</f>
        <v>203.00200000032783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19585777.066</v>
      </c>
      <c r="P14" s="39" t="str">
        <f t="shared" si="5"/>
        <v>합계</v>
      </c>
      <c r="Q14" s="69">
        <f>SUM(Q5:Q13)</f>
        <v>19585290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-487.06599999964237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3</v>
      </c>
      <c r="Q19" s="48">
        <f>SUM(P19*1000)</f>
        <v>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40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67</v>
      </c>
      <c r="Q26" s="69">
        <f>SUM(Q19:Q25)</f>
        <v>17000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15854</v>
      </c>
      <c r="P29" s="107">
        <v>15854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1149</v>
      </c>
      <c r="F1" s="1"/>
      <c r="G1" s="1"/>
      <c r="H1" s="1"/>
      <c r="I1" s="1"/>
      <c r="J1" s="1"/>
      <c r="K1" s="1"/>
      <c r="L1" s="22">
        <f>+ROUND(+O5*0.584/1000,3)</f>
        <v>10.983000000000001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9.6189999999999998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115.428</v>
      </c>
      <c r="M3" s="18" t="s">
        <v>10</v>
      </c>
      <c r="N3" s="3"/>
      <c r="O3" s="3"/>
      <c r="P3" s="126" t="str">
        <f>+'(1)'!C1&amp;"년"&amp;'(1)'!E1&amp;"월"&amp;C1&amp;"일"</f>
        <v>2022년8월12일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12015.245999999999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6791.3630000000003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25618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240000</v>
      </c>
      <c r="L5" s="2"/>
      <c r="M5" s="20"/>
      <c r="N5" s="45" t="str">
        <f>+C4</f>
        <v>판매량</v>
      </c>
      <c r="O5" s="46">
        <f>SUM(D4+I4+D17+I17+D35+I35)</f>
        <v>18806.609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290.17899999999997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375000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290.17899999999997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13170808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20729413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20729413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328.43599999999998</v>
      </c>
      <c r="E10" s="42" t="str">
        <f>+'(1)'!E10</f>
        <v>OK케시백</v>
      </c>
      <c r="F10" s="44">
        <v>37700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-11495.259999999998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328.43599999999998</v>
      </c>
      <c r="P11" s="51" t="str">
        <f t="shared" si="5"/>
        <v>OK케시백</v>
      </c>
      <c r="Q11" s="53">
        <f>SUM(F10+K10+F23+K23+F41+K41)</f>
        <v>39700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118795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-11495.259999999998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13460606.722999999</v>
      </c>
      <c r="E13" s="29" t="str">
        <f>+'(1)'!E13</f>
        <v>합계</v>
      </c>
      <c r="F13" s="61">
        <f>SUM(F4:F12)</f>
        <v>13463303</v>
      </c>
      <c r="G13" s="62"/>
      <c r="H13" s="29" t="str">
        <f t="shared" si="2"/>
        <v>합계</v>
      </c>
      <c r="I13" s="60">
        <f>SUM((I4-I5-I6-I7-I8-I9)*$E$1+I11)</f>
        <v>7803276.0870000003</v>
      </c>
      <c r="J13" s="29" t="str">
        <f t="shared" si="3"/>
        <v>합계</v>
      </c>
      <c r="K13" s="61">
        <f>IF(K8=0,0,SUM(K4:K12)-F8)</f>
        <v>7802605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118795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2696.2770000007004</v>
      </c>
      <c r="G14" s="27"/>
      <c r="H14" s="27"/>
      <c r="I14" s="27"/>
      <c r="J14" s="27"/>
      <c r="K14" s="67">
        <f>SUM(K13-I13)</f>
        <v>-671.08700000029057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21263882.809999999</v>
      </c>
      <c r="P14" s="39" t="str">
        <f t="shared" si="5"/>
        <v>합계</v>
      </c>
      <c r="Q14" s="69">
        <f>SUM(Q5:Q13)</f>
        <v>21265908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2025.1900000004098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103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188</v>
      </c>
      <c r="Q26" s="69">
        <f>SUM(Q19:Q25)</f>
        <v>61000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15854</v>
      </c>
      <c r="P29" s="107">
        <v>15860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S11" sqref="S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1149</v>
      </c>
      <c r="F1" s="1"/>
      <c r="G1" s="1"/>
      <c r="H1" s="1"/>
      <c r="I1" s="1"/>
      <c r="J1" s="1"/>
      <c r="K1" s="1"/>
      <c r="L1" s="22">
        <f>+ROUND(+O5*0.584/1000,3)</f>
        <v>7.2990000000000004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9.4410000000000007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122.733</v>
      </c>
      <c r="M3" s="18" t="s">
        <v>10</v>
      </c>
      <c r="N3" s="3"/>
      <c r="O3" s="3"/>
      <c r="P3" s="126" t="str">
        <f>+'(1)'!C1&amp;"년"&amp;'(1)'!E1&amp;"월"&amp;C1&amp;"일"</f>
        <v>2022년8월13일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7304.933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5193.7250000000004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48621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140000</v>
      </c>
      <c r="L5" s="2"/>
      <c r="M5" s="20"/>
      <c r="N5" s="45" t="str">
        <f>+C4</f>
        <v>판매량</v>
      </c>
      <c r="O5" s="46">
        <f>SUM(D4+I4+D17+I17+D35+I35)</f>
        <v>12498.657999999999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187.62700000000001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280000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187.62700000000001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8030191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13846862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13846862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8177784.5939999996</v>
      </c>
      <c r="E13" s="29" t="str">
        <f>+'(1)'!E13</f>
        <v>합계</v>
      </c>
      <c r="F13" s="61">
        <f>SUM(F4:F12)</f>
        <v>8178191</v>
      </c>
      <c r="G13" s="62"/>
      <c r="H13" s="29" t="str">
        <f t="shared" si="2"/>
        <v>합계</v>
      </c>
      <c r="I13" s="60">
        <f>SUM((I4-I5-I6-I7-I8-I9)*$E$1+I11)</f>
        <v>5967590.0250000004</v>
      </c>
      <c r="J13" s="29" t="str">
        <f t="shared" si="3"/>
        <v>합계</v>
      </c>
      <c r="K13" s="61">
        <f>IF(K8=0,0,SUM(K4:K12)-F8)</f>
        <v>5967671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406.40600000042468</v>
      </c>
      <c r="G14" s="27"/>
      <c r="H14" s="27"/>
      <c r="I14" s="27"/>
      <c r="J14" s="27"/>
      <c r="K14" s="67">
        <f>SUM(K13-I13)</f>
        <v>80.974999999627471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14145374.618999999</v>
      </c>
      <c r="P14" s="39" t="str">
        <f t="shared" si="5"/>
        <v>합계</v>
      </c>
      <c r="Q14" s="69">
        <f>SUM(Q5:Q13)</f>
        <v>14145862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487.38100000005215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4</v>
      </c>
      <c r="Q20" s="53">
        <f>SUM(P20*1000)</f>
        <v>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27</v>
      </c>
      <c r="Q26" s="69">
        <f>SUM(Q19:Q25)</f>
        <v>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15860</v>
      </c>
      <c r="P29" s="107">
        <v>15861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L10" sqref="L1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1149</v>
      </c>
      <c r="F1" s="1"/>
      <c r="G1" s="1"/>
      <c r="H1" s="1"/>
      <c r="I1" s="1"/>
      <c r="J1" s="1"/>
      <c r="K1" s="1"/>
      <c r="L1" s="22">
        <f>+ROUND(+O5*0.584/1000,3)</f>
        <v>6.0890000000000004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9.202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128.828</v>
      </c>
      <c r="M3" s="18" t="s">
        <v>10</v>
      </c>
      <c r="N3" s="3"/>
      <c r="O3" s="3"/>
      <c r="P3" s="126" t="str">
        <f>+'(1)'!C1&amp;"년"&amp;'(1)'!E1&amp;"월"&amp;C1&amp;"일"</f>
        <v>2022년8월14일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6282.0619999999999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4144.5569999999998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37706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190000</v>
      </c>
      <c r="L5" s="2"/>
      <c r="M5" s="20"/>
      <c r="N5" s="45" t="str">
        <f>+C4</f>
        <v>판매량</v>
      </c>
      <c r="O5" s="46">
        <f>SUM(D4+I4+D17+I17+D35+I35)</f>
        <v>10426.618999999999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330000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7062275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11631079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11631079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181.04400000000001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-6336.54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181.04400000000001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-6336.54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7211752.6979999999</v>
      </c>
      <c r="E13" s="29" t="str">
        <f>+'(1)'!E13</f>
        <v>합계</v>
      </c>
      <c r="F13" s="61">
        <f>SUM(F4:F12)</f>
        <v>7211275</v>
      </c>
      <c r="G13" s="62"/>
      <c r="H13" s="29" t="str">
        <f t="shared" si="2"/>
        <v>합계</v>
      </c>
      <c r="I13" s="60">
        <f>SUM((I4-I5-I6-I7-I8-I9)*$E$1+I11)</f>
        <v>4762095.9929999998</v>
      </c>
      <c r="J13" s="29" t="str">
        <f t="shared" si="3"/>
        <v>합계</v>
      </c>
      <c r="K13" s="61">
        <f>IF(K8=0,0,SUM(K4:K12)-F8)</f>
        <v>4762804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-477.69799999985844</v>
      </c>
      <c r="G14" s="27"/>
      <c r="H14" s="27"/>
      <c r="I14" s="27"/>
      <c r="J14" s="27"/>
      <c r="K14" s="67">
        <f>SUM(K13-I13)</f>
        <v>708.00700000021607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11973848.691</v>
      </c>
      <c r="P14" s="39" t="str">
        <f t="shared" si="5"/>
        <v>합계</v>
      </c>
      <c r="Q14" s="69">
        <f>SUM(Q5:Q13)</f>
        <v>11974079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230.30900000035763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11</v>
      </c>
      <c r="Q20" s="53">
        <f>SUM(P20*1000)</f>
        <v>11000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42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63</v>
      </c>
      <c r="Q26" s="69">
        <f>SUM(Q19:Q25)</f>
        <v>18000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15861</v>
      </c>
      <c r="P29" s="107">
        <v>15862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17" sqref="P16:P1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1149</v>
      </c>
      <c r="F1" s="1"/>
      <c r="G1" s="1"/>
      <c r="H1" s="1"/>
      <c r="I1" s="1"/>
      <c r="J1" s="1"/>
      <c r="K1" s="1"/>
      <c r="L1" s="22">
        <f>+ROUND(+O5*0.584/1000,3)</f>
        <v>5.9409999999999998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8.9849999999999994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134.77499999999998</v>
      </c>
      <c r="M3" s="18" t="s">
        <v>10</v>
      </c>
      <c r="N3" s="3"/>
      <c r="O3" s="3"/>
      <c r="P3" s="126" t="str">
        <f>+'(1)'!C1&amp;"년"&amp;'(1)'!E1&amp;"월"&amp;C1&amp;"일"</f>
        <v>2022년8월15일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6275.1149999999998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3897.2629999999999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26767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35000</v>
      </c>
      <c r="L5" s="2"/>
      <c r="M5" s="20"/>
      <c r="N5" s="45" t="str">
        <f>+C4</f>
        <v>판매량</v>
      </c>
      <c r="O5" s="46">
        <f>SUM(D4+I4+D17+I17+D35+I35)</f>
        <v>10172.378000000001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7130107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11556320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11556320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85.111000000000004</v>
      </c>
      <c r="E10" s="42" t="str">
        <f>+'(1)'!E10</f>
        <v>OK케시백</v>
      </c>
      <c r="F10" s="44">
        <v>11751</v>
      </c>
      <c r="G10" s="27"/>
      <c r="H10" s="42" t="str">
        <f t="shared" si="2"/>
        <v>고객우대</v>
      </c>
      <c r="I10" s="50">
        <v>117.747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-2978.8850000000002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-4121.1450000000004</v>
      </c>
      <c r="J11" s="42" t="str">
        <f t="shared" si="3"/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202.858</v>
      </c>
      <c r="P11" s="51" t="str">
        <f t="shared" si="5"/>
        <v>OK케시백</v>
      </c>
      <c r="Q11" s="53">
        <f>SUM(F10+K10+F23+K23+F41+K41)</f>
        <v>11751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-7100.03</v>
      </c>
      <c r="P12" s="51" t="str">
        <f t="shared" si="5"/>
        <v>모바일</v>
      </c>
      <c r="Q12" s="53">
        <f>SUM(F11+K11+F24+K24+F42+K42)</f>
        <v>29000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7207128.25</v>
      </c>
      <c r="E13" s="29" t="str">
        <f>+'(1)'!E13</f>
        <v>합계</v>
      </c>
      <c r="F13" s="61">
        <f>SUM(F4:F12)</f>
        <v>7195858</v>
      </c>
      <c r="G13" s="62"/>
      <c r="H13" s="29" t="str">
        <f t="shared" si="2"/>
        <v>합계</v>
      </c>
      <c r="I13" s="60">
        <f>SUM((I4-I5-I6-I7-I8-I9)*$E$1+I11)</f>
        <v>4473834.0420000004</v>
      </c>
      <c r="J13" s="29" t="str">
        <f t="shared" si="3"/>
        <v>합계</v>
      </c>
      <c r="K13" s="61">
        <f>IF(K8=0,0,SUM(K4:K12)-F8)</f>
        <v>4474213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-11270.25</v>
      </c>
      <c r="G14" s="27"/>
      <c r="H14" s="27"/>
      <c r="I14" s="27"/>
      <c r="J14" s="27"/>
      <c r="K14" s="67">
        <f>SUM(K13-I13)</f>
        <v>378.95799999963492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11680962.292000001</v>
      </c>
      <c r="P14" s="39" t="str">
        <f t="shared" si="5"/>
        <v>합계</v>
      </c>
      <c r="Q14" s="69">
        <f>SUM(Q5:Q13)</f>
        <v>11670071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-10891.292000000365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3</v>
      </c>
      <c r="Q19" s="48">
        <f>SUM(P19*1000)</f>
        <v>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30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51</v>
      </c>
      <c r="Q26" s="69">
        <f>SUM(Q19:Q25)</f>
        <v>20000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15862</v>
      </c>
      <c r="P29" s="107">
        <v>15864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F8" sqref="F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1149</v>
      </c>
      <c r="F1" s="1"/>
      <c r="G1" s="1"/>
      <c r="H1" s="1"/>
      <c r="I1" s="1"/>
      <c r="J1" s="1"/>
      <c r="K1" s="1"/>
      <c r="L1" s="22">
        <f>+ROUND(+O5*0.584/1000,3)</f>
        <v>10.041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9.0510000000000002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144.816</v>
      </c>
      <c r="M3" s="18" t="s">
        <v>10</v>
      </c>
      <c r="N3" s="3"/>
      <c r="O3" s="3"/>
      <c r="P3" s="126" t="str">
        <f>+'(1)'!C1&amp;"년"&amp;'(1)'!E1&amp;"월"&amp;C1&amp;"일"</f>
        <v>2022년8월16일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11753.669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5439.826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45605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230000</v>
      </c>
      <c r="L5" s="2"/>
      <c r="M5" s="20"/>
      <c r="N5" s="45" t="str">
        <f>+C4</f>
        <v>판매량</v>
      </c>
      <c r="O5" s="46">
        <f>SUM(D4+I4+D17+I17+D35+I35)</f>
        <v>17193.494999999999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362.899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24.515999999999998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435000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>
        <v>14600</v>
      </c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387.41500000000002</v>
      </c>
      <c r="P7" s="51" t="str">
        <f t="shared" ref="P7:P14" si="5">+E6</f>
        <v>천원권</v>
      </c>
      <c r="Q7" s="53">
        <f>SUM(F6+K6+F19+K19+F37+K37)</f>
        <v>4000</v>
      </c>
      <c r="R7" s="5" t="s">
        <v>62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12793672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18743158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14600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18743158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394.36399999999998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52.536999999999999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-13802.74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-1838.7950000000001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446.90099999999995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45915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40000</v>
      </c>
      <c r="L12" s="2"/>
      <c r="M12" s="20"/>
      <c r="N12" s="51" t="str">
        <f t="shared" si="4"/>
        <v>-</v>
      </c>
      <c r="O12" s="55">
        <f>SUM(O11*-35)</f>
        <v>-15641.534999999998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13074191.99</v>
      </c>
      <c r="E13" s="29" t="str">
        <f>+'(1)'!E13</f>
        <v>합계</v>
      </c>
      <c r="F13" s="61">
        <f>SUM(F4:F12)</f>
        <v>13074187</v>
      </c>
      <c r="G13" s="62"/>
      <c r="H13" s="29" t="str">
        <f t="shared" si="2"/>
        <v>합계</v>
      </c>
      <c r="I13" s="60">
        <f>SUM((I4-I5-I6-I7-I8-I9)*$E$1+I11)</f>
        <v>6220352.3950000005</v>
      </c>
      <c r="J13" s="29" t="str">
        <f t="shared" si="3"/>
        <v>합계</v>
      </c>
      <c r="K13" s="61">
        <f>IF(K8=0,0,SUM(K4:K12)-F8)</f>
        <v>6220486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85915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-4.9900000002235174</v>
      </c>
      <c r="G14" s="27"/>
      <c r="H14" s="27"/>
      <c r="I14" s="27"/>
      <c r="J14" s="27"/>
      <c r="K14" s="67">
        <f>SUM(K13-I13)</f>
        <v>133.60499999951571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19294544.384999998</v>
      </c>
      <c r="P14" s="39" t="str">
        <f t="shared" si="5"/>
        <v>합계</v>
      </c>
      <c r="Q14" s="69">
        <f>SUM(Q5:Q13)</f>
        <v>19294673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128.61499999929219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36</v>
      </c>
      <c r="Q20" s="53">
        <f>SUM(P20*1000)</f>
        <v>36000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22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107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205</v>
      </c>
      <c r="Q26" s="69">
        <f>SUM(Q19:Q25)</f>
        <v>58000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15864</v>
      </c>
      <c r="P29" s="107">
        <v>15870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O5" sqref="O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1149</v>
      </c>
      <c r="F1" s="1"/>
      <c r="G1" s="1"/>
      <c r="H1" s="1"/>
      <c r="I1" s="1"/>
      <c r="J1" s="1"/>
      <c r="K1" s="1"/>
      <c r="L1" s="22">
        <f>+ROUND(+O5*0.584/1000,3)</f>
        <v>10.455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9.1340000000000003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155.27800000000002</v>
      </c>
      <c r="M3" s="18" t="s">
        <v>10</v>
      </c>
      <c r="N3" s="3"/>
      <c r="O3" s="3"/>
      <c r="P3" s="126" t="str">
        <f>+'(1)'!C1&amp;"년"&amp;'(1)'!E1&amp;"월"&amp;C1&amp;"일"</f>
        <v>2022년8월17일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11819.228999999999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6083.357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26429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85000</v>
      </c>
      <c r="L5" s="2"/>
      <c r="M5" s="20"/>
      <c r="N5" s="45" t="str">
        <f>+C4</f>
        <v>판매량</v>
      </c>
      <c r="O5" s="46">
        <f>SUM(D4+I4+D17+I17+D35+I35)</f>
        <v>17902.585999999999</v>
      </c>
      <c r="P5" s="47" t="str">
        <f>+E4</f>
        <v>입금액</v>
      </c>
      <c r="Q5" s="48">
        <f>SUM(F4+K4+F17+K17+F35+K35)</f>
        <v>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303.82600000000002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16.472999999999999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195000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320.29900000000004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13032128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19913535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19913535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366.55700000000002</v>
      </c>
      <c r="E10" s="42" t="str">
        <f>+'(1)'!E10</f>
        <v>OK케시백</v>
      </c>
      <c r="F10" s="44">
        <v>65475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-12829.495000000001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366.55700000000002</v>
      </c>
      <c r="P11" s="51" t="str">
        <f t="shared" si="5"/>
        <v>OK케시백</v>
      </c>
      <c r="Q11" s="53">
        <f>SUM(F10+K10+F23+K23+F41+K41)</f>
        <v>65475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-12829.495000000001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13218368.551999999</v>
      </c>
      <c r="E13" s="29" t="str">
        <f>+'(1)'!E13</f>
        <v>합계</v>
      </c>
      <c r="F13" s="61">
        <f>SUM(F4:F12)</f>
        <v>13216603</v>
      </c>
      <c r="G13" s="62"/>
      <c r="H13" s="29" t="str">
        <f t="shared" si="2"/>
        <v>합계</v>
      </c>
      <c r="I13" s="60">
        <f>SUM((I4-I5-I6-I7-I8-I9)*$E$1+I11)</f>
        <v>6970849.716</v>
      </c>
      <c r="J13" s="29" t="str">
        <f t="shared" si="3"/>
        <v>합계</v>
      </c>
      <c r="K13" s="61">
        <f>IF(K8=0,0,SUM(K4:K12)-F8)</f>
        <v>6970407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-1765.5519999992102</v>
      </c>
      <c r="G14" s="27"/>
      <c r="H14" s="27"/>
      <c r="I14" s="27"/>
      <c r="J14" s="27"/>
      <c r="K14" s="67">
        <f>SUM(K13-I13)</f>
        <v>-442.7160000000149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20189218.267999999</v>
      </c>
      <c r="P14" s="39" t="str">
        <f t="shared" si="5"/>
        <v>합계</v>
      </c>
      <c r="Q14" s="69">
        <f>SUM(Q5:Q13)</f>
        <v>20187010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-2208.2679999992251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97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151</v>
      </c>
      <c r="Q26" s="69">
        <f>SUM(Q19:Q25)</f>
        <v>42000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15870</v>
      </c>
      <c r="P29" s="107">
        <v>15872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8" sqref="K1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1149</v>
      </c>
      <c r="F1" s="1"/>
      <c r="G1" s="1"/>
      <c r="H1" s="1"/>
      <c r="I1" s="1"/>
      <c r="J1" s="1"/>
      <c r="K1" s="1"/>
      <c r="L1" s="22">
        <f>+ROUND(+O5*0.584/1000,3)</f>
        <v>10.733000000000001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9.2230000000000008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166.01400000000001</v>
      </c>
      <c r="M3" s="18" t="s">
        <v>10</v>
      </c>
      <c r="N3" s="3"/>
      <c r="O3" s="3"/>
      <c r="P3" s="126" t="str">
        <f>+'(1)'!C1&amp;"년"&amp;'(1)'!E1&amp;"월"&amp;C1&amp;"일"</f>
        <v>2022년8월18일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11896.428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6481.7719999999999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43985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18378.2</v>
      </c>
      <c r="P5" s="47" t="str">
        <f>+E4</f>
        <v>입금액</v>
      </c>
      <c r="Q5" s="48">
        <f>SUM(F4+K4+F17+K17+F35+K35)</f>
        <v>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354.786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375000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354.786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13060171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20279075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20279075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286.084</v>
      </c>
      <c r="E10" s="42" t="str">
        <f>+'(1)'!E10</f>
        <v>OK케시백</v>
      </c>
      <c r="F10" s="44">
        <v>3995</v>
      </c>
      <c r="G10" s="27"/>
      <c r="H10" s="42" t="str">
        <f t="shared" si="2"/>
        <v>고객우대</v>
      </c>
      <c r="I10" s="50">
        <v>102.85299999999999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-10012.94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-3599.855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388.93700000000001</v>
      </c>
      <c r="P11" s="51" t="str">
        <f t="shared" si="5"/>
        <v>OK케시백</v>
      </c>
      <c r="Q11" s="53">
        <f>SUM(F10+K10+F23+K23+F41+K41)</f>
        <v>3995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-13612.795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13251333.718</v>
      </c>
      <c r="E13" s="29" t="str">
        <f>+'(1)'!E13</f>
        <v>합계</v>
      </c>
      <c r="F13" s="61">
        <f>SUM(F4:F12)</f>
        <v>13251166</v>
      </c>
      <c r="G13" s="62"/>
      <c r="H13" s="29" t="str">
        <f t="shared" si="2"/>
        <v>합계</v>
      </c>
      <c r="I13" s="60">
        <f>SUM((I4-I5-I6-I7-I8-I9)*$E$1+I11)</f>
        <v>7443956.1729999995</v>
      </c>
      <c r="J13" s="29" t="str">
        <f t="shared" si="3"/>
        <v>합계</v>
      </c>
      <c r="K13" s="61">
        <f>IF(K8=0,0,SUM(K4:K12)-F8)</f>
        <v>7443904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-167.71800000034273</v>
      </c>
      <c r="G14" s="27"/>
      <c r="H14" s="27"/>
      <c r="I14" s="27"/>
      <c r="J14" s="27"/>
      <c r="K14" s="67">
        <f>SUM(K13-I13)</f>
        <v>-52.17299999948591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20695289.890999999</v>
      </c>
      <c r="P14" s="39" t="str">
        <f t="shared" si="5"/>
        <v>합계</v>
      </c>
      <c r="Q14" s="69">
        <f>SUM(Q5:Q13)</f>
        <v>20695070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-219.89099999982864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70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123</v>
      </c>
      <c r="Q26" s="69">
        <f>SUM(Q19:Q25)</f>
        <v>39000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15872</v>
      </c>
      <c r="P29" s="107">
        <v>15877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N16" sqref="N1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1149</v>
      </c>
      <c r="F1" s="1"/>
      <c r="G1" s="1"/>
      <c r="H1" s="1"/>
      <c r="I1" s="1"/>
      <c r="J1" s="1"/>
      <c r="K1" s="1"/>
      <c r="L1" s="22">
        <f>+ROUND(+O5*0.584/1000,3)</f>
        <v>9.3620000000000001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9.23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175.37</v>
      </c>
      <c r="M3" s="18" t="s">
        <v>10</v>
      </c>
      <c r="N3" s="3"/>
      <c r="O3" s="3"/>
      <c r="P3" s="126" t="str">
        <f>+'(1)'!C1&amp;"년"&amp;'(1)'!E1&amp;"월"&amp;C1&amp;"일"</f>
        <v>2022년8월19일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10463.084000000001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5568.0420000000004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26429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175000</v>
      </c>
      <c r="L5" s="2"/>
      <c r="M5" s="20"/>
      <c r="N5" s="45" t="str">
        <f>+C4</f>
        <v>판매량</v>
      </c>
      <c r="O5" s="46">
        <f>SUM(D4+I4+D17+I17+D35+I35)</f>
        <v>16031.126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405.137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23.123999999999999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450000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428.26100000000002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11213506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17398869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17398869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207.578</v>
      </c>
      <c r="E10" s="42" t="str">
        <f>+'(1)'!E10</f>
        <v>OK케시백</v>
      </c>
      <c r="F10" s="44">
        <v>30000</v>
      </c>
      <c r="G10" s="27"/>
      <c r="H10" s="42" t="str">
        <f t="shared" si="2"/>
        <v>고객우대</v>
      </c>
      <c r="I10" s="50">
        <v>61.244999999999997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-7265.2300000000005</v>
      </c>
      <c r="E11" s="42" t="str">
        <f>+'(1)'!E11</f>
        <v>모바일</v>
      </c>
      <c r="F11" s="44">
        <v>30000</v>
      </c>
      <c r="G11" s="27"/>
      <c r="H11" s="87" t="str">
        <f t="shared" si="2"/>
        <v>-</v>
      </c>
      <c r="I11" s="55">
        <f>SUM(I10*-35)</f>
        <v>-2143.5749999999998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268.82299999999998</v>
      </c>
      <c r="P11" s="51" t="str">
        <f t="shared" si="5"/>
        <v>OK케시백</v>
      </c>
      <c r="Q11" s="53">
        <f>SUM(F10+K10+F23+K23+F41+K41)</f>
        <v>30000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-9408.8049999999985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11549315.873</v>
      </c>
      <c r="E13" s="29" t="str">
        <f>+'(1)'!E13</f>
        <v>합계</v>
      </c>
      <c r="F13" s="61">
        <f>SUM(F4:F12)</f>
        <v>11549506</v>
      </c>
      <c r="G13" s="62"/>
      <c r="H13" s="29" t="str">
        <f t="shared" si="2"/>
        <v>합계</v>
      </c>
      <c r="I13" s="60">
        <f>SUM((I4-I5-I6-I7-I8-I9)*$E$1+I11)</f>
        <v>6368967.2070000004</v>
      </c>
      <c r="J13" s="29" t="str">
        <f t="shared" si="3"/>
        <v>합계</v>
      </c>
      <c r="K13" s="61">
        <f>IF(K8=0,0,SUM(K4:K12)-F8)</f>
        <v>6369363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190.12700000032783</v>
      </c>
      <c r="G14" s="27"/>
      <c r="H14" s="27"/>
      <c r="I14" s="27"/>
      <c r="J14" s="27"/>
      <c r="K14" s="67">
        <f>SUM(K13-I13)</f>
        <v>395.79299999959767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17918283.079999998</v>
      </c>
      <c r="P14" s="39" t="str">
        <f t="shared" si="5"/>
        <v>합계</v>
      </c>
      <c r="Q14" s="69">
        <f>SUM(Q5:Q13)</f>
        <v>17918869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585.91999999992549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10</v>
      </c>
      <c r="Q20" s="53">
        <f>SUM(P20*1000)</f>
        <v>10000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32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54</v>
      </c>
      <c r="Q26" s="69">
        <f>SUM(Q19:Q25)</f>
        <v>16000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15877</v>
      </c>
      <c r="P29" s="107">
        <v>15879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9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9" style="85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41</v>
      </c>
      <c r="E1" s="103">
        <f>+'(1)'!I1</f>
        <v>1149</v>
      </c>
      <c r="F1" s="27"/>
      <c r="G1" s="27"/>
      <c r="H1" s="27"/>
      <c r="I1" s="27"/>
      <c r="J1" s="27"/>
      <c r="K1" s="27"/>
      <c r="L1" s="31">
        <f>+ROUND(+O5*0.584/1000,3)</f>
        <v>9.3699999999999992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10.445</v>
      </c>
      <c r="M2" s="27" t="s">
        <v>7</v>
      </c>
      <c r="N2" s="114" t="s">
        <v>42</v>
      </c>
      <c r="O2" s="114"/>
      <c r="P2" s="114"/>
      <c r="Q2" s="114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20.89</v>
      </c>
      <c r="M3" s="27" t="s">
        <v>10</v>
      </c>
      <c r="N3" s="32"/>
      <c r="O3" s="32"/>
      <c r="P3" s="113" t="str">
        <f>+'(1)'!C1&amp;"년"&amp;'(1)'!E1&amp;"월"&amp;C1&amp;"일"</f>
        <v>2022년8월2일</v>
      </c>
      <c r="Q3" s="113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10517.873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5527.1419999999998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50124</v>
      </c>
      <c r="S4" s="41" t="s">
        <v>43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65000</v>
      </c>
      <c r="L5" s="37"/>
      <c r="M5" s="86"/>
      <c r="N5" s="45" t="str">
        <f>+C4</f>
        <v>판매량</v>
      </c>
      <c r="O5" s="46">
        <f>SUM(D4+I4+D17+I17+D35+I35)</f>
        <v>16045.014999999999</v>
      </c>
      <c r="P5" s="47" t="str">
        <f>+E4</f>
        <v>입금액</v>
      </c>
      <c r="Q5" s="48">
        <f>SUM(F4+K4+F17+K17+F35+K35)</f>
        <v>0</v>
      </c>
      <c r="R5" s="49">
        <v>32</v>
      </c>
      <c r="S5" s="41" t="s">
        <v>44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342.62299999999999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26.943000000000001</v>
      </c>
      <c r="J6" s="42" t="str">
        <f t="shared" ref="J6:J13" si="3">+E6</f>
        <v>천원권</v>
      </c>
      <c r="K6" s="44">
        <v>1000</v>
      </c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165000</v>
      </c>
      <c r="R6" s="49">
        <v>3.4</v>
      </c>
      <c r="S6" s="41" t="s">
        <v>45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369.56599999999997</v>
      </c>
      <c r="P7" s="51" t="str">
        <f t="shared" ref="P7:P14" si="5">+E6</f>
        <v>천원권</v>
      </c>
      <c r="Q7" s="53">
        <f>SUM(F6+K6+F19+K19+F37+K37)</f>
        <v>2000</v>
      </c>
      <c r="R7" s="40" t="s">
        <v>50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11464313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17712070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40000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17712070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137.73599999999999</v>
      </c>
      <c r="E10" s="42" t="str">
        <f>+'(1)'!E10</f>
        <v>OK케시백</v>
      </c>
      <c r="F10" s="44">
        <v>41220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40000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-4820.7599999999993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37"/>
      <c r="M11" s="86"/>
      <c r="N11" s="51" t="str">
        <f t="shared" si="4"/>
        <v>고객우대</v>
      </c>
      <c r="O11" s="54">
        <f>SUM(D10+I10+D23+I23+D41+I41)</f>
        <v>137.73599999999999</v>
      </c>
      <c r="P11" s="51" t="str">
        <f t="shared" si="5"/>
        <v>OK케시백</v>
      </c>
      <c r="Q11" s="53">
        <f>SUM(F10+K10+F23+K23+F41+K41)</f>
        <v>41220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30304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-4820.7599999999993</v>
      </c>
      <c r="P12" s="51" t="str">
        <f t="shared" si="5"/>
        <v>모바일</v>
      </c>
      <c r="Q12" s="53">
        <f>SUM(F11+K11+F24+K24+F42+K42)</f>
        <v>15000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11686541.49</v>
      </c>
      <c r="E13" s="29" t="str">
        <f>+'(1)'!E13</f>
        <v>합계</v>
      </c>
      <c r="F13" s="61">
        <f>SUM(F4:F12)</f>
        <v>11686837</v>
      </c>
      <c r="G13" s="62"/>
      <c r="H13" s="29" t="str">
        <f t="shared" si="2"/>
        <v>합계</v>
      </c>
      <c r="I13" s="60">
        <f>SUM((I4-I5-I6-I7-I8-I9)*$E$1+I11)</f>
        <v>6319728.6509999996</v>
      </c>
      <c r="J13" s="29" t="str">
        <f t="shared" si="3"/>
        <v>합계</v>
      </c>
      <c r="K13" s="61">
        <f>IF(K8=0,0,SUM(K4:K12)-F8)</f>
        <v>6318757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30304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295.50999999977648</v>
      </c>
      <c r="G14" s="27"/>
      <c r="H14" s="27"/>
      <c r="I14" s="27"/>
      <c r="J14" s="27"/>
      <c r="K14" s="67">
        <f>SUM(K13-I13)</f>
        <v>-971.65099999960512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18006270.140999995</v>
      </c>
      <c r="P14" s="39" t="str">
        <f t="shared" si="5"/>
        <v>합계</v>
      </c>
      <c r="Q14" s="69">
        <f>SUM(Q5:Q13)</f>
        <v>18005594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-676.14099999982864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/>
      <c r="Q19" s="48">
        <f>SUM(P19*1000)</f>
        <v>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</v>
      </c>
      <c r="Q20" s="53">
        <f>SUM(P20*1000)</f>
        <v>1000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/>
      <c r="Q21" s="53">
        <f>SUM(P21*1000)</f>
        <v>0</v>
      </c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/>
      <c r="Q22" s="53">
        <f>SUM(P22*1000)</f>
        <v>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0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</v>
      </c>
      <c r="Q26" s="69">
        <f>SUM(Q19:Q25)</f>
        <v>1000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09" t="s">
        <v>54</v>
      </c>
      <c r="O28" s="104" t="s">
        <v>55</v>
      </c>
      <c r="P28" s="104" t="s">
        <v>56</v>
      </c>
      <c r="Q28" s="105" t="s">
        <v>57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0"/>
      <c r="O29" s="106">
        <v>15847</v>
      </c>
      <c r="P29" s="107">
        <v>15847</v>
      </c>
      <c r="Q29" s="108">
        <f>P29-O29</f>
        <v>0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0" sqref="F1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1149</v>
      </c>
      <c r="F1" s="1"/>
      <c r="G1" s="1"/>
      <c r="H1" s="1"/>
      <c r="I1" s="1"/>
      <c r="J1" s="1"/>
      <c r="K1" s="1"/>
      <c r="L1" s="22">
        <f>+ROUND(+O5*0.584/1000,3)</f>
        <v>9.1690000000000005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9.2270000000000003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184.54000000000002</v>
      </c>
      <c r="M3" s="18" t="s">
        <v>10</v>
      </c>
      <c r="N3" s="3"/>
      <c r="O3" s="3"/>
      <c r="P3" s="126" t="str">
        <f>+'(1)'!C1&amp;"년"&amp;'(1)'!E1&amp;"월"&amp;C1&amp;"일"</f>
        <v>2022년8월20일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9774.9249999999993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5925.9610000000002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46683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305000</v>
      </c>
      <c r="L5" s="2"/>
      <c r="M5" s="20"/>
      <c r="N5" s="45" t="str">
        <f>+C4</f>
        <v>판매량</v>
      </c>
      <c r="O5" s="46">
        <f>SUM(D4+I4+D17+I17+D35+I35)</f>
        <v>15700.885999999999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114.04900000000001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470000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114.04900000000001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10766757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17267404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17267404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153.346</v>
      </c>
      <c r="E10" s="42" t="str">
        <f>+'(1)'!E10</f>
        <v>OK케시백</v>
      </c>
      <c r="F10" s="44">
        <v>44196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1790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-5367.1100000000006</v>
      </c>
      <c r="E11" s="42" t="str">
        <f>+'(1)'!E11</f>
        <v>모바일</v>
      </c>
      <c r="F11" s="44">
        <v>49000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153.346</v>
      </c>
      <c r="P11" s="51" t="str">
        <f t="shared" si="5"/>
        <v>OK케시백</v>
      </c>
      <c r="Q11" s="53">
        <f>SUM(F10+K10+F23+K23+F41+K41)</f>
        <v>45986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69097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-5367.1100000000006</v>
      </c>
      <c r="P12" s="51" t="str">
        <f t="shared" si="5"/>
        <v>모바일</v>
      </c>
      <c r="Q12" s="53">
        <f>SUM(F11+K11+F24+K24+F42+K42)</f>
        <v>49000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11094979.413999999</v>
      </c>
      <c r="E13" s="29" t="str">
        <f>+'(1)'!E13</f>
        <v>합계</v>
      </c>
      <c r="F13" s="61">
        <f>SUM(F4:F12)</f>
        <v>11094050</v>
      </c>
      <c r="G13" s="62"/>
      <c r="H13" s="29" t="str">
        <f t="shared" si="2"/>
        <v>합계</v>
      </c>
      <c r="I13" s="60">
        <f>SUM((I4-I5-I6-I7-I8-I9)*$E$1+I11)</f>
        <v>6808929.1890000002</v>
      </c>
      <c r="J13" s="29" t="str">
        <f t="shared" si="3"/>
        <v>합계</v>
      </c>
      <c r="K13" s="61">
        <f>IF(K8=0,0,SUM(K4:K12)-F8)</f>
        <v>6808437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69097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-929.41399999894202</v>
      </c>
      <c r="G14" s="27"/>
      <c r="H14" s="27"/>
      <c r="I14" s="27"/>
      <c r="J14" s="27"/>
      <c r="K14" s="67">
        <f>SUM(K13-I13)</f>
        <v>-492.18900000024587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17903908.602999996</v>
      </c>
      <c r="P14" s="39" t="str">
        <f t="shared" si="5"/>
        <v>합계</v>
      </c>
      <c r="Q14" s="69">
        <f>SUM(Q5:Q13)</f>
        <v>17902487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-1421.6029999991879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28</v>
      </c>
      <c r="Q20" s="53">
        <f>SUM(P20*1000)</f>
        <v>28000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100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177</v>
      </c>
      <c r="Q26" s="69">
        <f>SUM(Q19:Q25)</f>
        <v>54000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15879</v>
      </c>
      <c r="P29" s="107">
        <v>15887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0" sqref="P3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1149</v>
      </c>
      <c r="F1" s="1"/>
      <c r="G1" s="1"/>
      <c r="H1" s="1"/>
      <c r="I1" s="1"/>
      <c r="J1" s="1"/>
      <c r="K1" s="1"/>
      <c r="L1" s="22">
        <f>+ROUND(+O5*0.584/1000,3)</f>
        <v>6.8019999999999996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9.1120000000000001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191.352</v>
      </c>
      <c r="M3" s="18" t="s">
        <v>10</v>
      </c>
      <c r="N3" s="3"/>
      <c r="O3" s="3"/>
      <c r="P3" s="126" t="str">
        <f>+'(1)'!C1&amp;"년"&amp;'(1)'!E1&amp;"월"&amp;C1&amp;"일"</f>
        <v>2022년8월21일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7063.2110000000002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4584.1750000000002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34459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330000</v>
      </c>
      <c r="L5" s="2"/>
      <c r="M5" s="20"/>
      <c r="N5" s="45" t="str">
        <f>+C4</f>
        <v>판매량</v>
      </c>
      <c r="O5" s="46">
        <f>SUM(D4+I4+D17+I17+D35+I35)</f>
        <v>11647.386</v>
      </c>
      <c r="P5" s="47" t="str">
        <f>+E4</f>
        <v>입금액</v>
      </c>
      <c r="Q5" s="48">
        <f>SUM(F4+K4+F17+K17+F35+K35)</f>
        <v>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23.324999999999999</v>
      </c>
      <c r="J6" s="42" t="str">
        <f t="shared" ref="J6:J13" si="3">+E6</f>
        <v>천원권</v>
      </c>
      <c r="K6" s="44">
        <v>5000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680000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23.324999999999999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7707554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12608077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12608077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50.738999999999997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-1775.865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50.738999999999997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-1775.865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8113853.574</v>
      </c>
      <c r="E13" s="29" t="str">
        <f>+'(1)'!E13</f>
        <v>합계</v>
      </c>
      <c r="F13" s="61">
        <f>SUM(F4:F12)</f>
        <v>8112554</v>
      </c>
      <c r="G13" s="62"/>
      <c r="H13" s="29" t="str">
        <f t="shared" si="2"/>
        <v>합계</v>
      </c>
      <c r="I13" s="60">
        <f>SUM((I4-I5-I6-I7-I8-I9)*$E$1+I11)</f>
        <v>5240416.6500000004</v>
      </c>
      <c r="J13" s="29" t="str">
        <f t="shared" si="3"/>
        <v>합계</v>
      </c>
      <c r="K13" s="61">
        <f>IF(K8=0,0,SUM(K4:K12)-F8)</f>
        <v>5240523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-1299.5740000000224</v>
      </c>
      <c r="G14" s="27"/>
      <c r="H14" s="27"/>
      <c r="I14" s="27"/>
      <c r="J14" s="27"/>
      <c r="K14" s="67">
        <f>SUM(K13-I13)</f>
        <v>106.34999999962747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13354270.223999999</v>
      </c>
      <c r="P14" s="39" t="str">
        <f t="shared" si="5"/>
        <v>합계</v>
      </c>
      <c r="Q14" s="69">
        <f>SUM(Q5:Q13)</f>
        <v>13353077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-1193.2240000003949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15887</v>
      </c>
      <c r="P29" s="107">
        <v>15887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1149</v>
      </c>
      <c r="F1" s="1"/>
      <c r="G1" s="1"/>
      <c r="H1" s="1"/>
      <c r="I1" s="1"/>
      <c r="J1" s="1"/>
      <c r="K1" s="1"/>
      <c r="L1" s="22">
        <f>+ROUND(+O5*0.584/1000,3)</f>
        <v>9.8810000000000002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9.1470000000000002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201.23400000000001</v>
      </c>
      <c r="M3" s="18" t="s">
        <v>10</v>
      </c>
      <c r="N3" s="3"/>
      <c r="O3" s="3"/>
      <c r="P3" s="126" t="str">
        <f>+'(1)'!C1&amp;"년"&amp;'(1)'!E1&amp;"월"&amp;C1&amp;"일"</f>
        <v>2022년8월22일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11077.056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5842.8729999999996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52311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275000</v>
      </c>
      <c r="L5" s="2"/>
      <c r="M5" s="20"/>
      <c r="N5" s="45" t="str">
        <f>+C4</f>
        <v>판매량</v>
      </c>
      <c r="O5" s="46">
        <f>SUM(D4+I4+D17+I17+D35+I35)</f>
        <v>16919.929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431.178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18.978999999999999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380000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450.15699999999998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12014454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18426762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60000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18426762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429.67</v>
      </c>
      <c r="E10" s="42" t="str">
        <f>+'(1)'!E10</f>
        <v>OK케시백</v>
      </c>
      <c r="F10" s="44">
        <v>32305</v>
      </c>
      <c r="G10" s="27"/>
      <c r="H10" s="42" t="str">
        <f t="shared" si="2"/>
        <v>고객우대</v>
      </c>
      <c r="I10" s="50">
        <v>123.93300000000001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60000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-15038.45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-4337.6550000000007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553.60300000000007</v>
      </c>
      <c r="P11" s="51" t="str">
        <f t="shared" si="5"/>
        <v>OK케시백</v>
      </c>
      <c r="Q11" s="53">
        <f>SUM(F10+K10+F23+K23+F41+K41)</f>
        <v>32305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-19376.105000000003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12217075.372000001</v>
      </c>
      <c r="E13" s="29" t="str">
        <f>+'(1)'!E13</f>
        <v>합계</v>
      </c>
      <c r="F13" s="61">
        <f>SUM(F4:F12)</f>
        <v>12216759</v>
      </c>
      <c r="G13" s="62"/>
      <c r="H13" s="29" t="str">
        <f t="shared" si="2"/>
        <v>합계</v>
      </c>
      <c r="I13" s="60">
        <f>SUM((I4-I5-I6-I7-I8-I9)*$E$1+I11)</f>
        <v>6687316.550999999</v>
      </c>
      <c r="J13" s="29" t="str">
        <f t="shared" si="3"/>
        <v>합계</v>
      </c>
      <c r="K13" s="61">
        <f>IF(K8=0,0,SUM(K4:K12)-F8)</f>
        <v>6687308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-316.37200000137091</v>
      </c>
      <c r="G14" s="27"/>
      <c r="H14" s="27"/>
      <c r="I14" s="27"/>
      <c r="J14" s="27"/>
      <c r="K14" s="67">
        <f>SUM(K13-I13)</f>
        <v>-8.5509999990463257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18904391.923</v>
      </c>
      <c r="P14" s="39" t="str">
        <f t="shared" si="5"/>
        <v>합계</v>
      </c>
      <c r="Q14" s="69">
        <f>SUM(Q5:Q13)</f>
        <v>18904067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-324.92300000041723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44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89</v>
      </c>
      <c r="Q26" s="69">
        <f>SUM(Q19:Q25)</f>
        <v>29000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15887</v>
      </c>
      <c r="P29" s="107">
        <v>15889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1149</v>
      </c>
      <c r="F1" s="1"/>
      <c r="G1" s="1"/>
      <c r="H1" s="1"/>
      <c r="I1" s="1"/>
      <c r="J1" s="1"/>
      <c r="K1" s="1"/>
      <c r="L1" s="22">
        <f>+ROUND(+O5*0.584/1000,3)</f>
        <v>10.836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9.2200000000000006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212.06</v>
      </c>
      <c r="M3" s="18" t="s">
        <v>10</v>
      </c>
      <c r="N3" s="3"/>
      <c r="O3" s="3"/>
      <c r="P3" s="126" t="str">
        <f>+'(1)'!C1&amp;"년"&amp;'(1)'!E1&amp;"월"&amp;C1&amp;"일"</f>
        <v>2022년8월23일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11907.463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6647.6360000000004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33454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145000</v>
      </c>
      <c r="L5" s="2"/>
      <c r="M5" s="20"/>
      <c r="N5" s="45" t="str">
        <f>+C4</f>
        <v>판매량</v>
      </c>
      <c r="O5" s="46">
        <f>SUM(D4+I4+D17+I17+D35+I35)</f>
        <v>18555.099000000002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384.964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345000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384.964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12986263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20472087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20472087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189.94</v>
      </c>
      <c r="E10" s="42" t="str">
        <f>+'(1)'!E10</f>
        <v>OK케시백</v>
      </c>
      <c r="F10" s="44">
        <v>3000</v>
      </c>
      <c r="G10" s="27"/>
      <c r="H10" s="42" t="str">
        <f t="shared" si="2"/>
        <v>고객우대</v>
      </c>
      <c r="I10" s="50">
        <v>123.628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-6647.9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-4326.9799999999996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313.56799999999998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35177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-10974.88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13232703.450999999</v>
      </c>
      <c r="E13" s="29" t="str">
        <f>+'(1)'!E13</f>
        <v>합계</v>
      </c>
      <c r="F13" s="61">
        <f>SUM(F4:F12)</f>
        <v>13232440</v>
      </c>
      <c r="G13" s="62"/>
      <c r="H13" s="29" t="str">
        <f t="shared" si="2"/>
        <v>합계</v>
      </c>
      <c r="I13" s="60">
        <f>SUM((I4-I5-I6-I7-I8-I9)*$E$1+I11)</f>
        <v>7633806.784</v>
      </c>
      <c r="J13" s="29" t="str">
        <f t="shared" si="3"/>
        <v>합계</v>
      </c>
      <c r="K13" s="61">
        <f>IF(K8=0,0,SUM(K4:K12)-F8)</f>
        <v>7632824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35177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-263.45099999941885</v>
      </c>
      <c r="G14" s="27"/>
      <c r="H14" s="27"/>
      <c r="I14" s="27"/>
      <c r="J14" s="27"/>
      <c r="K14" s="67">
        <f>SUM(K13-I13)</f>
        <v>-982.7839999999851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20866510.235000003</v>
      </c>
      <c r="P14" s="39" t="str">
        <f t="shared" si="5"/>
        <v>합계</v>
      </c>
      <c r="Q14" s="69">
        <f>SUM(Q5:Q13)</f>
        <v>20865264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-1246.234999999404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97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154</v>
      </c>
      <c r="Q26" s="69">
        <f>SUM(Q19:Q25)</f>
        <v>41000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15889</v>
      </c>
      <c r="P29" s="107">
        <v>15891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9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1149</v>
      </c>
      <c r="F1" s="1"/>
      <c r="G1" s="1"/>
      <c r="H1" s="1"/>
      <c r="I1" s="1"/>
      <c r="J1" s="1"/>
      <c r="K1" s="1"/>
      <c r="L1" s="22">
        <f>+ROUND(+O5*0.584/1000,3)</f>
        <v>9.8870000000000005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9.2479999999999993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221.952</v>
      </c>
      <c r="M3" s="18" t="s">
        <v>10</v>
      </c>
      <c r="N3" s="3"/>
      <c r="O3" s="3"/>
      <c r="P3" s="126" t="str">
        <f>+'(1)'!C1&amp;"년"&amp;'(1)'!E1&amp;"월"&amp;C1&amp;"일"</f>
        <v>2022년8월24일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10698.39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6231.3729999999996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14911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100000</v>
      </c>
      <c r="L5" s="2"/>
      <c r="M5" s="20"/>
      <c r="N5" s="45" t="str">
        <f>+C4</f>
        <v>판매량</v>
      </c>
      <c r="O5" s="46">
        <f>SUM(D4+I4+D17+I17+D35+I35)</f>
        <v>16929.762999999999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364.40300000000002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20.172999999999998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390000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384.57600000000002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11563970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18544894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18544894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328.33699999999999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50000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-11491.795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328.33699999999999</v>
      </c>
      <c r="P11" s="51" t="str">
        <f t="shared" si="5"/>
        <v>OK케시백</v>
      </c>
      <c r="Q11" s="53">
        <f>SUM(F10+K10+F23+K23+F41+K41)</f>
        <v>51000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-11491.795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11862259.267999999</v>
      </c>
      <c r="E13" s="29" t="str">
        <f>+'(1)'!E13</f>
        <v>합계</v>
      </c>
      <c r="F13" s="61">
        <f>SUM(F4:F12)</f>
        <v>11862970</v>
      </c>
      <c r="G13" s="62"/>
      <c r="H13" s="29" t="str">
        <f t="shared" si="2"/>
        <v>합계</v>
      </c>
      <c r="I13" s="60">
        <f>SUM((I4-I5-I6-I7-I8-I9)*$E$1+I11)</f>
        <v>7136668.7999999998</v>
      </c>
      <c r="J13" s="29" t="str">
        <f t="shared" si="3"/>
        <v>합계</v>
      </c>
      <c r="K13" s="61">
        <f>IF(K8=0,0,SUM(K4:K12)-F8)</f>
        <v>7135924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710.73200000077486</v>
      </c>
      <c r="G14" s="27"/>
      <c r="H14" s="27"/>
      <c r="I14" s="27"/>
      <c r="J14" s="27"/>
      <c r="K14" s="67">
        <f>SUM(K13-I13)</f>
        <v>-744.79999999981374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18998928.067999996</v>
      </c>
      <c r="P14" s="39" t="str">
        <f t="shared" si="5"/>
        <v>합계</v>
      </c>
      <c r="Q14" s="69">
        <f>SUM(Q5:Q13)</f>
        <v>18998894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-34.067999999038875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64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139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15891</v>
      </c>
      <c r="P29" s="107">
        <v>15896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1149</v>
      </c>
      <c r="F1" s="1"/>
      <c r="G1" s="1"/>
      <c r="H1" s="1"/>
      <c r="I1" s="1"/>
      <c r="J1" s="1"/>
      <c r="K1" s="1"/>
      <c r="L1" s="22">
        <f>+ROUND(+O5*0.584/1000,3)</f>
        <v>9.5039999999999996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9.2579999999999991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231.45</v>
      </c>
      <c r="M3" s="18" t="s">
        <v>10</v>
      </c>
      <c r="N3" s="3"/>
      <c r="O3" s="3"/>
      <c r="P3" s="126" t="str">
        <f>+'(1)'!C1&amp;"년"&amp;'(1)'!E1&amp;"월"&amp;C1&amp;"일"</f>
        <v>2022년8월25일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10454.325999999999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5819.5770000000002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34778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260000</v>
      </c>
      <c r="L5" s="2"/>
      <c r="M5" s="20"/>
      <c r="N5" s="45" t="str">
        <f>+C4</f>
        <v>판매량</v>
      </c>
      <c r="O5" s="46">
        <f>SUM(D4+I4+D17+I17+D35+I35)</f>
        <v>16273.902999999998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294.94799999999998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33.460999999999999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410000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328.40899999999999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11511669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17891191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17891191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180.399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45.305999999999997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-6313.9650000000001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-1585.7099999999998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225.70499999999998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-7899.6749999999993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11666811.356999999</v>
      </c>
      <c r="E13" s="29" t="str">
        <f>+'(1)'!E13</f>
        <v>합계</v>
      </c>
      <c r="F13" s="61">
        <f>SUM(F4:F12)</f>
        <v>11666669</v>
      </c>
      <c r="G13" s="62"/>
      <c r="H13" s="29" t="str">
        <f t="shared" si="2"/>
        <v>합계</v>
      </c>
      <c r="I13" s="60">
        <f>SUM((I4-I5-I6-I7-I8-I9)*$E$1+I11)</f>
        <v>6646661.574</v>
      </c>
      <c r="J13" s="29" t="str">
        <f t="shared" si="3"/>
        <v>합계</v>
      </c>
      <c r="K13" s="61">
        <f>IF(K8=0,0,SUM(K4:K12)-F8)</f>
        <v>6647522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-142.35699999891222</v>
      </c>
      <c r="G14" s="27"/>
      <c r="H14" s="27"/>
      <c r="I14" s="27"/>
      <c r="J14" s="27"/>
      <c r="K14" s="67">
        <f>SUM(K13-I13)</f>
        <v>860.42599999997765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18313472.930999998</v>
      </c>
      <c r="P14" s="39" t="str">
        <f t="shared" si="5"/>
        <v>합계</v>
      </c>
      <c r="Q14" s="69">
        <f>SUM(Q5:Q13)</f>
        <v>18314191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718.06900000106543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12</v>
      </c>
      <c r="Q20" s="53">
        <f>SUM(P20*1000)</f>
        <v>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27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55</v>
      </c>
      <c r="Q26" s="69">
        <f>SUM(Q19:Q25)</f>
        <v>20000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15896</v>
      </c>
      <c r="P29" s="107">
        <v>15898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M25" sqref="M2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1149</v>
      </c>
      <c r="F1" s="1"/>
      <c r="G1" s="1"/>
      <c r="H1" s="1"/>
      <c r="I1" s="1"/>
      <c r="J1" s="1"/>
      <c r="K1" s="1"/>
      <c r="L1" s="22">
        <f>+ROUND(+O5*0.584/1000,3)</f>
        <v>11.007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9.3249999999999993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242.45</v>
      </c>
      <c r="M3" s="18" t="s">
        <v>10</v>
      </c>
      <c r="N3" s="3"/>
      <c r="O3" s="3"/>
      <c r="P3" s="126" t="str">
        <f>+'(1)'!C1&amp;"년"&amp;'(1)'!E1&amp;"월"&amp;C1&amp;"일"</f>
        <v>2022년8월26일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12287.014999999999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6561.0839999999998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51502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285000</v>
      </c>
      <c r="L5" s="2"/>
      <c r="M5" s="20"/>
      <c r="N5" s="45" t="str">
        <f>+C4</f>
        <v>판매량</v>
      </c>
      <c r="O5" s="46">
        <f>SUM(D4+I4+D17+I17+D35+I35)</f>
        <v>18848.098999999998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305.05599999999998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485000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305.05599999999998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13538471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20788897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20788897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481.82600000000002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-16863.91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481.82600000000002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-16863.91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13750406.980999999</v>
      </c>
      <c r="E13" s="29" t="str">
        <f>+'(1)'!E13</f>
        <v>합계</v>
      </c>
      <c r="F13" s="61">
        <f>SUM(F4:F12)</f>
        <v>13749471</v>
      </c>
      <c r="G13" s="62"/>
      <c r="H13" s="29" t="str">
        <f t="shared" si="2"/>
        <v>합계</v>
      </c>
      <c r="I13" s="60">
        <f>SUM((I4-I5-I6-I7-I8-I9)*$E$1+I11)</f>
        <v>7538685.5159999998</v>
      </c>
      <c r="J13" s="29" t="str">
        <f t="shared" si="3"/>
        <v>합계</v>
      </c>
      <c r="K13" s="61">
        <f>IF(K8=0,0,SUM(K4:K12)-F8)</f>
        <v>7537426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-935.9809999987483</v>
      </c>
      <c r="G14" s="27"/>
      <c r="H14" s="27"/>
      <c r="I14" s="27"/>
      <c r="J14" s="27"/>
      <c r="K14" s="67">
        <f>SUM(K13-I13)</f>
        <v>-1259.5159999998286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21289092.496999998</v>
      </c>
      <c r="P14" s="39" t="str">
        <f t="shared" si="5"/>
        <v>합계</v>
      </c>
      <c r="Q14" s="69">
        <f>SUM(Q5:Q13)</f>
        <v>21286897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-2195.4969999985769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16</v>
      </c>
      <c r="Q19" s="48">
        <f t="shared" ref="Q19:Q24" si="12"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40</v>
      </c>
      <c r="Q20" s="53">
        <f t="shared" si="12"/>
        <v>40000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7</v>
      </c>
      <c r="Q22" s="53">
        <f t="shared" si="12"/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 t="shared" si="12"/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127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202</v>
      </c>
      <c r="Q26" s="69">
        <f>SUM(Q19:Q25)</f>
        <v>63000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15898</v>
      </c>
      <c r="P29" s="107">
        <v>15905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S15" sqref="S1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1149</v>
      </c>
      <c r="F1" s="1"/>
      <c r="G1" s="1"/>
      <c r="H1" s="1"/>
      <c r="I1" s="1"/>
      <c r="J1" s="1"/>
      <c r="K1" s="1"/>
      <c r="L1" s="22">
        <f>+ROUND(+O5*0.584/1000,3)</f>
        <v>8.5500000000000007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9.2959999999999994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250.99199999999999</v>
      </c>
      <c r="M3" s="18" t="s">
        <v>10</v>
      </c>
      <c r="N3" s="3"/>
      <c r="O3" s="3"/>
      <c r="P3" s="126" t="str">
        <f>+'(1)'!C1&amp;"년"&amp;'(1)'!E1&amp;"월"&amp;C1&amp;"일"</f>
        <v>2022년8월27일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9298.7440000000006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5341.5609999999997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36399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14640.305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144.792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355000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144.792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10340091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16250395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16250395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171.41800000000001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57.939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-5999.63</v>
      </c>
      <c r="E11" s="42" t="str">
        <f>+'(1)'!E11</f>
        <v>모바일</v>
      </c>
      <c r="F11" s="44">
        <v>39000</v>
      </c>
      <c r="G11" s="27"/>
      <c r="H11" s="87" t="str">
        <f t="shared" si="2"/>
        <v>-</v>
      </c>
      <c r="I11" s="55">
        <f>SUM(I10*-35)</f>
        <v>-2027.865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229.357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-8027.4949999999999</v>
      </c>
      <c r="P12" s="51" t="str">
        <f t="shared" si="5"/>
        <v>모바일</v>
      </c>
      <c r="Q12" s="53">
        <f>SUM(F11+K11+F24+K24+F42+K42)</f>
        <v>39000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10511891.218</v>
      </c>
      <c r="E13" s="29" t="str">
        <f>+'(1)'!E13</f>
        <v>합계</v>
      </c>
      <c r="F13" s="61">
        <f>SUM(F4:F12)</f>
        <v>10513091</v>
      </c>
      <c r="G13" s="62"/>
      <c r="H13" s="29" t="str">
        <f t="shared" si="2"/>
        <v>합계</v>
      </c>
      <c r="I13" s="60">
        <f>SUM((I4-I5-I6-I7-I8-I9)*$E$1+I11)</f>
        <v>6135425.7239999995</v>
      </c>
      <c r="J13" s="29" t="str">
        <f t="shared" si="3"/>
        <v>합계</v>
      </c>
      <c r="K13" s="61">
        <f>IF(K8=0,0,SUM(K4:K12)-F8)</f>
        <v>6135304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1199.7819999996573</v>
      </c>
      <c r="G14" s="27"/>
      <c r="H14" s="27"/>
      <c r="I14" s="27"/>
      <c r="J14" s="27"/>
      <c r="K14" s="67">
        <f>SUM(K13-I13)</f>
        <v>-121.72399999946356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16647316.942000002</v>
      </c>
      <c r="P14" s="39" t="str">
        <f t="shared" si="5"/>
        <v>합계</v>
      </c>
      <c r="Q14" s="69">
        <f>SUM(Q5:Q13)</f>
        <v>16648395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1078.0580000001937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40</v>
      </c>
      <c r="Q20" s="53">
        <f>SUM(P20*1000)</f>
        <v>40000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85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156</v>
      </c>
      <c r="Q26" s="69">
        <f>SUM(Q19:Q25)</f>
        <v>56000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15905</v>
      </c>
      <c r="P29" s="107">
        <v>15907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19" sqref="L1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1149</v>
      </c>
      <c r="F1" s="1"/>
      <c r="G1" s="1"/>
      <c r="H1" s="1"/>
      <c r="I1" s="1"/>
      <c r="J1" s="1"/>
      <c r="K1" s="1"/>
      <c r="L1" s="22">
        <f>+ROUND(+O5*0.584/1000,3)</f>
        <v>7.0830000000000002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9.2170000000000005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258.07600000000002</v>
      </c>
      <c r="M3" s="18" t="s">
        <v>10</v>
      </c>
      <c r="N3" s="3"/>
      <c r="O3" s="3"/>
      <c r="P3" s="126" t="str">
        <f>+'(1)'!C1&amp;"년"&amp;'(1)'!E1&amp;"월"&amp;C1&amp;"일"</f>
        <v>2022년8월28일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7862.2830000000004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4265.9610000000002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23201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220000</v>
      </c>
      <c r="L5" s="2"/>
      <c r="M5" s="20"/>
      <c r="N5" s="45" t="str">
        <f>+C4</f>
        <v>판매량</v>
      </c>
      <c r="O5" s="46">
        <f>SUM(D4+I4+D17+I17+D35+I35)</f>
        <v>12128.244000000001</v>
      </c>
      <c r="P5" s="47" t="str">
        <f>+E4</f>
        <v>입금액</v>
      </c>
      <c r="Q5" s="48">
        <f>SUM(F4+K4+F17+K17+F35+K35)</f>
        <v>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535000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8711519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13388143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13388143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120.41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-4214.3499999999995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120.41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-4214.3499999999995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9033763.1670000013</v>
      </c>
      <c r="E13" s="29" t="str">
        <f>+'(1)'!E13</f>
        <v>합계</v>
      </c>
      <c r="F13" s="61">
        <f>SUM(F4:F12)</f>
        <v>9033519</v>
      </c>
      <c r="G13" s="62"/>
      <c r="H13" s="29" t="str">
        <f t="shared" si="2"/>
        <v>합계</v>
      </c>
      <c r="I13" s="60">
        <f>SUM((I4-I5-I6-I7-I8-I9)*$E$1+I11)</f>
        <v>4897374.8390000006</v>
      </c>
      <c r="J13" s="29" t="str">
        <f t="shared" si="3"/>
        <v>합계</v>
      </c>
      <c r="K13" s="61">
        <f>IF(K8=0,0,SUM(K4:K12)-F8)</f>
        <v>4896624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-244.1670000012964</v>
      </c>
      <c r="G14" s="27"/>
      <c r="H14" s="27"/>
      <c r="I14" s="27"/>
      <c r="J14" s="27"/>
      <c r="K14" s="67">
        <f>SUM(K13-I13)</f>
        <v>-750.8390000006184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13931138.006000001</v>
      </c>
      <c r="P14" s="39" t="str">
        <f t="shared" si="5"/>
        <v>합계</v>
      </c>
      <c r="Q14" s="69">
        <f>SUM(Q5:Q13)</f>
        <v>13930143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-995.0060000019148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102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140</v>
      </c>
      <c r="Q26" s="69">
        <f>SUM(Q19:Q25)</f>
        <v>36000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15907</v>
      </c>
      <c r="P29" s="107">
        <v>15913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1149</v>
      </c>
      <c r="F1" s="1"/>
      <c r="G1" s="1"/>
      <c r="H1" s="1"/>
      <c r="I1" s="1"/>
      <c r="J1" s="1"/>
      <c r="K1" s="1"/>
      <c r="L1" s="22">
        <f>+ROUND(+O5*0.584/1000,3)</f>
        <v>9.41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9.2240000000000002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267.49599999999998</v>
      </c>
      <c r="M3" s="18" t="s">
        <v>10</v>
      </c>
      <c r="N3" s="3"/>
      <c r="O3" s="3"/>
      <c r="P3" s="126" t="str">
        <f>+'(1)'!C1&amp;"년"&amp;'(1)'!E1&amp;"월"&amp;C1&amp;"일"</f>
        <v>2022년8월29일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10208.129000000001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5905.0929999999998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43406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16113.222000000002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393.88499999999999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385000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393.88499999999999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10976176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17608080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17608080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126.342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45.655000000000001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-4421.97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-1597.925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171.99700000000001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-6019.8950000000004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11272144.386</v>
      </c>
      <c r="E13" s="29" t="str">
        <f>+'(1)'!E13</f>
        <v>합계</v>
      </c>
      <c r="F13" s="61">
        <f>SUM(F4:F12)</f>
        <v>11272176</v>
      </c>
      <c r="G13" s="62"/>
      <c r="H13" s="29" t="str">
        <f t="shared" si="2"/>
        <v>합계</v>
      </c>
      <c r="I13" s="60">
        <f>SUM((I4-I5-I6-I7-I8-I9)*$E$1+I11)</f>
        <v>6783353.932</v>
      </c>
      <c r="J13" s="29" t="str">
        <f t="shared" si="3"/>
        <v>합계</v>
      </c>
      <c r="K13" s="61">
        <f>IF(K8=0,0,SUM(K4:K12)-F8)</f>
        <v>6783904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31.614000000059605</v>
      </c>
      <c r="G14" s="27"/>
      <c r="H14" s="27"/>
      <c r="I14" s="27"/>
      <c r="J14" s="27"/>
      <c r="K14" s="67">
        <f>SUM(K13-I13)</f>
        <v>550.0679999999702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18055498.318000004</v>
      </c>
      <c r="P14" s="39" t="str">
        <f t="shared" si="5"/>
        <v>합계</v>
      </c>
      <c r="Q14" s="69">
        <f>SUM(Q5:Q13)</f>
        <v>18056080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581.6820000000298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7</v>
      </c>
      <c r="Q20" s="53">
        <f>SUM(P20*1000)</f>
        <v>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25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52</v>
      </c>
      <c r="Q26" s="69">
        <f>SUM(Q19:Q25)</f>
        <v>14000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15913</v>
      </c>
      <c r="P29" s="107">
        <v>15915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9" style="10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1149</v>
      </c>
      <c r="F1" s="1"/>
      <c r="G1" s="1"/>
      <c r="H1" s="1"/>
      <c r="I1" s="1"/>
      <c r="J1" s="1"/>
      <c r="K1" s="1"/>
      <c r="L1" s="21">
        <f>+ROUND(+O5*0.584/1000,3)</f>
        <v>9.6760000000000002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10.189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30.567</v>
      </c>
      <c r="M3" s="18" t="s">
        <v>10</v>
      </c>
      <c r="N3" s="3"/>
      <c r="O3" s="3"/>
      <c r="P3" s="126" t="str">
        <f>+'(1)'!C1&amp;"년"&amp;'(1)'!E1&amp;"월"&amp;C1&amp;"일"</f>
        <v>2022년8월3일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9791.0329999999994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6776.9179999999997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32768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155000</v>
      </c>
      <c r="L5" s="2"/>
      <c r="M5" s="20"/>
      <c r="N5" s="45" t="str">
        <f>+C4</f>
        <v>판매량</v>
      </c>
      <c r="O5" s="46">
        <f>SUM(D4+I4+D17+I17+D35+I35)</f>
        <v>16567.951000000001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214.04599999999999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260000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214.04599999999999</v>
      </c>
      <c r="P7" s="51" t="str">
        <f t="shared" ref="P7:P14" si="5">+E6</f>
        <v>천원권</v>
      </c>
      <c r="Q7" s="53">
        <f>SUM(F6+K6+F19+K19+F37+K37)</f>
        <v>2000</v>
      </c>
      <c r="R7" s="5" t="s">
        <v>50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10867752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18493605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18493605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300.93299999999999</v>
      </c>
      <c r="E10" s="42" t="str">
        <f>+'(1)'!E10</f>
        <v>OK케시백</v>
      </c>
      <c r="F10" s="44">
        <v>14154</v>
      </c>
      <c r="G10" s="27"/>
      <c r="H10" s="42" t="str">
        <f t="shared" si="2"/>
        <v>고객우대</v>
      </c>
      <c r="I10" s="50">
        <v>175.13300000000001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-10532.654999999999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-6129.6550000000007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476.06600000000003</v>
      </c>
      <c r="P11" s="51" t="str">
        <f t="shared" si="5"/>
        <v>OK케시백</v>
      </c>
      <c r="Q11" s="53">
        <f>SUM(F10+K10+F23+K23+F41+K41)</f>
        <v>14154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-16662.310000000001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10993425.408</v>
      </c>
      <c r="E13" s="29" t="str">
        <f>+'(1)'!E13</f>
        <v>합계</v>
      </c>
      <c r="F13" s="61">
        <f>SUM(F4:F12)</f>
        <v>10993906</v>
      </c>
      <c r="G13" s="62"/>
      <c r="H13" s="29" t="str">
        <f t="shared" si="2"/>
        <v>합계</v>
      </c>
      <c r="I13" s="60">
        <f>SUM((I4-I5-I6-I7-I8-I9)*$E$1+I11)</f>
        <v>7780549.1269999994</v>
      </c>
      <c r="J13" s="29" t="str">
        <f t="shared" si="3"/>
        <v>합계</v>
      </c>
      <c r="K13" s="61">
        <f>IF(K8=0,0,SUM(K4:K12)-F8)</f>
        <v>7780853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480.59200000017881</v>
      </c>
      <c r="G14" s="27"/>
      <c r="H14" s="27"/>
      <c r="I14" s="27"/>
      <c r="J14" s="27"/>
      <c r="K14" s="67">
        <f>SUM(K13-I13)</f>
        <v>303.8730000006035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18773974.535000004</v>
      </c>
      <c r="P14" s="39" t="str">
        <f t="shared" si="5"/>
        <v>합계</v>
      </c>
      <c r="Q14" s="69">
        <f>SUM(Q5:Q13)</f>
        <v>18774759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784.46500000078231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24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64</v>
      </c>
      <c r="Q26" s="69">
        <f>SUM(Q19:Q25)</f>
        <v>25000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15847</v>
      </c>
      <c r="P29" s="107">
        <v>15847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D10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1149</v>
      </c>
      <c r="F1" s="1"/>
      <c r="G1" s="1"/>
      <c r="H1" s="1"/>
      <c r="I1" s="1"/>
      <c r="J1" s="1"/>
      <c r="K1" s="1"/>
      <c r="L1" s="22">
        <f>+ROUND(+O5*0.584/1000,3)</f>
        <v>9.3460000000000001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9.2279999999999998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276.83999999999997</v>
      </c>
      <c r="M3" s="18" t="s">
        <v>10</v>
      </c>
      <c r="N3" s="3"/>
      <c r="O3" s="3"/>
      <c r="P3" s="126" t="str">
        <f>+'(1)'!C1&amp;"년"&amp;'(1)'!E1&amp;"월"&amp;C1&amp;"일"</f>
        <v>2022년8월30일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9860.5010000000002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6142.3149999999996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26609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385000</v>
      </c>
      <c r="L5" s="2"/>
      <c r="M5" s="20"/>
      <c r="N5" s="45" t="str">
        <f>+C4</f>
        <v>판매량</v>
      </c>
      <c r="O5" s="46">
        <f>SUM(D4+I4+D17+I17+D35+I35)</f>
        <v>16002.815999999999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258.755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23.588999999999999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640000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282.34399999999999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10714689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17354512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17354512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276.154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-9665.39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276.154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42922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-9665.39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11022740.764</v>
      </c>
      <c r="E13" s="29" t="str">
        <f>+'(1)'!E13</f>
        <v>합계</v>
      </c>
      <c r="F13" s="61">
        <f>SUM(F4:F12)</f>
        <v>11021611</v>
      </c>
      <c r="G13" s="62"/>
      <c r="H13" s="29" t="str">
        <f t="shared" si="2"/>
        <v>합계</v>
      </c>
      <c r="I13" s="60">
        <f>SUM((I4-I5-I6-I7-I8-I9)*$E$1+I11)</f>
        <v>7030416.1739999996</v>
      </c>
      <c r="J13" s="29" t="str">
        <f t="shared" si="3"/>
        <v>합계</v>
      </c>
      <c r="K13" s="61">
        <f>IF(K8=0,0,SUM(K4:K12)-F8)</f>
        <v>7029823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42922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-1129.7640000004321</v>
      </c>
      <c r="G14" s="27"/>
      <c r="H14" s="27"/>
      <c r="I14" s="27"/>
      <c r="J14" s="27"/>
      <c r="K14" s="67">
        <f>SUM(K13-I13)</f>
        <v>-593.17399999964982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18053156.937999997</v>
      </c>
      <c r="P14" s="39" t="str">
        <f t="shared" si="5"/>
        <v>합계</v>
      </c>
      <c r="Q14" s="69">
        <f>SUM(Q5:Q13)</f>
        <v>18051434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-1722.938000000082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15915</v>
      </c>
      <c r="P29" s="107">
        <v>15915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1149</v>
      </c>
      <c r="F1" s="1"/>
      <c r="G1" s="1"/>
      <c r="H1" s="1"/>
      <c r="I1" s="1"/>
      <c r="J1" s="1"/>
      <c r="K1" s="1"/>
      <c r="L1" s="22">
        <f>+ROUND(+O5*0.584/1000,3)</f>
        <v>6.9260000000000002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9.1539999999999999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283.774</v>
      </c>
      <c r="M3" s="18" t="s">
        <v>10</v>
      </c>
      <c r="N3" s="3"/>
      <c r="O3" s="3"/>
      <c r="P3" s="126" t="str">
        <f>+'(1)'!C1&amp;"년"&amp;'(1)'!E1&amp;"월"&amp;C1&amp;"일"</f>
        <v>2022년8월31일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10916.073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944.03599999999994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50339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50000</v>
      </c>
      <c r="L5" s="2"/>
      <c r="M5" s="20"/>
      <c r="N5" s="45" t="str">
        <f>+C4</f>
        <v>판매량</v>
      </c>
      <c r="O5" s="46">
        <f>SUM(D4+I4+D17+I17+D35+I35)</f>
        <v>11860.109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371.74799999999999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400000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371.74799999999999</v>
      </c>
      <c r="P7" s="51" t="str">
        <f t="shared" ref="P7:P14" si="5">+E6</f>
        <v>천원권</v>
      </c>
      <c r="Q7" s="53">
        <f>SUM(F6+K6+F19+K19+F37+K37)</f>
        <v>4000</v>
      </c>
      <c r="R7" s="5" t="s">
        <v>63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11649783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12684467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60000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12684467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254.09100000000001</v>
      </c>
      <c r="E10" s="42" t="str">
        <f>+'(1)'!E10</f>
        <v>OK케시백</v>
      </c>
      <c r="F10" s="44">
        <v>32060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60000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-8893.1849999999995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254.09100000000001</v>
      </c>
      <c r="P11" s="51" t="str">
        <f t="shared" si="5"/>
        <v>OK케시백</v>
      </c>
      <c r="Q11" s="53">
        <f>SUM(F10+K10+F23+K23+F41+K41)</f>
        <v>32060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-8893.1849999999995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12106536.24</v>
      </c>
      <c r="E13" s="29" t="str">
        <f>+'(1)'!E13</f>
        <v>합계</v>
      </c>
      <c r="F13" s="61">
        <f>SUM(F4:F12)</f>
        <v>12105843</v>
      </c>
      <c r="G13" s="62"/>
      <c r="H13" s="29" t="str">
        <f t="shared" si="2"/>
        <v>합계</v>
      </c>
      <c r="I13" s="60">
        <f>SUM((I4-I5-I6-I7-I8-I9)*$E$1+I11)</f>
        <v>1084697.3639999998</v>
      </c>
      <c r="J13" s="29" t="str">
        <f t="shared" si="3"/>
        <v>합계</v>
      </c>
      <c r="K13" s="61">
        <f>IF(K8=0,0,SUM(K4:K12)-F8)</f>
        <v>1084684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-693.24000000022352</v>
      </c>
      <c r="G14" s="27"/>
      <c r="H14" s="27"/>
      <c r="I14" s="27"/>
      <c r="J14" s="27"/>
      <c r="K14" s="67">
        <f>SUM(K13-I13)</f>
        <v>-13.363999999826774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13191233.604</v>
      </c>
      <c r="P14" s="39" t="str">
        <f t="shared" si="5"/>
        <v>합계</v>
      </c>
      <c r="Q14" s="69">
        <f>SUM(Q5:Q13)</f>
        <v>13190527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-706.60400000005029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73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129</v>
      </c>
      <c r="Q26" s="69">
        <f>SUM(Q19:Q25)</f>
        <v>35000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15915</v>
      </c>
      <c r="P29" s="107">
        <v>15917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1149</v>
      </c>
      <c r="F1" s="1"/>
      <c r="G1" s="1"/>
      <c r="H1" s="1"/>
      <c r="I1" s="1"/>
      <c r="J1" s="1"/>
      <c r="K1" s="1"/>
      <c r="L1" s="21">
        <f>+ROUND(+O5*0.584/1000,3)</f>
        <v>10.048999999999999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10.154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40.616</v>
      </c>
      <c r="M3" s="18" t="s">
        <v>10</v>
      </c>
      <c r="N3" s="3"/>
      <c r="O3" s="3"/>
      <c r="P3" s="126" t="str">
        <f>+'(1)'!C1&amp;"년"&amp;'(1)'!E1&amp;"월"&amp;C1&amp;"일"</f>
        <v>2022년8월4일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10976.242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6230.7219999999998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50877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17206.964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358.79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24.954000000000001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360000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383.74400000000003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11875682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18841499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18841499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330.89800000000002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98.638000000000005</v>
      </c>
      <c r="J10" s="42" t="str">
        <f t="shared" si="3"/>
        <v>OK케시백</v>
      </c>
      <c r="K10" s="44">
        <v>7098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-11581.43</v>
      </c>
      <c r="E11" s="42" t="str">
        <f>+'(1)'!E11</f>
        <v>모바일</v>
      </c>
      <c r="F11" s="44">
        <v>45000</v>
      </c>
      <c r="G11" s="27"/>
      <c r="H11" s="87" t="str">
        <f t="shared" si="2"/>
        <v>-</v>
      </c>
      <c r="I11" s="55">
        <f>SUM(I10*-35)</f>
        <v>-3452.3300000000004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429.53600000000006</v>
      </c>
      <c r="P11" s="51" t="str">
        <f t="shared" si="5"/>
        <v>OK케시백</v>
      </c>
      <c r="Q11" s="53">
        <f>SUM(F10+K10+F23+K23+F41+K41)</f>
        <v>11098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-15033.760000000002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12187870.918</v>
      </c>
      <c r="E13" s="29" t="str">
        <f>+'(1)'!E13</f>
        <v>합계</v>
      </c>
      <c r="F13" s="61">
        <f>SUM(F4:F12)</f>
        <v>12188682</v>
      </c>
      <c r="G13" s="62"/>
      <c r="H13" s="29" t="str">
        <f t="shared" si="2"/>
        <v>합계</v>
      </c>
      <c r="I13" s="60">
        <f>SUM((I4-I5-I6-I7-I8-I9)*$E$1+I11)</f>
        <v>7126975.102</v>
      </c>
      <c r="J13" s="29" t="str">
        <f t="shared" si="3"/>
        <v>합계</v>
      </c>
      <c r="K13" s="61">
        <f>IF(K8=0,0,SUM(K4:K12)-F8)</f>
        <v>7125915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811.08200000040233</v>
      </c>
      <c r="G14" s="27"/>
      <c r="H14" s="27"/>
      <c r="I14" s="27"/>
      <c r="J14" s="27"/>
      <c r="K14" s="67">
        <f>SUM(K13-I13)</f>
        <v>-1060.1019999999553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19314846.02</v>
      </c>
      <c r="P14" s="39" t="str">
        <f t="shared" si="5"/>
        <v>합계</v>
      </c>
      <c r="Q14" s="69">
        <f>SUM(Q5:Q13)</f>
        <v>19314597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-249.01999999955297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0</v>
      </c>
      <c r="Q19" s="48">
        <f t="shared" ref="Q19:Q24" si="12"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0</v>
      </c>
      <c r="Q20" s="53">
        <f t="shared" si="12"/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0</v>
      </c>
      <c r="Q21" s="53">
        <f t="shared" si="12"/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0</v>
      </c>
      <c r="Q22" s="53">
        <f t="shared" si="12"/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 t="shared" si="12"/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0</v>
      </c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0</v>
      </c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15847</v>
      </c>
      <c r="P29" s="107">
        <v>15847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1149</v>
      </c>
      <c r="F1" s="1"/>
      <c r="G1" s="1"/>
      <c r="H1" s="1"/>
      <c r="I1" s="101"/>
      <c r="J1" s="1"/>
      <c r="K1" s="1"/>
      <c r="L1" s="21">
        <f>+ROUND(+O5*0.584/1000,3)</f>
        <v>11.052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10.334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51.67</v>
      </c>
      <c r="M3" s="18" t="s">
        <v>10</v>
      </c>
      <c r="N3" s="3"/>
      <c r="O3" s="3"/>
      <c r="P3" s="126" t="str">
        <f>+'(1)'!C1&amp;"년"&amp;'(1)'!E1&amp;"월"&amp;C1&amp;"일"</f>
        <v>2022년8월5일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12209.86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6715.3779999999997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31176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18925.238000000001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437.68200000000002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510000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437.68200000000002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13213783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20636933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20636933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312.786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-10947.51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312.786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67981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-10947.51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13515285.012</v>
      </c>
      <c r="E13" s="29" t="str">
        <f>+'(1)'!E13</f>
        <v>합계</v>
      </c>
      <c r="F13" s="61">
        <f>SUM(F4:F12)</f>
        <v>13515764</v>
      </c>
      <c r="G13" s="62"/>
      <c r="H13" s="29" t="str">
        <f t="shared" si="2"/>
        <v>합계</v>
      </c>
      <c r="I13" s="60">
        <f>SUM((I4-I5-I6-I7-I8-I9)*$E$1+I11)</f>
        <v>7715969.3219999997</v>
      </c>
      <c r="J13" s="29" t="str">
        <f t="shared" si="3"/>
        <v>합계</v>
      </c>
      <c r="K13" s="61">
        <f>IF(K8=0,0,SUM(K4:K12)-F8)</f>
        <v>7715150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67981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478.98799999989569</v>
      </c>
      <c r="G14" s="27"/>
      <c r="H14" s="27"/>
      <c r="I14" s="27"/>
      <c r="J14" s="27"/>
      <c r="K14" s="67">
        <f>SUM(K13-I13)</f>
        <v>-819.32199999969453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21231254.333999999</v>
      </c>
      <c r="P14" s="39" t="str">
        <f t="shared" si="5"/>
        <v>합계</v>
      </c>
      <c r="Q14" s="69">
        <f>SUM(Q5:Q13)</f>
        <v>21230914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-340.33399999979883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59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108</v>
      </c>
      <c r="Q26" s="69">
        <f>SUM(Q19:Q25)</f>
        <v>32000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15847</v>
      </c>
      <c r="P29" s="107">
        <v>15849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1149</v>
      </c>
      <c r="F1" s="1"/>
      <c r="G1" s="1"/>
      <c r="H1" s="1"/>
      <c r="I1" s="1"/>
      <c r="J1" s="1"/>
      <c r="K1" s="1"/>
      <c r="L1" s="21">
        <f>+ROUND(+O5*0.584/1000,3)</f>
        <v>8.5329999999999995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10.034000000000001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60.204000000000008</v>
      </c>
      <c r="M3" s="18" t="s">
        <v>10</v>
      </c>
      <c r="N3" s="3"/>
      <c r="O3" s="3"/>
      <c r="P3" s="126" t="str">
        <f>+'(1)'!C1&amp;"년"&amp;'(1)'!E1&amp;"월"&amp;C1&amp;"일"</f>
        <v>2022년8월6일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9173.5840000000007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5438.393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52072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180000</v>
      </c>
      <c r="L5" s="2"/>
      <c r="M5" s="20"/>
      <c r="N5" s="45" t="str">
        <f>+C4</f>
        <v>판매량</v>
      </c>
      <c r="O5" s="46">
        <f>SUM(D4+I4+D17+I17+D35+I35)</f>
        <v>14611.977000000001</v>
      </c>
      <c r="P5" s="47" t="str">
        <f>+E4</f>
        <v>입금액</v>
      </c>
      <c r="Q5" s="48">
        <f>SUM(F4+K4+F17+K17+F35+K35)</f>
        <v>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121.98399999999999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29.058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385000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151.042</v>
      </c>
      <c r="P7" s="51" t="str">
        <f t="shared" ref="P7:P14" si="5">+E6</f>
        <v>천원권</v>
      </c>
      <c r="Q7" s="53">
        <f>SUM(F6+K6+F19+K19+F37+K37)</f>
        <v>4000</v>
      </c>
      <c r="R7" s="5" t="s">
        <v>60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10172372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16196987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 t="s">
        <v>61</v>
      </c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16196987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56.481999999999999</v>
      </c>
      <c r="E10" s="42" t="str">
        <f>+'(1)'!E10</f>
        <v>OK케시백</v>
      </c>
      <c r="F10" s="44">
        <v>8303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-1976.87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56.481999999999999</v>
      </c>
      <c r="P11" s="51" t="str">
        <f t="shared" si="5"/>
        <v>OK케시백</v>
      </c>
      <c r="Q11" s="53">
        <f>SUM(F10+K10+F23+K23+F41+K41)</f>
        <v>8303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-1976.87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10398311.530000001</v>
      </c>
      <c r="E13" s="29" t="str">
        <f>+'(1)'!E13</f>
        <v>합계</v>
      </c>
      <c r="F13" s="61">
        <f>SUM(F4:F12)</f>
        <v>10398675</v>
      </c>
      <c r="G13" s="62"/>
      <c r="H13" s="29" t="str">
        <f t="shared" si="2"/>
        <v>합계</v>
      </c>
      <c r="I13" s="60">
        <f>SUM((I4-I5-I6-I7-I8-I9)*$E$1+I11)</f>
        <v>6215325.915</v>
      </c>
      <c r="J13" s="29" t="str">
        <f t="shared" si="3"/>
        <v>합계</v>
      </c>
      <c r="K13" s="61">
        <f>IF(K8=0,0,SUM(K4:K12)-F8)</f>
        <v>6215615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363.46999999880791</v>
      </c>
      <c r="G14" s="27"/>
      <c r="H14" s="27"/>
      <c r="I14" s="27"/>
      <c r="J14" s="27"/>
      <c r="K14" s="67">
        <f>SUM(K13-I13)</f>
        <v>289.08499999996275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16613637.445000002</v>
      </c>
      <c r="P14" s="39" t="str">
        <f t="shared" si="5"/>
        <v>합계</v>
      </c>
      <c r="Q14" s="69">
        <f>SUM(Q5:Q13)</f>
        <v>16614290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652.55499999877065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17</v>
      </c>
      <c r="Q20" s="53">
        <f>SUM(P20*1000)</f>
        <v>17000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72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119</v>
      </c>
      <c r="Q26" s="69">
        <f>SUM(Q19:Q25)</f>
        <v>35000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15849</v>
      </c>
      <c r="P29" s="107">
        <v>15852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M20" sqref="M2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1149</v>
      </c>
      <c r="F1" s="1"/>
      <c r="G1" s="1"/>
      <c r="H1" s="1"/>
      <c r="I1" s="1"/>
      <c r="J1" s="1"/>
      <c r="K1" s="1"/>
      <c r="L1" s="21">
        <f>+ROUND(+O5*0.584/1000,3)</f>
        <v>6.5650000000000004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9.5380000000000003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66.766000000000005</v>
      </c>
      <c r="M3" s="18" t="s">
        <v>10</v>
      </c>
      <c r="N3" s="3"/>
      <c r="O3" s="3"/>
      <c r="P3" s="126" t="str">
        <f>+'(1)'!C1&amp;"년"&amp;'(1)'!E1&amp;"월"&amp;C1&amp;"일"</f>
        <v>2022년8월7일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7405.0219999999999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3837.0639999999999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40383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80000</v>
      </c>
      <c r="L5" s="2"/>
      <c r="M5" s="20"/>
      <c r="N5" s="45" t="str">
        <f>+C4</f>
        <v>판매량</v>
      </c>
      <c r="O5" s="46">
        <f>SUM(D4+I4+D17+I17+D35+I35)</f>
        <v>11242.085999999999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360000</v>
      </c>
      <c r="R6" s="7">
        <v>3.4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8116878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12437991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12437991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88.557000000000002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107.08799999999999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-3099.4949999999999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-3748.08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195.64499999999998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44927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-6847.5749999999989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8505270.7829999998</v>
      </c>
      <c r="E13" s="29" t="str">
        <f>+'(1)'!E13</f>
        <v>합계</v>
      </c>
      <c r="F13" s="61">
        <f>SUM(F4:F12)</f>
        <v>8504805</v>
      </c>
      <c r="G13" s="62"/>
      <c r="H13" s="29" t="str">
        <f t="shared" si="2"/>
        <v>합계</v>
      </c>
      <c r="I13" s="60">
        <f>SUM((I4-I5-I6-I7-I8-I9)*$E$1+I11)</f>
        <v>4405038.4559999993</v>
      </c>
      <c r="J13" s="29" t="str">
        <f t="shared" si="3"/>
        <v>합계</v>
      </c>
      <c r="K13" s="61">
        <f>IF(K8=0,0,SUM(K4:K12)-F8)</f>
        <v>4405113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44927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-465.78299999982119</v>
      </c>
      <c r="G14" s="27"/>
      <c r="H14" s="27"/>
      <c r="I14" s="27"/>
      <c r="J14" s="27"/>
      <c r="K14" s="67">
        <f>SUM(K13-I13)</f>
        <v>74.544000000692904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12910309.239</v>
      </c>
      <c r="P14" s="39" t="str">
        <f t="shared" si="5"/>
        <v>합계</v>
      </c>
      <c r="Q14" s="69">
        <f>SUM(Q5:Q13)</f>
        <v>12909918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-391.23899999912828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>
        <v>16</v>
      </c>
      <c r="Q20" s="53">
        <f>SUM(P20*1000)</f>
        <v>16000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67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>
        <v>96</v>
      </c>
      <c r="Q26" s="69">
        <f>SUM(Q19:Q25)</f>
        <v>23000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15852</v>
      </c>
      <c r="P29" s="107">
        <v>15853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1149</v>
      </c>
      <c r="F1" s="1"/>
      <c r="G1" s="1"/>
      <c r="H1" s="1"/>
      <c r="I1" s="1"/>
      <c r="J1" s="1"/>
      <c r="K1" s="1"/>
      <c r="L1" s="22">
        <f>+ROUND(+O5*0.584/1000,3)</f>
        <v>9.5719999999999992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9.5419999999999998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76.335999999999999</v>
      </c>
      <c r="M3" s="18" t="s">
        <v>10</v>
      </c>
      <c r="N3" s="3"/>
      <c r="O3" s="3"/>
      <c r="P3" s="126" t="str">
        <f>+'(1)'!C1&amp;"년"&amp;'(1)'!E1&amp;"월"&amp;C1&amp;"일"</f>
        <v>2022년8월8일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11182.523999999999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5208.5690000000004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24444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75000</v>
      </c>
      <c r="L5" s="2"/>
      <c r="M5" s="20"/>
      <c r="N5" s="45" t="str">
        <f>+C4</f>
        <v>판매량</v>
      </c>
      <c r="O5" s="46">
        <f>SUM(D4+I4+D17+I17+D35+I35)</f>
        <v>16391.093000000001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422.00400000000002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330000</v>
      </c>
      <c r="R6" s="7">
        <v>3.1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422.00400000000002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12056766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17956084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17956084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420.85700000000003</v>
      </c>
      <c r="E10" s="42" t="str">
        <f>+'(1)'!E10</f>
        <v>OK케시백</v>
      </c>
      <c r="F10" s="44">
        <v>30287</v>
      </c>
      <c r="G10" s="27"/>
      <c r="H10" s="42" t="str">
        <f t="shared" si="2"/>
        <v>고객우대</v>
      </c>
      <c r="I10" s="50">
        <v>40.18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-14729.995000000001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-1406.3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461.03700000000003</v>
      </c>
      <c r="P11" s="51" t="str">
        <f t="shared" si="5"/>
        <v>OK케시백</v>
      </c>
      <c r="Q11" s="53">
        <f>SUM(F10+K10+F23+K23+F41+K41)</f>
        <v>30287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-16136.295000000002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12349107.484999999</v>
      </c>
      <c r="E13" s="29" t="str">
        <f>+'(1)'!E13</f>
        <v>합계</v>
      </c>
      <c r="F13" s="61">
        <f>SUM(F4:F12)</f>
        <v>12349053</v>
      </c>
      <c r="G13" s="62"/>
      <c r="H13" s="29" t="str">
        <f t="shared" si="2"/>
        <v>합계</v>
      </c>
      <c r="I13" s="60">
        <f>SUM((I4-I5-I6-I7-I8-I9)*$E$1+I11)</f>
        <v>5983239.4810000006</v>
      </c>
      <c r="J13" s="29" t="str">
        <f t="shared" si="3"/>
        <v>합계</v>
      </c>
      <c r="K13" s="61">
        <f>IF(K8=0,0,SUM(K4:K12)-F8)</f>
        <v>5982318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-54.484999999403954</v>
      </c>
      <c r="G14" s="27"/>
      <c r="H14" s="27"/>
      <c r="I14" s="27"/>
      <c r="J14" s="27"/>
      <c r="K14" s="67">
        <f>SUM(K13-I13)</f>
        <v>-921.48100000061095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18332346.965999998</v>
      </c>
      <c r="P14" s="39" t="str">
        <f t="shared" si="5"/>
        <v>합계</v>
      </c>
      <c r="Q14" s="69">
        <f>SUM(Q5:Q13)</f>
        <v>18331371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-975.9660000000149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15853</v>
      </c>
      <c r="P29" s="107">
        <v>15853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1149</v>
      </c>
      <c r="F1" s="1"/>
      <c r="G1" s="1"/>
      <c r="H1" s="1"/>
      <c r="I1" s="1"/>
      <c r="J1" s="1"/>
      <c r="K1" s="1"/>
      <c r="L1" s="22">
        <f>+ROUND(+O5*0.584/1000,3)</f>
        <v>8.4039999999999999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9.4160000000000004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84.744</v>
      </c>
      <c r="M3" s="18" t="s">
        <v>10</v>
      </c>
      <c r="N3" s="3"/>
      <c r="O3" s="3"/>
      <c r="P3" s="126" t="str">
        <f>+'(1)'!C1&amp;"년"&amp;'(1)'!E1&amp;"월"&amp;C1&amp;"일"</f>
        <v>2022년8월9일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10035.157999999999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4355.3900000000003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44479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145000</v>
      </c>
      <c r="L5" s="2"/>
      <c r="M5" s="20"/>
      <c r="N5" s="45" t="str">
        <f>+C4</f>
        <v>판매량</v>
      </c>
      <c r="O5" s="46">
        <f>SUM(D4+I4+D17+I17+D35+I35)</f>
        <v>14390.547999999999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297.75700000000001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370000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297.75700000000001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10890083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15746653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15746653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367.25400000000002</v>
      </c>
      <c r="E10" s="42" t="str">
        <f>+'(1)'!E10</f>
        <v>OK케시백</v>
      </c>
      <c r="F10" s="44">
        <v>5000</v>
      </c>
      <c r="G10" s="27"/>
      <c r="H10" s="42" t="str">
        <f t="shared" si="2"/>
        <v>고객우대</v>
      </c>
      <c r="I10" s="50">
        <v>63.872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-12853.890000000001</v>
      </c>
      <c r="E11" s="42" t="str">
        <f>+'(1)'!E11</f>
        <v>모바일</v>
      </c>
      <c r="F11" s="44">
        <v>4000</v>
      </c>
      <c r="G11" s="27"/>
      <c r="H11" s="87" t="str">
        <f t="shared" si="2"/>
        <v>-</v>
      </c>
      <c r="I11" s="55">
        <f>SUM(I10*-35)</f>
        <v>-2235.52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431.12600000000003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-15089.410000000002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11175419.858999999</v>
      </c>
      <c r="E13" s="29" t="str">
        <f>+'(1)'!E13</f>
        <v>합계</v>
      </c>
      <c r="F13" s="61">
        <f>SUM(F4:F12)</f>
        <v>11175083</v>
      </c>
      <c r="G13" s="62"/>
      <c r="H13" s="29" t="str">
        <f t="shared" si="2"/>
        <v>합계</v>
      </c>
      <c r="I13" s="60">
        <f>SUM((I4-I5-I6-I7-I8-I9)*$E$1+I11)</f>
        <v>5002107.5900000008</v>
      </c>
      <c r="J13" s="29" t="str">
        <f t="shared" si="3"/>
        <v>합계</v>
      </c>
      <c r="K13" s="61">
        <f>IF(K8=0,0,SUM(K4:K12)-F8)</f>
        <v>5003570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-336.85899999924004</v>
      </c>
      <c r="G14" s="27"/>
      <c r="H14" s="27"/>
      <c r="I14" s="27"/>
      <c r="J14" s="27"/>
      <c r="K14" s="67">
        <f>SUM(K13-I13)</f>
        <v>1462.4099999992177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16177527.448999999</v>
      </c>
      <c r="P14" s="39" t="str">
        <f t="shared" si="5"/>
        <v>합계</v>
      </c>
      <c r="Q14" s="69">
        <f>SUM(Q5:Q13)</f>
        <v>16178653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1125.5509999999776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34</v>
      </c>
      <c r="O18" s="124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37</v>
      </c>
      <c r="O19" s="116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38</v>
      </c>
      <c r="O20" s="122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48</v>
      </c>
      <c r="O21" s="122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53</v>
      </c>
      <c r="O22" s="118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58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52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39</v>
      </c>
      <c r="O25" s="120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40</v>
      </c>
      <c r="O26" s="112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15853</v>
      </c>
      <c r="P29" s="107">
        <v>15853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2022-08-31T23:43:42Z</dcterms:modified>
</cp:coreProperties>
</file>