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4120" windowHeight="12570" tabRatio="780" firstSheet="10" activeTab="30"/>
  </bookViews>
  <sheets>
    <sheet name="(1)" sheetId="1" r:id="rId1"/>
    <sheet name="(2)" sheetId="13" r:id="rId2"/>
    <sheet name="(3)" sheetId="131" r:id="rId3"/>
    <sheet name="(4)" sheetId="132" r:id="rId4"/>
    <sheet name="(5)" sheetId="133" r:id="rId5"/>
    <sheet name="(6)" sheetId="134" r:id="rId6"/>
    <sheet name="(7)" sheetId="135" r:id="rId7"/>
    <sheet name="(8)" sheetId="136" r:id="rId8"/>
    <sheet name="(9)" sheetId="137" r:id="rId9"/>
    <sheet name="(10)" sheetId="138" r:id="rId10"/>
    <sheet name="(11)" sheetId="139" r:id="rId11"/>
    <sheet name="(12)" sheetId="140" r:id="rId12"/>
    <sheet name="(13)" sheetId="141" r:id="rId13"/>
    <sheet name="(14)" sheetId="142" r:id="rId14"/>
    <sheet name="(15)" sheetId="143" r:id="rId15"/>
    <sheet name="(16)" sheetId="144" r:id="rId16"/>
    <sheet name="(17)" sheetId="145" r:id="rId17"/>
    <sheet name="(18)" sheetId="146" r:id="rId18"/>
    <sheet name="(19)" sheetId="147" r:id="rId19"/>
    <sheet name="(20)" sheetId="148" r:id="rId20"/>
    <sheet name="(21)" sheetId="149" r:id="rId21"/>
    <sheet name="(22)" sheetId="150" r:id="rId22"/>
    <sheet name="(23)" sheetId="151" r:id="rId23"/>
    <sheet name="(24)" sheetId="152" r:id="rId24"/>
    <sheet name="(25)" sheetId="153" r:id="rId25"/>
    <sheet name="(26)" sheetId="154" r:id="rId26"/>
    <sheet name="(27)" sheetId="155" r:id="rId27"/>
    <sheet name="(28)" sheetId="156" r:id="rId28"/>
    <sheet name="(29)" sheetId="157" r:id="rId29"/>
    <sheet name="(30)" sheetId="158" r:id="rId30"/>
    <sheet name="(31)" sheetId="159" r:id="rId31"/>
    <sheet name="Sheet1" sheetId="160" r:id="rId32"/>
    <sheet name="Sheet2" sheetId="161" r:id="rId33"/>
    <sheet name="Sheet3" sheetId="162" r:id="rId34"/>
  </sheets>
  <calcPr calcId="144525"/>
</workbook>
</file>

<file path=xl/calcChain.xml><?xml version="1.0" encoding="utf-8"?>
<calcChain xmlns="http://schemas.openxmlformats.org/spreadsheetml/2006/main">
  <c r="F13" i="155" l="1"/>
  <c r="P25" i="154" l="1"/>
  <c r="P25" i="146" l="1"/>
  <c r="Q22" i="146"/>
  <c r="Q20" i="146"/>
  <c r="Q19" i="146"/>
  <c r="P25" i="147"/>
  <c r="Q22" i="147"/>
  <c r="Q20" i="147"/>
  <c r="Q19" i="147"/>
  <c r="P25" i="148"/>
  <c r="Q22" i="148"/>
  <c r="Q20" i="148"/>
  <c r="Q19" i="148"/>
  <c r="P25" i="149"/>
  <c r="Q22" i="149"/>
  <c r="Q20" i="149"/>
  <c r="Q19" i="149"/>
  <c r="P25" i="150"/>
  <c r="Q22" i="150"/>
  <c r="Q20" i="150"/>
  <c r="Q19" i="150"/>
  <c r="P25" i="151"/>
  <c r="Q22" i="151"/>
  <c r="Q20" i="151"/>
  <c r="Q19" i="151"/>
  <c r="P25" i="152"/>
  <c r="Q22" i="152"/>
  <c r="Q20" i="152"/>
  <c r="Q19" i="152"/>
  <c r="P25" i="153"/>
  <c r="Q22" i="153"/>
  <c r="Q26" i="153" s="1"/>
  <c r="Q20" i="153"/>
  <c r="Q19" i="153"/>
  <c r="Q22" i="154"/>
  <c r="Q20" i="154"/>
  <c r="Q19" i="154"/>
  <c r="Q26" i="154" s="1"/>
  <c r="P25" i="155"/>
  <c r="Q22" i="155"/>
  <c r="Q20" i="155"/>
  <c r="Q19" i="155"/>
  <c r="P25" i="156"/>
  <c r="Q22" i="156"/>
  <c r="Q20" i="156"/>
  <c r="Q19" i="156"/>
  <c r="P25" i="157"/>
  <c r="Q22" i="157"/>
  <c r="Q20" i="157"/>
  <c r="Q19" i="157"/>
  <c r="P25" i="158"/>
  <c r="Q22" i="158"/>
  <c r="Q20" i="158"/>
  <c r="Q19" i="158"/>
  <c r="P25" i="159"/>
  <c r="Q22" i="159"/>
  <c r="Q20" i="159"/>
  <c r="Q19" i="159"/>
  <c r="Q26" i="159" l="1"/>
  <c r="Q26" i="156"/>
  <c r="Q26" i="157"/>
  <c r="Q26" i="155"/>
  <c r="Q26" i="158"/>
  <c r="Q26" i="152"/>
  <c r="Q26" i="151"/>
  <c r="Q26" i="150"/>
  <c r="Q26" i="149"/>
  <c r="Q26" i="148"/>
  <c r="Q26" i="147"/>
  <c r="Q26" i="146"/>
  <c r="Q24" i="144"/>
  <c r="J7" i="1" l="1"/>
  <c r="Q24" i="131" l="1"/>
  <c r="Q24" i="13" l="1"/>
  <c r="P25" i="145" l="1"/>
  <c r="Q22" i="145"/>
  <c r="Q20" i="145"/>
  <c r="Q19" i="145"/>
  <c r="P25" i="144"/>
  <c r="Q22" i="144"/>
  <c r="Q20" i="144"/>
  <c r="Q19" i="144"/>
  <c r="P25" i="143"/>
  <c r="Q23" i="143"/>
  <c r="Q22" i="143"/>
  <c r="Q20" i="143"/>
  <c r="Q19" i="143"/>
  <c r="P25" i="142"/>
  <c r="Q23" i="142"/>
  <c r="Q22" i="142"/>
  <c r="Q20" i="142"/>
  <c r="Q19" i="142"/>
  <c r="P25" i="141"/>
  <c r="Q23" i="141"/>
  <c r="Q22" i="141"/>
  <c r="Q20" i="141"/>
  <c r="Q19" i="141"/>
  <c r="P25" i="140"/>
  <c r="Q23" i="140"/>
  <c r="Q22" i="140"/>
  <c r="Q20" i="140"/>
  <c r="Q19" i="140"/>
  <c r="P25" i="139"/>
  <c r="Q23" i="139"/>
  <c r="Q22" i="139"/>
  <c r="Q20" i="139"/>
  <c r="Q19" i="139"/>
  <c r="P25" i="138"/>
  <c r="Q23" i="138"/>
  <c r="Q22" i="138"/>
  <c r="Q20" i="138"/>
  <c r="Q19" i="138"/>
  <c r="P25" i="137"/>
  <c r="Q23" i="137"/>
  <c r="Q22" i="137"/>
  <c r="Q20" i="137"/>
  <c r="Q19" i="137"/>
  <c r="P25" i="136"/>
  <c r="Q23" i="136"/>
  <c r="Q22" i="136"/>
  <c r="Q20" i="136"/>
  <c r="Q19" i="136"/>
  <c r="P25" i="135"/>
  <c r="Q23" i="135"/>
  <c r="Q22" i="135"/>
  <c r="Q20" i="135"/>
  <c r="Q19" i="135"/>
  <c r="Q26" i="134"/>
  <c r="P25" i="134"/>
  <c r="Q23" i="134"/>
  <c r="Q22" i="134"/>
  <c r="Q20" i="134"/>
  <c r="Q19" i="134"/>
  <c r="P25" i="133"/>
  <c r="Q23" i="133"/>
  <c r="Q22" i="133"/>
  <c r="Q20" i="133"/>
  <c r="Q19" i="133"/>
  <c r="P25" i="132"/>
  <c r="Q23" i="132"/>
  <c r="Q22" i="132"/>
  <c r="Q20" i="132"/>
  <c r="Q19" i="132"/>
  <c r="Q23" i="131"/>
  <c r="Q22" i="131"/>
  <c r="Q21" i="131"/>
  <c r="Q20" i="131"/>
  <c r="Q19" i="131"/>
  <c r="P25" i="13"/>
  <c r="Q23" i="13"/>
  <c r="Q22" i="13"/>
  <c r="Q20" i="13"/>
  <c r="Q19" i="13"/>
  <c r="Q26" i="145" l="1"/>
  <c r="Q26" i="144"/>
  <c r="Q26" i="143"/>
  <c r="Q26" i="142"/>
  <c r="Q26" i="141"/>
  <c r="Q26" i="140"/>
  <c r="Q26" i="139"/>
  <c r="Q26" i="138"/>
  <c r="Q26" i="137"/>
  <c r="Q26" i="136"/>
  <c r="Q26" i="135"/>
  <c r="Q26" i="133"/>
  <c r="Q26" i="132"/>
  <c r="Q26" i="131"/>
  <c r="Q26" i="13"/>
  <c r="Q29" i="158"/>
  <c r="Q29" i="157"/>
  <c r="Q29" i="156"/>
  <c r="Q29" i="155"/>
  <c r="Q29" i="154"/>
  <c r="Q29" i="153"/>
  <c r="Q29" i="152"/>
  <c r="Q29" i="151"/>
  <c r="Q29" i="150"/>
  <c r="Q29" i="149"/>
  <c r="Q29" i="148"/>
  <c r="Q29" i="147"/>
  <c r="Q29" i="146"/>
  <c r="Q29" i="145"/>
  <c r="Q29" i="144"/>
  <c r="Q29" i="143"/>
  <c r="Q29" i="142"/>
  <c r="Q29" i="141"/>
  <c r="Q29" i="140"/>
  <c r="Q29" i="139"/>
  <c r="Q29" i="138"/>
  <c r="Q29" i="137"/>
  <c r="Q29" i="136"/>
  <c r="Q29" i="135"/>
  <c r="Q29" i="134"/>
  <c r="Q29" i="133"/>
  <c r="Q29" i="132"/>
  <c r="Q29" i="131"/>
  <c r="Q29" i="13"/>
  <c r="Q29" i="1"/>
  <c r="Q22" i="1" l="1"/>
  <c r="I24" i="159" l="1"/>
  <c r="H24" i="159"/>
  <c r="E24" i="159"/>
  <c r="D24" i="159"/>
  <c r="I11" i="159"/>
  <c r="D11" i="159"/>
  <c r="I24" i="158"/>
  <c r="H24" i="158"/>
  <c r="E24" i="158"/>
  <c r="D24" i="158"/>
  <c r="I11" i="158"/>
  <c r="D11" i="158"/>
  <c r="I24" i="157"/>
  <c r="H24" i="157"/>
  <c r="E24" i="157"/>
  <c r="D24" i="157"/>
  <c r="I11" i="157"/>
  <c r="D11" i="157"/>
  <c r="I24" i="156"/>
  <c r="H24" i="156"/>
  <c r="E24" i="156"/>
  <c r="D24" i="156"/>
  <c r="I11" i="156"/>
  <c r="D11" i="156"/>
  <c r="I24" i="155"/>
  <c r="H24" i="155"/>
  <c r="E24" i="155"/>
  <c r="D24" i="155"/>
  <c r="I11" i="155"/>
  <c r="D11" i="155"/>
  <c r="D13" i="155" s="1"/>
  <c r="I24" i="154"/>
  <c r="H24" i="154"/>
  <c r="E24" i="154"/>
  <c r="D24" i="154"/>
  <c r="I11" i="154"/>
  <c r="D11" i="154"/>
  <c r="I24" i="153"/>
  <c r="H24" i="153"/>
  <c r="E24" i="153"/>
  <c r="D24" i="153"/>
  <c r="I11" i="153"/>
  <c r="D11" i="153"/>
  <c r="I24" i="152"/>
  <c r="H24" i="152"/>
  <c r="E24" i="152"/>
  <c r="D24" i="152"/>
  <c r="I11" i="152"/>
  <c r="D11" i="152"/>
  <c r="I24" i="151"/>
  <c r="H24" i="151"/>
  <c r="E24" i="151"/>
  <c r="D24" i="151"/>
  <c r="I11" i="151"/>
  <c r="D11" i="151"/>
  <c r="I24" i="150"/>
  <c r="H24" i="150"/>
  <c r="E24" i="150"/>
  <c r="D24" i="150"/>
  <c r="I11" i="150"/>
  <c r="D11" i="150"/>
  <c r="I24" i="149"/>
  <c r="H24" i="149"/>
  <c r="E24" i="149"/>
  <c r="D24" i="149"/>
  <c r="I11" i="149"/>
  <c r="D11" i="149"/>
  <c r="I24" i="148"/>
  <c r="H24" i="148"/>
  <c r="E24" i="148"/>
  <c r="D24" i="148"/>
  <c r="I11" i="148"/>
  <c r="D11" i="148"/>
  <c r="I24" i="147"/>
  <c r="H24" i="147"/>
  <c r="E24" i="147"/>
  <c r="D24" i="147"/>
  <c r="I11" i="147"/>
  <c r="D11" i="147"/>
  <c r="I24" i="146"/>
  <c r="H24" i="146"/>
  <c r="E24" i="146"/>
  <c r="D24" i="146"/>
  <c r="I11" i="146"/>
  <c r="D11" i="146"/>
  <c r="I24" i="145"/>
  <c r="H24" i="145"/>
  <c r="E24" i="145"/>
  <c r="D24" i="145"/>
  <c r="I11" i="145"/>
  <c r="D11" i="145"/>
  <c r="I24" i="144"/>
  <c r="H24" i="144"/>
  <c r="E24" i="144"/>
  <c r="D24" i="144"/>
  <c r="I11" i="144"/>
  <c r="D11" i="144"/>
  <c r="I24" i="143"/>
  <c r="H24" i="143"/>
  <c r="E24" i="143"/>
  <c r="D24" i="143"/>
  <c r="O12" i="143"/>
  <c r="I11" i="143"/>
  <c r="D11" i="143"/>
  <c r="I24" i="142"/>
  <c r="H24" i="142"/>
  <c r="E24" i="142"/>
  <c r="D24" i="142"/>
  <c r="I11" i="142"/>
  <c r="D11" i="142"/>
  <c r="I24" i="141"/>
  <c r="H24" i="141"/>
  <c r="E24" i="141"/>
  <c r="D24" i="141"/>
  <c r="I11" i="141"/>
  <c r="D11" i="141"/>
  <c r="I24" i="140"/>
  <c r="H24" i="140"/>
  <c r="E24" i="140"/>
  <c r="D24" i="140"/>
  <c r="I11" i="140"/>
  <c r="D11" i="140"/>
  <c r="I24" i="139"/>
  <c r="H24" i="139"/>
  <c r="E24" i="139"/>
  <c r="D24" i="139"/>
  <c r="I11" i="139"/>
  <c r="D11" i="139"/>
  <c r="I24" i="138"/>
  <c r="H24" i="138"/>
  <c r="E24" i="138"/>
  <c r="D24" i="138"/>
  <c r="I11" i="138"/>
  <c r="D11" i="138"/>
  <c r="I24" i="137"/>
  <c r="H24" i="137"/>
  <c r="E24" i="137"/>
  <c r="D24" i="137"/>
  <c r="I11" i="137"/>
  <c r="D11" i="137"/>
  <c r="I24" i="136"/>
  <c r="H24" i="136"/>
  <c r="E24" i="136"/>
  <c r="D24" i="136"/>
  <c r="I11" i="136"/>
  <c r="D11" i="136"/>
  <c r="I24" i="135"/>
  <c r="H24" i="135"/>
  <c r="E24" i="135"/>
  <c r="D24" i="135"/>
  <c r="I11" i="135"/>
  <c r="D11" i="135"/>
  <c r="I24" i="134"/>
  <c r="H24" i="134"/>
  <c r="E24" i="134"/>
  <c r="D24" i="134"/>
  <c r="I11" i="134"/>
  <c r="D11" i="134"/>
  <c r="I24" i="133"/>
  <c r="H24" i="133"/>
  <c r="E24" i="133"/>
  <c r="D24" i="133"/>
  <c r="I11" i="133"/>
  <c r="D11" i="133"/>
  <c r="I24" i="132"/>
  <c r="H24" i="132"/>
  <c r="E24" i="132"/>
  <c r="D24" i="132"/>
  <c r="I11" i="132"/>
  <c r="D11" i="132"/>
  <c r="I24" i="131"/>
  <c r="H24" i="131"/>
  <c r="E24" i="131"/>
  <c r="D24" i="131"/>
  <c r="I11" i="131"/>
  <c r="D11" i="131"/>
  <c r="O12" i="13"/>
  <c r="I24" i="13"/>
  <c r="D24" i="13"/>
  <c r="I11" i="13"/>
  <c r="D11" i="13"/>
  <c r="I24" i="1"/>
  <c r="D24" i="1"/>
  <c r="I11" i="1"/>
  <c r="D11" i="1"/>
  <c r="I26" i="1" l="1"/>
  <c r="I13" i="1"/>
  <c r="D26" i="1"/>
  <c r="D13" i="1"/>
  <c r="K26" i="13"/>
  <c r="F26" i="13"/>
  <c r="E26" i="13"/>
  <c r="J26" i="13" s="1"/>
  <c r="H25" i="13"/>
  <c r="C25" i="13"/>
  <c r="J24" i="13"/>
  <c r="H24" i="13"/>
  <c r="E24" i="13"/>
  <c r="C24" i="13"/>
  <c r="J23" i="13"/>
  <c r="E23" i="13"/>
  <c r="J22" i="13"/>
  <c r="H22" i="13"/>
  <c r="E22" i="13"/>
  <c r="C22" i="13"/>
  <c r="J21" i="13"/>
  <c r="H21" i="13"/>
  <c r="E21" i="13"/>
  <c r="C21" i="13"/>
  <c r="H20" i="13"/>
  <c r="C20" i="13"/>
  <c r="J19" i="13"/>
  <c r="H19" i="13"/>
  <c r="E19" i="13"/>
  <c r="C19" i="13"/>
  <c r="J18" i="13"/>
  <c r="H18" i="13"/>
  <c r="E18" i="13"/>
  <c r="C18" i="13"/>
  <c r="J17" i="13"/>
  <c r="H17" i="13"/>
  <c r="E17" i="13"/>
  <c r="C17" i="13"/>
  <c r="K16" i="13"/>
  <c r="J16" i="13"/>
  <c r="I16" i="13"/>
  <c r="H16" i="13"/>
  <c r="F16" i="13"/>
  <c r="E16" i="13"/>
  <c r="D16" i="13"/>
  <c r="C16" i="13"/>
  <c r="L14" i="13"/>
  <c r="N13" i="13"/>
  <c r="K13" i="13"/>
  <c r="F13" i="13"/>
  <c r="E13" i="13"/>
  <c r="J13" i="13" s="1"/>
  <c r="C13" i="13"/>
  <c r="C26" i="13" s="1"/>
  <c r="H26" i="13" s="1"/>
  <c r="K26" i="131"/>
  <c r="F26" i="131"/>
  <c r="E26" i="131"/>
  <c r="J26" i="131" s="1"/>
  <c r="H25" i="131"/>
  <c r="C25" i="131"/>
  <c r="J24" i="131"/>
  <c r="C24" i="131"/>
  <c r="J23" i="131"/>
  <c r="E23" i="131"/>
  <c r="J22" i="131"/>
  <c r="H22" i="131"/>
  <c r="E22" i="131"/>
  <c r="C22" i="131"/>
  <c r="J21" i="131"/>
  <c r="H21" i="131"/>
  <c r="E21" i="131"/>
  <c r="C21" i="131"/>
  <c r="H20" i="131"/>
  <c r="C20" i="131"/>
  <c r="J19" i="131"/>
  <c r="H19" i="131"/>
  <c r="E19" i="131"/>
  <c r="C19" i="131"/>
  <c r="J18" i="131"/>
  <c r="H18" i="131"/>
  <c r="E18" i="131"/>
  <c r="C18" i="131"/>
  <c r="J17" i="131"/>
  <c r="H17" i="131"/>
  <c r="E17" i="131"/>
  <c r="C17" i="131"/>
  <c r="K16" i="131"/>
  <c r="J16" i="131"/>
  <c r="I16" i="131"/>
  <c r="H16" i="131"/>
  <c r="F16" i="131"/>
  <c r="E16" i="131"/>
  <c r="D16" i="131"/>
  <c r="C16" i="131"/>
  <c r="L14" i="131"/>
  <c r="N13" i="131"/>
  <c r="K13" i="131"/>
  <c r="F13" i="131"/>
  <c r="E13" i="131"/>
  <c r="J13" i="131" s="1"/>
  <c r="C13" i="131"/>
  <c r="H13" i="131" s="1"/>
  <c r="K26" i="132"/>
  <c r="F26" i="132"/>
  <c r="E26" i="132"/>
  <c r="J26" i="132" s="1"/>
  <c r="H25" i="132"/>
  <c r="C25" i="132"/>
  <c r="J24" i="132"/>
  <c r="C24" i="132"/>
  <c r="J23" i="132"/>
  <c r="E23" i="132"/>
  <c r="J22" i="132"/>
  <c r="H22" i="132"/>
  <c r="E22" i="132"/>
  <c r="C22" i="132"/>
  <c r="J21" i="132"/>
  <c r="H21" i="132"/>
  <c r="E21" i="132"/>
  <c r="C21" i="132"/>
  <c r="H20" i="132"/>
  <c r="C20" i="132"/>
  <c r="J19" i="132"/>
  <c r="H19" i="132"/>
  <c r="E19" i="132"/>
  <c r="C19" i="132"/>
  <c r="J18" i="132"/>
  <c r="H18" i="132"/>
  <c r="E18" i="132"/>
  <c r="C18" i="132"/>
  <c r="J17" i="132"/>
  <c r="H17" i="132"/>
  <c r="E17" i="132"/>
  <c r="C17" i="132"/>
  <c r="K16" i="132"/>
  <c r="J16" i="132"/>
  <c r="I16" i="132"/>
  <c r="H16" i="132"/>
  <c r="F16" i="132"/>
  <c r="E16" i="132"/>
  <c r="D16" i="132"/>
  <c r="C16" i="132"/>
  <c r="L14" i="132"/>
  <c r="N13" i="132"/>
  <c r="K13" i="132"/>
  <c r="F13" i="132"/>
  <c r="E13" i="132"/>
  <c r="J13" i="132" s="1"/>
  <c r="C13" i="132"/>
  <c r="C26" i="132" s="1"/>
  <c r="H26" i="132" s="1"/>
  <c r="K26" i="133"/>
  <c r="F26" i="133"/>
  <c r="E26" i="133"/>
  <c r="J26" i="133" s="1"/>
  <c r="H25" i="133"/>
  <c r="C25" i="133"/>
  <c r="J24" i="133"/>
  <c r="C24" i="133"/>
  <c r="J23" i="133"/>
  <c r="E23" i="133"/>
  <c r="J22" i="133"/>
  <c r="H22" i="133"/>
  <c r="E22" i="133"/>
  <c r="C22" i="133"/>
  <c r="J21" i="133"/>
  <c r="H21" i="133"/>
  <c r="E21" i="133"/>
  <c r="C21" i="133"/>
  <c r="H20" i="133"/>
  <c r="C20" i="133"/>
  <c r="J19" i="133"/>
  <c r="H19" i="133"/>
  <c r="E19" i="133"/>
  <c r="C19" i="133"/>
  <c r="J18" i="133"/>
  <c r="H18" i="133"/>
  <c r="E18" i="133"/>
  <c r="C18" i="133"/>
  <c r="J17" i="133"/>
  <c r="H17" i="133"/>
  <c r="E17" i="133"/>
  <c r="C17" i="133"/>
  <c r="K16" i="133"/>
  <c r="J16" i="133"/>
  <c r="I16" i="133"/>
  <c r="H16" i="133"/>
  <c r="F16" i="133"/>
  <c r="E16" i="133"/>
  <c r="D16" i="133"/>
  <c r="C16" i="133"/>
  <c r="L14" i="133"/>
  <c r="N13" i="133"/>
  <c r="K13" i="133"/>
  <c r="F13" i="133"/>
  <c r="E13" i="133"/>
  <c r="J13" i="133" s="1"/>
  <c r="C13" i="133"/>
  <c r="N14" i="133" s="1"/>
  <c r="K26" i="134"/>
  <c r="F26" i="134"/>
  <c r="E26" i="134"/>
  <c r="J26" i="134" s="1"/>
  <c r="H25" i="134"/>
  <c r="C25" i="134"/>
  <c r="J24" i="134"/>
  <c r="C24" i="134"/>
  <c r="J23" i="134"/>
  <c r="E23" i="134"/>
  <c r="J22" i="134"/>
  <c r="H22" i="134"/>
  <c r="E22" i="134"/>
  <c r="C22" i="134"/>
  <c r="J21" i="134"/>
  <c r="H21" i="134"/>
  <c r="E21" i="134"/>
  <c r="C21" i="134"/>
  <c r="H20" i="134"/>
  <c r="C20" i="134"/>
  <c r="J19" i="134"/>
  <c r="H19" i="134"/>
  <c r="E19" i="134"/>
  <c r="C19" i="134"/>
  <c r="J18" i="134"/>
  <c r="H18" i="134"/>
  <c r="E18" i="134"/>
  <c r="C18" i="134"/>
  <c r="J17" i="134"/>
  <c r="H17" i="134"/>
  <c r="E17" i="134"/>
  <c r="C17" i="134"/>
  <c r="K16" i="134"/>
  <c r="J16" i="134"/>
  <c r="I16" i="134"/>
  <c r="H16" i="134"/>
  <c r="F16" i="134"/>
  <c r="E16" i="134"/>
  <c r="D16" i="134"/>
  <c r="C16" i="134"/>
  <c r="L14" i="134"/>
  <c r="N13" i="134"/>
  <c r="K13" i="134"/>
  <c r="F13" i="134"/>
  <c r="E13" i="134"/>
  <c r="J13" i="134" s="1"/>
  <c r="C13" i="134"/>
  <c r="N14" i="134" s="1"/>
  <c r="K26" i="135"/>
  <c r="F26" i="135"/>
  <c r="E26" i="135"/>
  <c r="J26" i="135" s="1"/>
  <c r="H25" i="135"/>
  <c r="C25" i="135"/>
  <c r="J24" i="135"/>
  <c r="C24" i="135"/>
  <c r="J23" i="135"/>
  <c r="E23" i="135"/>
  <c r="J22" i="135"/>
  <c r="H22" i="135"/>
  <c r="E22" i="135"/>
  <c r="C22" i="135"/>
  <c r="J21" i="135"/>
  <c r="H21" i="135"/>
  <c r="E21" i="135"/>
  <c r="C21" i="135"/>
  <c r="H20" i="135"/>
  <c r="C20" i="135"/>
  <c r="J19" i="135"/>
  <c r="H19" i="135"/>
  <c r="E19" i="135"/>
  <c r="C19" i="135"/>
  <c r="J18" i="135"/>
  <c r="H18" i="135"/>
  <c r="E18" i="135"/>
  <c r="C18" i="135"/>
  <c r="J17" i="135"/>
  <c r="H17" i="135"/>
  <c r="E17" i="135"/>
  <c r="C17" i="135"/>
  <c r="K16" i="135"/>
  <c r="J16" i="135"/>
  <c r="I16" i="135"/>
  <c r="H16" i="135"/>
  <c r="F16" i="135"/>
  <c r="E16" i="135"/>
  <c r="D16" i="135"/>
  <c r="C16" i="135"/>
  <c r="L14" i="135"/>
  <c r="N13" i="135"/>
  <c r="K13" i="135"/>
  <c r="F13" i="135"/>
  <c r="E13" i="135"/>
  <c r="J13" i="135" s="1"/>
  <c r="C13" i="135"/>
  <c r="N14" i="135" s="1"/>
  <c r="K26" i="136"/>
  <c r="F26" i="136"/>
  <c r="E26" i="136"/>
  <c r="J26" i="136" s="1"/>
  <c r="H25" i="136"/>
  <c r="C25" i="136"/>
  <c r="J24" i="136"/>
  <c r="C24" i="136"/>
  <c r="J23" i="136"/>
  <c r="E23" i="136"/>
  <c r="J22" i="136"/>
  <c r="H22" i="136"/>
  <c r="E22" i="136"/>
  <c r="C22" i="136"/>
  <c r="J21" i="136"/>
  <c r="H21" i="136"/>
  <c r="E21" i="136"/>
  <c r="C21" i="136"/>
  <c r="H20" i="136"/>
  <c r="C20" i="136"/>
  <c r="J19" i="136"/>
  <c r="H19" i="136"/>
  <c r="E19" i="136"/>
  <c r="C19" i="136"/>
  <c r="J18" i="136"/>
  <c r="H18" i="136"/>
  <c r="E18" i="136"/>
  <c r="C18" i="136"/>
  <c r="J17" i="136"/>
  <c r="H17" i="136"/>
  <c r="E17" i="136"/>
  <c r="C17" i="136"/>
  <c r="K16" i="136"/>
  <c r="J16" i="136"/>
  <c r="I16" i="136"/>
  <c r="H16" i="136"/>
  <c r="F16" i="136"/>
  <c r="E16" i="136"/>
  <c r="D16" i="136"/>
  <c r="C16" i="136"/>
  <c r="L14" i="136"/>
  <c r="N13" i="136"/>
  <c r="K13" i="136"/>
  <c r="F13" i="136"/>
  <c r="E13" i="136"/>
  <c r="J13" i="136" s="1"/>
  <c r="C13" i="136"/>
  <c r="C26" i="136" s="1"/>
  <c r="H26" i="136" s="1"/>
  <c r="K26" i="137"/>
  <c r="F26" i="137"/>
  <c r="E26" i="137"/>
  <c r="J26" i="137" s="1"/>
  <c r="H25" i="137"/>
  <c r="C25" i="137"/>
  <c r="J24" i="137"/>
  <c r="C24" i="137"/>
  <c r="J23" i="137"/>
  <c r="E23" i="137"/>
  <c r="J22" i="137"/>
  <c r="H22" i="137"/>
  <c r="E22" i="137"/>
  <c r="C22" i="137"/>
  <c r="J21" i="137"/>
  <c r="H21" i="137"/>
  <c r="E21" i="137"/>
  <c r="C21" i="137"/>
  <c r="H20" i="137"/>
  <c r="C20" i="137"/>
  <c r="J19" i="137"/>
  <c r="H19" i="137"/>
  <c r="E19" i="137"/>
  <c r="C19" i="137"/>
  <c r="J18" i="137"/>
  <c r="H18" i="137"/>
  <c r="E18" i="137"/>
  <c r="C18" i="137"/>
  <c r="J17" i="137"/>
  <c r="H17" i="137"/>
  <c r="E17" i="137"/>
  <c r="C17" i="137"/>
  <c r="K16" i="137"/>
  <c r="J16" i="137"/>
  <c r="I16" i="137"/>
  <c r="H16" i="137"/>
  <c r="F16" i="137"/>
  <c r="E16" i="137"/>
  <c r="D16" i="137"/>
  <c r="C16" i="137"/>
  <c r="L14" i="137"/>
  <c r="N13" i="137"/>
  <c r="K13" i="137"/>
  <c r="F13" i="137"/>
  <c r="E13" i="137"/>
  <c r="J13" i="137" s="1"/>
  <c r="C13" i="137"/>
  <c r="C26" i="137" s="1"/>
  <c r="H26" i="137" s="1"/>
  <c r="K26" i="138"/>
  <c r="F26" i="138"/>
  <c r="E26" i="138"/>
  <c r="J26" i="138" s="1"/>
  <c r="H25" i="138"/>
  <c r="C25" i="138"/>
  <c r="J24" i="138"/>
  <c r="C24" i="138"/>
  <c r="J23" i="138"/>
  <c r="E23" i="138"/>
  <c r="J22" i="138"/>
  <c r="H22" i="138"/>
  <c r="E22" i="138"/>
  <c r="C22" i="138"/>
  <c r="J21" i="138"/>
  <c r="H21" i="138"/>
  <c r="E21" i="138"/>
  <c r="C21" i="138"/>
  <c r="H20" i="138"/>
  <c r="C20" i="138"/>
  <c r="J19" i="138"/>
  <c r="H19" i="138"/>
  <c r="E19" i="138"/>
  <c r="C19" i="138"/>
  <c r="J18" i="138"/>
  <c r="H18" i="138"/>
  <c r="E18" i="138"/>
  <c r="C18" i="138"/>
  <c r="J17" i="138"/>
  <c r="H17" i="138"/>
  <c r="E17" i="138"/>
  <c r="C17" i="138"/>
  <c r="K16" i="138"/>
  <c r="J16" i="138"/>
  <c r="I16" i="138"/>
  <c r="H16" i="138"/>
  <c r="F16" i="138"/>
  <c r="E16" i="138"/>
  <c r="D16" i="138"/>
  <c r="C16" i="138"/>
  <c r="L14" i="138"/>
  <c r="N13" i="138"/>
  <c r="K13" i="138"/>
  <c r="F13" i="138"/>
  <c r="E13" i="138"/>
  <c r="J13" i="138" s="1"/>
  <c r="C13" i="138"/>
  <c r="C26" i="138" s="1"/>
  <c r="H26" i="138" s="1"/>
  <c r="K26" i="139"/>
  <c r="F26" i="139"/>
  <c r="E26" i="139"/>
  <c r="J26" i="139" s="1"/>
  <c r="H25" i="139"/>
  <c r="C25" i="139"/>
  <c r="J24" i="139"/>
  <c r="C24" i="139"/>
  <c r="J23" i="139"/>
  <c r="E23" i="139"/>
  <c r="J22" i="139"/>
  <c r="H22" i="139"/>
  <c r="E22" i="139"/>
  <c r="C22" i="139"/>
  <c r="J21" i="139"/>
  <c r="H21" i="139"/>
  <c r="E21" i="139"/>
  <c r="C21" i="139"/>
  <c r="H20" i="139"/>
  <c r="C20" i="139"/>
  <c r="J19" i="139"/>
  <c r="H19" i="139"/>
  <c r="E19" i="139"/>
  <c r="C19" i="139"/>
  <c r="J18" i="139"/>
  <c r="H18" i="139"/>
  <c r="E18" i="139"/>
  <c r="C18" i="139"/>
  <c r="J17" i="139"/>
  <c r="H17" i="139"/>
  <c r="E17" i="139"/>
  <c r="C17" i="139"/>
  <c r="K16" i="139"/>
  <c r="J16" i="139"/>
  <c r="I16" i="139"/>
  <c r="H16" i="139"/>
  <c r="F16" i="139"/>
  <c r="E16" i="139"/>
  <c r="D16" i="139"/>
  <c r="C16" i="139"/>
  <c r="L14" i="139"/>
  <c r="N13" i="139"/>
  <c r="K13" i="139"/>
  <c r="F13" i="139"/>
  <c r="E13" i="139"/>
  <c r="J13" i="139" s="1"/>
  <c r="C13" i="139"/>
  <c r="N14" i="139" s="1"/>
  <c r="K26" i="140"/>
  <c r="F26" i="140"/>
  <c r="E26" i="140"/>
  <c r="J26" i="140" s="1"/>
  <c r="H25" i="140"/>
  <c r="C25" i="140"/>
  <c r="J24" i="140"/>
  <c r="C24" i="140"/>
  <c r="J23" i="140"/>
  <c r="E23" i="140"/>
  <c r="J22" i="140"/>
  <c r="H22" i="140"/>
  <c r="E22" i="140"/>
  <c r="C22" i="140"/>
  <c r="J21" i="140"/>
  <c r="H21" i="140"/>
  <c r="E21" i="140"/>
  <c r="C21" i="140"/>
  <c r="H20" i="140"/>
  <c r="C20" i="140"/>
  <c r="J19" i="140"/>
  <c r="H19" i="140"/>
  <c r="E19" i="140"/>
  <c r="C19" i="140"/>
  <c r="J18" i="140"/>
  <c r="H18" i="140"/>
  <c r="E18" i="140"/>
  <c r="C18" i="140"/>
  <c r="J17" i="140"/>
  <c r="H17" i="140"/>
  <c r="E17" i="140"/>
  <c r="C17" i="140"/>
  <c r="K16" i="140"/>
  <c r="J16" i="140"/>
  <c r="I16" i="140"/>
  <c r="H16" i="140"/>
  <c r="F16" i="140"/>
  <c r="E16" i="140"/>
  <c r="D16" i="140"/>
  <c r="C16" i="140"/>
  <c r="L14" i="140"/>
  <c r="N13" i="140"/>
  <c r="K13" i="140"/>
  <c r="F13" i="140"/>
  <c r="E13" i="140"/>
  <c r="J13" i="140" s="1"/>
  <c r="C13" i="140"/>
  <c r="H13" i="140" s="1"/>
  <c r="K26" i="141"/>
  <c r="F26" i="141"/>
  <c r="E26" i="141"/>
  <c r="J26" i="141" s="1"/>
  <c r="H25" i="141"/>
  <c r="C25" i="141"/>
  <c r="J24" i="141"/>
  <c r="C24" i="141"/>
  <c r="J23" i="141"/>
  <c r="E23" i="141"/>
  <c r="J22" i="141"/>
  <c r="H22" i="141"/>
  <c r="E22" i="141"/>
  <c r="C22" i="141"/>
  <c r="J21" i="141"/>
  <c r="H21" i="141"/>
  <c r="E21" i="141"/>
  <c r="C21" i="141"/>
  <c r="H20" i="141"/>
  <c r="C20" i="141"/>
  <c r="J19" i="141"/>
  <c r="H19" i="141"/>
  <c r="E19" i="141"/>
  <c r="C19" i="141"/>
  <c r="J18" i="141"/>
  <c r="H18" i="141"/>
  <c r="E18" i="141"/>
  <c r="C18" i="141"/>
  <c r="J17" i="141"/>
  <c r="H17" i="141"/>
  <c r="E17" i="141"/>
  <c r="C17" i="141"/>
  <c r="K16" i="141"/>
  <c r="J16" i="141"/>
  <c r="I16" i="141"/>
  <c r="H16" i="141"/>
  <c r="F16" i="141"/>
  <c r="E16" i="141"/>
  <c r="D16" i="141"/>
  <c r="C16" i="141"/>
  <c r="L14" i="141"/>
  <c r="N13" i="141"/>
  <c r="K13" i="141"/>
  <c r="F13" i="141"/>
  <c r="E13" i="141"/>
  <c r="J13" i="141" s="1"/>
  <c r="C13" i="141"/>
  <c r="N14" i="141" s="1"/>
  <c r="K26" i="142"/>
  <c r="F26" i="142"/>
  <c r="E26" i="142"/>
  <c r="J26" i="142" s="1"/>
  <c r="H25" i="142"/>
  <c r="C25" i="142"/>
  <c r="J24" i="142"/>
  <c r="C24" i="142"/>
  <c r="J23" i="142"/>
  <c r="E23" i="142"/>
  <c r="J22" i="142"/>
  <c r="H22" i="142"/>
  <c r="E22" i="142"/>
  <c r="C22" i="142"/>
  <c r="J21" i="142"/>
  <c r="H21" i="142"/>
  <c r="E21" i="142"/>
  <c r="C21" i="142"/>
  <c r="H20" i="142"/>
  <c r="C20" i="142"/>
  <c r="J19" i="142"/>
  <c r="H19" i="142"/>
  <c r="E19" i="142"/>
  <c r="C19" i="142"/>
  <c r="J18" i="142"/>
  <c r="H18" i="142"/>
  <c r="E18" i="142"/>
  <c r="C18" i="142"/>
  <c r="J17" i="142"/>
  <c r="H17" i="142"/>
  <c r="E17" i="142"/>
  <c r="C17" i="142"/>
  <c r="K16" i="142"/>
  <c r="J16" i="142"/>
  <c r="I16" i="142"/>
  <c r="H16" i="142"/>
  <c r="F16" i="142"/>
  <c r="E16" i="142"/>
  <c r="D16" i="142"/>
  <c r="C16" i="142"/>
  <c r="L14" i="142"/>
  <c r="N13" i="142"/>
  <c r="K13" i="142"/>
  <c r="F13" i="142"/>
  <c r="E13" i="142"/>
  <c r="J13" i="142" s="1"/>
  <c r="C13" i="142"/>
  <c r="C26" i="142" s="1"/>
  <c r="H26" i="142" s="1"/>
  <c r="K26" i="143"/>
  <c r="F26" i="143"/>
  <c r="E26" i="143"/>
  <c r="J26" i="143" s="1"/>
  <c r="H25" i="143"/>
  <c r="C25" i="143"/>
  <c r="J24" i="143"/>
  <c r="C24" i="143"/>
  <c r="J23" i="143"/>
  <c r="E23" i="143"/>
  <c r="J22" i="143"/>
  <c r="H22" i="143"/>
  <c r="E22" i="143"/>
  <c r="C22" i="143"/>
  <c r="J21" i="143"/>
  <c r="H21" i="143"/>
  <c r="E21" i="143"/>
  <c r="C21" i="143"/>
  <c r="H20" i="143"/>
  <c r="C20" i="143"/>
  <c r="J19" i="143"/>
  <c r="H19" i="143"/>
  <c r="E19" i="143"/>
  <c r="C19" i="143"/>
  <c r="J18" i="143"/>
  <c r="H18" i="143"/>
  <c r="E18" i="143"/>
  <c r="C18" i="143"/>
  <c r="J17" i="143"/>
  <c r="H17" i="143"/>
  <c r="E17" i="143"/>
  <c r="C17" i="143"/>
  <c r="K16" i="143"/>
  <c r="J16" i="143"/>
  <c r="I16" i="143"/>
  <c r="H16" i="143"/>
  <c r="F16" i="143"/>
  <c r="E16" i="143"/>
  <c r="D16" i="143"/>
  <c r="C16" i="143"/>
  <c r="L14" i="143"/>
  <c r="N13" i="143"/>
  <c r="K13" i="143"/>
  <c r="F13" i="143"/>
  <c r="E13" i="143"/>
  <c r="J13" i="143" s="1"/>
  <c r="C13" i="143"/>
  <c r="H13" i="143" s="1"/>
  <c r="K26" i="144"/>
  <c r="F26" i="144"/>
  <c r="E26" i="144"/>
  <c r="J26" i="144" s="1"/>
  <c r="H25" i="144"/>
  <c r="C25" i="144"/>
  <c r="J24" i="144"/>
  <c r="C24" i="144"/>
  <c r="J23" i="144"/>
  <c r="E23" i="144"/>
  <c r="J22" i="144"/>
  <c r="H22" i="144"/>
  <c r="E22" i="144"/>
  <c r="C22" i="144"/>
  <c r="J21" i="144"/>
  <c r="H21" i="144"/>
  <c r="E21" i="144"/>
  <c r="C21" i="144"/>
  <c r="H20" i="144"/>
  <c r="C20" i="144"/>
  <c r="J19" i="144"/>
  <c r="H19" i="144"/>
  <c r="E19" i="144"/>
  <c r="C19" i="144"/>
  <c r="J18" i="144"/>
  <c r="H18" i="144"/>
  <c r="E18" i="144"/>
  <c r="C18" i="144"/>
  <c r="J17" i="144"/>
  <c r="H17" i="144"/>
  <c r="E17" i="144"/>
  <c r="C17" i="144"/>
  <c r="K16" i="144"/>
  <c r="J16" i="144"/>
  <c r="I16" i="144"/>
  <c r="H16" i="144"/>
  <c r="F16" i="144"/>
  <c r="E16" i="144"/>
  <c r="D16" i="144"/>
  <c r="C16" i="144"/>
  <c r="L14" i="144"/>
  <c r="N13" i="144"/>
  <c r="K13" i="144"/>
  <c r="F13" i="144"/>
  <c r="E13" i="144"/>
  <c r="J13" i="144" s="1"/>
  <c r="C13" i="144"/>
  <c r="C26" i="144" s="1"/>
  <c r="H26" i="144" s="1"/>
  <c r="K26" i="145"/>
  <c r="F26" i="145"/>
  <c r="E26" i="145"/>
  <c r="J26" i="145" s="1"/>
  <c r="H25" i="145"/>
  <c r="C25" i="145"/>
  <c r="J24" i="145"/>
  <c r="C24" i="145"/>
  <c r="J23" i="145"/>
  <c r="E23" i="145"/>
  <c r="J22" i="145"/>
  <c r="H22" i="145"/>
  <c r="E22" i="145"/>
  <c r="C22" i="145"/>
  <c r="J21" i="145"/>
  <c r="H21" i="145"/>
  <c r="E21" i="145"/>
  <c r="C21" i="145"/>
  <c r="H20" i="145"/>
  <c r="C20" i="145"/>
  <c r="J19" i="145"/>
  <c r="H19" i="145"/>
  <c r="E19" i="145"/>
  <c r="C19" i="145"/>
  <c r="J18" i="145"/>
  <c r="H18" i="145"/>
  <c r="E18" i="145"/>
  <c r="C18" i="145"/>
  <c r="J17" i="145"/>
  <c r="H17" i="145"/>
  <c r="E17" i="145"/>
  <c r="C17" i="145"/>
  <c r="K16" i="145"/>
  <c r="J16" i="145"/>
  <c r="I16" i="145"/>
  <c r="H16" i="145"/>
  <c r="F16" i="145"/>
  <c r="E16" i="145"/>
  <c r="D16" i="145"/>
  <c r="C16" i="145"/>
  <c r="L14" i="145"/>
  <c r="N13" i="145"/>
  <c r="K13" i="145"/>
  <c r="F13" i="145"/>
  <c r="E13" i="145"/>
  <c r="J13" i="145" s="1"/>
  <c r="C13" i="145"/>
  <c r="C26" i="145" s="1"/>
  <c r="H26" i="145" s="1"/>
  <c r="K26" i="146"/>
  <c r="F26" i="146"/>
  <c r="E26" i="146"/>
  <c r="J26" i="146" s="1"/>
  <c r="H25" i="146"/>
  <c r="C25" i="146"/>
  <c r="J24" i="146"/>
  <c r="C24" i="146"/>
  <c r="J23" i="146"/>
  <c r="E23" i="146"/>
  <c r="J22" i="146"/>
  <c r="H22" i="146"/>
  <c r="E22" i="146"/>
  <c r="C22" i="146"/>
  <c r="J21" i="146"/>
  <c r="H21" i="146"/>
  <c r="E21" i="146"/>
  <c r="C21" i="146"/>
  <c r="H20" i="146"/>
  <c r="C20" i="146"/>
  <c r="J19" i="146"/>
  <c r="H19" i="146"/>
  <c r="E19" i="146"/>
  <c r="C19" i="146"/>
  <c r="J18" i="146"/>
  <c r="H18" i="146"/>
  <c r="E18" i="146"/>
  <c r="C18" i="146"/>
  <c r="J17" i="146"/>
  <c r="H17" i="146"/>
  <c r="E17" i="146"/>
  <c r="C17" i="146"/>
  <c r="K16" i="146"/>
  <c r="J16" i="146"/>
  <c r="I16" i="146"/>
  <c r="H16" i="146"/>
  <c r="F16" i="146"/>
  <c r="E16" i="146"/>
  <c r="D16" i="146"/>
  <c r="C16" i="146"/>
  <c r="L14" i="146"/>
  <c r="N13" i="146"/>
  <c r="K13" i="146"/>
  <c r="F13" i="146"/>
  <c r="E13" i="146"/>
  <c r="J13" i="146" s="1"/>
  <c r="C13" i="146"/>
  <c r="H13" i="146" s="1"/>
  <c r="K26" i="147"/>
  <c r="F26" i="147"/>
  <c r="E26" i="147"/>
  <c r="J26" i="147" s="1"/>
  <c r="H25" i="147"/>
  <c r="C25" i="147"/>
  <c r="J24" i="147"/>
  <c r="C24" i="147"/>
  <c r="J23" i="147"/>
  <c r="E23" i="147"/>
  <c r="J22" i="147"/>
  <c r="H22" i="147"/>
  <c r="E22" i="147"/>
  <c r="C22" i="147"/>
  <c r="J21" i="147"/>
  <c r="H21" i="147"/>
  <c r="E21" i="147"/>
  <c r="C21" i="147"/>
  <c r="H20" i="147"/>
  <c r="C20" i="147"/>
  <c r="J19" i="147"/>
  <c r="H19" i="147"/>
  <c r="E19" i="147"/>
  <c r="C19" i="147"/>
  <c r="J18" i="147"/>
  <c r="H18" i="147"/>
  <c r="E18" i="147"/>
  <c r="C18" i="147"/>
  <c r="J17" i="147"/>
  <c r="H17" i="147"/>
  <c r="E17" i="147"/>
  <c r="C17" i="147"/>
  <c r="K16" i="147"/>
  <c r="J16" i="147"/>
  <c r="I16" i="147"/>
  <c r="H16" i="147"/>
  <c r="F16" i="147"/>
  <c r="E16" i="147"/>
  <c r="D16" i="147"/>
  <c r="C16" i="147"/>
  <c r="L14" i="147"/>
  <c r="N13" i="147"/>
  <c r="K13" i="147"/>
  <c r="F13" i="147"/>
  <c r="E13" i="147"/>
  <c r="J13" i="147" s="1"/>
  <c r="C13" i="147"/>
  <c r="C26" i="147" s="1"/>
  <c r="H26" i="147" s="1"/>
  <c r="K26" i="148"/>
  <c r="F26" i="148"/>
  <c r="E26" i="148"/>
  <c r="J26" i="148" s="1"/>
  <c r="H25" i="148"/>
  <c r="C25" i="148"/>
  <c r="J24" i="148"/>
  <c r="C24" i="148"/>
  <c r="J23" i="148"/>
  <c r="E23" i="148"/>
  <c r="J22" i="148"/>
  <c r="H22" i="148"/>
  <c r="E22" i="148"/>
  <c r="C22" i="148"/>
  <c r="J21" i="148"/>
  <c r="H21" i="148"/>
  <c r="E21" i="148"/>
  <c r="C21" i="148"/>
  <c r="H20" i="148"/>
  <c r="C20" i="148"/>
  <c r="J19" i="148"/>
  <c r="H19" i="148"/>
  <c r="E19" i="148"/>
  <c r="C19" i="148"/>
  <c r="J18" i="148"/>
  <c r="H18" i="148"/>
  <c r="E18" i="148"/>
  <c r="C18" i="148"/>
  <c r="J17" i="148"/>
  <c r="H17" i="148"/>
  <c r="E17" i="148"/>
  <c r="C17" i="148"/>
  <c r="K16" i="148"/>
  <c r="J16" i="148"/>
  <c r="I16" i="148"/>
  <c r="H16" i="148"/>
  <c r="F16" i="148"/>
  <c r="E16" i="148"/>
  <c r="D16" i="148"/>
  <c r="C16" i="148"/>
  <c r="L14" i="148"/>
  <c r="N13" i="148"/>
  <c r="K13" i="148"/>
  <c r="F13" i="148"/>
  <c r="E13" i="148"/>
  <c r="J13" i="148" s="1"/>
  <c r="C13" i="148"/>
  <c r="N14" i="148" s="1"/>
  <c r="K26" i="149"/>
  <c r="F26" i="149"/>
  <c r="E26" i="149"/>
  <c r="J26" i="149" s="1"/>
  <c r="H25" i="149"/>
  <c r="C25" i="149"/>
  <c r="J24" i="149"/>
  <c r="C24" i="149"/>
  <c r="J23" i="149"/>
  <c r="E23" i="149"/>
  <c r="J22" i="149"/>
  <c r="H22" i="149"/>
  <c r="E22" i="149"/>
  <c r="C22" i="149"/>
  <c r="J21" i="149"/>
  <c r="H21" i="149"/>
  <c r="E21" i="149"/>
  <c r="C21" i="149"/>
  <c r="H20" i="149"/>
  <c r="C20" i="149"/>
  <c r="J19" i="149"/>
  <c r="H19" i="149"/>
  <c r="E19" i="149"/>
  <c r="C19" i="149"/>
  <c r="J18" i="149"/>
  <c r="H18" i="149"/>
  <c r="E18" i="149"/>
  <c r="C18" i="149"/>
  <c r="J17" i="149"/>
  <c r="H17" i="149"/>
  <c r="E17" i="149"/>
  <c r="C17" i="149"/>
  <c r="K16" i="149"/>
  <c r="J16" i="149"/>
  <c r="I16" i="149"/>
  <c r="H16" i="149"/>
  <c r="F16" i="149"/>
  <c r="E16" i="149"/>
  <c r="D16" i="149"/>
  <c r="C16" i="149"/>
  <c r="L14" i="149"/>
  <c r="N13" i="149"/>
  <c r="K13" i="149"/>
  <c r="F13" i="149"/>
  <c r="E13" i="149"/>
  <c r="J13" i="149" s="1"/>
  <c r="C13" i="149"/>
  <c r="H13" i="149" s="1"/>
  <c r="K26" i="150"/>
  <c r="F26" i="150"/>
  <c r="E26" i="150"/>
  <c r="J26" i="150" s="1"/>
  <c r="H25" i="150"/>
  <c r="C25" i="150"/>
  <c r="J24" i="150"/>
  <c r="C24" i="150"/>
  <c r="J23" i="150"/>
  <c r="E23" i="150"/>
  <c r="J22" i="150"/>
  <c r="H22" i="150"/>
  <c r="E22" i="150"/>
  <c r="C22" i="150"/>
  <c r="J21" i="150"/>
  <c r="H21" i="150"/>
  <c r="E21" i="150"/>
  <c r="C21" i="150"/>
  <c r="H20" i="150"/>
  <c r="C20" i="150"/>
  <c r="J19" i="150"/>
  <c r="H19" i="150"/>
  <c r="E19" i="150"/>
  <c r="C19" i="150"/>
  <c r="J18" i="150"/>
  <c r="H18" i="150"/>
  <c r="E18" i="150"/>
  <c r="C18" i="150"/>
  <c r="J17" i="150"/>
  <c r="H17" i="150"/>
  <c r="E17" i="150"/>
  <c r="C17" i="150"/>
  <c r="K16" i="150"/>
  <c r="J16" i="150"/>
  <c r="I16" i="150"/>
  <c r="H16" i="150"/>
  <c r="F16" i="150"/>
  <c r="E16" i="150"/>
  <c r="D16" i="150"/>
  <c r="C16" i="150"/>
  <c r="L14" i="150"/>
  <c r="N13" i="150"/>
  <c r="K13" i="150"/>
  <c r="F13" i="150"/>
  <c r="E13" i="150"/>
  <c r="J13" i="150" s="1"/>
  <c r="C13" i="150"/>
  <c r="C26" i="150" s="1"/>
  <c r="H26" i="150" s="1"/>
  <c r="K26" i="151"/>
  <c r="F26" i="151"/>
  <c r="E26" i="151"/>
  <c r="J26" i="151" s="1"/>
  <c r="H25" i="151"/>
  <c r="C25" i="151"/>
  <c r="J24" i="151"/>
  <c r="C24" i="151"/>
  <c r="J23" i="151"/>
  <c r="E23" i="151"/>
  <c r="J22" i="151"/>
  <c r="H22" i="151"/>
  <c r="E22" i="151"/>
  <c r="C22" i="151"/>
  <c r="J21" i="151"/>
  <c r="H21" i="151"/>
  <c r="E21" i="151"/>
  <c r="C21" i="151"/>
  <c r="H20" i="151"/>
  <c r="C20" i="151"/>
  <c r="J19" i="151"/>
  <c r="H19" i="151"/>
  <c r="E19" i="151"/>
  <c r="C19" i="151"/>
  <c r="J18" i="151"/>
  <c r="H18" i="151"/>
  <c r="E18" i="151"/>
  <c r="C18" i="151"/>
  <c r="J17" i="151"/>
  <c r="H17" i="151"/>
  <c r="E17" i="151"/>
  <c r="C17" i="151"/>
  <c r="K16" i="151"/>
  <c r="J16" i="151"/>
  <c r="I16" i="151"/>
  <c r="H16" i="151"/>
  <c r="F16" i="151"/>
  <c r="E16" i="151"/>
  <c r="D16" i="151"/>
  <c r="C16" i="151"/>
  <c r="L14" i="151"/>
  <c r="N13" i="151"/>
  <c r="K13" i="151"/>
  <c r="F13" i="151"/>
  <c r="E13" i="151"/>
  <c r="J13" i="151" s="1"/>
  <c r="C13" i="151"/>
  <c r="C26" i="151" s="1"/>
  <c r="H26" i="151" s="1"/>
  <c r="K26" i="152"/>
  <c r="F26" i="152"/>
  <c r="E26" i="152"/>
  <c r="J26" i="152" s="1"/>
  <c r="H25" i="152"/>
  <c r="C25" i="152"/>
  <c r="J24" i="152"/>
  <c r="C24" i="152"/>
  <c r="J23" i="152"/>
  <c r="E23" i="152"/>
  <c r="J22" i="152"/>
  <c r="H22" i="152"/>
  <c r="E22" i="152"/>
  <c r="C22" i="152"/>
  <c r="J21" i="152"/>
  <c r="H21" i="152"/>
  <c r="E21" i="152"/>
  <c r="C21" i="152"/>
  <c r="H20" i="152"/>
  <c r="C20" i="152"/>
  <c r="J19" i="152"/>
  <c r="H19" i="152"/>
  <c r="E19" i="152"/>
  <c r="C19" i="152"/>
  <c r="J18" i="152"/>
  <c r="H18" i="152"/>
  <c r="E18" i="152"/>
  <c r="C18" i="152"/>
  <c r="J17" i="152"/>
  <c r="H17" i="152"/>
  <c r="E17" i="152"/>
  <c r="C17" i="152"/>
  <c r="K16" i="152"/>
  <c r="J16" i="152"/>
  <c r="I16" i="152"/>
  <c r="H16" i="152"/>
  <c r="F16" i="152"/>
  <c r="E16" i="152"/>
  <c r="D16" i="152"/>
  <c r="C16" i="152"/>
  <c r="L14" i="152"/>
  <c r="N13" i="152"/>
  <c r="K13" i="152"/>
  <c r="F13" i="152"/>
  <c r="E13" i="152"/>
  <c r="J13" i="152" s="1"/>
  <c r="C13" i="152"/>
  <c r="C26" i="152" s="1"/>
  <c r="H26" i="152" s="1"/>
  <c r="K26" i="153"/>
  <c r="F26" i="153"/>
  <c r="E26" i="153"/>
  <c r="J26" i="153" s="1"/>
  <c r="H25" i="153"/>
  <c r="C25" i="153"/>
  <c r="J24" i="153"/>
  <c r="C24" i="153"/>
  <c r="J23" i="153"/>
  <c r="E23" i="153"/>
  <c r="J22" i="153"/>
  <c r="H22" i="153"/>
  <c r="E22" i="153"/>
  <c r="C22" i="153"/>
  <c r="J21" i="153"/>
  <c r="H21" i="153"/>
  <c r="E21" i="153"/>
  <c r="C21" i="153"/>
  <c r="H20" i="153"/>
  <c r="C20" i="153"/>
  <c r="J19" i="153"/>
  <c r="H19" i="153"/>
  <c r="E19" i="153"/>
  <c r="C19" i="153"/>
  <c r="J18" i="153"/>
  <c r="H18" i="153"/>
  <c r="E18" i="153"/>
  <c r="C18" i="153"/>
  <c r="J17" i="153"/>
  <c r="H17" i="153"/>
  <c r="E17" i="153"/>
  <c r="C17" i="153"/>
  <c r="K16" i="153"/>
  <c r="J16" i="153"/>
  <c r="I16" i="153"/>
  <c r="H16" i="153"/>
  <c r="F16" i="153"/>
  <c r="E16" i="153"/>
  <c r="D16" i="153"/>
  <c r="C16" i="153"/>
  <c r="L14" i="153"/>
  <c r="N13" i="153"/>
  <c r="K13" i="153"/>
  <c r="F13" i="153"/>
  <c r="E13" i="153"/>
  <c r="J13" i="153" s="1"/>
  <c r="C13" i="153"/>
  <c r="C26" i="153" s="1"/>
  <c r="H26" i="153" s="1"/>
  <c r="K26" i="154"/>
  <c r="F26" i="154"/>
  <c r="E26" i="154"/>
  <c r="J26" i="154" s="1"/>
  <c r="H25" i="154"/>
  <c r="C25" i="154"/>
  <c r="J24" i="154"/>
  <c r="C24" i="154"/>
  <c r="J23" i="154"/>
  <c r="E23" i="154"/>
  <c r="J22" i="154"/>
  <c r="H22" i="154"/>
  <c r="E22" i="154"/>
  <c r="C22" i="154"/>
  <c r="J21" i="154"/>
  <c r="H21" i="154"/>
  <c r="E21" i="154"/>
  <c r="C21" i="154"/>
  <c r="H20" i="154"/>
  <c r="C20" i="154"/>
  <c r="J19" i="154"/>
  <c r="H19" i="154"/>
  <c r="E19" i="154"/>
  <c r="C19" i="154"/>
  <c r="J18" i="154"/>
  <c r="H18" i="154"/>
  <c r="E18" i="154"/>
  <c r="C18" i="154"/>
  <c r="J17" i="154"/>
  <c r="H17" i="154"/>
  <c r="E17" i="154"/>
  <c r="C17" i="154"/>
  <c r="K16" i="154"/>
  <c r="J16" i="154"/>
  <c r="I16" i="154"/>
  <c r="H16" i="154"/>
  <c r="F16" i="154"/>
  <c r="E16" i="154"/>
  <c r="D16" i="154"/>
  <c r="C16" i="154"/>
  <c r="L14" i="154"/>
  <c r="N13" i="154"/>
  <c r="K13" i="154"/>
  <c r="F13" i="154"/>
  <c r="E13" i="154"/>
  <c r="J13" i="154" s="1"/>
  <c r="C13" i="154"/>
  <c r="N14" i="154" s="1"/>
  <c r="K26" i="155"/>
  <c r="F26" i="155"/>
  <c r="E26" i="155"/>
  <c r="J26" i="155" s="1"/>
  <c r="H25" i="155"/>
  <c r="C25" i="155"/>
  <c r="J24" i="155"/>
  <c r="C24" i="155"/>
  <c r="J23" i="155"/>
  <c r="E23" i="155"/>
  <c r="J22" i="155"/>
  <c r="H22" i="155"/>
  <c r="E22" i="155"/>
  <c r="C22" i="155"/>
  <c r="J21" i="155"/>
  <c r="H21" i="155"/>
  <c r="E21" i="155"/>
  <c r="C21" i="155"/>
  <c r="H20" i="155"/>
  <c r="C20" i="155"/>
  <c r="J19" i="155"/>
  <c r="H19" i="155"/>
  <c r="E19" i="155"/>
  <c r="C19" i="155"/>
  <c r="J18" i="155"/>
  <c r="H18" i="155"/>
  <c r="E18" i="155"/>
  <c r="C18" i="155"/>
  <c r="J17" i="155"/>
  <c r="H17" i="155"/>
  <c r="E17" i="155"/>
  <c r="C17" i="155"/>
  <c r="K16" i="155"/>
  <c r="J16" i="155"/>
  <c r="I16" i="155"/>
  <c r="H16" i="155"/>
  <c r="F16" i="155"/>
  <c r="E16" i="155"/>
  <c r="D16" i="155"/>
  <c r="C16" i="155"/>
  <c r="L14" i="155"/>
  <c r="N13" i="155"/>
  <c r="K13" i="155"/>
  <c r="E13" i="155"/>
  <c r="J13" i="155" s="1"/>
  <c r="C13" i="155"/>
  <c r="C26" i="155" s="1"/>
  <c r="H26" i="155" s="1"/>
  <c r="K26" i="156"/>
  <c r="F26" i="156"/>
  <c r="E26" i="156"/>
  <c r="J26" i="156" s="1"/>
  <c r="H25" i="156"/>
  <c r="C25" i="156"/>
  <c r="J24" i="156"/>
  <c r="C24" i="156"/>
  <c r="J23" i="156"/>
  <c r="E23" i="156"/>
  <c r="J22" i="156"/>
  <c r="H22" i="156"/>
  <c r="E22" i="156"/>
  <c r="C22" i="156"/>
  <c r="J21" i="156"/>
  <c r="H21" i="156"/>
  <c r="E21" i="156"/>
  <c r="C21" i="156"/>
  <c r="H20" i="156"/>
  <c r="C20" i="156"/>
  <c r="J19" i="156"/>
  <c r="H19" i="156"/>
  <c r="E19" i="156"/>
  <c r="C19" i="156"/>
  <c r="J18" i="156"/>
  <c r="H18" i="156"/>
  <c r="E18" i="156"/>
  <c r="C18" i="156"/>
  <c r="J17" i="156"/>
  <c r="H17" i="156"/>
  <c r="E17" i="156"/>
  <c r="C17" i="156"/>
  <c r="K16" i="156"/>
  <c r="J16" i="156"/>
  <c r="I16" i="156"/>
  <c r="H16" i="156"/>
  <c r="F16" i="156"/>
  <c r="E16" i="156"/>
  <c r="D16" i="156"/>
  <c r="C16" i="156"/>
  <c r="L14" i="156"/>
  <c r="N13" i="156"/>
  <c r="K13" i="156"/>
  <c r="F13" i="156"/>
  <c r="E13" i="156"/>
  <c r="J13" i="156" s="1"/>
  <c r="C13" i="156"/>
  <c r="C26" i="156" s="1"/>
  <c r="H26" i="156" s="1"/>
  <c r="K26" i="157"/>
  <c r="F26" i="157"/>
  <c r="E26" i="157"/>
  <c r="J26" i="157" s="1"/>
  <c r="H25" i="157"/>
  <c r="C25" i="157"/>
  <c r="J24" i="157"/>
  <c r="C24" i="157"/>
  <c r="J23" i="157"/>
  <c r="E23" i="157"/>
  <c r="J22" i="157"/>
  <c r="H22" i="157"/>
  <c r="E22" i="157"/>
  <c r="C22" i="157"/>
  <c r="J21" i="157"/>
  <c r="H21" i="157"/>
  <c r="E21" i="157"/>
  <c r="C21" i="157"/>
  <c r="H20" i="157"/>
  <c r="C20" i="157"/>
  <c r="J19" i="157"/>
  <c r="H19" i="157"/>
  <c r="E19" i="157"/>
  <c r="C19" i="157"/>
  <c r="J18" i="157"/>
  <c r="H18" i="157"/>
  <c r="E18" i="157"/>
  <c r="C18" i="157"/>
  <c r="J17" i="157"/>
  <c r="H17" i="157"/>
  <c r="E17" i="157"/>
  <c r="C17" i="157"/>
  <c r="K16" i="157"/>
  <c r="J16" i="157"/>
  <c r="I16" i="157"/>
  <c r="H16" i="157"/>
  <c r="F16" i="157"/>
  <c r="E16" i="157"/>
  <c r="D16" i="157"/>
  <c r="C16" i="157"/>
  <c r="L14" i="157"/>
  <c r="N13" i="157"/>
  <c r="K13" i="157"/>
  <c r="F13" i="157"/>
  <c r="E13" i="157"/>
  <c r="J13" i="157" s="1"/>
  <c r="C13" i="157"/>
  <c r="H13" i="157" s="1"/>
  <c r="K26" i="158"/>
  <c r="F26" i="158"/>
  <c r="E26" i="158"/>
  <c r="J26" i="158" s="1"/>
  <c r="H25" i="158"/>
  <c r="C25" i="158"/>
  <c r="J24" i="158"/>
  <c r="C24" i="158"/>
  <c r="J23" i="158"/>
  <c r="E23" i="158"/>
  <c r="J22" i="158"/>
  <c r="H22" i="158"/>
  <c r="E22" i="158"/>
  <c r="C22" i="158"/>
  <c r="J21" i="158"/>
  <c r="H21" i="158"/>
  <c r="E21" i="158"/>
  <c r="C21" i="158"/>
  <c r="H20" i="158"/>
  <c r="C20" i="158"/>
  <c r="J19" i="158"/>
  <c r="H19" i="158"/>
  <c r="E19" i="158"/>
  <c r="C19" i="158"/>
  <c r="J18" i="158"/>
  <c r="H18" i="158"/>
  <c r="E18" i="158"/>
  <c r="C18" i="158"/>
  <c r="J17" i="158"/>
  <c r="H17" i="158"/>
  <c r="E17" i="158"/>
  <c r="C17" i="158"/>
  <c r="K16" i="158"/>
  <c r="J16" i="158"/>
  <c r="I16" i="158"/>
  <c r="H16" i="158"/>
  <c r="F16" i="158"/>
  <c r="E16" i="158"/>
  <c r="D16" i="158"/>
  <c r="C16" i="158"/>
  <c r="L14" i="158"/>
  <c r="N13" i="158"/>
  <c r="K13" i="158"/>
  <c r="F13" i="158"/>
  <c r="E13" i="158"/>
  <c r="J13" i="158" s="1"/>
  <c r="C13" i="158"/>
  <c r="H13" i="158" s="1"/>
  <c r="K26" i="159"/>
  <c r="H26" i="159"/>
  <c r="F26" i="159"/>
  <c r="E26" i="159"/>
  <c r="J26" i="159" s="1"/>
  <c r="E1" i="13"/>
  <c r="E1" i="131" s="1"/>
  <c r="D13" i="13" l="1"/>
  <c r="F14" i="13" s="1"/>
  <c r="D13" i="131"/>
  <c r="F14" i="131" s="1"/>
  <c r="E1" i="132"/>
  <c r="D26" i="132" s="1"/>
  <c r="F27" i="132" s="1"/>
  <c r="I13" i="131"/>
  <c r="K14" i="131" s="1"/>
  <c r="D26" i="131"/>
  <c r="F27" i="131" s="1"/>
  <c r="I26" i="131"/>
  <c r="K27" i="131" s="1"/>
  <c r="I13" i="13"/>
  <c r="K14" i="13" s="1"/>
  <c r="I26" i="13"/>
  <c r="K27" i="13" s="1"/>
  <c r="D26" i="13"/>
  <c r="F27" i="13" s="1"/>
  <c r="H13" i="13"/>
  <c r="N14" i="13"/>
  <c r="N14" i="131"/>
  <c r="C26" i="131"/>
  <c r="H26" i="131" s="1"/>
  <c r="H13" i="132"/>
  <c r="N14" i="132"/>
  <c r="H13" i="133"/>
  <c r="C26" i="133"/>
  <c r="H26" i="133" s="1"/>
  <c r="C26" i="134"/>
  <c r="H26" i="134" s="1"/>
  <c r="H13" i="134"/>
  <c r="C26" i="135"/>
  <c r="H26" i="135" s="1"/>
  <c r="H13" i="135"/>
  <c r="H13" i="136"/>
  <c r="N14" i="136"/>
  <c r="H13" i="137"/>
  <c r="N14" i="137"/>
  <c r="H13" i="138"/>
  <c r="N14" i="138"/>
  <c r="H13" i="139"/>
  <c r="C26" i="139"/>
  <c r="H26" i="139" s="1"/>
  <c r="N14" i="140"/>
  <c r="C26" i="140"/>
  <c r="H26" i="140" s="1"/>
  <c r="C26" i="141"/>
  <c r="H26" i="141" s="1"/>
  <c r="H13" i="141"/>
  <c r="H13" i="142"/>
  <c r="N14" i="142"/>
  <c r="N14" i="143"/>
  <c r="C26" i="143"/>
  <c r="H26" i="143" s="1"/>
  <c r="H13" i="144"/>
  <c r="N14" i="144"/>
  <c r="H13" i="145"/>
  <c r="N14" i="145"/>
  <c r="N14" i="146"/>
  <c r="C26" i="146"/>
  <c r="H26" i="146" s="1"/>
  <c r="H13" i="147"/>
  <c r="N14" i="147"/>
  <c r="C26" i="148"/>
  <c r="H26" i="148" s="1"/>
  <c r="H13" i="148"/>
  <c r="N14" i="149"/>
  <c r="C26" i="149"/>
  <c r="H26" i="149" s="1"/>
  <c r="H13" i="150"/>
  <c r="N14" i="150"/>
  <c r="H13" i="151"/>
  <c r="N14" i="151"/>
  <c r="H13" i="152"/>
  <c r="N14" i="152"/>
  <c r="H13" i="153"/>
  <c r="N14" i="153"/>
  <c r="H13" i="154"/>
  <c r="C26" i="154"/>
  <c r="H26" i="154" s="1"/>
  <c r="H13" i="155"/>
  <c r="N14" i="155"/>
  <c r="H13" i="156"/>
  <c r="N14" i="156"/>
  <c r="N14" i="157"/>
  <c r="C26" i="157"/>
  <c r="H26" i="157" s="1"/>
  <c r="N14" i="158"/>
  <c r="C26" i="158"/>
  <c r="H26" i="158" s="1"/>
  <c r="D13" i="132" l="1"/>
  <c r="F14" i="132" s="1"/>
  <c r="I13" i="132"/>
  <c r="K14" i="132" s="1"/>
  <c r="E1" i="133"/>
  <c r="I26" i="132"/>
  <c r="K27" i="132" s="1"/>
  <c r="E1" i="134" l="1"/>
  <c r="D13" i="133"/>
  <c r="F14" i="133" s="1"/>
  <c r="I13" i="133"/>
  <c r="K14" i="133" s="1"/>
  <c r="D26" i="133"/>
  <c r="F27" i="133" s="1"/>
  <c r="I26" i="133"/>
  <c r="K27" i="133" s="1"/>
  <c r="J10" i="1"/>
  <c r="D13" i="134" l="1"/>
  <c r="F14" i="134" s="1"/>
  <c r="I13" i="134"/>
  <c r="K14" i="134" s="1"/>
  <c r="E1" i="135"/>
  <c r="I26" i="134"/>
  <c r="K27" i="134" s="1"/>
  <c r="D26" i="134"/>
  <c r="F27" i="134" s="1"/>
  <c r="Q13" i="159"/>
  <c r="Q12" i="159"/>
  <c r="Q11" i="159"/>
  <c r="O11" i="159"/>
  <c r="O12" i="159" s="1"/>
  <c r="Q10" i="159"/>
  <c r="Q9" i="159"/>
  <c r="O9" i="159"/>
  <c r="N9" i="159"/>
  <c r="Q8" i="159"/>
  <c r="O8" i="159"/>
  <c r="Q7" i="159"/>
  <c r="O7" i="159"/>
  <c r="N7" i="159"/>
  <c r="Q6" i="159"/>
  <c r="O6" i="159"/>
  <c r="Q5" i="159"/>
  <c r="O5" i="159"/>
  <c r="N5" i="159"/>
  <c r="Q13" i="158"/>
  <c r="Q12" i="158"/>
  <c r="Q11" i="158"/>
  <c r="O11" i="158"/>
  <c r="O12" i="158" s="1"/>
  <c r="Q10" i="158"/>
  <c r="Q9" i="158"/>
  <c r="O9" i="158"/>
  <c r="Q8" i="158"/>
  <c r="O8" i="158"/>
  <c r="Q7" i="158"/>
  <c r="O7" i="158"/>
  <c r="Q6" i="158"/>
  <c r="O6" i="158"/>
  <c r="Q5" i="158"/>
  <c r="O5" i="158"/>
  <c r="Q13" i="157"/>
  <c r="Q12" i="157"/>
  <c r="Q11" i="157"/>
  <c r="O11" i="157"/>
  <c r="O12" i="157" s="1"/>
  <c r="Q10" i="157"/>
  <c r="Q9" i="157"/>
  <c r="O9" i="157"/>
  <c r="Q8" i="157"/>
  <c r="O8" i="157"/>
  <c r="Q7" i="157"/>
  <c r="O7" i="157"/>
  <c r="Q6" i="157"/>
  <c r="O6" i="157"/>
  <c r="Q5" i="157"/>
  <c r="O5" i="157"/>
  <c r="Q13" i="156"/>
  <c r="Q12" i="156"/>
  <c r="Q11" i="156"/>
  <c r="O11" i="156"/>
  <c r="O12" i="156" s="1"/>
  <c r="Q10" i="156"/>
  <c r="Q9" i="156"/>
  <c r="O9" i="156"/>
  <c r="Q8" i="156"/>
  <c r="O8" i="156"/>
  <c r="Q7" i="156"/>
  <c r="O7" i="156"/>
  <c r="Q6" i="156"/>
  <c r="O6" i="156"/>
  <c r="Q5" i="156"/>
  <c r="O5" i="156"/>
  <c r="Q13" i="155"/>
  <c r="Q12" i="155"/>
  <c r="Q11" i="155"/>
  <c r="O11" i="155"/>
  <c r="O12" i="155" s="1"/>
  <c r="Q10" i="155"/>
  <c r="Q9" i="155"/>
  <c r="O9" i="155"/>
  <c r="Q8" i="155"/>
  <c r="O8" i="155"/>
  <c r="Q7" i="155"/>
  <c r="O7" i="155"/>
  <c r="Q6" i="155"/>
  <c r="O6" i="155"/>
  <c r="Q5" i="155"/>
  <c r="O5" i="155"/>
  <c r="Q13" i="154"/>
  <c r="Q12" i="154"/>
  <c r="Q11" i="154"/>
  <c r="O11" i="154"/>
  <c r="O12" i="154" s="1"/>
  <c r="Q10" i="154"/>
  <c r="Q9" i="154"/>
  <c r="O9" i="154"/>
  <c r="Q8" i="154"/>
  <c r="O8" i="154"/>
  <c r="Q7" i="154"/>
  <c r="O7" i="154"/>
  <c r="Q6" i="154"/>
  <c r="O6" i="154"/>
  <c r="Q5" i="154"/>
  <c r="O5" i="154"/>
  <c r="Q13" i="153"/>
  <c r="Q12" i="153"/>
  <c r="Q11" i="153"/>
  <c r="O11" i="153"/>
  <c r="O12" i="153" s="1"/>
  <c r="Q10" i="153"/>
  <c r="Q9" i="153"/>
  <c r="O9" i="153"/>
  <c r="Q8" i="153"/>
  <c r="O8" i="153"/>
  <c r="Q7" i="153"/>
  <c r="O7" i="153"/>
  <c r="Q6" i="153"/>
  <c r="O6" i="153"/>
  <c r="Q5" i="153"/>
  <c r="O5" i="153"/>
  <c r="N4" i="153"/>
  <c r="P14" i="152"/>
  <c r="Q13" i="152"/>
  <c r="Q12" i="152"/>
  <c r="P12" i="152"/>
  <c r="Q11" i="152"/>
  <c r="O11" i="152"/>
  <c r="O12" i="152" s="1"/>
  <c r="Q10" i="152"/>
  <c r="Q9" i="152"/>
  <c r="O9" i="152"/>
  <c r="Q8" i="152"/>
  <c r="O8" i="152"/>
  <c r="Q7" i="152"/>
  <c r="O7" i="152"/>
  <c r="Q6" i="152"/>
  <c r="O6" i="152"/>
  <c r="Q5" i="152"/>
  <c r="O5" i="152"/>
  <c r="Q13" i="151"/>
  <c r="Q12" i="151"/>
  <c r="Q11" i="151"/>
  <c r="O11" i="151"/>
  <c r="O12" i="151" s="1"/>
  <c r="Q10" i="151"/>
  <c r="Q9" i="151"/>
  <c r="O9" i="151"/>
  <c r="Q8" i="151"/>
  <c r="O8" i="151"/>
  <c r="Q7" i="151"/>
  <c r="O7" i="151"/>
  <c r="Q6" i="151"/>
  <c r="O6" i="151"/>
  <c r="Q5" i="151"/>
  <c r="O5" i="151"/>
  <c r="Q13" i="150"/>
  <c r="Q12" i="150"/>
  <c r="Q11" i="150"/>
  <c r="O11" i="150"/>
  <c r="O12" i="150" s="1"/>
  <c r="Q10" i="150"/>
  <c r="Q9" i="150"/>
  <c r="O9" i="150"/>
  <c r="Q8" i="150"/>
  <c r="O8" i="150"/>
  <c r="Q7" i="150"/>
  <c r="O7" i="150"/>
  <c r="Q6" i="150"/>
  <c r="O6" i="150"/>
  <c r="Q5" i="150"/>
  <c r="O5" i="150"/>
  <c r="Q13" i="149"/>
  <c r="Q12" i="149"/>
  <c r="Q11" i="149"/>
  <c r="O11" i="149"/>
  <c r="O12" i="149" s="1"/>
  <c r="Q10" i="149"/>
  <c r="Q9" i="149"/>
  <c r="O9" i="149"/>
  <c r="Q8" i="149"/>
  <c r="O8" i="149"/>
  <c r="Q7" i="149"/>
  <c r="O7" i="149"/>
  <c r="Q6" i="149"/>
  <c r="O6" i="149"/>
  <c r="Q5" i="149"/>
  <c r="O5" i="149"/>
  <c r="Q13" i="148"/>
  <c r="Q12" i="148"/>
  <c r="Q11" i="148"/>
  <c r="O11" i="148"/>
  <c r="O12" i="148" s="1"/>
  <c r="Q10" i="148"/>
  <c r="Q9" i="148"/>
  <c r="O9" i="148"/>
  <c r="Q8" i="148"/>
  <c r="O8" i="148"/>
  <c r="Q7" i="148"/>
  <c r="O7" i="148"/>
  <c r="Q6" i="148"/>
  <c r="O6" i="148"/>
  <c r="Q5" i="148"/>
  <c r="O5" i="148"/>
  <c r="Q13" i="147"/>
  <c r="Q12" i="147"/>
  <c r="Q11" i="147"/>
  <c r="P11" i="147"/>
  <c r="O11" i="147"/>
  <c r="O12" i="147" s="1"/>
  <c r="Q10" i="147"/>
  <c r="P10" i="147"/>
  <c r="Q9" i="147"/>
  <c r="O9" i="147"/>
  <c r="Q8" i="147"/>
  <c r="O8" i="147"/>
  <c r="Q7" i="147"/>
  <c r="O7" i="147"/>
  <c r="Q6" i="147"/>
  <c r="O6" i="147"/>
  <c r="Q5" i="147"/>
  <c r="O5" i="147"/>
  <c r="Q13" i="146"/>
  <c r="Q12" i="146"/>
  <c r="Q11" i="146"/>
  <c r="O11" i="146"/>
  <c r="O12" i="146" s="1"/>
  <c r="Q10" i="146"/>
  <c r="Q9" i="146"/>
  <c r="O9" i="146"/>
  <c r="Q8" i="146"/>
  <c r="O8" i="146"/>
  <c r="Q7" i="146"/>
  <c r="O7" i="146"/>
  <c r="Q6" i="146"/>
  <c r="O6" i="146"/>
  <c r="Q5" i="146"/>
  <c r="O5" i="146"/>
  <c r="Q13" i="145"/>
  <c r="Q12" i="145"/>
  <c r="Q11" i="145"/>
  <c r="O11" i="145"/>
  <c r="O12" i="145" s="1"/>
  <c r="Q10" i="145"/>
  <c r="Q9" i="145"/>
  <c r="O9" i="145"/>
  <c r="Q8" i="145"/>
  <c r="O8" i="145"/>
  <c r="Q7" i="145"/>
  <c r="O7" i="145"/>
  <c r="Q6" i="145"/>
  <c r="O6" i="145"/>
  <c r="Q5" i="145"/>
  <c r="O5" i="145"/>
  <c r="Q13" i="144"/>
  <c r="Q12" i="144"/>
  <c r="P12" i="144"/>
  <c r="Q11" i="144"/>
  <c r="O11" i="144"/>
  <c r="O12" i="144" s="1"/>
  <c r="Q10" i="144"/>
  <c r="Q9" i="144"/>
  <c r="O9" i="144"/>
  <c r="Q8" i="144"/>
  <c r="O8" i="144"/>
  <c r="Q7" i="144"/>
  <c r="O7" i="144"/>
  <c r="Q6" i="144"/>
  <c r="O6" i="144"/>
  <c r="Q5" i="144"/>
  <c r="O5" i="144"/>
  <c r="Q13" i="143"/>
  <c r="Q12" i="143"/>
  <c r="Q11" i="143"/>
  <c r="O11" i="143"/>
  <c r="Q10" i="143"/>
  <c r="Q9" i="143"/>
  <c r="O9" i="143"/>
  <c r="Q8" i="143"/>
  <c r="O8" i="143"/>
  <c r="Q7" i="143"/>
  <c r="O7" i="143"/>
  <c r="Q6" i="143"/>
  <c r="O6" i="143"/>
  <c r="Q5" i="143"/>
  <c r="O5" i="143"/>
  <c r="Q13" i="142"/>
  <c r="Q12" i="142"/>
  <c r="Q11" i="142"/>
  <c r="O11" i="142"/>
  <c r="O12" i="142" s="1"/>
  <c r="Q10" i="142"/>
  <c r="Q9" i="142"/>
  <c r="O9" i="142"/>
  <c r="Q8" i="142"/>
  <c r="O8" i="142"/>
  <c r="Q7" i="142"/>
  <c r="O7" i="142"/>
  <c r="Q6" i="142"/>
  <c r="O6" i="142"/>
  <c r="Q5" i="142"/>
  <c r="O5" i="142"/>
  <c r="Q13" i="141"/>
  <c r="Q12" i="141"/>
  <c r="Q11" i="141"/>
  <c r="O11" i="141"/>
  <c r="O12" i="141" s="1"/>
  <c r="Q10" i="141"/>
  <c r="Q9" i="141"/>
  <c r="O9" i="141"/>
  <c r="Q8" i="141"/>
  <c r="O8" i="141"/>
  <c r="Q7" i="141"/>
  <c r="O7" i="141"/>
  <c r="Q6" i="141"/>
  <c r="O6" i="141"/>
  <c r="Q5" i="141"/>
  <c r="O5" i="141"/>
  <c r="Q13" i="140"/>
  <c r="Q12" i="140"/>
  <c r="Q11" i="140"/>
  <c r="O11" i="140"/>
  <c r="O12" i="140" s="1"/>
  <c r="Q10" i="140"/>
  <c r="Q9" i="140"/>
  <c r="O9" i="140"/>
  <c r="Q8" i="140"/>
  <c r="O8" i="140"/>
  <c r="Q7" i="140"/>
  <c r="O7" i="140"/>
  <c r="Q6" i="140"/>
  <c r="O6" i="140"/>
  <c r="Q5" i="140"/>
  <c r="O5" i="140"/>
  <c r="Q13" i="139"/>
  <c r="Q12" i="139"/>
  <c r="Q11" i="139"/>
  <c r="O11" i="139"/>
  <c r="O12" i="139" s="1"/>
  <c r="Q10" i="139"/>
  <c r="Q9" i="139"/>
  <c r="O9" i="139"/>
  <c r="Q8" i="139"/>
  <c r="O8" i="139"/>
  <c r="Q7" i="139"/>
  <c r="O7" i="139"/>
  <c r="Q6" i="139"/>
  <c r="O6" i="139"/>
  <c r="Q5" i="139"/>
  <c r="O5" i="139"/>
  <c r="Q13" i="138"/>
  <c r="Q12" i="138"/>
  <c r="N12" i="138"/>
  <c r="Q11" i="138"/>
  <c r="O11" i="138"/>
  <c r="O12" i="138" s="1"/>
  <c r="Q10" i="138"/>
  <c r="N10" i="138"/>
  <c r="Q9" i="138"/>
  <c r="O9" i="138"/>
  <c r="Q8" i="138"/>
  <c r="O8" i="138"/>
  <c r="Q7" i="138"/>
  <c r="O7" i="138"/>
  <c r="Q6" i="138"/>
  <c r="O6" i="138"/>
  <c r="N6" i="138"/>
  <c r="Q5" i="138"/>
  <c r="O5" i="138"/>
  <c r="Q13" i="137"/>
  <c r="Q12" i="137"/>
  <c r="Q11" i="137"/>
  <c r="O11" i="137"/>
  <c r="O12" i="137" s="1"/>
  <c r="Q10" i="137"/>
  <c r="Q9" i="137"/>
  <c r="O9" i="137"/>
  <c r="Q8" i="137"/>
  <c r="O8" i="137"/>
  <c r="Q7" i="137"/>
  <c r="O7" i="137"/>
  <c r="Q6" i="137"/>
  <c r="O6" i="137"/>
  <c r="Q5" i="137"/>
  <c r="O5" i="137"/>
  <c r="Q13" i="136"/>
  <c r="Q12" i="136"/>
  <c r="Q11" i="136"/>
  <c r="O11" i="136"/>
  <c r="O12" i="136" s="1"/>
  <c r="Q10" i="136"/>
  <c r="Q9" i="136"/>
  <c r="O9" i="136"/>
  <c r="Q8" i="136"/>
  <c r="O8" i="136"/>
  <c r="Q7" i="136"/>
  <c r="O7" i="136"/>
  <c r="Q6" i="136"/>
  <c r="O6" i="136"/>
  <c r="Q5" i="136"/>
  <c r="O5" i="136"/>
  <c r="Q13" i="135"/>
  <c r="Q12" i="135"/>
  <c r="Q11" i="135"/>
  <c r="O11" i="135"/>
  <c r="O12" i="135" s="1"/>
  <c r="Q10" i="135"/>
  <c r="Q9" i="135"/>
  <c r="O9" i="135"/>
  <c r="Q8" i="135"/>
  <c r="O8" i="135"/>
  <c r="Q7" i="135"/>
  <c r="O7" i="135"/>
  <c r="Q6" i="135"/>
  <c r="O6" i="135"/>
  <c r="Q5" i="135"/>
  <c r="O5" i="135"/>
  <c r="Q13" i="134"/>
  <c r="Q12" i="134"/>
  <c r="Q11" i="134"/>
  <c r="O11" i="134"/>
  <c r="O12" i="134" s="1"/>
  <c r="Q10" i="134"/>
  <c r="Q9" i="134"/>
  <c r="O9" i="134"/>
  <c r="Q8" i="134"/>
  <c r="O8" i="134"/>
  <c r="Q7" i="134"/>
  <c r="O7" i="134"/>
  <c r="Q6" i="134"/>
  <c r="P6" i="134"/>
  <c r="O6" i="134"/>
  <c r="N6" i="134"/>
  <c r="Q5" i="134"/>
  <c r="P5" i="134"/>
  <c r="O5" i="134"/>
  <c r="Q13" i="133"/>
  <c r="Q12" i="133"/>
  <c r="P12" i="133"/>
  <c r="Q11" i="133"/>
  <c r="O11" i="133"/>
  <c r="O12" i="133" s="1"/>
  <c r="Q10" i="133"/>
  <c r="Q9" i="133"/>
  <c r="O9" i="133"/>
  <c r="N9" i="133"/>
  <c r="Q8" i="133"/>
  <c r="O8" i="133"/>
  <c r="Q7" i="133"/>
  <c r="O7" i="133"/>
  <c r="N7" i="133"/>
  <c r="Q6" i="133"/>
  <c r="O6" i="133"/>
  <c r="Q5" i="133"/>
  <c r="O5" i="133"/>
  <c r="N5" i="133"/>
  <c r="Q13" i="132"/>
  <c r="Q12" i="132"/>
  <c r="Q11" i="132"/>
  <c r="O11" i="132"/>
  <c r="O12" i="132" s="1"/>
  <c r="Q10" i="132"/>
  <c r="Q9" i="132"/>
  <c r="O9" i="132"/>
  <c r="Q8" i="132"/>
  <c r="O8" i="132"/>
  <c r="N8" i="132"/>
  <c r="Q7" i="132"/>
  <c r="O7" i="132"/>
  <c r="Q6" i="132"/>
  <c r="O6" i="132"/>
  <c r="Q5" i="132"/>
  <c r="O5" i="132"/>
  <c r="Q13" i="131"/>
  <c r="Q12" i="131"/>
  <c r="Q11" i="131"/>
  <c r="O11" i="131"/>
  <c r="O12" i="131" s="1"/>
  <c r="Q10" i="131"/>
  <c r="Q9" i="131"/>
  <c r="O9" i="131"/>
  <c r="Q8" i="131"/>
  <c r="O8" i="131"/>
  <c r="Q7" i="131"/>
  <c r="O7" i="131"/>
  <c r="Q6" i="131"/>
  <c r="O6" i="131"/>
  <c r="Q5" i="131"/>
  <c r="O5" i="131"/>
  <c r="K13" i="159"/>
  <c r="F13" i="159"/>
  <c r="E13" i="159"/>
  <c r="C13" i="159"/>
  <c r="J12" i="159"/>
  <c r="E12" i="159"/>
  <c r="J25" i="159" s="1"/>
  <c r="C12" i="159"/>
  <c r="J11" i="159"/>
  <c r="E11" i="159"/>
  <c r="P12" i="159" s="1"/>
  <c r="C11" i="159"/>
  <c r="E10" i="159"/>
  <c r="C10" i="159"/>
  <c r="E9" i="159"/>
  <c r="C9" i="159"/>
  <c r="H22" i="159" s="1"/>
  <c r="E8" i="159"/>
  <c r="J21" i="159" s="1"/>
  <c r="C8" i="159"/>
  <c r="C21" i="159" s="1"/>
  <c r="E7" i="159"/>
  <c r="C7" i="159"/>
  <c r="H20" i="159" s="1"/>
  <c r="E6" i="159"/>
  <c r="J19" i="159" s="1"/>
  <c r="C6" i="159"/>
  <c r="C19" i="159" s="1"/>
  <c r="E5" i="159"/>
  <c r="C5" i="159"/>
  <c r="H18" i="159" s="1"/>
  <c r="E4" i="159"/>
  <c r="J17" i="159" s="1"/>
  <c r="C4" i="159"/>
  <c r="C17" i="159" s="1"/>
  <c r="F3" i="159"/>
  <c r="E3" i="159"/>
  <c r="D3" i="159"/>
  <c r="C3" i="159"/>
  <c r="C16" i="159" s="1"/>
  <c r="E12" i="158"/>
  <c r="C12" i="158"/>
  <c r="E11" i="158"/>
  <c r="C11" i="158"/>
  <c r="E10" i="158"/>
  <c r="C10" i="158"/>
  <c r="E9" i="158"/>
  <c r="J9" i="158" s="1"/>
  <c r="C9" i="158"/>
  <c r="H9" i="158" s="1"/>
  <c r="E8" i="158"/>
  <c r="J8" i="158" s="1"/>
  <c r="C8" i="158"/>
  <c r="H8" i="158" s="1"/>
  <c r="E7" i="158"/>
  <c r="C7" i="158"/>
  <c r="H7" i="158" s="1"/>
  <c r="E6" i="158"/>
  <c r="C6" i="158"/>
  <c r="E5" i="158"/>
  <c r="C5" i="158"/>
  <c r="H5" i="158" s="1"/>
  <c r="E4" i="158"/>
  <c r="C4" i="158"/>
  <c r="F3" i="158"/>
  <c r="E3" i="158"/>
  <c r="D3" i="158"/>
  <c r="C3" i="158"/>
  <c r="H12" i="157"/>
  <c r="E12" i="157"/>
  <c r="C12" i="157"/>
  <c r="E11" i="157"/>
  <c r="C11" i="157"/>
  <c r="E10" i="157"/>
  <c r="C10" i="157"/>
  <c r="E9" i="157"/>
  <c r="C9" i="157"/>
  <c r="E8" i="157"/>
  <c r="C8" i="157"/>
  <c r="E7" i="157"/>
  <c r="C7" i="157"/>
  <c r="E6" i="157"/>
  <c r="C6" i="157"/>
  <c r="E5" i="157"/>
  <c r="C5" i="157"/>
  <c r="E4" i="157"/>
  <c r="C4" i="157"/>
  <c r="F3" i="157"/>
  <c r="E3" i="157"/>
  <c r="D3" i="157"/>
  <c r="C3" i="157"/>
  <c r="E12" i="156"/>
  <c r="C12" i="156"/>
  <c r="H12" i="156" s="1"/>
  <c r="E11" i="156"/>
  <c r="C11" i="156"/>
  <c r="E10" i="156"/>
  <c r="C10" i="156"/>
  <c r="E9" i="156"/>
  <c r="C9" i="156"/>
  <c r="E8" i="156"/>
  <c r="C8" i="156"/>
  <c r="E7" i="156"/>
  <c r="C7" i="156"/>
  <c r="E6" i="156"/>
  <c r="C6" i="156"/>
  <c r="E5" i="156"/>
  <c r="C5" i="156"/>
  <c r="E4" i="156"/>
  <c r="C4" i="156"/>
  <c r="F3" i="156"/>
  <c r="E3" i="156"/>
  <c r="D3" i="156"/>
  <c r="C3" i="156"/>
  <c r="E12" i="155"/>
  <c r="C12" i="155"/>
  <c r="E11" i="155"/>
  <c r="C11" i="155"/>
  <c r="E10" i="155"/>
  <c r="C10" i="155"/>
  <c r="E9" i="155"/>
  <c r="C9" i="155"/>
  <c r="E8" i="155"/>
  <c r="C8" i="155"/>
  <c r="E7" i="155"/>
  <c r="C7" i="155"/>
  <c r="E6" i="155"/>
  <c r="C6" i="155"/>
  <c r="E5" i="155"/>
  <c r="C5" i="155"/>
  <c r="E4" i="155"/>
  <c r="C4" i="155"/>
  <c r="F3" i="155"/>
  <c r="E3" i="155"/>
  <c r="D3" i="155"/>
  <c r="C3" i="155"/>
  <c r="H12" i="154"/>
  <c r="E12" i="154"/>
  <c r="C12" i="154"/>
  <c r="E11" i="154"/>
  <c r="C11" i="154"/>
  <c r="E10" i="154"/>
  <c r="C10" i="154"/>
  <c r="E9" i="154"/>
  <c r="C9" i="154"/>
  <c r="E8" i="154"/>
  <c r="C8" i="154"/>
  <c r="E7" i="154"/>
  <c r="C7" i="154"/>
  <c r="E6" i="154"/>
  <c r="C6" i="154"/>
  <c r="E5" i="154"/>
  <c r="C5" i="154"/>
  <c r="E4" i="154"/>
  <c r="C4" i="154"/>
  <c r="F3" i="154"/>
  <c r="E3" i="154"/>
  <c r="D3" i="154"/>
  <c r="C3" i="154"/>
  <c r="J12" i="153"/>
  <c r="H12" i="153"/>
  <c r="E12" i="153"/>
  <c r="C12" i="153"/>
  <c r="J11" i="153"/>
  <c r="E11" i="153"/>
  <c r="C11" i="153"/>
  <c r="E10" i="153"/>
  <c r="C10" i="153"/>
  <c r="E9" i="153"/>
  <c r="C9" i="153"/>
  <c r="E8" i="153"/>
  <c r="C8" i="153"/>
  <c r="E7" i="153"/>
  <c r="C7" i="153"/>
  <c r="E6" i="153"/>
  <c r="C6" i="153"/>
  <c r="E5" i="153"/>
  <c r="C5" i="153"/>
  <c r="E4" i="153"/>
  <c r="C4" i="153"/>
  <c r="F3" i="153"/>
  <c r="E3" i="153"/>
  <c r="D3" i="153"/>
  <c r="C3" i="153"/>
  <c r="E12" i="152"/>
  <c r="C12" i="152"/>
  <c r="E11" i="152"/>
  <c r="C11" i="152"/>
  <c r="J10" i="152"/>
  <c r="E10" i="152"/>
  <c r="C10" i="152"/>
  <c r="E9" i="152"/>
  <c r="C9" i="152"/>
  <c r="E8" i="152"/>
  <c r="J8" i="152" s="1"/>
  <c r="C8" i="152"/>
  <c r="E7" i="152"/>
  <c r="C7" i="152"/>
  <c r="J6" i="152"/>
  <c r="E6" i="152"/>
  <c r="C6" i="152"/>
  <c r="E5" i="152"/>
  <c r="C5" i="152"/>
  <c r="E4" i="152"/>
  <c r="J4" i="152" s="1"/>
  <c r="C4" i="152"/>
  <c r="F3" i="152"/>
  <c r="E3" i="152"/>
  <c r="D3" i="152"/>
  <c r="C3" i="152"/>
  <c r="H12" i="151"/>
  <c r="E12" i="151"/>
  <c r="J12" i="151" s="1"/>
  <c r="C12" i="151"/>
  <c r="J11" i="151"/>
  <c r="E11" i="151"/>
  <c r="C11" i="151"/>
  <c r="E10" i="151"/>
  <c r="C10" i="151"/>
  <c r="E9" i="151"/>
  <c r="C9" i="151"/>
  <c r="E8" i="151"/>
  <c r="C8" i="151"/>
  <c r="E7" i="151"/>
  <c r="C7" i="151"/>
  <c r="E6" i="151"/>
  <c r="C6" i="151"/>
  <c r="E5" i="151"/>
  <c r="C5" i="151"/>
  <c r="E4" i="151"/>
  <c r="C4" i="151"/>
  <c r="F3" i="151"/>
  <c r="E3" i="151"/>
  <c r="D3" i="151"/>
  <c r="C3" i="151"/>
  <c r="E12" i="150"/>
  <c r="C12" i="150"/>
  <c r="H12" i="150" s="1"/>
  <c r="E11" i="150"/>
  <c r="C11" i="150"/>
  <c r="E10" i="150"/>
  <c r="C10" i="150"/>
  <c r="E9" i="150"/>
  <c r="C9" i="150"/>
  <c r="E8" i="150"/>
  <c r="C8" i="150"/>
  <c r="E7" i="150"/>
  <c r="C7" i="150"/>
  <c r="E6" i="150"/>
  <c r="C6" i="150"/>
  <c r="E5" i="150"/>
  <c r="C5" i="150"/>
  <c r="E4" i="150"/>
  <c r="C4" i="150"/>
  <c r="F3" i="150"/>
  <c r="E3" i="150"/>
  <c r="D3" i="150"/>
  <c r="C3" i="150"/>
  <c r="E12" i="149"/>
  <c r="C12" i="149"/>
  <c r="H12" i="149" s="1"/>
  <c r="E11" i="149"/>
  <c r="C11" i="149"/>
  <c r="E10" i="149"/>
  <c r="C10" i="149"/>
  <c r="E9" i="149"/>
  <c r="C9" i="149"/>
  <c r="E8" i="149"/>
  <c r="C8" i="149"/>
  <c r="E7" i="149"/>
  <c r="C7" i="149"/>
  <c r="E6" i="149"/>
  <c r="C6" i="149"/>
  <c r="E5" i="149"/>
  <c r="C5" i="149"/>
  <c r="E4" i="149"/>
  <c r="C4" i="149"/>
  <c r="F3" i="149"/>
  <c r="E3" i="149"/>
  <c r="D3" i="149"/>
  <c r="C3" i="149"/>
  <c r="E12" i="148"/>
  <c r="C12" i="148"/>
  <c r="H12" i="148" s="1"/>
  <c r="E11" i="148"/>
  <c r="C11" i="148"/>
  <c r="E10" i="148"/>
  <c r="C10" i="148"/>
  <c r="E9" i="148"/>
  <c r="C9" i="148"/>
  <c r="E8" i="148"/>
  <c r="C8" i="148"/>
  <c r="E7" i="148"/>
  <c r="C7" i="148"/>
  <c r="E6" i="148"/>
  <c r="C6" i="148"/>
  <c r="E5" i="148"/>
  <c r="C5" i="148"/>
  <c r="E4" i="148"/>
  <c r="C4" i="148"/>
  <c r="F3" i="148"/>
  <c r="E3" i="148"/>
  <c r="D3" i="148"/>
  <c r="I3" i="148" s="1"/>
  <c r="C3" i="148"/>
  <c r="E12" i="147"/>
  <c r="C12" i="147"/>
  <c r="E11" i="147"/>
  <c r="C11" i="147"/>
  <c r="E10" i="147"/>
  <c r="C10" i="147"/>
  <c r="E9" i="147"/>
  <c r="C9" i="147"/>
  <c r="E8" i="147"/>
  <c r="C8" i="147"/>
  <c r="E7" i="147"/>
  <c r="C7" i="147"/>
  <c r="E6" i="147"/>
  <c r="C6" i="147"/>
  <c r="E5" i="147"/>
  <c r="C5" i="147"/>
  <c r="E4" i="147"/>
  <c r="C4" i="147"/>
  <c r="F3" i="147"/>
  <c r="E3" i="147"/>
  <c r="D3" i="147"/>
  <c r="C3" i="147"/>
  <c r="E12" i="146"/>
  <c r="C12" i="146"/>
  <c r="E11" i="146"/>
  <c r="J11" i="146" s="1"/>
  <c r="C11" i="146"/>
  <c r="E10" i="146"/>
  <c r="C10" i="146"/>
  <c r="E9" i="146"/>
  <c r="C9" i="146"/>
  <c r="E8" i="146"/>
  <c r="C8" i="146"/>
  <c r="E7" i="146"/>
  <c r="C7" i="146"/>
  <c r="E6" i="146"/>
  <c r="C6" i="146"/>
  <c r="E5" i="146"/>
  <c r="C5" i="146"/>
  <c r="E4" i="146"/>
  <c r="C4" i="146"/>
  <c r="F3" i="146"/>
  <c r="E3" i="146"/>
  <c r="D3" i="146"/>
  <c r="C3" i="146"/>
  <c r="H12" i="145"/>
  <c r="E12" i="145"/>
  <c r="C12" i="145"/>
  <c r="E11" i="145"/>
  <c r="J11" i="145" s="1"/>
  <c r="C11" i="145"/>
  <c r="E10" i="145"/>
  <c r="C10" i="145"/>
  <c r="E9" i="145"/>
  <c r="C9" i="145"/>
  <c r="E8" i="145"/>
  <c r="C8" i="145"/>
  <c r="E7" i="145"/>
  <c r="C7" i="145"/>
  <c r="E6" i="145"/>
  <c r="C6" i="145"/>
  <c r="E5" i="145"/>
  <c r="C5" i="145"/>
  <c r="E4" i="145"/>
  <c r="C4" i="145"/>
  <c r="F3" i="145"/>
  <c r="E3" i="145"/>
  <c r="D3" i="145"/>
  <c r="C3" i="145"/>
  <c r="E12" i="144"/>
  <c r="C12" i="144"/>
  <c r="E11" i="144"/>
  <c r="C11" i="144"/>
  <c r="E10" i="144"/>
  <c r="C10" i="144"/>
  <c r="E9" i="144"/>
  <c r="C9" i="144"/>
  <c r="E8" i="144"/>
  <c r="C8" i="144"/>
  <c r="E7" i="144"/>
  <c r="C7" i="144"/>
  <c r="E6" i="144"/>
  <c r="C6" i="144"/>
  <c r="E5" i="144"/>
  <c r="C5" i="144"/>
  <c r="E4" i="144"/>
  <c r="C4" i="144"/>
  <c r="F3" i="144"/>
  <c r="E3" i="144"/>
  <c r="D3" i="144"/>
  <c r="C3" i="144"/>
  <c r="E12" i="143"/>
  <c r="C12" i="143"/>
  <c r="E11" i="143"/>
  <c r="J11" i="143" s="1"/>
  <c r="C11" i="143"/>
  <c r="E10" i="143"/>
  <c r="C10" i="143"/>
  <c r="E9" i="143"/>
  <c r="C9" i="143"/>
  <c r="E8" i="143"/>
  <c r="C8" i="143"/>
  <c r="E7" i="143"/>
  <c r="C7" i="143"/>
  <c r="E6" i="143"/>
  <c r="C6" i="143"/>
  <c r="E5" i="143"/>
  <c r="C5" i="143"/>
  <c r="E4" i="143"/>
  <c r="C4" i="143"/>
  <c r="F3" i="143"/>
  <c r="E3" i="143"/>
  <c r="D3" i="143"/>
  <c r="C3" i="143"/>
  <c r="E12" i="142"/>
  <c r="C12" i="142"/>
  <c r="E11" i="142"/>
  <c r="C11" i="142"/>
  <c r="E10" i="142"/>
  <c r="C10" i="142"/>
  <c r="J9" i="142"/>
  <c r="E9" i="142"/>
  <c r="C9" i="142"/>
  <c r="E8" i="142"/>
  <c r="C8" i="142"/>
  <c r="E7" i="142"/>
  <c r="C7" i="142"/>
  <c r="E6" i="142"/>
  <c r="C6" i="142"/>
  <c r="E5" i="142"/>
  <c r="C5" i="142"/>
  <c r="E4" i="142"/>
  <c r="C4" i="142"/>
  <c r="F3" i="142"/>
  <c r="E3" i="142"/>
  <c r="D3" i="142"/>
  <c r="C3" i="142"/>
  <c r="E12" i="141"/>
  <c r="C12" i="141"/>
  <c r="J11" i="141"/>
  <c r="E11" i="141"/>
  <c r="C11" i="141"/>
  <c r="E10" i="141"/>
  <c r="C10" i="141"/>
  <c r="E9" i="141"/>
  <c r="C9" i="141"/>
  <c r="E8" i="141"/>
  <c r="C8" i="141"/>
  <c r="E7" i="141"/>
  <c r="C7" i="141"/>
  <c r="E6" i="141"/>
  <c r="C6" i="141"/>
  <c r="E5" i="141"/>
  <c r="C5" i="141"/>
  <c r="E4" i="141"/>
  <c r="C4" i="141"/>
  <c r="F3" i="141"/>
  <c r="E3" i="141"/>
  <c r="D3" i="141"/>
  <c r="C3" i="141"/>
  <c r="J12" i="140"/>
  <c r="H12" i="140"/>
  <c r="E12" i="140"/>
  <c r="C12" i="140"/>
  <c r="J11" i="140"/>
  <c r="E11" i="140"/>
  <c r="C11" i="140"/>
  <c r="E10" i="140"/>
  <c r="C10" i="140"/>
  <c r="E9" i="140"/>
  <c r="C9" i="140"/>
  <c r="E8" i="140"/>
  <c r="C8" i="140"/>
  <c r="E7" i="140"/>
  <c r="C7" i="140"/>
  <c r="E6" i="140"/>
  <c r="C6" i="140"/>
  <c r="E5" i="140"/>
  <c r="C5" i="140"/>
  <c r="E4" i="140"/>
  <c r="C4" i="140"/>
  <c r="F3" i="140"/>
  <c r="E3" i="140"/>
  <c r="D3" i="140"/>
  <c r="C3" i="140"/>
  <c r="E12" i="139"/>
  <c r="C12" i="139"/>
  <c r="H12" i="139" s="1"/>
  <c r="E11" i="139"/>
  <c r="C11" i="139"/>
  <c r="E10" i="139"/>
  <c r="C10" i="139"/>
  <c r="E9" i="139"/>
  <c r="C9" i="139"/>
  <c r="E8" i="139"/>
  <c r="C8" i="139"/>
  <c r="E7" i="139"/>
  <c r="C7" i="139"/>
  <c r="E6" i="139"/>
  <c r="C6" i="139"/>
  <c r="E5" i="139"/>
  <c r="C5" i="139"/>
  <c r="E4" i="139"/>
  <c r="C4" i="139"/>
  <c r="F3" i="139"/>
  <c r="E3" i="139"/>
  <c r="D3" i="139"/>
  <c r="C3" i="139"/>
  <c r="E12" i="138"/>
  <c r="C12" i="138"/>
  <c r="H12" i="138" s="1"/>
  <c r="E11" i="138"/>
  <c r="C11" i="138"/>
  <c r="E10" i="138"/>
  <c r="C10" i="138"/>
  <c r="E9" i="138"/>
  <c r="C9" i="138"/>
  <c r="E8" i="138"/>
  <c r="C8" i="138"/>
  <c r="E7" i="138"/>
  <c r="C7" i="138"/>
  <c r="E6" i="138"/>
  <c r="C6" i="138"/>
  <c r="E5" i="138"/>
  <c r="C5" i="138"/>
  <c r="E4" i="138"/>
  <c r="C4" i="138"/>
  <c r="F3" i="138"/>
  <c r="E3" i="138"/>
  <c r="D3" i="138"/>
  <c r="C3" i="138"/>
  <c r="E12" i="137"/>
  <c r="C12" i="137"/>
  <c r="E11" i="137"/>
  <c r="C11" i="137"/>
  <c r="E10" i="137"/>
  <c r="C10" i="137"/>
  <c r="E9" i="137"/>
  <c r="C9" i="137"/>
  <c r="J8" i="137"/>
  <c r="E8" i="137"/>
  <c r="C8" i="137"/>
  <c r="E7" i="137"/>
  <c r="C7" i="137"/>
  <c r="E6" i="137"/>
  <c r="C6" i="137"/>
  <c r="J5" i="137"/>
  <c r="E5" i="137"/>
  <c r="C5" i="137"/>
  <c r="E4" i="137"/>
  <c r="C4" i="137"/>
  <c r="F3" i="137"/>
  <c r="E3" i="137"/>
  <c r="D3" i="137"/>
  <c r="C3" i="137"/>
  <c r="E12" i="136"/>
  <c r="C12" i="136"/>
  <c r="E11" i="136"/>
  <c r="C11" i="136"/>
  <c r="E10" i="136"/>
  <c r="C10" i="136"/>
  <c r="E9" i="136"/>
  <c r="C9" i="136"/>
  <c r="E8" i="136"/>
  <c r="C8" i="136"/>
  <c r="E7" i="136"/>
  <c r="C7" i="136"/>
  <c r="E6" i="136"/>
  <c r="C6" i="136"/>
  <c r="E5" i="136"/>
  <c r="C5" i="136"/>
  <c r="E4" i="136"/>
  <c r="C4" i="136"/>
  <c r="F3" i="136"/>
  <c r="E3" i="136"/>
  <c r="D3" i="136"/>
  <c r="C3" i="136"/>
  <c r="E12" i="135"/>
  <c r="C12" i="135"/>
  <c r="E11" i="135"/>
  <c r="C11" i="135"/>
  <c r="E10" i="135"/>
  <c r="C10" i="135"/>
  <c r="E9" i="135"/>
  <c r="C9" i="135"/>
  <c r="E8" i="135"/>
  <c r="C8" i="135"/>
  <c r="E7" i="135"/>
  <c r="C7" i="135"/>
  <c r="E6" i="135"/>
  <c r="C6" i="135"/>
  <c r="E5" i="135"/>
  <c r="C5" i="135"/>
  <c r="E4" i="135"/>
  <c r="C4" i="135"/>
  <c r="F3" i="135"/>
  <c r="E3" i="135"/>
  <c r="D3" i="135"/>
  <c r="I3" i="135" s="1"/>
  <c r="C3" i="135"/>
  <c r="H3" i="135" s="1"/>
  <c r="E12" i="134"/>
  <c r="C12" i="134"/>
  <c r="E11" i="134"/>
  <c r="C11" i="134"/>
  <c r="E10" i="134"/>
  <c r="C10" i="134"/>
  <c r="E9" i="134"/>
  <c r="C9" i="134"/>
  <c r="E8" i="134"/>
  <c r="C8" i="134"/>
  <c r="E7" i="134"/>
  <c r="C7" i="134"/>
  <c r="E6" i="134"/>
  <c r="C6" i="134"/>
  <c r="E5" i="134"/>
  <c r="C5" i="134"/>
  <c r="E4" i="134"/>
  <c r="C4" i="134"/>
  <c r="F3" i="134"/>
  <c r="E3" i="134"/>
  <c r="D3" i="134"/>
  <c r="C3" i="134"/>
  <c r="E12" i="133"/>
  <c r="C12" i="133"/>
  <c r="H12" i="133" s="1"/>
  <c r="E11" i="133"/>
  <c r="C11" i="133"/>
  <c r="E10" i="133"/>
  <c r="C10" i="133"/>
  <c r="E9" i="133"/>
  <c r="C9" i="133"/>
  <c r="E8" i="133"/>
  <c r="C8" i="133"/>
  <c r="E7" i="133"/>
  <c r="C7" i="133"/>
  <c r="E6" i="133"/>
  <c r="C6" i="133"/>
  <c r="E5" i="133"/>
  <c r="C5" i="133"/>
  <c r="E4" i="133"/>
  <c r="C4" i="133"/>
  <c r="F3" i="133"/>
  <c r="E3" i="133"/>
  <c r="D3" i="133"/>
  <c r="C3" i="133"/>
  <c r="E12" i="132"/>
  <c r="C12" i="132"/>
  <c r="E11" i="132"/>
  <c r="C11" i="132"/>
  <c r="E10" i="132"/>
  <c r="C10" i="132"/>
  <c r="E9" i="132"/>
  <c r="C9" i="132"/>
  <c r="E8" i="132"/>
  <c r="C8" i="132"/>
  <c r="E7" i="132"/>
  <c r="C7" i="132"/>
  <c r="E6" i="132"/>
  <c r="C6" i="132"/>
  <c r="E5" i="132"/>
  <c r="C5" i="132"/>
  <c r="E4" i="132"/>
  <c r="C4" i="132"/>
  <c r="F3" i="132"/>
  <c r="E3" i="132"/>
  <c r="D3" i="132"/>
  <c r="C3" i="132"/>
  <c r="E12" i="131"/>
  <c r="C12" i="131"/>
  <c r="H11" i="131"/>
  <c r="E11" i="131"/>
  <c r="C11" i="131"/>
  <c r="J10" i="131"/>
  <c r="E10" i="131"/>
  <c r="C10" i="131"/>
  <c r="E9" i="131"/>
  <c r="C9" i="131"/>
  <c r="E8" i="131"/>
  <c r="C8" i="131"/>
  <c r="E7" i="131"/>
  <c r="C7" i="131"/>
  <c r="E6" i="131"/>
  <c r="C6" i="131"/>
  <c r="H5" i="131"/>
  <c r="E5" i="131"/>
  <c r="C5" i="131"/>
  <c r="E4" i="131"/>
  <c r="C4" i="131"/>
  <c r="H4" i="131" s="1"/>
  <c r="F3" i="131"/>
  <c r="E3" i="131"/>
  <c r="D3" i="131"/>
  <c r="C3" i="131"/>
  <c r="P14" i="1"/>
  <c r="P13" i="1"/>
  <c r="P12" i="1"/>
  <c r="P11" i="1"/>
  <c r="P10" i="1"/>
  <c r="P9" i="1"/>
  <c r="P8" i="1"/>
  <c r="P7" i="1"/>
  <c r="P6" i="1"/>
  <c r="P5" i="1"/>
  <c r="N14" i="1"/>
  <c r="N13" i="1"/>
  <c r="N12" i="1"/>
  <c r="N11" i="1"/>
  <c r="N10" i="1"/>
  <c r="N9" i="1"/>
  <c r="N8" i="1"/>
  <c r="N7" i="1"/>
  <c r="N6" i="1"/>
  <c r="Q4" i="1"/>
  <c r="P4" i="1"/>
  <c r="O4" i="1"/>
  <c r="N5" i="1"/>
  <c r="N4" i="1"/>
  <c r="J26" i="1"/>
  <c r="J25" i="1"/>
  <c r="J24" i="1"/>
  <c r="J23" i="1"/>
  <c r="J22" i="1"/>
  <c r="J21" i="1"/>
  <c r="J20" i="1"/>
  <c r="J19" i="1"/>
  <c r="J18" i="1"/>
  <c r="J17" i="1"/>
  <c r="H26" i="1"/>
  <c r="H25" i="1"/>
  <c r="H24" i="1"/>
  <c r="H23" i="1"/>
  <c r="H22" i="1"/>
  <c r="H21" i="1"/>
  <c r="H20" i="1"/>
  <c r="H19" i="1"/>
  <c r="H18" i="1"/>
  <c r="H17" i="1"/>
  <c r="K16" i="1"/>
  <c r="J16" i="1"/>
  <c r="I16" i="1"/>
  <c r="H16" i="1"/>
  <c r="E26" i="1"/>
  <c r="E25" i="1"/>
  <c r="E24" i="1"/>
  <c r="E23" i="1"/>
  <c r="E22" i="1"/>
  <c r="E21" i="1"/>
  <c r="E20" i="1"/>
  <c r="E19" i="1"/>
  <c r="E18" i="1"/>
  <c r="E17" i="1"/>
  <c r="C26" i="1"/>
  <c r="C25" i="1"/>
  <c r="C24" i="1"/>
  <c r="C23" i="1"/>
  <c r="C22" i="1"/>
  <c r="C21" i="1"/>
  <c r="C20" i="1"/>
  <c r="C19" i="1"/>
  <c r="C18" i="1"/>
  <c r="C17" i="1"/>
  <c r="F16" i="1"/>
  <c r="E16" i="1"/>
  <c r="D16" i="1"/>
  <c r="C16" i="1"/>
  <c r="J13" i="1"/>
  <c r="J12" i="1"/>
  <c r="J11" i="1"/>
  <c r="J9" i="1"/>
  <c r="J8" i="1"/>
  <c r="J6" i="1"/>
  <c r="J5" i="1"/>
  <c r="J4" i="1"/>
  <c r="H13" i="1"/>
  <c r="H12" i="1"/>
  <c r="H11" i="1"/>
  <c r="H10" i="1"/>
  <c r="H9" i="1"/>
  <c r="H8" i="1"/>
  <c r="H7" i="1"/>
  <c r="H6" i="1"/>
  <c r="H5" i="1"/>
  <c r="H4" i="1"/>
  <c r="K3" i="1"/>
  <c r="J3" i="1"/>
  <c r="I3" i="1"/>
  <c r="H3" i="1"/>
  <c r="P8" i="13"/>
  <c r="J12" i="13"/>
  <c r="E12" i="13"/>
  <c r="E11" i="13"/>
  <c r="E10" i="13"/>
  <c r="E9" i="13"/>
  <c r="P10" i="13" s="1"/>
  <c r="E8" i="13"/>
  <c r="P9" i="13" s="1"/>
  <c r="E7" i="13"/>
  <c r="E6" i="13"/>
  <c r="E5" i="13"/>
  <c r="E4" i="13"/>
  <c r="P5" i="13" s="1"/>
  <c r="F3" i="13"/>
  <c r="E3" i="13"/>
  <c r="D3" i="13"/>
  <c r="I3" i="13" s="1"/>
  <c r="C3" i="13"/>
  <c r="H3" i="13" s="1"/>
  <c r="C12" i="13"/>
  <c r="C11" i="13"/>
  <c r="N12" i="13" s="1"/>
  <c r="C10" i="13"/>
  <c r="C9" i="13"/>
  <c r="N10" i="13" s="1"/>
  <c r="C8" i="13"/>
  <c r="C7" i="13"/>
  <c r="N8" i="13" s="1"/>
  <c r="C6" i="13"/>
  <c r="N7" i="13" s="1"/>
  <c r="C5" i="13"/>
  <c r="C4" i="13"/>
  <c r="Q14" i="159" l="1"/>
  <c r="Q14" i="156"/>
  <c r="Q14" i="146"/>
  <c r="J7" i="131"/>
  <c r="E20" i="131"/>
  <c r="J20" i="131"/>
  <c r="J20" i="132"/>
  <c r="E20" i="132"/>
  <c r="J20" i="136"/>
  <c r="E20" i="136"/>
  <c r="J20" i="148"/>
  <c r="E20" i="148"/>
  <c r="J20" i="156"/>
  <c r="E20" i="156"/>
  <c r="J20" i="143"/>
  <c r="E20" i="143"/>
  <c r="J20" i="135"/>
  <c r="E20" i="135"/>
  <c r="J20" i="140"/>
  <c r="E20" i="140"/>
  <c r="J20" i="142"/>
  <c r="E20" i="142"/>
  <c r="E20" i="147"/>
  <c r="J20" i="147"/>
  <c r="J20" i="151"/>
  <c r="E20" i="151"/>
  <c r="J20" i="153"/>
  <c r="E20" i="153"/>
  <c r="E20" i="155"/>
  <c r="J20" i="155"/>
  <c r="J20" i="152"/>
  <c r="E20" i="152"/>
  <c r="E20" i="154"/>
  <c r="J20" i="154"/>
  <c r="J20" i="141"/>
  <c r="E20" i="141"/>
  <c r="J20" i="134"/>
  <c r="E20" i="134"/>
  <c r="E20" i="139"/>
  <c r="J20" i="139"/>
  <c r="E20" i="146"/>
  <c r="J20" i="146"/>
  <c r="J20" i="150"/>
  <c r="E20" i="150"/>
  <c r="J20" i="145"/>
  <c r="E20" i="145"/>
  <c r="J20" i="158"/>
  <c r="E20" i="158"/>
  <c r="J20" i="133"/>
  <c r="E20" i="133"/>
  <c r="E20" i="138"/>
  <c r="J20" i="138"/>
  <c r="J20" i="149"/>
  <c r="E20" i="149"/>
  <c r="J20" i="157"/>
  <c r="E20" i="157"/>
  <c r="E20" i="13"/>
  <c r="J20" i="13"/>
  <c r="J7" i="137"/>
  <c r="J20" i="137"/>
  <c r="E20" i="137"/>
  <c r="J20" i="144"/>
  <c r="E20" i="144"/>
  <c r="O14" i="132"/>
  <c r="E25" i="134"/>
  <c r="J25" i="134"/>
  <c r="J25" i="137"/>
  <c r="E25" i="137"/>
  <c r="E25" i="141"/>
  <c r="J25" i="141"/>
  <c r="J25" i="144"/>
  <c r="E25" i="144"/>
  <c r="E25" i="133"/>
  <c r="J25" i="133"/>
  <c r="E25" i="146"/>
  <c r="J25" i="146"/>
  <c r="E25" i="155"/>
  <c r="J25" i="155"/>
  <c r="P13" i="13"/>
  <c r="J25" i="13"/>
  <c r="E25" i="13"/>
  <c r="J25" i="132"/>
  <c r="E25" i="132"/>
  <c r="J25" i="140"/>
  <c r="E25" i="140"/>
  <c r="J25" i="152"/>
  <c r="E25" i="152"/>
  <c r="J25" i="156"/>
  <c r="E25" i="156"/>
  <c r="J25" i="136"/>
  <c r="E25" i="136"/>
  <c r="J12" i="139"/>
  <c r="J25" i="139"/>
  <c r="E25" i="139"/>
  <c r="E25" i="142"/>
  <c r="J25" i="142"/>
  <c r="J25" i="147"/>
  <c r="E25" i="147"/>
  <c r="E25" i="149"/>
  <c r="J25" i="149"/>
  <c r="E25" i="158"/>
  <c r="J25" i="158"/>
  <c r="E25" i="131"/>
  <c r="J25" i="131"/>
  <c r="J12" i="141"/>
  <c r="J25" i="151"/>
  <c r="E25" i="151"/>
  <c r="J25" i="157"/>
  <c r="E25" i="157"/>
  <c r="J12" i="133"/>
  <c r="E25" i="135"/>
  <c r="J25" i="135"/>
  <c r="E25" i="138"/>
  <c r="J25" i="138"/>
  <c r="J25" i="143"/>
  <c r="E25" i="143"/>
  <c r="J12" i="145"/>
  <c r="E25" i="145"/>
  <c r="J25" i="145"/>
  <c r="J12" i="146"/>
  <c r="J25" i="148"/>
  <c r="E25" i="148"/>
  <c r="J12" i="150"/>
  <c r="E25" i="150"/>
  <c r="J25" i="150"/>
  <c r="E25" i="153"/>
  <c r="J25" i="153"/>
  <c r="E25" i="154"/>
  <c r="J25" i="154"/>
  <c r="P13" i="136"/>
  <c r="P13" i="154"/>
  <c r="N11" i="13"/>
  <c r="C23" i="13"/>
  <c r="H23" i="13"/>
  <c r="H23" i="131"/>
  <c r="C23" i="131"/>
  <c r="C23" i="141"/>
  <c r="H23" i="141"/>
  <c r="C23" i="146"/>
  <c r="H23" i="146"/>
  <c r="C23" i="137"/>
  <c r="H23" i="137"/>
  <c r="C23" i="138"/>
  <c r="H23" i="138"/>
  <c r="H23" i="139"/>
  <c r="C23" i="139"/>
  <c r="C23" i="140"/>
  <c r="H23" i="140"/>
  <c r="H23" i="147"/>
  <c r="C23" i="147"/>
  <c r="C23" i="148"/>
  <c r="H23" i="148"/>
  <c r="C23" i="149"/>
  <c r="H23" i="149"/>
  <c r="H23" i="150"/>
  <c r="C23" i="150"/>
  <c r="C23" i="151"/>
  <c r="H23" i="151"/>
  <c r="H23" i="152"/>
  <c r="C23" i="152"/>
  <c r="C23" i="154"/>
  <c r="H23" i="154"/>
  <c r="C23" i="132"/>
  <c r="H23" i="132"/>
  <c r="H23" i="133"/>
  <c r="C23" i="133"/>
  <c r="C23" i="153"/>
  <c r="H23" i="153"/>
  <c r="H23" i="155"/>
  <c r="C23" i="155"/>
  <c r="C23" i="156"/>
  <c r="H23" i="156"/>
  <c r="C23" i="157"/>
  <c r="H23" i="157"/>
  <c r="N11" i="146"/>
  <c r="C23" i="134"/>
  <c r="H23" i="134"/>
  <c r="H23" i="135"/>
  <c r="C23" i="135"/>
  <c r="C23" i="136"/>
  <c r="H23" i="136"/>
  <c r="C23" i="142"/>
  <c r="H23" i="142"/>
  <c r="C23" i="143"/>
  <c r="H23" i="143"/>
  <c r="C23" i="144"/>
  <c r="H23" i="144"/>
  <c r="H23" i="145"/>
  <c r="C23" i="145"/>
  <c r="C23" i="158"/>
  <c r="H23" i="158"/>
  <c r="I13" i="135"/>
  <c r="K14" i="135" s="1"/>
  <c r="D13" i="135"/>
  <c r="F14" i="135" s="1"/>
  <c r="I26" i="135"/>
  <c r="K27" i="135" s="1"/>
  <c r="D26" i="135"/>
  <c r="F27" i="135" s="1"/>
  <c r="E1" i="136"/>
  <c r="O14" i="131"/>
  <c r="Q14" i="132"/>
  <c r="Q14" i="133"/>
  <c r="O14" i="133"/>
  <c r="Q14" i="134"/>
  <c r="O14" i="134"/>
  <c r="O14" i="135"/>
  <c r="Q14" i="135"/>
  <c r="Q14" i="136"/>
  <c r="Q14" i="137"/>
  <c r="Q14" i="138"/>
  <c r="Q14" i="139"/>
  <c r="Q14" i="140"/>
  <c r="Q14" i="141"/>
  <c r="Q14" i="142"/>
  <c r="Q14" i="143"/>
  <c r="Q14" i="144"/>
  <c r="Q14" i="145"/>
  <c r="Q14" i="147"/>
  <c r="Q14" i="148"/>
  <c r="Q14" i="149"/>
  <c r="Q14" i="150"/>
  <c r="Q14" i="151"/>
  <c r="Q14" i="152"/>
  <c r="Q14" i="153"/>
  <c r="Q14" i="154"/>
  <c r="Q14" i="155"/>
  <c r="Q14" i="157"/>
  <c r="Q14" i="158"/>
  <c r="Q14" i="131"/>
  <c r="N5" i="13"/>
  <c r="H8" i="13"/>
  <c r="J3" i="13"/>
  <c r="P4" i="136"/>
  <c r="J4" i="137"/>
  <c r="J9" i="137"/>
  <c r="P10" i="137"/>
  <c r="P8" i="138"/>
  <c r="I3" i="140"/>
  <c r="O4" i="140"/>
  <c r="P11" i="13"/>
  <c r="N12" i="135"/>
  <c r="J11" i="135"/>
  <c r="P7" i="138"/>
  <c r="P9" i="138"/>
  <c r="P10" i="140"/>
  <c r="Q4" i="152"/>
  <c r="N6" i="154"/>
  <c r="N8" i="154"/>
  <c r="N10" i="154"/>
  <c r="N12" i="154"/>
  <c r="N9" i="135"/>
  <c r="N11" i="135"/>
  <c r="N4" i="13"/>
  <c r="N6" i="132"/>
  <c r="N10" i="132"/>
  <c r="I3" i="139"/>
  <c r="O4" i="139"/>
  <c r="P11" i="139"/>
  <c r="P6" i="145"/>
  <c r="P8" i="145"/>
  <c r="P5" i="146"/>
  <c r="P7" i="146"/>
  <c r="P9" i="146"/>
  <c r="N11" i="147"/>
  <c r="H12" i="147"/>
  <c r="O4" i="155"/>
  <c r="H10" i="158"/>
  <c r="N12" i="136"/>
  <c r="N9" i="13"/>
  <c r="N5" i="135"/>
  <c r="N7" i="135"/>
  <c r="J12" i="135"/>
  <c r="H12" i="146"/>
  <c r="N5" i="154"/>
  <c r="N7" i="154"/>
  <c r="N9" i="154"/>
  <c r="J11" i="154"/>
  <c r="O4" i="134"/>
  <c r="P7" i="134"/>
  <c r="P9" i="134"/>
  <c r="P10" i="139"/>
  <c r="Q4" i="143"/>
  <c r="P14" i="144"/>
  <c r="P5" i="145"/>
  <c r="P7" i="145"/>
  <c r="P9" i="145"/>
  <c r="P6" i="146"/>
  <c r="P8" i="146"/>
  <c r="N12" i="147"/>
  <c r="J9" i="155"/>
  <c r="P5" i="138"/>
  <c r="P6" i="138"/>
  <c r="P14" i="159"/>
  <c r="Q4" i="13"/>
  <c r="J11" i="133"/>
  <c r="H12" i="152"/>
  <c r="J10" i="158"/>
  <c r="P4" i="133"/>
  <c r="N6" i="133"/>
  <c r="N10" i="133"/>
  <c r="N10" i="134"/>
  <c r="N4" i="137"/>
  <c r="N12" i="139"/>
  <c r="P10" i="156"/>
  <c r="N6" i="159"/>
  <c r="N10" i="159"/>
  <c r="N8" i="133"/>
  <c r="N11" i="133"/>
  <c r="N8" i="134"/>
  <c r="O4" i="135"/>
  <c r="P8" i="136"/>
  <c r="N8" i="138"/>
  <c r="N4" i="145"/>
  <c r="O4" i="148"/>
  <c r="N8" i="159"/>
  <c r="H7" i="13"/>
  <c r="J5" i="13"/>
  <c r="J9" i="13"/>
  <c r="P14" i="13"/>
  <c r="P5" i="131"/>
  <c r="P6" i="131"/>
  <c r="P14" i="132"/>
  <c r="P6" i="133"/>
  <c r="H12" i="134"/>
  <c r="P5" i="136"/>
  <c r="P9" i="136"/>
  <c r="N11" i="138"/>
  <c r="P12" i="138"/>
  <c r="J11" i="138"/>
  <c r="P4" i="145"/>
  <c r="N10" i="145"/>
  <c r="P4" i="146"/>
  <c r="N8" i="146"/>
  <c r="N12" i="146"/>
  <c r="P13" i="147"/>
  <c r="J12" i="147"/>
  <c r="N5" i="149"/>
  <c r="N11" i="149"/>
  <c r="H5" i="13"/>
  <c r="K3" i="13"/>
  <c r="J7" i="13"/>
  <c r="O4" i="13"/>
  <c r="N6" i="13"/>
  <c r="P6" i="13"/>
  <c r="Q4" i="131"/>
  <c r="J4" i="131"/>
  <c r="J5" i="131"/>
  <c r="N8" i="131"/>
  <c r="H7" i="131"/>
  <c r="P9" i="131"/>
  <c r="J8" i="131"/>
  <c r="N4" i="132"/>
  <c r="N5" i="132"/>
  <c r="N7" i="132"/>
  <c r="N9" i="132"/>
  <c r="N11" i="132"/>
  <c r="J11" i="132"/>
  <c r="H12" i="132"/>
  <c r="O4" i="133"/>
  <c r="P5" i="133"/>
  <c r="P7" i="133"/>
  <c r="P9" i="133"/>
  <c r="P11" i="133"/>
  <c r="Q4" i="135"/>
  <c r="P6" i="135"/>
  <c r="P8" i="135"/>
  <c r="P10" i="135"/>
  <c r="H12" i="135"/>
  <c r="N7" i="137"/>
  <c r="N10" i="137"/>
  <c r="P11" i="137"/>
  <c r="J10" i="137"/>
  <c r="P14" i="138"/>
  <c r="N4" i="139"/>
  <c r="N5" i="139"/>
  <c r="N7" i="139"/>
  <c r="N9" i="139"/>
  <c r="P12" i="139"/>
  <c r="J11" i="139"/>
  <c r="P4" i="140"/>
  <c r="N6" i="140"/>
  <c r="N8" i="140"/>
  <c r="N10" i="140"/>
  <c r="N12" i="140"/>
  <c r="P4" i="141"/>
  <c r="N6" i="141"/>
  <c r="N8" i="141"/>
  <c r="N10" i="141"/>
  <c r="N12" i="141"/>
  <c r="H12" i="143"/>
  <c r="P13" i="148"/>
  <c r="J12" i="148"/>
  <c r="P14" i="149"/>
  <c r="N4" i="150"/>
  <c r="N5" i="150"/>
  <c r="N7" i="150"/>
  <c r="N9" i="150"/>
  <c r="N11" i="150"/>
  <c r="P12" i="150"/>
  <c r="J11" i="150"/>
  <c r="P4" i="151"/>
  <c r="N6" i="151"/>
  <c r="N8" i="151"/>
  <c r="N10" i="151"/>
  <c r="N12" i="151"/>
  <c r="P4" i="152"/>
  <c r="N9" i="152"/>
  <c r="P10" i="152"/>
  <c r="J9" i="152"/>
  <c r="P14" i="156"/>
  <c r="N4" i="157"/>
  <c r="N5" i="157"/>
  <c r="N7" i="157"/>
  <c r="N9" i="157"/>
  <c r="N11" i="157"/>
  <c r="P12" i="157"/>
  <c r="J11" i="157"/>
  <c r="N5" i="138"/>
  <c r="N7" i="138"/>
  <c r="N9" i="138"/>
  <c r="N11" i="139"/>
  <c r="H6" i="13"/>
  <c r="J4" i="13"/>
  <c r="J8" i="13"/>
  <c r="P4" i="13"/>
  <c r="P7" i="13"/>
  <c r="P12" i="13"/>
  <c r="N10" i="131"/>
  <c r="H9" i="131"/>
  <c r="P14" i="134"/>
  <c r="Q4" i="137"/>
  <c r="N6" i="137"/>
  <c r="P7" i="137"/>
  <c r="J6" i="137"/>
  <c r="N12" i="137"/>
  <c r="H12" i="137"/>
  <c r="P13" i="138"/>
  <c r="J12" i="138"/>
  <c r="P14" i="147"/>
  <c r="N4" i="148"/>
  <c r="N5" i="148"/>
  <c r="N7" i="148"/>
  <c r="N9" i="148"/>
  <c r="N11" i="148"/>
  <c r="P12" i="148"/>
  <c r="J11" i="148"/>
  <c r="P13" i="149"/>
  <c r="J12" i="149"/>
  <c r="P6" i="158"/>
  <c r="P8" i="158"/>
  <c r="P12" i="158"/>
  <c r="N14" i="159"/>
  <c r="P12" i="132"/>
  <c r="P8" i="134"/>
  <c r="P4" i="142"/>
  <c r="O4" i="131"/>
  <c r="P7" i="131"/>
  <c r="P10" i="131"/>
  <c r="Q4" i="133"/>
  <c r="P8" i="133"/>
  <c r="P10" i="133"/>
  <c r="I3" i="136"/>
  <c r="O4" i="136"/>
  <c r="P7" i="136"/>
  <c r="P14" i="136"/>
  <c r="N4" i="138"/>
  <c r="N12" i="144"/>
  <c r="N6" i="145"/>
  <c r="N8" i="145"/>
  <c r="N12" i="145"/>
  <c r="N6" i="146"/>
  <c r="N10" i="146"/>
  <c r="P14" i="148"/>
  <c r="N4" i="149"/>
  <c r="N7" i="149"/>
  <c r="N9" i="149"/>
  <c r="P12" i="149"/>
  <c r="J11" i="149"/>
  <c r="Q4" i="154"/>
  <c r="P6" i="154"/>
  <c r="P8" i="154"/>
  <c r="P10" i="154"/>
  <c r="P13" i="156"/>
  <c r="J12" i="156"/>
  <c r="P14" i="157"/>
  <c r="N4" i="158"/>
  <c r="N5" i="158"/>
  <c r="H4" i="158"/>
  <c r="N7" i="158"/>
  <c r="H6" i="158"/>
  <c r="K16" i="159"/>
  <c r="Q4" i="159"/>
  <c r="J18" i="159"/>
  <c r="P6" i="159"/>
  <c r="J20" i="159"/>
  <c r="P8" i="159"/>
  <c r="J22" i="159"/>
  <c r="P10" i="159"/>
  <c r="C25" i="159"/>
  <c r="N13" i="159"/>
  <c r="H25" i="159"/>
  <c r="H12" i="159"/>
  <c r="H4" i="13"/>
  <c r="J6" i="13"/>
  <c r="J11" i="13"/>
  <c r="P4" i="131"/>
  <c r="J6" i="131"/>
  <c r="N9" i="131"/>
  <c r="H8" i="131"/>
  <c r="J9" i="131"/>
  <c r="N12" i="131"/>
  <c r="Q4" i="132"/>
  <c r="P6" i="132"/>
  <c r="P8" i="132"/>
  <c r="P10" i="132"/>
  <c r="P13" i="132"/>
  <c r="J12" i="132"/>
  <c r="Q4" i="134"/>
  <c r="P10" i="134"/>
  <c r="J12" i="134"/>
  <c r="P13" i="134"/>
  <c r="H12" i="136"/>
  <c r="P13" i="139"/>
  <c r="N6" i="142"/>
  <c r="N8" i="142"/>
  <c r="N10" i="142"/>
  <c r="P14" i="142"/>
  <c r="I3" i="143"/>
  <c r="O4" i="143"/>
  <c r="P5" i="143"/>
  <c r="P7" i="143"/>
  <c r="P9" i="143"/>
  <c r="P11" i="143"/>
  <c r="Q4" i="144"/>
  <c r="P6" i="144"/>
  <c r="P8" i="144"/>
  <c r="P10" i="144"/>
  <c r="J9" i="144"/>
  <c r="P14" i="146"/>
  <c r="N4" i="147"/>
  <c r="N5" i="147"/>
  <c r="N7" i="147"/>
  <c r="N9" i="147"/>
  <c r="P12" i="147"/>
  <c r="J11" i="147"/>
  <c r="P13" i="150"/>
  <c r="N7" i="152"/>
  <c r="P8" i="152"/>
  <c r="J7" i="152"/>
  <c r="O4" i="153"/>
  <c r="P5" i="153"/>
  <c r="P7" i="153"/>
  <c r="P9" i="153"/>
  <c r="P11" i="153"/>
  <c r="P5" i="155"/>
  <c r="P7" i="155"/>
  <c r="P9" i="155"/>
  <c r="J8" i="155"/>
  <c r="P12" i="155"/>
  <c r="N4" i="156"/>
  <c r="N5" i="156"/>
  <c r="N7" i="156"/>
  <c r="N9" i="156"/>
  <c r="N11" i="156"/>
  <c r="P12" i="156"/>
  <c r="J11" i="156"/>
  <c r="P13" i="157"/>
  <c r="J12" i="157"/>
  <c r="P4" i="137"/>
  <c r="N5" i="131"/>
  <c r="N6" i="131"/>
  <c r="N7" i="131"/>
  <c r="H6" i="131"/>
  <c r="P8" i="131"/>
  <c r="N11" i="131"/>
  <c r="H10" i="131"/>
  <c r="O4" i="132"/>
  <c r="P5" i="132"/>
  <c r="P7" i="132"/>
  <c r="P9" i="132"/>
  <c r="N12" i="133"/>
  <c r="N4" i="134"/>
  <c r="N11" i="134"/>
  <c r="P12" i="134"/>
  <c r="J11" i="134"/>
  <c r="P5" i="135"/>
  <c r="P7" i="135"/>
  <c r="P9" i="135"/>
  <c r="Q4" i="136"/>
  <c r="P10" i="136"/>
  <c r="J12" i="136"/>
  <c r="N8" i="137"/>
  <c r="P9" i="137"/>
  <c r="P13" i="137"/>
  <c r="P4" i="138"/>
  <c r="P4" i="139"/>
  <c r="N6" i="139"/>
  <c r="N8" i="139"/>
  <c r="N10" i="139"/>
  <c r="P14" i="141"/>
  <c r="N4" i="142"/>
  <c r="N5" i="142"/>
  <c r="N7" i="142"/>
  <c r="N9" i="142"/>
  <c r="P13" i="142"/>
  <c r="P6" i="143"/>
  <c r="P8" i="143"/>
  <c r="P10" i="143"/>
  <c r="N11" i="144"/>
  <c r="N11" i="145"/>
  <c r="P13" i="145"/>
  <c r="P12" i="146"/>
  <c r="P13" i="146"/>
  <c r="P4" i="149"/>
  <c r="N6" i="149"/>
  <c r="N8" i="149"/>
  <c r="N10" i="149"/>
  <c r="N12" i="149"/>
  <c r="N6" i="150"/>
  <c r="N8" i="150"/>
  <c r="N10" i="150"/>
  <c r="N12" i="150"/>
  <c r="N11" i="152"/>
  <c r="P13" i="152"/>
  <c r="O4" i="154"/>
  <c r="N10" i="155"/>
  <c r="P11" i="155"/>
  <c r="J10" i="155"/>
  <c r="N6" i="157"/>
  <c r="N8" i="157"/>
  <c r="N10" i="157"/>
  <c r="N12" i="157"/>
  <c r="P4" i="158"/>
  <c r="I16" i="159"/>
  <c r="O4" i="159"/>
  <c r="J23" i="159"/>
  <c r="P11" i="159"/>
  <c r="N4" i="131"/>
  <c r="P14" i="131"/>
  <c r="N5" i="134"/>
  <c r="N7" i="134"/>
  <c r="N9" i="134"/>
  <c r="N11" i="140"/>
  <c r="N5" i="145"/>
  <c r="N7" i="145"/>
  <c r="N9" i="145"/>
  <c r="P12" i="145"/>
  <c r="P14" i="145"/>
  <c r="N4" i="146"/>
  <c r="P4" i="150"/>
  <c r="P5" i="154"/>
  <c r="P7" i="154"/>
  <c r="P9" i="154"/>
  <c r="P5" i="159"/>
  <c r="P7" i="159"/>
  <c r="P9" i="159"/>
  <c r="P4" i="135"/>
  <c r="N6" i="135"/>
  <c r="N8" i="135"/>
  <c r="N10" i="135"/>
  <c r="N4" i="136"/>
  <c r="N5" i="136"/>
  <c r="N7" i="136"/>
  <c r="N9" i="136"/>
  <c r="N11" i="136"/>
  <c r="P12" i="136"/>
  <c r="J11" i="136"/>
  <c r="O4" i="137"/>
  <c r="P5" i="137"/>
  <c r="P8" i="137"/>
  <c r="N11" i="137"/>
  <c r="P14" i="139"/>
  <c r="N4" i="140"/>
  <c r="N5" i="140"/>
  <c r="N7" i="140"/>
  <c r="N9" i="140"/>
  <c r="P12" i="140"/>
  <c r="P13" i="140"/>
  <c r="P14" i="140"/>
  <c r="N4" i="141"/>
  <c r="N5" i="141"/>
  <c r="N7" i="141"/>
  <c r="N9" i="141"/>
  <c r="N11" i="141"/>
  <c r="P12" i="141"/>
  <c r="P13" i="141"/>
  <c r="O4" i="144"/>
  <c r="P5" i="144"/>
  <c r="P7" i="144"/>
  <c r="P9" i="144"/>
  <c r="P4" i="147"/>
  <c r="N6" i="147"/>
  <c r="N8" i="147"/>
  <c r="N10" i="147"/>
  <c r="P4" i="148"/>
  <c r="N6" i="148"/>
  <c r="N8" i="148"/>
  <c r="N10" i="148"/>
  <c r="N12" i="148"/>
  <c r="P14" i="150"/>
  <c r="N4" i="151"/>
  <c r="N5" i="151"/>
  <c r="N7" i="151"/>
  <c r="N9" i="151"/>
  <c r="N11" i="151"/>
  <c r="P12" i="151"/>
  <c r="P13" i="151"/>
  <c r="P14" i="151"/>
  <c r="N4" i="152"/>
  <c r="N5" i="152"/>
  <c r="P6" i="152"/>
  <c r="J5" i="152"/>
  <c r="Q4" i="153"/>
  <c r="P6" i="153"/>
  <c r="P8" i="153"/>
  <c r="P10" i="153"/>
  <c r="Q4" i="155"/>
  <c r="P6" i="155"/>
  <c r="P8" i="155"/>
  <c r="N12" i="155"/>
  <c r="P4" i="156"/>
  <c r="N6" i="156"/>
  <c r="N8" i="156"/>
  <c r="N10" i="156"/>
  <c r="N12" i="156"/>
  <c r="N9" i="158"/>
  <c r="N10" i="158"/>
  <c r="N11" i="158"/>
  <c r="N12" i="158"/>
  <c r="P11" i="135"/>
  <c r="P6" i="136"/>
  <c r="P12" i="137"/>
  <c r="P14" i="137"/>
  <c r="N5" i="146"/>
  <c r="N7" i="146"/>
  <c r="N9" i="146"/>
  <c r="P4" i="157"/>
  <c r="P12" i="131"/>
  <c r="P4" i="132"/>
  <c r="N12" i="132"/>
  <c r="P14" i="135"/>
  <c r="N6" i="136"/>
  <c r="N8" i="136"/>
  <c r="N10" i="136"/>
  <c r="Q4" i="138"/>
  <c r="P10" i="138"/>
  <c r="P5" i="139"/>
  <c r="P7" i="139"/>
  <c r="P9" i="139"/>
  <c r="P6" i="140"/>
  <c r="P8" i="140"/>
  <c r="O4" i="141"/>
  <c r="P11" i="141"/>
  <c r="H12" i="141"/>
  <c r="Q4" i="142"/>
  <c r="P10" i="142"/>
  <c r="P4" i="143"/>
  <c r="N6" i="143"/>
  <c r="N8" i="143"/>
  <c r="N10" i="143"/>
  <c r="J12" i="143"/>
  <c r="N4" i="144"/>
  <c r="N5" i="144"/>
  <c r="N7" i="144"/>
  <c r="N9" i="144"/>
  <c r="P13" i="144"/>
  <c r="Q4" i="145"/>
  <c r="P10" i="145"/>
  <c r="I3" i="146"/>
  <c r="O4" i="146"/>
  <c r="Q4" i="147"/>
  <c r="P6" i="147"/>
  <c r="P8" i="147"/>
  <c r="P5" i="148"/>
  <c r="P7" i="148"/>
  <c r="P9" i="148"/>
  <c r="Q4" i="149"/>
  <c r="P6" i="149"/>
  <c r="P8" i="149"/>
  <c r="P10" i="149"/>
  <c r="O4" i="150"/>
  <c r="P5" i="150"/>
  <c r="P7" i="150"/>
  <c r="P9" i="150"/>
  <c r="P6" i="151"/>
  <c r="P8" i="151"/>
  <c r="P10" i="151"/>
  <c r="O4" i="152"/>
  <c r="P5" i="152"/>
  <c r="N8" i="152"/>
  <c r="P9" i="152"/>
  <c r="N12" i="152"/>
  <c r="N11" i="153"/>
  <c r="P13" i="153"/>
  <c r="P4" i="154"/>
  <c r="J12" i="154"/>
  <c r="N4" i="155"/>
  <c r="N5" i="155"/>
  <c r="N7" i="155"/>
  <c r="N9" i="155"/>
  <c r="P14" i="155"/>
  <c r="P5" i="156"/>
  <c r="P7" i="156"/>
  <c r="P9" i="156"/>
  <c r="Q4" i="157"/>
  <c r="P6" i="157"/>
  <c r="P8" i="157"/>
  <c r="P10" i="157"/>
  <c r="O4" i="158"/>
  <c r="P5" i="158"/>
  <c r="N8" i="158"/>
  <c r="P9" i="158"/>
  <c r="P10" i="158"/>
  <c r="P13" i="158"/>
  <c r="H23" i="159"/>
  <c r="N11" i="159"/>
  <c r="J24" i="159"/>
  <c r="E25" i="159"/>
  <c r="P13" i="159"/>
  <c r="P13" i="131"/>
  <c r="N4" i="133"/>
  <c r="P13" i="133"/>
  <c r="P4" i="134"/>
  <c r="N4" i="135"/>
  <c r="P13" i="135"/>
  <c r="P6" i="137"/>
  <c r="Q4" i="140"/>
  <c r="P5" i="141"/>
  <c r="P6" i="141"/>
  <c r="P7" i="141"/>
  <c r="P8" i="141"/>
  <c r="P9" i="141"/>
  <c r="N12" i="142"/>
  <c r="P13" i="143"/>
  <c r="O4" i="147"/>
  <c r="P10" i="148"/>
  <c r="Q4" i="151"/>
  <c r="N11" i="155"/>
  <c r="O4" i="156"/>
  <c r="Q4" i="158"/>
  <c r="I3" i="138"/>
  <c r="O4" i="138"/>
  <c r="P6" i="139"/>
  <c r="P8" i="139"/>
  <c r="P5" i="140"/>
  <c r="P7" i="140"/>
  <c r="P9" i="140"/>
  <c r="Q4" i="141"/>
  <c r="P10" i="141"/>
  <c r="O4" i="142"/>
  <c r="N11" i="142"/>
  <c r="P12" i="142"/>
  <c r="N4" i="143"/>
  <c r="N5" i="143"/>
  <c r="N7" i="143"/>
  <c r="N9" i="143"/>
  <c r="P12" i="143"/>
  <c r="P14" i="143"/>
  <c r="P4" i="144"/>
  <c r="N6" i="144"/>
  <c r="N8" i="144"/>
  <c r="N10" i="144"/>
  <c r="I3" i="145"/>
  <c r="O4" i="145"/>
  <c r="P11" i="145"/>
  <c r="Q4" i="146"/>
  <c r="P10" i="146"/>
  <c r="P5" i="147"/>
  <c r="P7" i="147"/>
  <c r="P9" i="147"/>
  <c r="Q4" i="148"/>
  <c r="P6" i="148"/>
  <c r="P8" i="148"/>
  <c r="O4" i="149"/>
  <c r="P5" i="149"/>
  <c r="P7" i="149"/>
  <c r="P9" i="149"/>
  <c r="P11" i="149"/>
  <c r="Q4" i="150"/>
  <c r="P6" i="150"/>
  <c r="P8" i="150"/>
  <c r="P10" i="150"/>
  <c r="O4" i="151"/>
  <c r="P5" i="151"/>
  <c r="P7" i="151"/>
  <c r="P9" i="151"/>
  <c r="P11" i="151"/>
  <c r="N6" i="152"/>
  <c r="P7" i="152"/>
  <c r="N10" i="152"/>
  <c r="P4" i="153"/>
  <c r="N12" i="153"/>
  <c r="N11" i="154"/>
  <c r="P12" i="154"/>
  <c r="P14" i="154"/>
  <c r="P4" i="155"/>
  <c r="N6" i="155"/>
  <c r="N8" i="155"/>
  <c r="Q4" i="156"/>
  <c r="P6" i="156"/>
  <c r="P8" i="156"/>
  <c r="I3" i="157"/>
  <c r="O4" i="157"/>
  <c r="P5" i="157"/>
  <c r="P7" i="157"/>
  <c r="P9" i="157"/>
  <c r="N6" i="158"/>
  <c r="P7" i="158"/>
  <c r="J16" i="159"/>
  <c r="P4" i="159"/>
  <c r="N12" i="159"/>
  <c r="P14" i="133"/>
  <c r="N12" i="134"/>
  <c r="P12" i="135"/>
  <c r="N5" i="137"/>
  <c r="N9" i="137"/>
  <c r="Q4" i="139"/>
  <c r="P5" i="142"/>
  <c r="P6" i="142"/>
  <c r="P7" i="142"/>
  <c r="P8" i="142"/>
  <c r="P9" i="142"/>
  <c r="N11" i="143"/>
  <c r="N12" i="143"/>
  <c r="N5" i="153"/>
  <c r="N6" i="153"/>
  <c r="N7" i="153"/>
  <c r="N8" i="153"/>
  <c r="N9" i="153"/>
  <c r="N10" i="153"/>
  <c r="P12" i="153"/>
  <c r="P14" i="153"/>
  <c r="N4" i="154"/>
  <c r="P10" i="155"/>
  <c r="P13" i="155"/>
  <c r="P14" i="158"/>
  <c r="N4" i="159"/>
  <c r="J10" i="13"/>
  <c r="P11" i="157"/>
  <c r="J10" i="142"/>
  <c r="J10" i="144"/>
  <c r="P11" i="132"/>
  <c r="P11" i="136"/>
  <c r="P11" i="140"/>
  <c r="P11" i="144"/>
  <c r="P11" i="148"/>
  <c r="P11" i="152"/>
  <c r="P11" i="156"/>
  <c r="P11" i="131"/>
  <c r="P11" i="134"/>
  <c r="P11" i="138"/>
  <c r="P11" i="142"/>
  <c r="P11" i="146"/>
  <c r="P11" i="150"/>
  <c r="P11" i="154"/>
  <c r="P11" i="158"/>
  <c r="H3" i="159"/>
  <c r="J13" i="159"/>
  <c r="H16" i="159"/>
  <c r="C18" i="159"/>
  <c r="C20" i="159"/>
  <c r="C22" i="159"/>
  <c r="C23" i="159"/>
  <c r="C24" i="159"/>
  <c r="D16" i="159"/>
  <c r="E17" i="159"/>
  <c r="E18" i="159"/>
  <c r="E19" i="159"/>
  <c r="E20" i="159"/>
  <c r="E21" i="159"/>
  <c r="E22" i="159"/>
  <c r="E23" i="159"/>
  <c r="J3" i="159"/>
  <c r="H4" i="159"/>
  <c r="H5" i="159"/>
  <c r="H6" i="159"/>
  <c r="H7" i="159"/>
  <c r="H8" i="159"/>
  <c r="H9" i="159"/>
  <c r="H10" i="159"/>
  <c r="H13" i="159"/>
  <c r="E16" i="159"/>
  <c r="H17" i="159"/>
  <c r="H19" i="159"/>
  <c r="H21" i="159"/>
  <c r="C26" i="159"/>
  <c r="I3" i="159"/>
  <c r="K3" i="159"/>
  <c r="J4" i="159"/>
  <c r="J5" i="159"/>
  <c r="J6" i="159"/>
  <c r="J7" i="159"/>
  <c r="J8" i="159"/>
  <c r="J9" i="159"/>
  <c r="J10" i="159"/>
  <c r="H11" i="159"/>
  <c r="F16" i="159"/>
  <c r="I3" i="158"/>
  <c r="J3" i="158"/>
  <c r="H3" i="158"/>
  <c r="H12" i="158"/>
  <c r="J11" i="158"/>
  <c r="J12" i="158"/>
  <c r="K3" i="158"/>
  <c r="J4" i="158"/>
  <c r="J5" i="158"/>
  <c r="J6" i="158"/>
  <c r="J7" i="158"/>
  <c r="H11" i="158"/>
  <c r="J3" i="157"/>
  <c r="H4" i="157"/>
  <c r="H5" i="157"/>
  <c r="H6" i="157"/>
  <c r="H7" i="157"/>
  <c r="H8" i="157"/>
  <c r="H9" i="157"/>
  <c r="H10" i="157"/>
  <c r="H3" i="157"/>
  <c r="K3" i="157"/>
  <c r="J4" i="157"/>
  <c r="J5" i="157"/>
  <c r="J6" i="157"/>
  <c r="J7" i="157"/>
  <c r="J8" i="157"/>
  <c r="J9" i="157"/>
  <c r="J10" i="157"/>
  <c r="H11" i="157"/>
  <c r="I3" i="156"/>
  <c r="J3" i="156"/>
  <c r="H4" i="156"/>
  <c r="H5" i="156"/>
  <c r="H6" i="156"/>
  <c r="H7" i="156"/>
  <c r="H8" i="156"/>
  <c r="H9" i="156"/>
  <c r="H10" i="156"/>
  <c r="H3" i="156"/>
  <c r="K3" i="156"/>
  <c r="J4" i="156"/>
  <c r="J5" i="156"/>
  <c r="J6" i="156"/>
  <c r="J7" i="156"/>
  <c r="J8" i="156"/>
  <c r="J9" i="156"/>
  <c r="J10" i="156"/>
  <c r="H11" i="156"/>
  <c r="H3" i="155"/>
  <c r="H12" i="155"/>
  <c r="I3" i="155"/>
  <c r="J11" i="155"/>
  <c r="J12" i="155"/>
  <c r="J3" i="155"/>
  <c r="H4" i="155"/>
  <c r="H5" i="155"/>
  <c r="H6" i="155"/>
  <c r="H7" i="155"/>
  <c r="H8" i="155"/>
  <c r="H9" i="155"/>
  <c r="H10" i="155"/>
  <c r="K3" i="155"/>
  <c r="J4" i="155"/>
  <c r="J5" i="155"/>
  <c r="J6" i="155"/>
  <c r="J7" i="155"/>
  <c r="H11" i="155"/>
  <c r="I3" i="154"/>
  <c r="J3" i="154"/>
  <c r="H4" i="154"/>
  <c r="H5" i="154"/>
  <c r="H6" i="154"/>
  <c r="H7" i="154"/>
  <c r="H8" i="154"/>
  <c r="H9" i="154"/>
  <c r="H10" i="154"/>
  <c r="H3" i="154"/>
  <c r="K3" i="154"/>
  <c r="J4" i="154"/>
  <c r="J5" i="154"/>
  <c r="J6" i="154"/>
  <c r="J7" i="154"/>
  <c r="J8" i="154"/>
  <c r="J9" i="154"/>
  <c r="J10" i="154"/>
  <c r="H11" i="154"/>
  <c r="J3" i="153"/>
  <c r="H4" i="153"/>
  <c r="H5" i="153"/>
  <c r="H6" i="153"/>
  <c r="H7" i="153"/>
  <c r="H8" i="153"/>
  <c r="H9" i="153"/>
  <c r="H10" i="153"/>
  <c r="H3" i="153"/>
  <c r="I3" i="153"/>
  <c r="K3" i="153"/>
  <c r="J4" i="153"/>
  <c r="J5" i="153"/>
  <c r="J6" i="153"/>
  <c r="J7" i="153"/>
  <c r="J8" i="153"/>
  <c r="J9" i="153"/>
  <c r="J10" i="153"/>
  <c r="H11" i="153"/>
  <c r="H3" i="152"/>
  <c r="I3" i="152"/>
  <c r="J11" i="152"/>
  <c r="J12" i="152"/>
  <c r="J3" i="152"/>
  <c r="H4" i="152"/>
  <c r="H5" i="152"/>
  <c r="H6" i="152"/>
  <c r="H7" i="152"/>
  <c r="H8" i="152"/>
  <c r="H9" i="152"/>
  <c r="H10" i="152"/>
  <c r="K3" i="152"/>
  <c r="H11" i="152"/>
  <c r="J3" i="151"/>
  <c r="H4" i="151"/>
  <c r="H5" i="151"/>
  <c r="H6" i="151"/>
  <c r="H7" i="151"/>
  <c r="H8" i="151"/>
  <c r="H9" i="151"/>
  <c r="H10" i="151"/>
  <c r="H3" i="151"/>
  <c r="I3" i="151"/>
  <c r="K3" i="151"/>
  <c r="J4" i="151"/>
  <c r="J5" i="151"/>
  <c r="J6" i="151"/>
  <c r="J7" i="151"/>
  <c r="J8" i="151"/>
  <c r="J9" i="151"/>
  <c r="J10" i="151"/>
  <c r="H11" i="151"/>
  <c r="H3" i="150"/>
  <c r="J3" i="150"/>
  <c r="H4" i="150"/>
  <c r="H5" i="150"/>
  <c r="H6" i="150"/>
  <c r="H7" i="150"/>
  <c r="H8" i="150"/>
  <c r="H9" i="150"/>
  <c r="H10" i="150"/>
  <c r="I3" i="150"/>
  <c r="K3" i="150"/>
  <c r="J4" i="150"/>
  <c r="J5" i="150"/>
  <c r="J6" i="150"/>
  <c r="J7" i="150"/>
  <c r="J8" i="150"/>
  <c r="J9" i="150"/>
  <c r="J10" i="150"/>
  <c r="H11" i="150"/>
  <c r="H3" i="149"/>
  <c r="J3" i="149"/>
  <c r="H4" i="149"/>
  <c r="H5" i="149"/>
  <c r="H6" i="149"/>
  <c r="H7" i="149"/>
  <c r="H8" i="149"/>
  <c r="H9" i="149"/>
  <c r="H10" i="149"/>
  <c r="I3" i="149"/>
  <c r="K3" i="149"/>
  <c r="J4" i="149"/>
  <c r="J5" i="149"/>
  <c r="J6" i="149"/>
  <c r="J7" i="149"/>
  <c r="J8" i="149"/>
  <c r="J9" i="149"/>
  <c r="J10" i="149"/>
  <c r="H11" i="149"/>
  <c r="H3" i="148"/>
  <c r="J3" i="148"/>
  <c r="H4" i="148"/>
  <c r="H5" i="148"/>
  <c r="H6" i="148"/>
  <c r="H7" i="148"/>
  <c r="H8" i="148"/>
  <c r="H9" i="148"/>
  <c r="H10" i="148"/>
  <c r="K3" i="148"/>
  <c r="J4" i="148"/>
  <c r="J5" i="148"/>
  <c r="J6" i="148"/>
  <c r="J7" i="148"/>
  <c r="J8" i="148"/>
  <c r="J9" i="148"/>
  <c r="J10" i="148"/>
  <c r="H11" i="148"/>
  <c r="H3" i="147"/>
  <c r="J3" i="147"/>
  <c r="H4" i="147"/>
  <c r="H5" i="147"/>
  <c r="H6" i="147"/>
  <c r="H7" i="147"/>
  <c r="H8" i="147"/>
  <c r="H9" i="147"/>
  <c r="H10" i="147"/>
  <c r="I3" i="147"/>
  <c r="K3" i="147"/>
  <c r="J4" i="147"/>
  <c r="J5" i="147"/>
  <c r="J6" i="147"/>
  <c r="J7" i="147"/>
  <c r="J8" i="147"/>
  <c r="J9" i="147"/>
  <c r="J10" i="147"/>
  <c r="H11" i="147"/>
  <c r="J3" i="146"/>
  <c r="H4" i="146"/>
  <c r="H5" i="146"/>
  <c r="H6" i="146"/>
  <c r="H7" i="146"/>
  <c r="H8" i="146"/>
  <c r="H9" i="146"/>
  <c r="H10" i="146"/>
  <c r="H3" i="146"/>
  <c r="K3" i="146"/>
  <c r="J4" i="146"/>
  <c r="J5" i="146"/>
  <c r="J6" i="146"/>
  <c r="J7" i="146"/>
  <c r="J8" i="146"/>
  <c r="J9" i="146"/>
  <c r="J10" i="146"/>
  <c r="H11" i="146"/>
  <c r="H3" i="145"/>
  <c r="J3" i="145"/>
  <c r="H4" i="145"/>
  <c r="H5" i="145"/>
  <c r="H6" i="145"/>
  <c r="H7" i="145"/>
  <c r="H8" i="145"/>
  <c r="H9" i="145"/>
  <c r="H10" i="145"/>
  <c r="K3" i="145"/>
  <c r="J4" i="145"/>
  <c r="J5" i="145"/>
  <c r="J6" i="145"/>
  <c r="J7" i="145"/>
  <c r="J8" i="145"/>
  <c r="J9" i="145"/>
  <c r="J10" i="145"/>
  <c r="H11" i="145"/>
  <c r="H3" i="144"/>
  <c r="H12" i="144"/>
  <c r="I3" i="144"/>
  <c r="J11" i="144"/>
  <c r="J12" i="144"/>
  <c r="J3" i="144"/>
  <c r="H4" i="144"/>
  <c r="H5" i="144"/>
  <c r="H6" i="144"/>
  <c r="H7" i="144"/>
  <c r="H8" i="144"/>
  <c r="H9" i="144"/>
  <c r="H10" i="144"/>
  <c r="K3" i="144"/>
  <c r="J4" i="144"/>
  <c r="J5" i="144"/>
  <c r="J6" i="144"/>
  <c r="J7" i="144"/>
  <c r="J8" i="144"/>
  <c r="H11" i="144"/>
  <c r="H3" i="143"/>
  <c r="J3" i="143"/>
  <c r="H4" i="143"/>
  <c r="H5" i="143"/>
  <c r="H6" i="143"/>
  <c r="H7" i="143"/>
  <c r="H8" i="143"/>
  <c r="H9" i="143"/>
  <c r="H10" i="143"/>
  <c r="K3" i="143"/>
  <c r="J4" i="143"/>
  <c r="J5" i="143"/>
  <c r="J6" i="143"/>
  <c r="J7" i="143"/>
  <c r="J8" i="143"/>
  <c r="J9" i="143"/>
  <c r="J10" i="143"/>
  <c r="H11" i="143"/>
  <c r="H3" i="142"/>
  <c r="H12" i="142"/>
  <c r="I3" i="142"/>
  <c r="J11" i="142"/>
  <c r="J12" i="142"/>
  <c r="J3" i="142"/>
  <c r="H4" i="142"/>
  <c r="H5" i="142"/>
  <c r="H6" i="142"/>
  <c r="H7" i="142"/>
  <c r="H8" i="142"/>
  <c r="H9" i="142"/>
  <c r="H10" i="142"/>
  <c r="K3" i="142"/>
  <c r="J4" i="142"/>
  <c r="J5" i="142"/>
  <c r="J6" i="142"/>
  <c r="J7" i="142"/>
  <c r="J8" i="142"/>
  <c r="H11" i="142"/>
  <c r="H3" i="141"/>
  <c r="J3" i="141"/>
  <c r="H4" i="141"/>
  <c r="H5" i="141"/>
  <c r="H6" i="141"/>
  <c r="H7" i="141"/>
  <c r="H8" i="141"/>
  <c r="H9" i="141"/>
  <c r="H10" i="141"/>
  <c r="I3" i="141"/>
  <c r="K3" i="141"/>
  <c r="J4" i="141"/>
  <c r="J5" i="141"/>
  <c r="J6" i="141"/>
  <c r="J7" i="141"/>
  <c r="J8" i="141"/>
  <c r="J9" i="141"/>
  <c r="J10" i="141"/>
  <c r="H11" i="141"/>
  <c r="H3" i="140"/>
  <c r="J3" i="140"/>
  <c r="H4" i="140"/>
  <c r="H5" i="140"/>
  <c r="H6" i="140"/>
  <c r="H7" i="140"/>
  <c r="H8" i="140"/>
  <c r="H9" i="140"/>
  <c r="H10" i="140"/>
  <c r="K3" i="140"/>
  <c r="J4" i="140"/>
  <c r="J5" i="140"/>
  <c r="J6" i="140"/>
  <c r="J7" i="140"/>
  <c r="J8" i="140"/>
  <c r="J9" i="140"/>
  <c r="J10" i="140"/>
  <c r="H11" i="140"/>
  <c r="H3" i="139"/>
  <c r="J3" i="139"/>
  <c r="H4" i="139"/>
  <c r="H5" i="139"/>
  <c r="H6" i="139"/>
  <c r="H7" i="139"/>
  <c r="H8" i="139"/>
  <c r="H9" i="139"/>
  <c r="H10" i="139"/>
  <c r="K3" i="139"/>
  <c r="J4" i="139"/>
  <c r="J5" i="139"/>
  <c r="J6" i="139"/>
  <c r="J7" i="139"/>
  <c r="J8" i="139"/>
  <c r="J9" i="139"/>
  <c r="J10" i="139"/>
  <c r="H11" i="139"/>
  <c r="H3" i="138"/>
  <c r="J3" i="138"/>
  <c r="H4" i="138"/>
  <c r="H5" i="138"/>
  <c r="H6" i="138"/>
  <c r="H7" i="138"/>
  <c r="H8" i="138"/>
  <c r="H9" i="138"/>
  <c r="H10" i="138"/>
  <c r="K3" i="138"/>
  <c r="J4" i="138"/>
  <c r="J5" i="138"/>
  <c r="J6" i="138"/>
  <c r="J7" i="138"/>
  <c r="J8" i="138"/>
  <c r="J9" i="138"/>
  <c r="J10" i="138"/>
  <c r="H11" i="138"/>
  <c r="I3" i="137"/>
  <c r="J11" i="137"/>
  <c r="J12" i="137"/>
  <c r="H3" i="137"/>
  <c r="J3" i="137"/>
  <c r="H4" i="137"/>
  <c r="H5" i="137"/>
  <c r="H6" i="137"/>
  <c r="H7" i="137"/>
  <c r="H8" i="137"/>
  <c r="H9" i="137"/>
  <c r="H10" i="137"/>
  <c r="K3" i="137"/>
  <c r="H11" i="137"/>
  <c r="H3" i="136"/>
  <c r="J3" i="136"/>
  <c r="H4" i="136"/>
  <c r="H5" i="136"/>
  <c r="H6" i="136"/>
  <c r="H7" i="136"/>
  <c r="H8" i="136"/>
  <c r="H9" i="136"/>
  <c r="H10" i="136"/>
  <c r="K3" i="136"/>
  <c r="J4" i="136"/>
  <c r="J5" i="136"/>
  <c r="J6" i="136"/>
  <c r="J7" i="136"/>
  <c r="J8" i="136"/>
  <c r="J9" i="136"/>
  <c r="J10" i="136"/>
  <c r="H11" i="136"/>
  <c r="J3" i="135"/>
  <c r="H4" i="135"/>
  <c r="H5" i="135"/>
  <c r="H6" i="135"/>
  <c r="H7" i="135"/>
  <c r="H8" i="135"/>
  <c r="H9" i="135"/>
  <c r="H10" i="135"/>
  <c r="K3" i="135"/>
  <c r="J4" i="135"/>
  <c r="J5" i="135"/>
  <c r="J6" i="135"/>
  <c r="J7" i="135"/>
  <c r="J8" i="135"/>
  <c r="J9" i="135"/>
  <c r="J10" i="135"/>
  <c r="H11" i="135"/>
  <c r="H3" i="134"/>
  <c r="I3" i="134"/>
  <c r="J3" i="134"/>
  <c r="H4" i="134"/>
  <c r="H5" i="134"/>
  <c r="H6" i="134"/>
  <c r="H7" i="134"/>
  <c r="H8" i="134"/>
  <c r="H9" i="134"/>
  <c r="H10" i="134"/>
  <c r="K3" i="134"/>
  <c r="J4" i="134"/>
  <c r="J5" i="134"/>
  <c r="J6" i="134"/>
  <c r="J7" i="134"/>
  <c r="J8" i="134"/>
  <c r="J9" i="134"/>
  <c r="J10" i="134"/>
  <c r="H11" i="134"/>
  <c r="H3" i="133"/>
  <c r="I3" i="133"/>
  <c r="J3" i="133"/>
  <c r="H4" i="133"/>
  <c r="H5" i="133"/>
  <c r="H6" i="133"/>
  <c r="H7" i="133"/>
  <c r="H8" i="133"/>
  <c r="H9" i="133"/>
  <c r="H10" i="133"/>
  <c r="K3" i="133"/>
  <c r="J4" i="133"/>
  <c r="J5" i="133"/>
  <c r="J6" i="133"/>
  <c r="J7" i="133"/>
  <c r="J8" i="133"/>
  <c r="J9" i="133"/>
  <c r="J10" i="133"/>
  <c r="H11" i="133"/>
  <c r="H3" i="132"/>
  <c r="I3" i="132"/>
  <c r="J3" i="132"/>
  <c r="H4" i="132"/>
  <c r="H5" i="132"/>
  <c r="H6" i="132"/>
  <c r="H7" i="132"/>
  <c r="H8" i="132"/>
  <c r="H9" i="132"/>
  <c r="H10" i="132"/>
  <c r="K3" i="132"/>
  <c r="J4" i="132"/>
  <c r="J5" i="132"/>
  <c r="J6" i="132"/>
  <c r="J7" i="132"/>
  <c r="J8" i="132"/>
  <c r="J9" i="132"/>
  <c r="J10" i="132"/>
  <c r="H11" i="132"/>
  <c r="J3" i="131"/>
  <c r="K3" i="131"/>
  <c r="H3" i="131"/>
  <c r="H12" i="131"/>
  <c r="I3" i="131"/>
  <c r="J11" i="131"/>
  <c r="J12" i="131"/>
  <c r="H12" i="13"/>
  <c r="H11" i="13"/>
  <c r="H9" i="13"/>
  <c r="H10" i="13"/>
  <c r="D13" i="136" l="1"/>
  <c r="F14" i="136" s="1"/>
  <c r="I13" i="136"/>
  <c r="K14" i="136" s="1"/>
  <c r="I26" i="136"/>
  <c r="K27" i="136" s="1"/>
  <c r="D26" i="136"/>
  <c r="F27" i="136" s="1"/>
  <c r="E1" i="137"/>
  <c r="O14" i="136"/>
  <c r="Q15" i="133"/>
  <c r="Q15" i="132"/>
  <c r="Q15" i="135"/>
  <c r="Q15" i="131"/>
  <c r="Q15" i="134"/>
  <c r="Q15" i="136" l="1"/>
  <c r="I13" i="137"/>
  <c r="K14" i="137" s="1"/>
  <c r="D26" i="137"/>
  <c r="F27" i="137" s="1"/>
  <c r="D13" i="137"/>
  <c r="F14" i="137" s="1"/>
  <c r="I26" i="137"/>
  <c r="K27" i="137" s="1"/>
  <c r="E1" i="138"/>
  <c r="O14" i="137"/>
  <c r="Q15" i="137" l="1"/>
  <c r="D13" i="138"/>
  <c r="F14" i="138" s="1"/>
  <c r="I13" i="138"/>
  <c r="K14" i="138" s="1"/>
  <c r="E1" i="139"/>
  <c r="D26" i="138"/>
  <c r="F27" i="138" s="1"/>
  <c r="I26" i="138"/>
  <c r="K27" i="138" s="1"/>
  <c r="O14" i="138"/>
  <c r="Q13" i="13"/>
  <c r="Q12" i="13"/>
  <c r="Q11" i="13"/>
  <c r="O11" i="13"/>
  <c r="Q10" i="13"/>
  <c r="Q9" i="13"/>
  <c r="O9" i="13"/>
  <c r="Q8" i="13"/>
  <c r="O8" i="13"/>
  <c r="Q7" i="13"/>
  <c r="O7" i="13"/>
  <c r="Q6" i="13"/>
  <c r="O6" i="13"/>
  <c r="Q5" i="13"/>
  <c r="O5" i="13"/>
  <c r="I13" i="139" l="1"/>
  <c r="K14" i="139" s="1"/>
  <c r="D26" i="139"/>
  <c r="F27" i="139" s="1"/>
  <c r="I26" i="139"/>
  <c r="K27" i="139" s="1"/>
  <c r="E1" i="140"/>
  <c r="D13" i="139"/>
  <c r="F14" i="139" s="1"/>
  <c r="O14" i="139"/>
  <c r="Q15" i="138"/>
  <c r="O14" i="13"/>
  <c r="Q14" i="13"/>
  <c r="Q15" i="139" l="1"/>
  <c r="D26" i="140"/>
  <c r="F27" i="140" s="1"/>
  <c r="D13" i="140"/>
  <c r="F14" i="140" s="1"/>
  <c r="I13" i="140"/>
  <c r="K14" i="140" s="1"/>
  <c r="I26" i="140"/>
  <c r="K27" i="140" s="1"/>
  <c r="E1" i="141"/>
  <c r="O14" i="140"/>
  <c r="L1" i="135"/>
  <c r="Q15" i="140" l="1"/>
  <c r="E1" i="142"/>
  <c r="I13" i="141"/>
  <c r="K14" i="141" s="1"/>
  <c r="D26" i="141"/>
  <c r="F27" i="141" s="1"/>
  <c r="D13" i="141"/>
  <c r="F14" i="141" s="1"/>
  <c r="O14" i="141"/>
  <c r="I26" i="141"/>
  <c r="K27" i="141" s="1"/>
  <c r="L14" i="159"/>
  <c r="L1" i="134"/>
  <c r="L1" i="132"/>
  <c r="L1" i="131"/>
  <c r="P3" i="1"/>
  <c r="F26" i="1"/>
  <c r="K26" i="1" s="1"/>
  <c r="K13" i="1"/>
  <c r="Q15" i="141" l="1"/>
  <c r="O14" i="142"/>
  <c r="I26" i="142"/>
  <c r="K27" i="142" s="1"/>
  <c r="D13" i="142"/>
  <c r="F14" i="142" s="1"/>
  <c r="E1" i="143"/>
  <c r="I13" i="142"/>
  <c r="K14" i="142" s="1"/>
  <c r="D26" i="142"/>
  <c r="F27" i="142" s="1"/>
  <c r="L1" i="133"/>
  <c r="E1" i="144" l="1"/>
  <c r="I13" i="143"/>
  <c r="K14" i="143" s="1"/>
  <c r="D26" i="143"/>
  <c r="F27" i="143" s="1"/>
  <c r="O14" i="143"/>
  <c r="D13" i="143"/>
  <c r="F14" i="143" s="1"/>
  <c r="I26" i="143"/>
  <c r="K27" i="143" s="1"/>
  <c r="Q15" i="142"/>
  <c r="Q15" i="13"/>
  <c r="Q15" i="143" l="1"/>
  <c r="D26" i="144"/>
  <c r="F27" i="144" s="1"/>
  <c r="D13" i="144"/>
  <c r="F14" i="144" s="1"/>
  <c r="I26" i="144"/>
  <c r="K27" i="144" s="1"/>
  <c r="I13" i="144"/>
  <c r="K14" i="144" s="1"/>
  <c r="O14" i="144"/>
  <c r="E1" i="145"/>
  <c r="P25" i="1"/>
  <c r="Q20" i="1"/>
  <c r="Q15" i="144" l="1"/>
  <c r="O14" i="145"/>
  <c r="E1" i="146"/>
  <c r="I13" i="145"/>
  <c r="K14" i="145" s="1"/>
  <c r="I26" i="145"/>
  <c r="K27" i="145" s="1"/>
  <c r="D13" i="145"/>
  <c r="F14" i="145" s="1"/>
  <c r="D26" i="145"/>
  <c r="F27" i="145" s="1"/>
  <c r="L1" i="158"/>
  <c r="L1" i="157"/>
  <c r="L1" i="156"/>
  <c r="L1" i="155"/>
  <c r="L1" i="154"/>
  <c r="L1" i="153"/>
  <c r="L1" i="152"/>
  <c r="L1" i="151"/>
  <c r="L1" i="150"/>
  <c r="L1" i="149"/>
  <c r="L1" i="147"/>
  <c r="L1" i="146"/>
  <c r="L1" i="145"/>
  <c r="L1" i="144"/>
  <c r="L1" i="143"/>
  <c r="L1" i="142"/>
  <c r="L1" i="141"/>
  <c r="L1" i="140"/>
  <c r="L1" i="139"/>
  <c r="L1" i="138"/>
  <c r="L1" i="137"/>
  <c r="L1" i="136"/>
  <c r="D26" i="146" l="1"/>
  <c r="F27" i="146" s="1"/>
  <c r="I13" i="146"/>
  <c r="K14" i="146" s="1"/>
  <c r="I26" i="146"/>
  <c r="K27" i="146" s="1"/>
  <c r="D13" i="146"/>
  <c r="F14" i="146" s="1"/>
  <c r="O14" i="146"/>
  <c r="E1" i="147"/>
  <c r="Q15" i="145"/>
  <c r="K14" i="1"/>
  <c r="Q15" i="146" l="1"/>
  <c r="E1" i="148"/>
  <c r="I13" i="147"/>
  <c r="K14" i="147" s="1"/>
  <c r="I26" i="147"/>
  <c r="K27" i="147" s="1"/>
  <c r="O14" i="147"/>
  <c r="D13" i="147"/>
  <c r="F14" i="147" s="1"/>
  <c r="D26" i="147"/>
  <c r="F27" i="147" s="1"/>
  <c r="P3" i="159"/>
  <c r="P3" i="158"/>
  <c r="P3" i="157"/>
  <c r="P3" i="156"/>
  <c r="P3" i="155"/>
  <c r="P3" i="154"/>
  <c r="P3" i="153"/>
  <c r="P3" i="152"/>
  <c r="P3" i="151"/>
  <c r="P3" i="150"/>
  <c r="P3" i="149"/>
  <c r="P3" i="148"/>
  <c r="P3" i="147"/>
  <c r="P3" i="146"/>
  <c r="P3" i="145"/>
  <c r="P3" i="144"/>
  <c r="P3" i="143"/>
  <c r="P3" i="142"/>
  <c r="P3" i="141"/>
  <c r="P3" i="140"/>
  <c r="P3" i="139"/>
  <c r="P3" i="138"/>
  <c r="P3" i="137"/>
  <c r="P3" i="136"/>
  <c r="P3" i="135"/>
  <c r="P3" i="134"/>
  <c r="P3" i="133"/>
  <c r="P3" i="132"/>
  <c r="P3" i="131"/>
  <c r="Q15" i="147" l="1"/>
  <c r="E1" i="149"/>
  <c r="I26" i="148"/>
  <c r="K27" i="148" s="1"/>
  <c r="D26" i="148"/>
  <c r="F27" i="148" s="1"/>
  <c r="D13" i="148"/>
  <c r="F14" i="148" s="1"/>
  <c r="O14" i="148"/>
  <c r="I13" i="148"/>
  <c r="K14" i="148" s="1"/>
  <c r="L1" i="159"/>
  <c r="L1" i="148"/>
  <c r="Q15" i="148" l="1"/>
  <c r="I13" i="149"/>
  <c r="K14" i="149" s="1"/>
  <c r="D13" i="149"/>
  <c r="F14" i="149" s="1"/>
  <c r="D26" i="149"/>
  <c r="F27" i="149" s="1"/>
  <c r="I26" i="149"/>
  <c r="K27" i="149" s="1"/>
  <c r="O14" i="149"/>
  <c r="E1" i="150"/>
  <c r="Q9" i="1"/>
  <c r="D26" i="150" l="1"/>
  <c r="F27" i="150" s="1"/>
  <c r="O14" i="150"/>
  <c r="I26" i="150"/>
  <c r="K27" i="150" s="1"/>
  <c r="D13" i="150"/>
  <c r="F14" i="150" s="1"/>
  <c r="E1" i="151"/>
  <c r="I13" i="150"/>
  <c r="K14" i="150" s="1"/>
  <c r="Q15" i="149"/>
  <c r="Q19" i="1"/>
  <c r="Q13" i="1"/>
  <c r="F13" i="1"/>
  <c r="Q12" i="1"/>
  <c r="Q11" i="1"/>
  <c r="O11" i="1"/>
  <c r="O12" i="1" s="1"/>
  <c r="Q10" i="1"/>
  <c r="O9" i="1"/>
  <c r="Q8" i="1"/>
  <c r="O8" i="1"/>
  <c r="Q7" i="1"/>
  <c r="O7" i="1"/>
  <c r="Q6" i="1"/>
  <c r="O6" i="1"/>
  <c r="Q5" i="1"/>
  <c r="O5" i="1"/>
  <c r="P3" i="13"/>
  <c r="Q15" i="150" l="1"/>
  <c r="O14" i="1"/>
  <c r="D13" i="151"/>
  <c r="F14" i="151" s="1"/>
  <c r="D26" i="151"/>
  <c r="F27" i="151" s="1"/>
  <c r="I13" i="151"/>
  <c r="K14" i="151" s="1"/>
  <c r="I26" i="151"/>
  <c r="K27" i="151" s="1"/>
  <c r="E1" i="152"/>
  <c r="O14" i="151"/>
  <c r="Q26" i="1"/>
  <c r="L1" i="1"/>
  <c r="L2" i="1" s="1"/>
  <c r="L3" i="1" s="1"/>
  <c r="L1" i="13"/>
  <c r="Q14" i="1"/>
  <c r="F14" i="1"/>
  <c r="F27" i="1"/>
  <c r="K27" i="1"/>
  <c r="E1" i="153" l="1"/>
  <c r="I26" i="152"/>
  <c r="K27" i="152" s="1"/>
  <c r="D26" i="152"/>
  <c r="F27" i="152" s="1"/>
  <c r="D13" i="152"/>
  <c r="F14" i="152" s="1"/>
  <c r="O14" i="152"/>
  <c r="I13" i="152"/>
  <c r="K14" i="152" s="1"/>
  <c r="Q15" i="151"/>
  <c r="L2" i="13"/>
  <c r="Q15" i="1"/>
  <c r="Q15" i="152" l="1"/>
  <c r="D13" i="153"/>
  <c r="F14" i="153" s="1"/>
  <c r="I26" i="153"/>
  <c r="K27" i="153" s="1"/>
  <c r="I13" i="153"/>
  <c r="K14" i="153" s="1"/>
  <c r="D26" i="153"/>
  <c r="F27" i="153" s="1"/>
  <c r="E1" i="154"/>
  <c r="O14" i="153"/>
  <c r="L3" i="13"/>
  <c r="L2" i="131"/>
  <c r="J1" i="1"/>
  <c r="F1" i="1"/>
  <c r="D1" i="1"/>
  <c r="I13" i="154" l="1"/>
  <c r="K14" i="154" s="1"/>
  <c r="D26" i="154"/>
  <c r="F27" i="154" s="1"/>
  <c r="D13" i="154"/>
  <c r="F14" i="154" s="1"/>
  <c r="E1" i="155"/>
  <c r="O14" i="154"/>
  <c r="I26" i="154"/>
  <c r="K27" i="154" s="1"/>
  <c r="Q15" i="153"/>
  <c r="L3" i="131"/>
  <c r="L2" i="132"/>
  <c r="D44" i="1"/>
  <c r="E1" i="156" l="1"/>
  <c r="O14" i="155"/>
  <c r="F14" i="155"/>
  <c r="D26" i="155"/>
  <c r="F27" i="155" s="1"/>
  <c r="I13" i="155"/>
  <c r="K14" i="155" s="1"/>
  <c r="I26" i="155"/>
  <c r="K27" i="155" s="1"/>
  <c r="Q15" i="154"/>
  <c r="L2" i="133"/>
  <c r="L3" i="132"/>
  <c r="K44" i="1"/>
  <c r="I42" i="1"/>
  <c r="I44" i="1" s="1"/>
  <c r="F44" i="1"/>
  <c r="D42" i="1"/>
  <c r="Q15" i="155" l="1"/>
  <c r="I13" i="156"/>
  <c r="K14" i="156" s="1"/>
  <c r="I26" i="156"/>
  <c r="K27" i="156" s="1"/>
  <c r="D13" i="156"/>
  <c r="F14" i="156" s="1"/>
  <c r="O14" i="156"/>
  <c r="E1" i="157"/>
  <c r="D26" i="156"/>
  <c r="F27" i="156" s="1"/>
  <c r="L3" i="133"/>
  <c r="L2" i="134"/>
  <c r="F45" i="1"/>
  <c r="K45" i="1"/>
  <c r="E1" i="158" l="1"/>
  <c r="O14" i="157"/>
  <c r="D13" i="157"/>
  <c r="F14" i="157" s="1"/>
  <c r="D26" i="157"/>
  <c r="F27" i="157" s="1"/>
  <c r="I13" i="157"/>
  <c r="K14" i="157" s="1"/>
  <c r="I26" i="157"/>
  <c r="K27" i="157" s="1"/>
  <c r="Q15" i="156"/>
  <c r="L2" i="135"/>
  <c r="L3" i="135" s="1"/>
  <c r="L3" i="134"/>
  <c r="Q15" i="157" l="1"/>
  <c r="D13" i="158"/>
  <c r="F14" i="158" s="1"/>
  <c r="O14" i="158"/>
  <c r="E1" i="159"/>
  <c r="I26" i="158"/>
  <c r="K27" i="158" s="1"/>
  <c r="I13" i="158"/>
  <c r="K14" i="158" s="1"/>
  <c r="D26" i="158"/>
  <c r="F27" i="158" s="1"/>
  <c r="L2" i="136"/>
  <c r="L2" i="137" s="1"/>
  <c r="I13" i="159" l="1"/>
  <c r="K14" i="159" s="1"/>
  <c r="O14" i="159"/>
  <c r="D13" i="159"/>
  <c r="F14" i="159" s="1"/>
  <c r="I26" i="159"/>
  <c r="K27" i="159" s="1"/>
  <c r="D26" i="159"/>
  <c r="F27" i="159" s="1"/>
  <c r="Q15" i="158"/>
  <c r="L3" i="136"/>
  <c r="L2" i="138"/>
  <c r="L3" i="137"/>
  <c r="Q15" i="159" l="1"/>
  <c r="L2" i="139"/>
  <c r="L3" i="138"/>
  <c r="L2" i="140" l="1"/>
  <c r="L3" i="139"/>
  <c r="L2" i="141" l="1"/>
  <c r="L3" i="140"/>
  <c r="L2" i="142" l="1"/>
  <c r="L3" i="141"/>
  <c r="L2" i="143" l="1"/>
  <c r="L3" i="142"/>
  <c r="L2" i="144" l="1"/>
  <c r="L3" i="143"/>
  <c r="L2" i="145" l="1"/>
  <c r="L3" i="144"/>
  <c r="L2" i="146" l="1"/>
  <c r="L3" i="145"/>
  <c r="L2" i="147" l="1"/>
  <c r="L3" i="146"/>
  <c r="L2" i="148" l="1"/>
  <c r="L3" i="147"/>
  <c r="L2" i="149" l="1"/>
  <c r="L3" i="148"/>
  <c r="L2" i="150" l="1"/>
  <c r="L3" i="149"/>
  <c r="L2" i="151" l="1"/>
  <c r="L3" i="150"/>
  <c r="L2" i="152" l="1"/>
  <c r="L3" i="151"/>
  <c r="L2" i="153" l="1"/>
  <c r="L3" i="152"/>
  <c r="L2" i="154" l="1"/>
  <c r="L3" i="153"/>
  <c r="L2" i="155" l="1"/>
  <c r="L3" i="154"/>
  <c r="L2" i="156" l="1"/>
  <c r="L3" i="155"/>
  <c r="L2" i="157" l="1"/>
  <c r="L3" i="156"/>
  <c r="L2" i="158" l="1"/>
  <c r="L3" i="157"/>
  <c r="L2" i="159" l="1"/>
  <c r="L3" i="159" s="1"/>
  <c r="L3" i="158"/>
</calcChain>
</file>

<file path=xl/sharedStrings.xml><?xml version="1.0" encoding="utf-8"?>
<sst xmlns="http://schemas.openxmlformats.org/spreadsheetml/2006/main" count="872" uniqueCount="65">
  <si>
    <r>
      <rPr>
        <sz val="12"/>
        <rFont val="맑은 고딕"/>
        <family val="2"/>
        <charset val="129"/>
      </rPr>
      <t>일</t>
    </r>
    <phoneticPr fontId="1" type="noConversion"/>
  </si>
  <si>
    <r>
      <rPr>
        <b/>
        <sz val="16"/>
        <color theme="1"/>
        <rFont val="맑은 고딕"/>
        <family val="3"/>
        <charset val="129"/>
      </rPr>
      <t>일일판매현황</t>
    </r>
    <phoneticPr fontId="1" type="noConversion"/>
  </si>
  <si>
    <r>
      <rPr>
        <sz val="11"/>
        <color theme="1"/>
        <rFont val="맑은 고딕"/>
        <family val="2"/>
        <charset val="129"/>
      </rPr>
      <t>ℓ</t>
    </r>
    <phoneticPr fontId="1" type="noConversion"/>
  </si>
  <si>
    <r>
      <rPr>
        <sz val="11"/>
        <color theme="1"/>
        <rFont val="맑은 고딕"/>
        <family val="2"/>
        <charset val="129"/>
      </rPr>
      <t>℃</t>
    </r>
    <phoneticPr fontId="1" type="noConversion"/>
  </si>
  <si>
    <r>
      <rPr>
        <sz val="11"/>
        <color theme="1"/>
        <rFont val="맑은 고딕"/>
        <family val="2"/>
        <charset val="129"/>
      </rPr>
      <t>㎏</t>
    </r>
    <r>
      <rPr>
        <sz val="11"/>
        <color theme="1"/>
        <rFont val="maigun ghodic"/>
        <family val="2"/>
      </rPr>
      <t>/</t>
    </r>
    <r>
      <rPr>
        <sz val="11"/>
        <color theme="1"/>
        <rFont val="맑은 고딕"/>
        <family val="2"/>
        <charset val="129"/>
      </rPr>
      <t>㎠</t>
    </r>
    <phoneticPr fontId="1" type="noConversion"/>
  </si>
  <si>
    <t>09:00~09:00</t>
    <phoneticPr fontId="1" type="noConversion"/>
  </si>
  <si>
    <t>영업시간</t>
    <phoneticPr fontId="1" type="noConversion"/>
  </si>
  <si>
    <t>당월평균</t>
    <phoneticPr fontId="1" type="noConversion"/>
  </si>
  <si>
    <t>당      일</t>
    <phoneticPr fontId="1" type="noConversion"/>
  </si>
  <si>
    <t>계</t>
    <phoneticPr fontId="1" type="noConversion"/>
  </si>
  <si>
    <t>당월누계</t>
    <phoneticPr fontId="1" type="noConversion"/>
  </si>
  <si>
    <t>09:00~09:01</t>
    <phoneticPr fontId="1" type="noConversion"/>
  </si>
  <si>
    <t>일</t>
    <phoneticPr fontId="1" type="noConversion"/>
  </si>
  <si>
    <t>일일판매현황</t>
    <phoneticPr fontId="1" type="noConversion"/>
  </si>
  <si>
    <t>제   목</t>
    <phoneticPr fontId="1" type="noConversion"/>
  </si>
  <si>
    <t>수량 및 금액</t>
    <phoneticPr fontId="1" type="noConversion"/>
  </si>
  <si>
    <t>판매량</t>
    <phoneticPr fontId="1" type="noConversion"/>
  </si>
  <si>
    <t>입금액</t>
    <phoneticPr fontId="1" type="noConversion"/>
  </si>
  <si>
    <t>ℓ</t>
    <phoneticPr fontId="1" type="noConversion"/>
  </si>
  <si>
    <t>법인전표</t>
    <phoneticPr fontId="1" type="noConversion"/>
  </si>
  <si>
    <t>고액권</t>
    <phoneticPr fontId="1" type="noConversion"/>
  </si>
  <si>
    <t>℃</t>
    <phoneticPr fontId="1" type="noConversion"/>
  </si>
  <si>
    <t>외상전표</t>
    <phoneticPr fontId="1" type="noConversion"/>
  </si>
  <si>
    <t>천원권</t>
    <phoneticPr fontId="1" type="noConversion"/>
  </si>
  <si>
    <t>㎏/㎠</t>
    <phoneticPr fontId="1" type="noConversion"/>
  </si>
  <si>
    <t>효신(업)</t>
    <phoneticPr fontId="1" type="noConversion"/>
  </si>
  <si>
    <t>동전</t>
    <phoneticPr fontId="1" type="noConversion"/>
  </si>
  <si>
    <t>자가소비</t>
    <phoneticPr fontId="1" type="noConversion"/>
  </si>
  <si>
    <t>신용카드</t>
    <phoneticPr fontId="1" type="noConversion"/>
  </si>
  <si>
    <t>상품권</t>
    <phoneticPr fontId="1" type="noConversion"/>
  </si>
  <si>
    <t>다우리</t>
    <phoneticPr fontId="1" type="noConversion"/>
  </si>
  <si>
    <t>포인트</t>
    <phoneticPr fontId="1" type="noConversion"/>
  </si>
  <si>
    <t>모바일</t>
    <phoneticPr fontId="1" type="noConversion"/>
  </si>
  <si>
    <t>기타</t>
    <phoneticPr fontId="1" type="noConversion"/>
  </si>
  <si>
    <t>합계</t>
    <phoneticPr fontId="1" type="noConversion"/>
  </si>
  <si>
    <t>세차수입</t>
    <phoneticPr fontId="1" type="noConversion"/>
  </si>
  <si>
    <t>대수</t>
    <phoneticPr fontId="1" type="noConversion"/>
  </si>
  <si>
    <t>금액</t>
    <phoneticPr fontId="1" type="noConversion"/>
  </si>
  <si>
    <t>효     신</t>
    <phoneticPr fontId="1" type="noConversion"/>
  </si>
  <si>
    <t>일     반</t>
    <phoneticPr fontId="1" type="noConversion"/>
  </si>
  <si>
    <t>무     료</t>
    <phoneticPr fontId="1" type="noConversion"/>
  </si>
  <si>
    <t>합     계</t>
    <phoneticPr fontId="1" type="noConversion"/>
  </si>
  <si>
    <t>일</t>
    <phoneticPr fontId="1" type="noConversion"/>
  </si>
  <si>
    <t>일일판매현황</t>
    <phoneticPr fontId="1" type="noConversion"/>
  </si>
  <si>
    <t>ℓ</t>
    <phoneticPr fontId="1" type="noConversion"/>
  </si>
  <si>
    <t>℃</t>
    <phoneticPr fontId="1" type="noConversion"/>
  </si>
  <si>
    <t>㎏/㎠</t>
    <phoneticPr fontId="1" type="noConversion"/>
  </si>
  <si>
    <t>-</t>
    <phoneticPr fontId="1" type="noConversion"/>
  </si>
  <si>
    <t>OK케시백</t>
    <phoneticPr fontId="1" type="noConversion"/>
  </si>
  <si>
    <t>태     영</t>
    <phoneticPr fontId="1" type="noConversion"/>
  </si>
  <si>
    <t>00:00~09:00</t>
    <phoneticPr fontId="1" type="noConversion"/>
  </si>
  <si>
    <t>09:00~09:00</t>
    <phoneticPr fontId="1" type="noConversion"/>
  </si>
  <si>
    <t>고객우대</t>
    <phoneticPr fontId="1" type="noConversion"/>
  </si>
  <si>
    <t>안     진</t>
    <phoneticPr fontId="1" type="noConversion"/>
  </si>
  <si>
    <t>버     블</t>
    <phoneticPr fontId="1" type="noConversion"/>
  </si>
  <si>
    <t>버블</t>
    <phoneticPr fontId="1" type="noConversion"/>
  </si>
  <si>
    <t>전일누계</t>
    <phoneticPr fontId="1" type="noConversion"/>
  </si>
  <si>
    <t>당일누계</t>
    <phoneticPr fontId="1" type="noConversion"/>
  </si>
  <si>
    <t>당일대수</t>
    <phoneticPr fontId="1" type="noConversion"/>
  </si>
  <si>
    <t>제로페이</t>
    <phoneticPr fontId="1" type="noConversion"/>
  </si>
  <si>
    <t>01</t>
    <phoneticPr fontId="1" type="noConversion"/>
  </si>
  <si>
    <t>09:00~09:01</t>
    <phoneticPr fontId="1" type="noConversion"/>
  </si>
  <si>
    <t>동     양</t>
    <phoneticPr fontId="1" type="noConversion"/>
  </si>
  <si>
    <t>블루/레드포인트</t>
    <phoneticPr fontId="1" type="noConversion"/>
  </si>
  <si>
    <t>09:00~24:00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</si>
</sst>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0.000_ "/>
    <numFmt numFmtId="178" formatCode="#,##0_);[Red]\(#,##0\)"/>
    <numFmt numFmtId="179" formatCode="#,##0.0_);[Red]\(#,##0.0\)"/>
    <numFmt numFmtId="180" formatCode="#,##0_ ;[Red]\-#,##0\ "/>
    <numFmt numFmtId="181" formatCode="#,##0.0_ "/>
    <numFmt numFmtId="182" formatCode="0.0_);[Red]\(0.0\)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maigun ghodic"/>
    </font>
    <font>
      <sz val="12"/>
      <name val="맑은 고딕"/>
      <family val="2"/>
      <charset val="129"/>
    </font>
    <font>
      <sz val="11"/>
      <color theme="1"/>
      <name val="maigun ghodic"/>
      <family val="2"/>
    </font>
    <font>
      <b/>
      <sz val="16"/>
      <color theme="1"/>
      <name val="maigun ghodic"/>
      <family val="2"/>
    </font>
    <font>
      <b/>
      <sz val="16"/>
      <color theme="1"/>
      <name val="맑은 고딕"/>
      <family val="3"/>
      <charset val="129"/>
    </font>
    <font>
      <b/>
      <sz val="11"/>
      <color theme="1"/>
      <name val="maigun ghodic"/>
      <family val="2"/>
    </font>
    <font>
      <sz val="11"/>
      <color theme="1"/>
      <name val="맑은 고딕"/>
      <family val="2"/>
      <charset val="129"/>
    </font>
    <font>
      <sz val="12"/>
      <color theme="1"/>
      <name val="maigun ghodic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maigun ghodic"/>
      <family val="2"/>
    </font>
    <font>
      <sz val="11"/>
      <color rgb="FFFF0000"/>
      <name val="맑은 고딕"/>
      <family val="3"/>
      <charset val="129"/>
      <scheme val="minor"/>
    </font>
    <font>
      <b/>
      <sz val="6"/>
      <color theme="1"/>
      <name val="맑은 고딕"/>
      <family val="3"/>
      <charset val="129"/>
      <scheme val="minor"/>
    </font>
    <font>
      <b/>
      <sz val="7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10"/>
      <color theme="1"/>
      <name val="maigun ghodic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176" fontId="4" fillId="0" borderId="0" xfId="0" applyNumberFormat="1" applyFont="1" applyAlignment="1" applyProtection="1">
      <alignment horizontal="center" vertical="center"/>
      <protection locked="0"/>
    </xf>
    <xf numFmtId="176" fontId="4" fillId="0" borderId="0" xfId="0" applyNumberFormat="1" applyFont="1" applyAlignment="1" applyProtection="1">
      <alignment horizontal="right" vertical="center"/>
      <protection locked="0"/>
    </xf>
    <xf numFmtId="176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right" vertical="center"/>
      <protection locked="0"/>
    </xf>
    <xf numFmtId="176" fontId="4" fillId="0" borderId="0" xfId="0" applyNumberFormat="1" applyFont="1" applyAlignment="1" applyProtection="1">
      <alignment horizontal="left" vertical="center"/>
      <protection locked="0"/>
    </xf>
    <xf numFmtId="179" fontId="4" fillId="0" borderId="0" xfId="0" applyNumberFormat="1" applyFont="1" applyBorder="1" applyAlignment="1" applyProtection="1">
      <alignment horizontal="right" vertical="center"/>
      <protection locked="0"/>
    </xf>
    <xf numFmtId="176" fontId="9" fillId="0" borderId="0" xfId="0" applyNumberFormat="1" applyFont="1" applyAlignment="1" applyProtection="1">
      <alignment horizontal="center" vertical="center"/>
      <protection locked="0"/>
    </xf>
    <xf numFmtId="176" fontId="2" fillId="0" borderId="0" xfId="0" applyNumberFormat="1" applyFont="1" applyAlignment="1" applyProtection="1">
      <alignment horizontal="left" vertical="center"/>
      <protection locked="0"/>
    </xf>
    <xf numFmtId="176" fontId="4" fillId="0" borderId="0" xfId="0" applyNumberFormat="1" applyFont="1" applyAlignment="1">
      <alignment horizontal="center" vertical="center"/>
    </xf>
    <xf numFmtId="176" fontId="7" fillId="0" borderId="0" xfId="0" applyNumberFormat="1" applyFont="1" applyBorder="1" applyAlignment="1" applyProtection="1">
      <alignment horizontal="center" vertical="center"/>
      <protection locked="0"/>
    </xf>
    <xf numFmtId="176" fontId="4" fillId="0" borderId="0" xfId="0" applyNumberFormat="1" applyFont="1" applyBorder="1" applyAlignment="1" applyProtection="1">
      <alignment horizontal="right" vertical="center"/>
      <protection locked="0"/>
    </xf>
    <xf numFmtId="177" fontId="4" fillId="0" borderId="0" xfId="0" applyNumberFormat="1" applyFont="1" applyBorder="1" applyAlignment="1" applyProtection="1">
      <alignment horizontal="center" vertical="center"/>
      <protection locked="0"/>
    </xf>
    <xf numFmtId="176" fontId="7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176" fontId="10" fillId="0" borderId="0" xfId="0" applyNumberFormat="1" applyFont="1" applyAlignment="1" applyProtection="1">
      <alignment horizontal="center" vertical="center"/>
      <protection locked="0"/>
    </xf>
    <xf numFmtId="176" fontId="10" fillId="0" borderId="0" xfId="0" applyNumberFormat="1" applyFont="1" applyAlignment="1" applyProtection="1">
      <alignment horizontal="left" vertical="center"/>
      <protection locked="0"/>
    </xf>
    <xf numFmtId="0" fontId="4" fillId="0" borderId="0" xfId="0" applyNumberFormat="1" applyFont="1" applyBorder="1" applyAlignment="1" applyProtection="1">
      <alignment horizontal="center" vertical="center"/>
      <protection locked="0"/>
    </xf>
    <xf numFmtId="182" fontId="4" fillId="0" borderId="0" xfId="0" applyNumberFormat="1" applyFont="1" applyAlignment="1" applyProtection="1">
      <alignment horizontal="right" vertical="center"/>
    </xf>
    <xf numFmtId="181" fontId="4" fillId="0" borderId="0" xfId="0" applyNumberFormat="1" applyFont="1" applyAlignment="1" applyProtection="1">
      <alignment horizontal="right" vertical="center"/>
    </xf>
    <xf numFmtId="0" fontId="12" fillId="0" borderId="0" xfId="0" applyNumberFormat="1" applyFont="1" applyAlignment="1" applyProtection="1">
      <alignment horizontal="center" vertical="center"/>
      <protection locked="0"/>
    </xf>
    <xf numFmtId="176" fontId="13" fillId="0" borderId="0" xfId="0" applyNumberFormat="1" applyFont="1" applyAlignment="1" applyProtection="1">
      <alignment horizontal="left" vertical="center"/>
      <protection hidden="1"/>
    </xf>
    <xf numFmtId="176" fontId="12" fillId="0" borderId="0" xfId="0" applyNumberFormat="1" applyFont="1" applyAlignment="1" applyProtection="1">
      <alignment horizontal="center" vertical="center"/>
      <protection locked="0"/>
    </xf>
    <xf numFmtId="176" fontId="12" fillId="0" borderId="0" xfId="0" applyNumberFormat="1" applyFont="1" applyAlignment="1" applyProtection="1">
      <alignment horizontal="left" vertical="center"/>
      <protection hidden="1"/>
    </xf>
    <xf numFmtId="176" fontId="11" fillId="0" borderId="0" xfId="0" applyNumberFormat="1" applyFont="1" applyAlignment="1" applyProtection="1">
      <alignment horizontal="center" vertical="center"/>
      <protection locked="0"/>
    </xf>
    <xf numFmtId="181" fontId="11" fillId="0" borderId="0" xfId="0" applyNumberFormat="1" applyFont="1" applyAlignment="1" applyProtection="1">
      <alignment horizontal="right" vertical="center"/>
    </xf>
    <xf numFmtId="176" fontId="15" fillId="0" borderId="3" xfId="0" applyNumberFormat="1" applyFont="1" applyBorder="1" applyAlignment="1" applyProtection="1">
      <alignment horizontal="center" vertical="center"/>
      <protection locked="0"/>
    </xf>
    <xf numFmtId="176" fontId="15" fillId="0" borderId="12" xfId="0" applyNumberFormat="1" applyFont="1" applyBorder="1" applyAlignment="1" applyProtection="1">
      <alignment horizontal="center" vertical="center"/>
      <protection locked="0"/>
    </xf>
    <xf numFmtId="182" fontId="11" fillId="0" borderId="0" xfId="0" applyNumberFormat="1" applyFont="1" applyAlignment="1" applyProtection="1">
      <alignment horizontal="right" vertical="center"/>
    </xf>
    <xf numFmtId="176" fontId="11" fillId="0" borderId="0" xfId="0" applyNumberFormat="1" applyFont="1" applyBorder="1" applyAlignment="1" applyProtection="1">
      <alignment horizontal="center" vertical="center"/>
      <protection locked="0"/>
    </xf>
    <xf numFmtId="178" fontId="11" fillId="0" borderId="0" xfId="0" applyNumberFormat="1" applyFont="1" applyBorder="1" applyAlignment="1" applyProtection="1">
      <alignment horizontal="center" vertical="center"/>
      <protection locked="0"/>
    </xf>
    <xf numFmtId="176" fontId="15" fillId="0" borderId="10" xfId="0" applyNumberFormat="1" applyFont="1" applyBorder="1" applyAlignment="1" applyProtection="1">
      <alignment horizontal="center" vertical="center"/>
      <protection locked="0"/>
    </xf>
    <xf numFmtId="177" fontId="11" fillId="0" borderId="6" xfId="0" applyNumberFormat="1" applyFont="1" applyBorder="1" applyAlignment="1" applyProtection="1">
      <alignment horizontal="right" vertical="center"/>
      <protection locked="0"/>
    </xf>
    <xf numFmtId="176" fontId="11" fillId="0" borderId="7" xfId="0" applyNumberFormat="1" applyFont="1" applyBorder="1" applyAlignment="1" applyProtection="1">
      <alignment horizontal="right" vertical="center"/>
      <protection locked="0"/>
    </xf>
    <xf numFmtId="176" fontId="11" fillId="0" borderId="0" xfId="0" applyNumberFormat="1" applyFont="1" applyAlignment="1" applyProtection="1">
      <alignment horizontal="right" vertical="center"/>
      <protection locked="0"/>
    </xf>
    <xf numFmtId="0" fontId="11" fillId="0" borderId="0" xfId="0" applyNumberFormat="1" applyFont="1" applyBorder="1" applyAlignment="1" applyProtection="1">
      <alignment horizontal="left" vertical="center"/>
      <protection locked="0"/>
    </xf>
    <xf numFmtId="176" fontId="15" fillId="0" borderId="3" xfId="0" applyNumberFormat="1" applyFont="1" applyBorder="1" applyAlignment="1" applyProtection="1">
      <alignment horizontal="center" vertical="center"/>
    </xf>
    <xf numFmtId="178" fontId="11" fillId="0" borderId="0" xfId="0" applyNumberFormat="1" applyFont="1" applyBorder="1" applyAlignment="1" applyProtection="1">
      <alignment horizontal="right" vertical="center"/>
      <protection locked="0"/>
    </xf>
    <xf numFmtId="176" fontId="11" fillId="0" borderId="0" xfId="0" applyNumberFormat="1" applyFont="1" applyAlignment="1" applyProtection="1">
      <alignment horizontal="left" vertical="center"/>
      <protection locked="0"/>
    </xf>
    <xf numFmtId="176" fontId="15" fillId="0" borderId="11" xfId="0" applyNumberFormat="1" applyFont="1" applyBorder="1" applyAlignment="1" applyProtection="1">
      <alignment horizontal="center" vertical="center"/>
      <protection locked="0"/>
    </xf>
    <xf numFmtId="176" fontId="11" fillId="0" borderId="1" xfId="0" applyNumberFormat="1" applyFont="1" applyBorder="1" applyAlignment="1" applyProtection="1">
      <alignment horizontal="right" vertical="center"/>
      <protection locked="0"/>
    </xf>
    <xf numFmtId="176" fontId="11" fillId="0" borderId="5" xfId="0" applyNumberFormat="1" applyFont="1" applyBorder="1" applyAlignment="1" applyProtection="1">
      <alignment horizontal="right" vertical="center"/>
      <protection locked="0"/>
    </xf>
    <xf numFmtId="176" fontId="15" fillId="0" borderId="13" xfId="0" applyNumberFormat="1" applyFont="1" applyBorder="1" applyAlignment="1" applyProtection="1">
      <alignment horizontal="center" vertical="center"/>
    </xf>
    <xf numFmtId="177" fontId="11" fillId="0" borderId="6" xfId="0" applyNumberFormat="1" applyFont="1" applyBorder="1" applyAlignment="1" applyProtection="1">
      <alignment horizontal="right" vertical="center"/>
    </xf>
    <xf numFmtId="176" fontId="15" fillId="0" borderId="10" xfId="0" applyNumberFormat="1" applyFont="1" applyBorder="1" applyAlignment="1" applyProtection="1">
      <alignment horizontal="center" vertical="center"/>
    </xf>
    <xf numFmtId="176" fontId="11" fillId="0" borderId="7" xfId="0" applyNumberFormat="1" applyFont="1" applyBorder="1" applyAlignment="1" applyProtection="1">
      <alignment horizontal="right" vertical="center"/>
    </xf>
    <xf numFmtId="179" fontId="11" fillId="0" borderId="0" xfId="0" applyNumberFormat="1" applyFont="1" applyBorder="1" applyAlignment="1" applyProtection="1">
      <alignment horizontal="right" vertical="center"/>
      <protection locked="0"/>
    </xf>
    <xf numFmtId="177" fontId="11" fillId="0" borderId="1" xfId="0" applyNumberFormat="1" applyFont="1" applyBorder="1" applyAlignment="1" applyProtection="1">
      <alignment horizontal="right" vertical="center"/>
      <protection locked="0"/>
    </xf>
    <xf numFmtId="176" fontId="15" fillId="0" borderId="11" xfId="0" applyNumberFormat="1" applyFont="1" applyBorder="1" applyAlignment="1" applyProtection="1">
      <alignment horizontal="center" vertical="center"/>
    </xf>
    <xf numFmtId="176" fontId="11" fillId="0" borderId="1" xfId="0" applyNumberFormat="1" applyFont="1" applyBorder="1" applyAlignment="1" applyProtection="1">
      <alignment horizontal="right" vertical="center"/>
    </xf>
    <xf numFmtId="176" fontId="11" fillId="0" borderId="5" xfId="0" applyNumberFormat="1" applyFont="1" applyBorder="1" applyAlignment="1" applyProtection="1">
      <alignment horizontal="right" vertical="center"/>
    </xf>
    <xf numFmtId="177" fontId="11" fillId="0" borderId="1" xfId="0" applyNumberFormat="1" applyFont="1" applyBorder="1" applyAlignment="1" applyProtection="1">
      <alignment horizontal="right" vertical="center"/>
    </xf>
    <xf numFmtId="176" fontId="11" fillId="0" borderId="1" xfId="0" applyNumberFormat="1" applyFont="1" applyBorder="1" applyAlignment="1" applyProtection="1">
      <alignment horizontal="right" vertical="center"/>
      <protection hidden="1"/>
    </xf>
    <xf numFmtId="176" fontId="15" fillId="0" borderId="14" xfId="0" applyNumberFormat="1" applyFont="1" applyBorder="1" applyAlignment="1" applyProtection="1">
      <alignment horizontal="center" vertical="center"/>
      <protection locked="0"/>
    </xf>
    <xf numFmtId="176" fontId="11" fillId="0" borderId="15" xfId="0" applyNumberFormat="1" applyFont="1" applyBorder="1" applyAlignment="1" applyProtection="1">
      <alignment horizontal="right" vertical="center"/>
      <protection locked="0"/>
    </xf>
    <xf numFmtId="176" fontId="11" fillId="0" borderId="16" xfId="0" applyNumberFormat="1" applyFont="1" applyBorder="1" applyAlignment="1" applyProtection="1">
      <alignment horizontal="right" vertical="center"/>
      <protection locked="0"/>
    </xf>
    <xf numFmtId="176" fontId="15" fillId="0" borderId="3" xfId="0" applyNumberFormat="1" applyFont="1" applyBorder="1" applyAlignment="1" applyProtection="1">
      <alignment horizontal="center" vertical="center"/>
      <protection hidden="1"/>
    </xf>
    <xf numFmtId="176" fontId="11" fillId="0" borderId="8" xfId="0" applyNumberFormat="1" applyFont="1" applyBorder="1" applyAlignment="1" applyProtection="1">
      <alignment horizontal="right" vertical="center"/>
      <protection hidden="1"/>
    </xf>
    <xf numFmtId="176" fontId="11" fillId="0" borderId="9" xfId="0" applyNumberFormat="1" applyFont="1" applyBorder="1" applyAlignment="1" applyProtection="1">
      <alignment horizontal="right" vertical="center"/>
      <protection hidden="1"/>
    </xf>
    <xf numFmtId="176" fontId="11" fillId="0" borderId="0" xfId="0" applyNumberFormat="1" applyFont="1" applyAlignment="1" applyProtection="1">
      <alignment horizontal="center" vertical="center"/>
      <protection hidden="1"/>
    </xf>
    <xf numFmtId="176" fontId="15" fillId="0" borderId="14" xfId="0" applyNumberFormat="1" applyFont="1" applyBorder="1" applyAlignment="1" applyProtection="1">
      <alignment horizontal="center" vertical="center"/>
    </xf>
    <xf numFmtId="176" fontId="11" fillId="0" borderId="15" xfId="0" applyNumberFormat="1" applyFont="1" applyBorder="1" applyAlignment="1" applyProtection="1">
      <alignment horizontal="right" vertical="center"/>
    </xf>
    <xf numFmtId="176" fontId="11" fillId="0" borderId="16" xfId="0" applyNumberFormat="1" applyFont="1" applyBorder="1" applyAlignment="1" applyProtection="1">
      <alignment horizontal="right" vertical="center"/>
    </xf>
    <xf numFmtId="176" fontId="16" fillId="0" borderId="0" xfId="0" applyNumberFormat="1" applyFont="1" applyAlignment="1" applyProtection="1">
      <alignment horizontal="center" vertical="center"/>
      <protection locked="0"/>
    </xf>
    <xf numFmtId="180" fontId="11" fillId="0" borderId="0" xfId="0" applyNumberFormat="1" applyFont="1" applyAlignment="1" applyProtection="1">
      <alignment horizontal="right" vertical="center"/>
      <protection locked="0"/>
    </xf>
    <xf numFmtId="176" fontId="11" fillId="0" borderId="8" xfId="0" applyNumberFormat="1" applyFont="1" applyBorder="1" applyAlignment="1" applyProtection="1">
      <alignment horizontal="right" vertical="center"/>
    </xf>
    <xf numFmtId="176" fontId="11" fillId="0" borderId="9" xfId="0" applyNumberFormat="1" applyFont="1" applyBorder="1" applyAlignment="1" applyProtection="1">
      <alignment horizontal="right" vertical="center"/>
    </xf>
    <xf numFmtId="180" fontId="11" fillId="0" borderId="6" xfId="0" applyNumberFormat="1" applyFont="1" applyBorder="1" applyAlignment="1" applyProtection="1">
      <alignment horizontal="right" vertical="center"/>
      <protection locked="0"/>
    </xf>
    <xf numFmtId="176" fontId="15" fillId="0" borderId="26" xfId="0" applyNumberFormat="1" applyFont="1" applyBorder="1" applyAlignment="1" applyProtection="1">
      <alignment horizontal="center" vertical="center"/>
      <protection locked="0"/>
    </xf>
    <xf numFmtId="176" fontId="15" fillId="0" borderId="9" xfId="0" applyNumberFormat="1" applyFont="1" applyBorder="1" applyAlignment="1" applyProtection="1">
      <alignment horizontal="center" vertical="center"/>
      <protection locked="0"/>
    </xf>
    <xf numFmtId="176" fontId="11" fillId="0" borderId="27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11" fillId="0" borderId="28" xfId="0" applyNumberFormat="1" applyFont="1" applyBorder="1" applyAlignment="1" applyProtection="1">
      <alignment horizontal="center" vertical="center"/>
    </xf>
    <xf numFmtId="176" fontId="11" fillId="0" borderId="16" xfId="0" applyNumberFormat="1" applyFont="1" applyBorder="1" applyAlignment="1" applyProtection="1">
      <alignment horizontal="center" vertical="center"/>
    </xf>
    <xf numFmtId="176" fontId="11" fillId="0" borderId="26" xfId="0" applyNumberFormat="1" applyFont="1" applyBorder="1" applyAlignment="1" applyProtection="1">
      <alignment horizontal="center" vertical="center"/>
      <protection locked="0"/>
    </xf>
    <xf numFmtId="176" fontId="11" fillId="0" borderId="6" xfId="0" applyNumberFormat="1" applyFont="1" applyBorder="1" applyAlignment="1" applyProtection="1">
      <alignment horizontal="center" vertical="center"/>
      <protection locked="0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177" fontId="11" fillId="0" borderId="1" xfId="0" applyNumberFormat="1" applyFont="1" applyBorder="1" applyAlignment="1" applyProtection="1">
      <alignment horizontal="center" vertical="center"/>
      <protection locked="0"/>
    </xf>
    <xf numFmtId="176" fontId="11" fillId="0" borderId="1" xfId="0" applyNumberFormat="1" applyFont="1" applyBorder="1" applyAlignment="1" applyProtection="1">
      <alignment horizontal="center" vertical="center"/>
      <protection hidden="1"/>
    </xf>
    <xf numFmtId="176" fontId="11" fillId="0" borderId="15" xfId="0" applyNumberFormat="1" applyFont="1" applyBorder="1" applyAlignment="1" applyProtection="1">
      <alignment horizontal="center" vertical="center"/>
      <protection locked="0"/>
    </xf>
    <xf numFmtId="176" fontId="11" fillId="0" borderId="8" xfId="0" applyNumberFormat="1" applyFont="1" applyBorder="1" applyAlignment="1" applyProtection="1">
      <alignment horizontal="center" vertical="center"/>
      <protection hidden="1"/>
    </xf>
    <xf numFmtId="176" fontId="12" fillId="0" borderId="0" xfId="0" applyNumberFormat="1" applyFont="1" applyAlignment="1" applyProtection="1">
      <alignment horizontal="left" vertical="center"/>
      <protection locked="0"/>
    </xf>
    <xf numFmtId="176" fontId="11" fillId="0" borderId="0" xfId="0" applyNumberFormat="1" applyFont="1" applyAlignment="1">
      <alignment horizontal="center" vertical="center"/>
    </xf>
    <xf numFmtId="0" fontId="11" fillId="0" borderId="0" xfId="0" applyNumberFormat="1" applyFont="1" applyBorder="1" applyAlignment="1" applyProtection="1">
      <alignment horizontal="center" vertical="center"/>
      <protection locked="0"/>
    </xf>
    <xf numFmtId="176" fontId="15" fillId="0" borderId="13" xfId="0" applyNumberFormat="1" applyFont="1" applyBorder="1" applyAlignment="1" applyProtection="1">
      <alignment horizontal="center" vertical="center"/>
      <protection locked="0"/>
    </xf>
    <xf numFmtId="176" fontId="15" fillId="0" borderId="29" xfId="0" applyNumberFormat="1" applyFont="1" applyBorder="1" applyAlignment="1" applyProtection="1">
      <alignment horizontal="center" vertical="center"/>
      <protection locked="0"/>
    </xf>
    <xf numFmtId="176" fontId="15" fillId="0" borderId="0" xfId="0" applyNumberFormat="1" applyFont="1" applyBorder="1" applyAlignment="1" applyProtection="1">
      <alignment horizontal="center" vertical="center"/>
      <protection locked="0"/>
    </xf>
    <xf numFmtId="176" fontId="11" fillId="0" borderId="0" xfId="0" applyNumberFormat="1" applyFont="1" applyBorder="1" applyAlignment="1" applyProtection="1">
      <alignment horizontal="right" vertical="center"/>
      <protection locked="0"/>
    </xf>
    <xf numFmtId="177" fontId="11" fillId="0" borderId="0" xfId="0" applyNumberFormat="1" applyFont="1" applyBorder="1" applyAlignment="1" applyProtection="1">
      <alignment horizontal="center" vertical="center"/>
      <protection locked="0"/>
    </xf>
    <xf numFmtId="176" fontId="15" fillId="0" borderId="0" xfId="0" applyNumberFormat="1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right" vertical="center"/>
    </xf>
    <xf numFmtId="176" fontId="11" fillId="0" borderId="0" xfId="0" applyNumberFormat="1" applyFont="1" applyAlignment="1">
      <alignment horizontal="right" vertical="center"/>
    </xf>
    <xf numFmtId="41" fontId="15" fillId="0" borderId="3" xfId="0" applyNumberFormat="1" applyFont="1" applyBorder="1" applyAlignment="1" applyProtection="1">
      <alignment horizontal="center" vertical="center"/>
      <protection locked="0"/>
    </xf>
    <xf numFmtId="41" fontId="15" fillId="0" borderId="10" xfId="0" applyNumberFormat="1" applyFont="1" applyBorder="1" applyAlignment="1" applyProtection="1">
      <alignment horizontal="center" vertical="center"/>
      <protection locked="0"/>
    </xf>
    <xf numFmtId="41" fontId="15" fillId="0" borderId="11" xfId="0" applyNumberFormat="1" applyFont="1" applyBorder="1" applyAlignment="1" applyProtection="1">
      <alignment horizontal="center" vertical="center"/>
      <protection locked="0"/>
    </xf>
    <xf numFmtId="41" fontId="15" fillId="0" borderId="14" xfId="0" applyNumberFormat="1" applyFont="1" applyBorder="1" applyAlignment="1" applyProtection="1">
      <alignment horizontal="center" vertical="center"/>
      <protection locked="0"/>
    </xf>
    <xf numFmtId="42" fontId="15" fillId="0" borderId="3" xfId="0" applyNumberFormat="1" applyFont="1" applyBorder="1" applyAlignment="1" applyProtection="1">
      <alignment horizontal="center" vertical="center"/>
      <protection locked="0"/>
    </xf>
    <xf numFmtId="176" fontId="17" fillId="0" borderId="0" xfId="0" applyNumberFormat="1" applyFont="1" applyAlignment="1" applyProtection="1">
      <alignment horizontal="center" vertical="center"/>
      <protection locked="0"/>
    </xf>
    <xf numFmtId="176" fontId="17" fillId="0" borderId="0" xfId="0" applyNumberFormat="1" applyFont="1" applyAlignment="1" applyProtection="1">
      <alignment horizontal="left" vertical="center"/>
      <protection locked="0"/>
    </xf>
    <xf numFmtId="176" fontId="18" fillId="0" borderId="0" xfId="0" applyNumberFormat="1" applyFont="1" applyAlignment="1" applyProtection="1">
      <alignment horizontal="center" vertical="center"/>
      <protection locked="0"/>
    </xf>
    <xf numFmtId="176" fontId="10" fillId="0" borderId="30" xfId="0" applyNumberFormat="1" applyFont="1" applyBorder="1" applyAlignment="1" applyProtection="1">
      <alignment horizontal="center" vertical="center"/>
      <protection locked="0"/>
    </xf>
    <xf numFmtId="176" fontId="10" fillId="0" borderId="31" xfId="0" applyNumberFormat="1" applyFont="1" applyBorder="1" applyAlignment="1" applyProtection="1">
      <alignment horizontal="center" vertical="center"/>
      <protection locked="0"/>
    </xf>
    <xf numFmtId="176" fontId="10" fillId="0" borderId="32" xfId="0" applyNumberFormat="1" applyFont="1" applyBorder="1" applyAlignment="1" applyProtection="1">
      <alignment horizontal="center" vertical="center"/>
      <protection locked="0"/>
    </xf>
    <xf numFmtId="176" fontId="4" fillId="0" borderId="32" xfId="0" applyNumberFormat="1" applyFont="1" applyBorder="1" applyAlignment="1" applyProtection="1">
      <alignment horizontal="center" vertical="center"/>
      <protection locked="0"/>
    </xf>
    <xf numFmtId="176" fontId="4" fillId="0" borderId="33" xfId="0" applyNumberFormat="1" applyFont="1" applyBorder="1" applyAlignment="1" applyProtection="1">
      <alignment horizontal="center" vertical="center"/>
      <protection locked="0"/>
    </xf>
    <xf numFmtId="181" fontId="11" fillId="0" borderId="0" xfId="0" applyNumberFormat="1" applyFont="1" applyAlignment="1" applyProtection="1">
      <alignment horizontal="center" vertical="center"/>
      <protection locked="0"/>
    </xf>
    <xf numFmtId="176" fontId="12" fillId="0" borderId="0" xfId="0" quotePrefix="1" applyNumberFormat="1" applyFont="1" applyAlignment="1" applyProtection="1">
      <alignment horizontal="center" vertical="center"/>
      <protection locked="0"/>
    </xf>
    <xf numFmtId="176" fontId="19" fillId="0" borderId="11" xfId="0" applyNumberFormat="1" applyFont="1" applyBorder="1" applyAlignment="1" applyProtection="1">
      <alignment horizontal="center" vertical="center"/>
      <protection locked="0"/>
    </xf>
    <xf numFmtId="176" fontId="19" fillId="0" borderId="11" xfId="0" applyNumberFormat="1" applyFont="1" applyBorder="1" applyAlignment="1" applyProtection="1">
      <alignment horizontal="center" vertical="center"/>
    </xf>
    <xf numFmtId="176" fontId="20" fillId="0" borderId="11" xfId="0" applyNumberFormat="1" applyFont="1" applyBorder="1" applyAlignment="1" applyProtection="1">
      <alignment horizontal="center" vertical="center"/>
      <protection locked="0"/>
    </xf>
    <xf numFmtId="176" fontId="21" fillId="0" borderId="11" xfId="0" applyNumberFormat="1" applyFont="1" applyBorder="1" applyAlignment="1" applyProtection="1">
      <alignment horizontal="center" vertical="center"/>
      <protection locked="0"/>
    </xf>
    <xf numFmtId="176" fontId="22" fillId="0" borderId="0" xfId="0" applyNumberFormat="1" applyFont="1" applyAlignment="1">
      <alignment horizontal="center" vertical="center"/>
    </xf>
    <xf numFmtId="176" fontId="10" fillId="0" borderId="34" xfId="0" applyNumberFormat="1" applyFont="1" applyBorder="1" applyAlignment="1" applyProtection="1">
      <alignment horizontal="center" vertical="center"/>
      <protection locked="0"/>
    </xf>
    <xf numFmtId="176" fontId="10" fillId="0" borderId="35" xfId="0" applyNumberFormat="1" applyFont="1" applyBorder="1" applyAlignment="1" applyProtection="1">
      <alignment horizontal="center" vertical="center"/>
      <protection locked="0"/>
    </xf>
    <xf numFmtId="176" fontId="15" fillId="0" borderId="19" xfId="0" applyNumberFormat="1" applyFont="1" applyBorder="1" applyAlignment="1" applyProtection="1">
      <alignment horizontal="center" vertical="center"/>
      <protection locked="0"/>
    </xf>
    <xf numFmtId="0" fontId="11" fillId="0" borderId="22" xfId="0" applyFont="1" applyBorder="1" applyAlignment="1">
      <alignment horizontal="center" vertical="center"/>
    </xf>
    <xf numFmtId="176" fontId="15" fillId="0" borderId="2" xfId="0" applyNumberFormat="1" applyFont="1" applyBorder="1" applyAlignment="1" applyProtection="1">
      <alignment horizontal="right" vertical="center"/>
      <protection hidden="1"/>
    </xf>
    <xf numFmtId="176" fontId="14" fillId="0" borderId="0" xfId="0" applyNumberFormat="1" applyFont="1" applyAlignment="1" applyProtection="1">
      <alignment horizontal="center" vertical="center"/>
      <protection locked="0"/>
    </xf>
    <xf numFmtId="176" fontId="15" fillId="0" borderId="20" xfId="0" applyNumberFormat="1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horizontal="center" vertical="center"/>
      <protection locked="0"/>
    </xf>
    <xf numFmtId="176" fontId="15" fillId="0" borderId="17" xfId="0" quotePrefix="1" applyNumberFormat="1" applyFont="1" applyBorder="1" applyAlignment="1" applyProtection="1">
      <alignment horizontal="center" vertical="center"/>
      <protection locked="0"/>
    </xf>
    <xf numFmtId="0" fontId="11" fillId="0" borderId="24" xfId="0" applyFont="1" applyBorder="1" applyAlignment="1">
      <alignment horizontal="center" vertical="center"/>
    </xf>
    <xf numFmtId="176" fontId="15" fillId="0" borderId="18" xfId="0" applyNumberFormat="1" applyFont="1" applyBorder="1" applyAlignment="1" applyProtection="1">
      <alignment horizontal="center" vertical="center"/>
      <protection locked="0"/>
    </xf>
    <xf numFmtId="0" fontId="11" fillId="0" borderId="25" xfId="0" applyFont="1" applyBorder="1" applyAlignment="1">
      <alignment horizontal="center" vertical="center"/>
    </xf>
    <xf numFmtId="176" fontId="15" fillId="0" borderId="4" xfId="0" applyNumberFormat="1" applyFont="1" applyBorder="1" applyAlignment="1" applyProtection="1">
      <alignment horizontal="center" vertical="center"/>
      <protection locked="0"/>
    </xf>
    <xf numFmtId="176" fontId="15" fillId="0" borderId="21" xfId="0" applyNumberFormat="1" applyFont="1" applyBorder="1" applyAlignment="1" applyProtection="1">
      <alignment horizontal="center" vertical="center"/>
      <protection locked="0"/>
    </xf>
    <xf numFmtId="176" fontId="15" fillId="0" borderId="17" xfId="0" applyNumberFormat="1" applyFont="1" applyBorder="1" applyAlignment="1" applyProtection="1">
      <alignment horizontal="center" vertical="center"/>
      <protection locked="0"/>
    </xf>
    <xf numFmtId="176" fontId="15" fillId="0" borderId="22" xfId="0" applyNumberFormat="1" applyFont="1" applyBorder="1" applyAlignment="1" applyProtection="1">
      <alignment horizontal="center" vertical="center"/>
      <protection locked="0"/>
    </xf>
    <xf numFmtId="176" fontId="5" fillId="0" borderId="0" xfId="0" applyNumberFormat="1" applyFont="1" applyAlignment="1" applyProtection="1">
      <alignment horizontal="center" vertical="center"/>
      <protection locked="0"/>
    </xf>
    <xf numFmtId="176" fontId="7" fillId="0" borderId="2" xfId="0" applyNumberFormat="1" applyFont="1" applyBorder="1" applyAlignment="1" applyProtection="1">
      <alignment horizontal="right" vertical="center"/>
      <protection hidden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Y45"/>
  <sheetViews>
    <sheetView workbookViewId="0">
      <selection activeCell="J11" sqref="J11"/>
    </sheetView>
  </sheetViews>
  <sheetFormatPr defaultRowHeight="27.75" customHeight="1"/>
  <cols>
    <col min="1" max="2" width="9" style="27"/>
    <col min="3" max="3" width="9.375" style="27" customWidth="1"/>
    <col min="4" max="4" width="11.375" style="27" customWidth="1"/>
    <col min="5" max="5" width="9" style="27" bestFit="1" customWidth="1"/>
    <col min="6" max="6" width="10.75" style="27" customWidth="1"/>
    <col min="7" max="7" width="5" style="27" customWidth="1"/>
    <col min="8" max="8" width="9.5" style="27" customWidth="1"/>
    <col min="9" max="9" width="11.125" style="27" customWidth="1"/>
    <col min="10" max="10" width="11.25" style="27" bestFit="1" customWidth="1"/>
    <col min="11" max="11" width="11.375" style="27" customWidth="1"/>
    <col min="12" max="12" width="11.75" style="37" customWidth="1"/>
    <col min="13" max="13" width="9" style="27"/>
    <col min="14" max="14" width="9" style="27" bestFit="1" customWidth="1"/>
    <col min="15" max="15" width="12.375" style="27" bestFit="1" customWidth="1"/>
    <col min="16" max="16" width="9" style="27" bestFit="1" customWidth="1"/>
    <col min="17" max="18" width="12.375" style="27" bestFit="1" customWidth="1"/>
    <col min="19" max="16384" width="9" style="27"/>
  </cols>
  <sheetData>
    <row r="1" spans="3:25" ht="23.25" customHeight="1">
      <c r="C1" s="23">
        <v>2022</v>
      </c>
      <c r="D1" s="24" t="str">
        <f>IF(C1&lt;2000,"◀  년 입력","년")</f>
        <v>년</v>
      </c>
      <c r="E1" s="25">
        <v>10</v>
      </c>
      <c r="F1" s="24" t="str">
        <f>IF(E1&lt;1,"◀  월 입력","월")</f>
        <v>월</v>
      </c>
      <c r="G1" s="110" t="s">
        <v>60</v>
      </c>
      <c r="H1" s="26" t="s">
        <v>12</v>
      </c>
      <c r="I1" s="25">
        <v>1109</v>
      </c>
      <c r="J1" s="24" t="str">
        <f>IF(I1&lt;100,"◀  단가입력","원")</f>
        <v>원</v>
      </c>
      <c r="L1" s="28">
        <f>+ROUND(+O5*0.584/1000,3)</f>
        <v>11.353999999999999</v>
      </c>
      <c r="M1" s="27" t="s">
        <v>8</v>
      </c>
    </row>
    <row r="2" spans="3:25" ht="21" customHeight="1" thickBot="1">
      <c r="C2" s="27">
        <v>1</v>
      </c>
      <c r="H2" s="27">
        <v>2</v>
      </c>
      <c r="L2" s="28">
        <f>+L1</f>
        <v>11.353999999999999</v>
      </c>
      <c r="M2" s="27" t="s">
        <v>7</v>
      </c>
      <c r="N2" s="121" t="s">
        <v>13</v>
      </c>
      <c r="O2" s="121"/>
      <c r="P2" s="121"/>
      <c r="Q2" s="121"/>
    </row>
    <row r="3" spans="3:25" ht="16.5" customHeight="1" thickBot="1">
      <c r="C3" s="29" t="s">
        <v>14</v>
      </c>
      <c r="D3" s="29" t="s">
        <v>15</v>
      </c>
      <c r="E3" s="29" t="s">
        <v>14</v>
      </c>
      <c r="F3" s="30" t="s">
        <v>15</v>
      </c>
      <c r="H3" s="96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31">
        <f>+L2*G1</f>
        <v>11.353999999999999</v>
      </c>
      <c r="M3" s="27" t="s">
        <v>10</v>
      </c>
      <c r="N3" s="32"/>
      <c r="O3" s="32"/>
      <c r="P3" s="120" t="str">
        <f>+'(1)'!$C$1&amp;"년"&amp;'(1)'!$E$1&amp;"월"&amp;$G$1&amp;"일"</f>
        <v>2022년10월01일</v>
      </c>
      <c r="Q3" s="120"/>
      <c r="R3" s="33"/>
    </row>
    <row r="4" spans="3:25" ht="16.5" customHeight="1" thickBot="1">
      <c r="C4" s="34" t="s">
        <v>16</v>
      </c>
      <c r="D4" s="35">
        <v>5070.7190000000001</v>
      </c>
      <c r="E4" s="34" t="s">
        <v>17</v>
      </c>
      <c r="F4" s="36"/>
      <c r="H4" s="97" t="str">
        <f>+C4</f>
        <v>판매량</v>
      </c>
      <c r="I4" s="35">
        <v>9141.0589999999993</v>
      </c>
      <c r="J4" s="34" t="str">
        <f>+E4</f>
        <v>입금액</v>
      </c>
      <c r="K4" s="36"/>
      <c r="M4" s="38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40">
        <v>39292</v>
      </c>
      <c r="S4" s="41" t="s">
        <v>18</v>
      </c>
      <c r="T4" s="27">
        <v>18192</v>
      </c>
    </row>
    <row r="5" spans="3:25" ht="16.5" customHeight="1">
      <c r="C5" s="42" t="s">
        <v>19</v>
      </c>
      <c r="D5" s="43"/>
      <c r="E5" s="42" t="s">
        <v>20</v>
      </c>
      <c r="F5" s="44">
        <v>250000</v>
      </c>
      <c r="H5" s="98" t="str">
        <f>+C5</f>
        <v>법인전표</v>
      </c>
      <c r="I5" s="43"/>
      <c r="J5" s="42" t="str">
        <f>+E5</f>
        <v>고액권</v>
      </c>
      <c r="K5" s="44">
        <v>365000</v>
      </c>
      <c r="M5" s="38"/>
      <c r="N5" s="45" t="str">
        <f>+C4</f>
        <v>판매량</v>
      </c>
      <c r="O5" s="46">
        <f>SUM(D4+I4+D17+I17+D35+I35)</f>
        <v>19440.950999999997</v>
      </c>
      <c r="P5" s="47" t="str">
        <f>+E4</f>
        <v>입금액</v>
      </c>
      <c r="Q5" s="48">
        <f>SUM(F4+K4+F17+K17+F35+K35)</f>
        <v>0</v>
      </c>
      <c r="R5" s="49">
        <v>23</v>
      </c>
      <c r="S5" s="41" t="s">
        <v>21</v>
      </c>
      <c r="T5" s="109">
        <v>24</v>
      </c>
    </row>
    <row r="6" spans="3:25" ht="16.5" customHeight="1">
      <c r="C6" s="42" t="s">
        <v>22</v>
      </c>
      <c r="D6" s="50"/>
      <c r="E6" s="42" t="s">
        <v>23</v>
      </c>
      <c r="F6" s="44">
        <v>1000</v>
      </c>
      <c r="H6" s="98" t="str">
        <f t="shared" ref="H6:H13" si="2">+C6</f>
        <v>외상전표</v>
      </c>
      <c r="I6" s="50">
        <v>73.914000000000001</v>
      </c>
      <c r="J6" s="42" t="str">
        <f t="shared" ref="J6:J13" si="3">+E6</f>
        <v>천원권</v>
      </c>
      <c r="K6" s="44">
        <v>2000</v>
      </c>
      <c r="M6" s="38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920000</v>
      </c>
      <c r="R6" s="49">
        <v>2.2999999999999998</v>
      </c>
      <c r="S6" s="41" t="s">
        <v>24</v>
      </c>
      <c r="T6" s="109">
        <v>2.4</v>
      </c>
    </row>
    <row r="7" spans="3:25" ht="16.5" customHeight="1">
      <c r="C7" s="42" t="s">
        <v>25</v>
      </c>
      <c r="D7" s="50"/>
      <c r="E7" s="111" t="s">
        <v>63</v>
      </c>
      <c r="F7" s="44"/>
      <c r="H7" s="98" t="str">
        <f t="shared" si="2"/>
        <v>효신(업)</v>
      </c>
      <c r="I7" s="50"/>
      <c r="J7" s="111" t="str">
        <f t="shared" si="3"/>
        <v>블루/레드포인트</v>
      </c>
      <c r="K7" s="44"/>
      <c r="M7" s="38"/>
      <c r="N7" s="51" t="str">
        <f t="shared" ref="N7:N14" si="4">+C6</f>
        <v>외상전표</v>
      </c>
      <c r="O7" s="54">
        <f>SUM(D6+I6+D19+I19+D37+I37)</f>
        <v>73.914000000000001</v>
      </c>
      <c r="P7" s="51" t="str">
        <f t="shared" ref="P7:P14" si="5">+E6</f>
        <v>천원권</v>
      </c>
      <c r="Q7" s="53">
        <f>SUM(F6+K6+F19+K19+F37+K37)</f>
        <v>5000</v>
      </c>
      <c r="R7" s="40" t="s">
        <v>50</v>
      </c>
      <c r="S7" s="41" t="s">
        <v>6</v>
      </c>
    </row>
    <row r="8" spans="3:25" ht="16.5" customHeight="1">
      <c r="C8" s="42" t="s">
        <v>27</v>
      </c>
      <c r="D8" s="50"/>
      <c r="E8" s="42" t="s">
        <v>28</v>
      </c>
      <c r="F8" s="44">
        <v>5352054</v>
      </c>
      <c r="H8" s="98" t="str">
        <f t="shared" si="2"/>
        <v>자가소비</v>
      </c>
      <c r="I8" s="50"/>
      <c r="J8" s="42" t="str">
        <f t="shared" si="3"/>
        <v>신용카드</v>
      </c>
      <c r="K8" s="44">
        <v>14966481</v>
      </c>
      <c r="M8" s="38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40"/>
    </row>
    <row r="9" spans="3:25" ht="16.5" customHeight="1">
      <c r="C9" s="42" t="s">
        <v>47</v>
      </c>
      <c r="D9" s="50"/>
      <c r="E9" s="42" t="s">
        <v>29</v>
      </c>
      <c r="F9" s="44"/>
      <c r="H9" s="98" t="str">
        <f t="shared" si="2"/>
        <v>-</v>
      </c>
      <c r="I9" s="50"/>
      <c r="J9" s="42" t="str">
        <f t="shared" si="3"/>
        <v>상품권</v>
      </c>
      <c r="K9" s="44"/>
      <c r="M9" s="38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20458605</v>
      </c>
      <c r="R9" s="40"/>
    </row>
    <row r="10" spans="3:25" ht="16.5" customHeight="1">
      <c r="C10" s="42" t="s">
        <v>52</v>
      </c>
      <c r="D10" s="50"/>
      <c r="E10" s="42" t="s">
        <v>48</v>
      </c>
      <c r="F10" s="44"/>
      <c r="H10" s="98" t="str">
        <f t="shared" si="2"/>
        <v>고객우대</v>
      </c>
      <c r="I10" s="50">
        <v>31.106000000000002</v>
      </c>
      <c r="J10" s="42" t="str">
        <f t="shared" si="3"/>
        <v>OK케시백</v>
      </c>
      <c r="K10" s="44"/>
      <c r="M10" s="38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40"/>
    </row>
    <row r="11" spans="3:25" ht="16.5" customHeight="1">
      <c r="C11" s="42" t="s">
        <v>47</v>
      </c>
      <c r="D11" s="55">
        <f>SUM(D10*-35)</f>
        <v>0</v>
      </c>
      <c r="E11" s="42" t="s">
        <v>32</v>
      </c>
      <c r="F11" s="44"/>
      <c r="H11" s="98" t="str">
        <f t="shared" si="2"/>
        <v>-</v>
      </c>
      <c r="I11" s="55">
        <f>SUM(I10*-35)</f>
        <v>-1088.71</v>
      </c>
      <c r="J11" s="42" t="str">
        <f t="shared" si="3"/>
        <v>모바일</v>
      </c>
      <c r="K11" s="44">
        <v>14000</v>
      </c>
      <c r="M11" s="38"/>
      <c r="N11" s="51" t="str">
        <f t="shared" si="4"/>
        <v>고객우대</v>
      </c>
      <c r="O11" s="54">
        <f>SUM(D10+I10+D23+I23+D41+I41)</f>
        <v>31.106000000000002</v>
      </c>
      <c r="P11" s="51" t="str">
        <f t="shared" si="5"/>
        <v>OK케시백</v>
      </c>
      <c r="Q11" s="53">
        <f>SUM(F10+K10+F23+K23+F41+K41)</f>
        <v>0</v>
      </c>
      <c r="R11" s="49"/>
    </row>
    <row r="12" spans="3:25" ht="16.5" customHeight="1" thickBot="1">
      <c r="C12" s="56" t="s">
        <v>47</v>
      </c>
      <c r="D12" s="57"/>
      <c r="E12" s="56" t="s">
        <v>59</v>
      </c>
      <c r="F12" s="58">
        <v>20000</v>
      </c>
      <c r="H12" s="99" t="str">
        <f t="shared" si="2"/>
        <v>-</v>
      </c>
      <c r="I12" s="57"/>
      <c r="J12" s="56" t="str">
        <f t="shared" si="3"/>
        <v>제로페이</v>
      </c>
      <c r="K12" s="58">
        <v>59357</v>
      </c>
      <c r="M12" s="38"/>
      <c r="N12" s="51" t="str">
        <f t="shared" si="4"/>
        <v>-</v>
      </c>
      <c r="O12" s="52">
        <f>SUM(O11*-35)</f>
        <v>-1088.71</v>
      </c>
      <c r="P12" s="51" t="str">
        <f t="shared" si="5"/>
        <v>모바일</v>
      </c>
      <c r="Q12" s="53">
        <f>SUM(F11+K11+F24+K24+F42+K42)</f>
        <v>14000</v>
      </c>
      <c r="R12" s="40"/>
    </row>
    <row r="13" spans="3:25" ht="16.5" customHeight="1" thickBot="1">
      <c r="C13" s="59" t="s">
        <v>34</v>
      </c>
      <c r="D13" s="60">
        <f>SUM((D4-D5-D6-D7-D8-D9)*$I$1+D11)</f>
        <v>5623427.3710000003</v>
      </c>
      <c r="E13" s="59" t="s">
        <v>34</v>
      </c>
      <c r="F13" s="61">
        <f>SUM(F4:F12)</f>
        <v>5623054</v>
      </c>
      <c r="G13" s="62"/>
      <c r="H13" s="96" t="str">
        <f t="shared" si="2"/>
        <v>합계</v>
      </c>
      <c r="I13" s="60">
        <f>SUM((I4-I5-I6-I7-I8-I9)*$I$1+I11)</f>
        <v>10054375.094999997</v>
      </c>
      <c r="J13" s="29" t="str">
        <f t="shared" si="3"/>
        <v>합계</v>
      </c>
      <c r="K13" s="61">
        <f>IF(K8=0,0,SUM(K4:K12)-F8)</f>
        <v>10054784</v>
      </c>
      <c r="M13" s="38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79357</v>
      </c>
      <c r="R13" s="40"/>
      <c r="Y13" s="66"/>
    </row>
    <row r="14" spans="3:25" ht="16.5" customHeight="1" thickBot="1">
      <c r="C14" s="37"/>
      <c r="F14" s="67">
        <f>SUM(F13-D13)</f>
        <v>-373.37100000027567</v>
      </c>
      <c r="K14" s="67">
        <f>SUM(K13-I13)</f>
        <v>408.90500000305474</v>
      </c>
      <c r="N14" s="39" t="str">
        <f t="shared" si="4"/>
        <v>합계</v>
      </c>
      <c r="O14" s="68">
        <f>SUM((O5-O6-O7-O8-O9-O10)*+$I$1+O12)</f>
        <v>21476955.322999995</v>
      </c>
      <c r="P14" s="39" t="str">
        <f t="shared" si="5"/>
        <v>합계</v>
      </c>
      <c r="Q14" s="69">
        <f>SUM(Q5:Q13)</f>
        <v>21476962</v>
      </c>
    </row>
    <row r="15" spans="3:25" ht="16.5" customHeight="1" thickBot="1">
      <c r="C15" s="27">
        <v>3</v>
      </c>
      <c r="H15" s="27">
        <v>4</v>
      </c>
      <c r="Q15" s="70">
        <f>SUM(F14+K14+F27+K27)</f>
        <v>6.6770000029355288</v>
      </c>
    </row>
    <row r="16" spans="3:25" ht="16.5" customHeight="1" thickBot="1">
      <c r="C16" s="100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H16" s="96" t="str">
        <f>+C3</f>
        <v>제   목</v>
      </c>
      <c r="I16" s="29" t="str">
        <f>+D3</f>
        <v>수량 및 금액</v>
      </c>
      <c r="J16" s="29" t="str">
        <f>+E3</f>
        <v>제   목</v>
      </c>
      <c r="K16" s="29" t="str">
        <f>+F3</f>
        <v>수량 및 금액</v>
      </c>
    </row>
    <row r="17" spans="3:19" ht="16.5" customHeight="1" thickBot="1">
      <c r="C17" s="97" t="str">
        <f>+C4</f>
        <v>판매량</v>
      </c>
      <c r="D17" s="35">
        <v>5229.1729999999998</v>
      </c>
      <c r="E17" s="34" t="str">
        <f>+E4</f>
        <v>입금액</v>
      </c>
      <c r="F17" s="36"/>
      <c r="H17" s="97" t="str">
        <f>+C4</f>
        <v>판매량</v>
      </c>
      <c r="I17" s="35"/>
      <c r="J17" s="34" t="str">
        <f>+E4</f>
        <v>입금액</v>
      </c>
      <c r="K17" s="36"/>
      <c r="R17" s="32"/>
      <c r="S17" s="32"/>
    </row>
    <row r="18" spans="3:19" ht="16.5" customHeight="1" thickBot="1">
      <c r="C18" s="98" t="str">
        <f>+C5</f>
        <v>법인전표</v>
      </c>
      <c r="D18" s="43"/>
      <c r="E18" s="42" t="str">
        <f>+E5</f>
        <v>고액권</v>
      </c>
      <c r="F18" s="44">
        <v>305000</v>
      </c>
      <c r="H18" s="98" t="str">
        <f>+C5</f>
        <v>법인전표</v>
      </c>
      <c r="I18" s="43"/>
      <c r="J18" s="42" t="str">
        <f>+E5</f>
        <v>고액권</v>
      </c>
      <c r="K18" s="44"/>
      <c r="N18" s="118" t="s">
        <v>35</v>
      </c>
      <c r="O18" s="131"/>
      <c r="P18" s="71" t="s">
        <v>36</v>
      </c>
      <c r="Q18" s="72" t="s">
        <v>37</v>
      </c>
      <c r="R18" s="32"/>
      <c r="S18" s="32"/>
    </row>
    <row r="19" spans="3:19" ht="16.5" customHeight="1">
      <c r="C19" s="98" t="str">
        <f t="shared" ref="C19:C26" si="7">+C6</f>
        <v>외상전표</v>
      </c>
      <c r="D19" s="50"/>
      <c r="E19" s="42" t="str">
        <f t="shared" ref="E19:E26" si="8">+E6</f>
        <v>천원권</v>
      </c>
      <c r="F19" s="44">
        <v>2000</v>
      </c>
      <c r="H19" s="98" t="str">
        <f t="shared" ref="H19:H26" si="9">+C6</f>
        <v>외상전표</v>
      </c>
      <c r="I19" s="50"/>
      <c r="J19" s="42" t="str">
        <f t="shared" ref="J19:J26" si="10">+E6</f>
        <v>천원권</v>
      </c>
      <c r="K19" s="44"/>
      <c r="N19" s="122" t="s">
        <v>38</v>
      </c>
      <c r="O19" s="123"/>
      <c r="P19" s="73">
        <v>11</v>
      </c>
      <c r="Q19" s="48">
        <f>SUM(P19*1000)</f>
        <v>11000</v>
      </c>
      <c r="R19" s="32"/>
      <c r="S19" s="32"/>
    </row>
    <row r="20" spans="3:19" ht="16.5" customHeight="1">
      <c r="C20" s="98" t="str">
        <f t="shared" si="7"/>
        <v>효신(업)</v>
      </c>
      <c r="D20" s="50"/>
      <c r="E20" s="42" t="str">
        <f t="shared" si="8"/>
        <v>블루/레드포인트</v>
      </c>
      <c r="F20" s="44"/>
      <c r="H20" s="98" t="str">
        <f t="shared" si="9"/>
        <v>효신(업)</v>
      </c>
      <c r="I20" s="50"/>
      <c r="J20" s="42" t="str">
        <f t="shared" si="10"/>
        <v>블루/레드포인트</v>
      </c>
      <c r="K20" s="44"/>
      <c r="N20" s="128" t="s">
        <v>39</v>
      </c>
      <c r="O20" s="129"/>
      <c r="P20" s="74">
        <v>20</v>
      </c>
      <c r="Q20" s="53">
        <f>SUM(P20*1000)</f>
        <v>20000</v>
      </c>
      <c r="R20" s="32"/>
      <c r="S20" s="32"/>
    </row>
    <row r="21" spans="3:19" ht="16.5" customHeight="1">
      <c r="C21" s="98" t="str">
        <f t="shared" si="7"/>
        <v>자가소비</v>
      </c>
      <c r="D21" s="50"/>
      <c r="E21" s="42" t="str">
        <f t="shared" si="8"/>
        <v>신용카드</v>
      </c>
      <c r="F21" s="44">
        <v>20458605</v>
      </c>
      <c r="H21" s="98" t="str">
        <f t="shared" si="9"/>
        <v>자가소비</v>
      </c>
      <c r="I21" s="50"/>
      <c r="J21" s="42" t="str">
        <f t="shared" si="10"/>
        <v>신용카드</v>
      </c>
      <c r="K21" s="44"/>
      <c r="N21" s="128" t="s">
        <v>49</v>
      </c>
      <c r="O21" s="129"/>
      <c r="P21" s="74">
        <v>9</v>
      </c>
      <c r="Q21" s="53">
        <v>0</v>
      </c>
      <c r="R21" s="32"/>
      <c r="S21" s="32"/>
    </row>
    <row r="22" spans="3:19" ht="16.5" customHeight="1">
      <c r="C22" s="98" t="str">
        <f t="shared" si="7"/>
        <v>-</v>
      </c>
      <c r="D22" s="50"/>
      <c r="E22" s="42" t="str">
        <f t="shared" si="8"/>
        <v>상품권</v>
      </c>
      <c r="F22" s="44"/>
      <c r="H22" s="98" t="str">
        <f t="shared" si="9"/>
        <v>-</v>
      </c>
      <c r="I22" s="50"/>
      <c r="J22" s="42" t="str">
        <f t="shared" si="10"/>
        <v>상품권</v>
      </c>
      <c r="K22" s="44"/>
      <c r="N22" s="130" t="s">
        <v>54</v>
      </c>
      <c r="O22" s="125"/>
      <c r="P22" s="74">
        <v>4</v>
      </c>
      <c r="Q22" s="53">
        <f>SUM(P22*1000)</f>
        <v>4000</v>
      </c>
      <c r="R22" s="32"/>
      <c r="S22" s="32"/>
    </row>
    <row r="23" spans="3:19" ht="16.5" customHeight="1">
      <c r="C23" s="98" t="str">
        <f t="shared" si="7"/>
        <v>고객우대</v>
      </c>
      <c r="D23" s="50"/>
      <c r="E23" s="42" t="str">
        <f t="shared" si="8"/>
        <v>OK케시백</v>
      </c>
      <c r="F23" s="44"/>
      <c r="H23" s="98" t="str">
        <f t="shared" si="9"/>
        <v>고객우대</v>
      </c>
      <c r="I23" s="50"/>
      <c r="J23" s="42" t="str">
        <f t="shared" si="10"/>
        <v>OK케시백</v>
      </c>
      <c r="K23" s="44"/>
      <c r="N23" s="124" t="s">
        <v>62</v>
      </c>
      <c r="O23" s="125"/>
      <c r="P23" s="74"/>
      <c r="Q23" s="53"/>
      <c r="R23" s="32"/>
      <c r="S23" s="32"/>
    </row>
    <row r="24" spans="3:19" ht="16.5" customHeight="1">
      <c r="C24" s="98" t="str">
        <f t="shared" si="7"/>
        <v>-</v>
      </c>
      <c r="D24" s="55">
        <f>SUM(D23*-35)</f>
        <v>0</v>
      </c>
      <c r="E24" s="42" t="str">
        <f t="shared" si="8"/>
        <v>모바일</v>
      </c>
      <c r="F24" s="44"/>
      <c r="H24" s="98" t="str">
        <f t="shared" si="9"/>
        <v>-</v>
      </c>
      <c r="I24" s="55">
        <f>SUM(I23*-35)</f>
        <v>0</v>
      </c>
      <c r="J24" s="42" t="str">
        <f t="shared" si="10"/>
        <v>모바일</v>
      </c>
      <c r="K24" s="44"/>
      <c r="N24" s="124" t="s">
        <v>53</v>
      </c>
      <c r="O24" s="125"/>
      <c r="P24" s="74">
        <v>8</v>
      </c>
      <c r="Q24" s="53">
        <v>0</v>
      </c>
      <c r="R24" s="32"/>
      <c r="S24" s="32"/>
    </row>
    <row r="25" spans="3:19" ht="16.5" customHeight="1" thickBot="1">
      <c r="C25" s="99" t="str">
        <f t="shared" si="7"/>
        <v>-</v>
      </c>
      <c r="D25" s="57"/>
      <c r="E25" s="56" t="str">
        <f t="shared" si="8"/>
        <v>제로페이</v>
      </c>
      <c r="F25" s="58"/>
      <c r="H25" s="99" t="str">
        <f t="shared" si="9"/>
        <v>-</v>
      </c>
      <c r="I25" s="57"/>
      <c r="J25" s="56" t="str">
        <f t="shared" si="10"/>
        <v>제로페이</v>
      </c>
      <c r="K25" s="58"/>
      <c r="N25" s="126" t="s">
        <v>40</v>
      </c>
      <c r="O25" s="127"/>
      <c r="P25" s="75">
        <f>+P26-SUM(P19:P24)</f>
        <v>84</v>
      </c>
      <c r="Q25" s="76">
        <v>0</v>
      </c>
      <c r="R25" s="32"/>
      <c r="S25" s="32"/>
    </row>
    <row r="26" spans="3:19" ht="16.5" customHeight="1" thickBot="1">
      <c r="C26" s="96" t="str">
        <f t="shared" si="7"/>
        <v>합계</v>
      </c>
      <c r="D26" s="60">
        <f>SUM((D17-D18-D19-D20-D21-D22)*$I$1+D24)</f>
        <v>5799152.8569999998</v>
      </c>
      <c r="E26" s="29" t="str">
        <f t="shared" si="8"/>
        <v>합계</v>
      </c>
      <c r="F26" s="61">
        <f>IF(F21=0,0,SUM(F17:F25)-K8)</f>
        <v>5799124</v>
      </c>
      <c r="G26" s="62"/>
      <c r="H26" s="96" t="str">
        <f t="shared" si="9"/>
        <v>합계</v>
      </c>
      <c r="I26" s="60">
        <f>SUM((I17-I18-I19-I20-I21-I22)*$I$1+I24)</f>
        <v>0</v>
      </c>
      <c r="J26" s="29" t="str">
        <f t="shared" si="10"/>
        <v>합계</v>
      </c>
      <c r="K26" s="61">
        <f>IF(K21=0,0,SUM(K17:K25)-F26)</f>
        <v>0</v>
      </c>
      <c r="N26" s="118" t="s">
        <v>41</v>
      </c>
      <c r="O26" s="119"/>
      <c r="P26" s="77">
        <v>136</v>
      </c>
      <c r="Q26" s="69">
        <f>SUM(Q19:Q25)</f>
        <v>35000</v>
      </c>
      <c r="R26" s="32"/>
      <c r="S26" s="32"/>
    </row>
    <row r="27" spans="3:19" ht="15.75" customHeight="1" thickBot="1">
      <c r="F27" s="67">
        <f>SUM(F26-D26)</f>
        <v>-28.856999999843538</v>
      </c>
      <c r="K27" s="67">
        <f>SUM(K26-I26)</f>
        <v>0</v>
      </c>
    </row>
    <row r="28" spans="3:19" ht="23.25" customHeight="1">
      <c r="F28" s="67"/>
      <c r="K28" s="67"/>
      <c r="N28" s="116" t="s">
        <v>55</v>
      </c>
      <c r="O28" s="104" t="s">
        <v>56</v>
      </c>
      <c r="P28" s="104" t="s">
        <v>57</v>
      </c>
      <c r="Q28" s="105" t="s">
        <v>58</v>
      </c>
    </row>
    <row r="29" spans="3:19" ht="21.75" customHeight="1" thickBot="1">
      <c r="F29" s="67"/>
      <c r="K29" s="67"/>
      <c r="N29" s="117"/>
      <c r="O29" s="106">
        <v>15999</v>
      </c>
      <c r="P29" s="107">
        <v>16003</v>
      </c>
      <c r="Q29" s="108">
        <f>P29-O29</f>
        <v>4</v>
      </c>
    </row>
    <row r="30" spans="3:19" ht="21.75" customHeight="1">
      <c r="F30" s="67"/>
      <c r="K30" s="67"/>
    </row>
    <row r="31" spans="3:19" ht="21.75" customHeight="1">
      <c r="F31" s="67"/>
      <c r="K31" s="67"/>
    </row>
    <row r="32" spans="3:19" ht="21.75" customHeight="1">
      <c r="F32" s="67"/>
      <c r="K32" s="67"/>
    </row>
    <row r="33" spans="3:11" ht="21.75" customHeight="1" thickBot="1">
      <c r="C33" s="27">
        <v>5</v>
      </c>
      <c r="H33" s="27">
        <v>6</v>
      </c>
    </row>
    <row r="34" spans="3:11" ht="21.75" customHeight="1" thickBot="1">
      <c r="C34" s="29" t="s">
        <v>14</v>
      </c>
      <c r="D34" s="29" t="s">
        <v>15</v>
      </c>
      <c r="E34" s="29" t="s">
        <v>14</v>
      </c>
      <c r="F34" s="30" t="s">
        <v>15</v>
      </c>
      <c r="H34" s="29" t="s">
        <v>14</v>
      </c>
      <c r="I34" s="29" t="s">
        <v>15</v>
      </c>
      <c r="J34" s="29" t="s">
        <v>14</v>
      </c>
      <c r="K34" s="30" t="s">
        <v>15</v>
      </c>
    </row>
    <row r="35" spans="3:11" ht="21.75" customHeight="1">
      <c r="C35" s="34" t="s">
        <v>16</v>
      </c>
      <c r="D35" s="78"/>
      <c r="E35" s="34" t="s">
        <v>17</v>
      </c>
      <c r="F35" s="36"/>
      <c r="H35" s="34" t="s">
        <v>16</v>
      </c>
      <c r="I35" s="78"/>
      <c r="J35" s="34" t="s">
        <v>17</v>
      </c>
      <c r="K35" s="36"/>
    </row>
    <row r="36" spans="3:11" ht="21.75" customHeight="1">
      <c r="C36" s="42" t="s">
        <v>19</v>
      </c>
      <c r="D36" s="79"/>
      <c r="E36" s="42" t="s">
        <v>20</v>
      </c>
      <c r="F36" s="44"/>
      <c r="H36" s="42" t="s">
        <v>19</v>
      </c>
      <c r="I36" s="79"/>
      <c r="J36" s="42" t="s">
        <v>20</v>
      </c>
      <c r="K36" s="44"/>
    </row>
    <row r="37" spans="3:11" ht="21.75" customHeight="1">
      <c r="C37" s="42" t="s">
        <v>22</v>
      </c>
      <c r="D37" s="80"/>
      <c r="E37" s="42" t="s">
        <v>23</v>
      </c>
      <c r="F37" s="44"/>
      <c r="H37" s="42" t="s">
        <v>22</v>
      </c>
      <c r="I37" s="80"/>
      <c r="J37" s="42" t="s">
        <v>23</v>
      </c>
      <c r="K37" s="44"/>
    </row>
    <row r="38" spans="3:11" ht="21.75" customHeight="1">
      <c r="C38" s="42" t="s">
        <v>25</v>
      </c>
      <c r="D38" s="80"/>
      <c r="E38" s="42" t="s">
        <v>26</v>
      </c>
      <c r="F38" s="44"/>
      <c r="H38" s="42" t="s">
        <v>25</v>
      </c>
      <c r="I38" s="80"/>
      <c r="J38" s="42" t="s">
        <v>26</v>
      </c>
      <c r="K38" s="44"/>
    </row>
    <row r="39" spans="3:11" ht="21.75" customHeight="1">
      <c r="C39" s="42" t="s">
        <v>27</v>
      </c>
      <c r="D39" s="80"/>
      <c r="E39" s="42" t="s">
        <v>28</v>
      </c>
      <c r="F39" s="44"/>
      <c r="H39" s="42" t="s">
        <v>27</v>
      </c>
      <c r="I39" s="80"/>
      <c r="J39" s="42" t="s">
        <v>28</v>
      </c>
      <c r="K39" s="44"/>
    </row>
    <row r="40" spans="3:11" ht="21.75" customHeight="1">
      <c r="C40" s="42"/>
      <c r="D40" s="80"/>
      <c r="E40" s="42" t="s">
        <v>29</v>
      </c>
      <c r="F40" s="44"/>
      <c r="H40" s="42"/>
      <c r="I40" s="80"/>
      <c r="J40" s="42" t="s">
        <v>29</v>
      </c>
      <c r="K40" s="44"/>
    </row>
    <row r="41" spans="3:11" ht="21.75" customHeight="1">
      <c r="C41" s="42" t="s">
        <v>30</v>
      </c>
      <c r="D41" s="80"/>
      <c r="E41" s="42" t="s">
        <v>31</v>
      </c>
      <c r="F41" s="44"/>
      <c r="H41" s="42" t="s">
        <v>30</v>
      </c>
      <c r="I41" s="80"/>
      <c r="J41" s="42" t="s">
        <v>31</v>
      </c>
      <c r="K41" s="44"/>
    </row>
    <row r="42" spans="3:11" ht="21.75" customHeight="1">
      <c r="C42" s="42"/>
      <c r="D42" s="81">
        <f>SUM(D41*-50)</f>
        <v>0</v>
      </c>
      <c r="E42" s="42" t="s">
        <v>32</v>
      </c>
      <c r="F42" s="44"/>
      <c r="H42" s="42"/>
      <c r="I42" s="81">
        <f>SUM(I41*-50)</f>
        <v>0</v>
      </c>
      <c r="J42" s="42" t="s">
        <v>32</v>
      </c>
      <c r="K42" s="44"/>
    </row>
    <row r="43" spans="3:11" ht="21.75" customHeight="1" thickBot="1">
      <c r="C43" s="56"/>
      <c r="D43" s="82"/>
      <c r="E43" s="56" t="s">
        <v>33</v>
      </c>
      <c r="F43" s="58"/>
      <c r="H43" s="56"/>
      <c r="I43" s="82"/>
      <c r="J43" s="56" t="s">
        <v>33</v>
      </c>
      <c r="K43" s="58"/>
    </row>
    <row r="44" spans="3:11" ht="21.75" customHeight="1" thickBot="1">
      <c r="C44" s="59" t="s">
        <v>34</v>
      </c>
      <c r="D44" s="83">
        <f>SUM((D35-D36-D37-D38-D39-D40)*I1+D42)</f>
        <v>0</v>
      </c>
      <c r="E44" s="59" t="s">
        <v>34</v>
      </c>
      <c r="F44" s="61">
        <f>SUM(F35:F43)</f>
        <v>0</v>
      </c>
      <c r="G44" s="62"/>
      <c r="H44" s="59" t="s">
        <v>34</v>
      </c>
      <c r="I44" s="83">
        <f>SUM((I35-I36-I37-I38-I39-I40)*I1+I42)</f>
        <v>0</v>
      </c>
      <c r="J44" s="59" t="s">
        <v>34</v>
      </c>
      <c r="K44" s="61">
        <f>SUM(K35:K43)</f>
        <v>0</v>
      </c>
    </row>
    <row r="45" spans="3:11" ht="21.75" customHeight="1">
      <c r="F45" s="67">
        <f>SUM(F44-D44)</f>
        <v>0</v>
      </c>
      <c r="K45" s="67">
        <f>SUM(K44-I44)</f>
        <v>0</v>
      </c>
    </row>
  </sheetData>
  <mergeCells count="12">
    <mergeCell ref="N28:N29"/>
    <mergeCell ref="N26:O26"/>
    <mergeCell ref="P3:Q3"/>
    <mergeCell ref="N2:Q2"/>
    <mergeCell ref="N19:O19"/>
    <mergeCell ref="N24:O24"/>
    <mergeCell ref="N25:O25"/>
    <mergeCell ref="N20:O20"/>
    <mergeCell ref="N22:O22"/>
    <mergeCell ref="N23:O23"/>
    <mergeCell ref="N18:O18"/>
    <mergeCell ref="N21:O21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F15" sqref="F15"/>
    </sheetView>
  </sheetViews>
  <sheetFormatPr defaultRowHeight="27.75" customHeight="1"/>
  <cols>
    <col min="1" max="2" width="9" style="85"/>
    <col min="3" max="3" width="9" style="85" bestFit="1" customWidth="1"/>
    <col min="4" max="4" width="11.375" style="85" customWidth="1"/>
    <col min="5" max="5" width="9" style="85" bestFit="1" customWidth="1"/>
    <col min="6" max="6" width="11.375" style="85" customWidth="1"/>
    <col min="7" max="7" width="5" style="85" customWidth="1"/>
    <col min="8" max="8" width="9" style="85"/>
    <col min="9" max="9" width="11.375" style="85" customWidth="1"/>
    <col min="10" max="10" width="9" style="85"/>
    <col min="11" max="11" width="11.25" style="85" customWidth="1"/>
    <col min="12" max="12" width="11.75" style="85" customWidth="1"/>
    <col min="13" max="13" width="9" style="85"/>
    <col min="14" max="14" width="9" style="85" bestFit="1" customWidth="1"/>
    <col min="15" max="15" width="12.375" style="85" bestFit="1" customWidth="1"/>
    <col min="16" max="16" width="9" style="85" bestFit="1" customWidth="1"/>
    <col min="17" max="18" width="12.375" style="85" bestFit="1" customWidth="1"/>
    <col min="19" max="16384" width="9" style="85"/>
  </cols>
  <sheetData>
    <row r="1" spans="3:22" ht="18.75" customHeight="1">
      <c r="C1" s="66">
        <v>2</v>
      </c>
      <c r="D1" s="84" t="s">
        <v>42</v>
      </c>
      <c r="E1" s="103">
        <f>+'(1)'!I1</f>
        <v>1109</v>
      </c>
      <c r="F1" s="27"/>
      <c r="G1" s="27"/>
      <c r="H1" s="27"/>
      <c r="I1" s="27"/>
      <c r="J1" s="27"/>
      <c r="K1" s="27"/>
      <c r="L1" s="31">
        <f>+ROUND(+O5*0.584/1000,3)</f>
        <v>5.3479999999999999</v>
      </c>
      <c r="M1" s="27" t="s">
        <v>8</v>
      </c>
      <c r="N1" s="27"/>
      <c r="O1" s="27"/>
      <c r="P1" s="27"/>
      <c r="Q1" s="27"/>
      <c r="R1" s="27"/>
      <c r="S1" s="27"/>
      <c r="T1" s="27"/>
      <c r="U1" s="27"/>
      <c r="V1" s="27"/>
    </row>
    <row r="2" spans="3:22" ht="18.75" customHeight="1" thickBot="1">
      <c r="C2" s="27">
        <v>1</v>
      </c>
      <c r="D2" s="27"/>
      <c r="E2" s="27"/>
      <c r="F2" s="27"/>
      <c r="G2" s="27"/>
      <c r="H2" s="27">
        <v>2</v>
      </c>
      <c r="I2" s="27"/>
      <c r="J2" s="27"/>
      <c r="K2" s="27"/>
      <c r="L2" s="31">
        <f>ROUND((+'(1)'!L2*(C1-1)+L1)/C1,3)</f>
        <v>8.3510000000000009</v>
      </c>
      <c r="M2" s="27" t="s">
        <v>7</v>
      </c>
      <c r="N2" s="121" t="s">
        <v>43</v>
      </c>
      <c r="O2" s="121"/>
      <c r="P2" s="121"/>
      <c r="Q2" s="121"/>
      <c r="R2" s="27"/>
      <c r="S2" s="27"/>
      <c r="T2" s="27"/>
      <c r="U2" s="27"/>
      <c r="V2" s="27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31">
        <f>+L2*C1</f>
        <v>16.702000000000002</v>
      </c>
      <c r="M3" s="27" t="s">
        <v>10</v>
      </c>
      <c r="N3" s="32"/>
      <c r="O3" s="32"/>
      <c r="P3" s="120" t="str">
        <f>+'(1)'!C1&amp;"년"&amp;'(1)'!E1&amp;"월"&amp;C1&amp;"일"</f>
        <v>2022년10월2일</v>
      </c>
      <c r="Q3" s="120"/>
      <c r="R3" s="33"/>
      <c r="S3" s="27"/>
      <c r="T3" s="27"/>
      <c r="U3" s="27"/>
      <c r="V3" s="27"/>
    </row>
    <row r="4" spans="3:22" ht="16.5" customHeight="1" thickBot="1">
      <c r="C4" s="34" t="str">
        <f>+'(1)'!C4</f>
        <v>판매량</v>
      </c>
      <c r="D4" s="35">
        <v>5692.7049999999999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3465.442</v>
      </c>
      <c r="J4" s="34" t="str">
        <f>+E4</f>
        <v>입금액</v>
      </c>
      <c r="K4" s="36"/>
      <c r="L4" s="37"/>
      <c r="M4" s="86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40">
        <v>29880</v>
      </c>
      <c r="S4" s="41" t="s">
        <v>44</v>
      </c>
      <c r="T4" s="27"/>
      <c r="U4" s="27"/>
      <c r="V4" s="27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165000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255000</v>
      </c>
      <c r="L5" s="37"/>
      <c r="M5" s="86"/>
      <c r="N5" s="45" t="str">
        <f>+C4</f>
        <v>판매량</v>
      </c>
      <c r="O5" s="46">
        <f>SUM(D4+I4+D17+I17+D35+I35)</f>
        <v>9158.1470000000008</v>
      </c>
      <c r="P5" s="47" t="str">
        <f>+E4</f>
        <v>입금액</v>
      </c>
      <c r="Q5" s="48">
        <f>SUM(F4+K4+F17+K17+F35+K35)</f>
        <v>0</v>
      </c>
      <c r="R5" s="49">
        <v>28</v>
      </c>
      <c r="S5" s="41" t="s">
        <v>45</v>
      </c>
      <c r="T5" s="27"/>
      <c r="U5" s="27"/>
      <c r="V5" s="27"/>
    </row>
    <row r="6" spans="3:22" ht="16.5" customHeight="1">
      <c r="C6" s="87" t="str">
        <f>+'(1)'!C6</f>
        <v>외상전표</v>
      </c>
      <c r="D6" s="50"/>
      <c r="E6" s="42" t="str">
        <f>+'(1)'!E6</f>
        <v>천원권</v>
      </c>
      <c r="F6" s="44">
        <v>4000</v>
      </c>
      <c r="G6" s="27"/>
      <c r="H6" s="42" t="str">
        <f t="shared" si="2"/>
        <v>외상전표</v>
      </c>
      <c r="I6" s="50"/>
      <c r="J6" s="42" t="str">
        <f t="shared" ref="J6:J13" si="3">+E6</f>
        <v>천원권</v>
      </c>
      <c r="K6" s="44"/>
      <c r="L6" s="37"/>
      <c r="M6" s="86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420000</v>
      </c>
      <c r="R6" s="49">
        <v>2</v>
      </c>
      <c r="S6" s="41" t="s">
        <v>46</v>
      </c>
      <c r="T6" s="27"/>
      <c r="U6" s="27"/>
      <c r="V6" s="27"/>
    </row>
    <row r="7" spans="3:22" ht="16.5" customHeight="1" thickBot="1">
      <c r="C7" s="87" t="str">
        <f>+'(1)'!C7</f>
        <v>효신(업)</v>
      </c>
      <c r="D7" s="50"/>
      <c r="E7" s="111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1" t="str">
        <f t="shared" si="3"/>
        <v>블루/레드포인트</v>
      </c>
      <c r="K7" s="44"/>
      <c r="L7" s="37"/>
      <c r="M7" s="86"/>
      <c r="N7" s="51" t="str">
        <f t="shared" ref="N7:N14" si="4">+C6</f>
        <v>외상전표</v>
      </c>
      <c r="O7" s="54">
        <f>SUM(D6+I6+D19+I19+D37+I37)</f>
        <v>0</v>
      </c>
      <c r="P7" s="51" t="str">
        <f t="shared" ref="P7:P14" si="5">+E6</f>
        <v>천원권</v>
      </c>
      <c r="Q7" s="53">
        <f>SUM(F6+K6+F19+K19+F37+K37)</f>
        <v>4000</v>
      </c>
      <c r="R7" s="40" t="s">
        <v>51</v>
      </c>
      <c r="S7" s="41" t="s">
        <v>6</v>
      </c>
      <c r="T7" s="27"/>
      <c r="U7" s="27"/>
      <c r="V7" s="27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5908534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9460477</v>
      </c>
      <c r="L8" s="37"/>
      <c r="M8" s="86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49"/>
      <c r="S8" s="27"/>
      <c r="T8" s="27"/>
      <c r="U8" s="27"/>
      <c r="V8" s="27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>
        <v>100000</v>
      </c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37"/>
      <c r="M9" s="86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9460477</v>
      </c>
      <c r="R9" s="40"/>
      <c r="S9" s="27"/>
      <c r="T9" s="27"/>
      <c r="U9" s="27"/>
      <c r="V9" s="27"/>
    </row>
    <row r="10" spans="3:22" ht="16.5" customHeight="1">
      <c r="C10" s="87" t="str">
        <f>+'(1)'!C10</f>
        <v>고객우대</v>
      </c>
      <c r="D10" s="50"/>
      <c r="E10" s="42" t="str">
        <f>+'(1)'!E10</f>
        <v>OK케시백</v>
      </c>
      <c r="F10" s="44">
        <v>1506</v>
      </c>
      <c r="G10" s="27"/>
      <c r="H10" s="42" t="str">
        <f t="shared" si="2"/>
        <v>고객우대</v>
      </c>
      <c r="I10" s="50"/>
      <c r="J10" s="42" t="str">
        <f t="shared" si="3"/>
        <v>OK케시백</v>
      </c>
      <c r="K10" s="44">
        <v>15391</v>
      </c>
      <c r="L10" s="37"/>
      <c r="M10" s="86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100000</v>
      </c>
      <c r="R10" s="40"/>
      <c r="S10" s="27"/>
      <c r="T10" s="27"/>
      <c r="U10" s="27"/>
      <c r="V10" s="27"/>
    </row>
    <row r="11" spans="3:22" ht="16.5" customHeight="1">
      <c r="C11" s="87" t="str">
        <f>+'(1)'!C11</f>
        <v>-</v>
      </c>
      <c r="D11" s="55">
        <f>SUM(D10*-35)</f>
        <v>0</v>
      </c>
      <c r="E11" s="42" t="str">
        <f>+'(1)'!E11</f>
        <v>모바일</v>
      </c>
      <c r="F11" s="44">
        <v>40000</v>
      </c>
      <c r="G11" s="27"/>
      <c r="H11" s="87" t="str">
        <f t="shared" si="2"/>
        <v>-</v>
      </c>
      <c r="I11" s="55">
        <f>SUM(I10*-35)</f>
        <v>0</v>
      </c>
      <c r="J11" s="42" t="str">
        <f t="shared" si="3"/>
        <v>모바일</v>
      </c>
      <c r="K11" s="44"/>
      <c r="L11" s="37"/>
      <c r="M11" s="86"/>
      <c r="N11" s="51" t="str">
        <f t="shared" si="4"/>
        <v>고객우대</v>
      </c>
      <c r="O11" s="54">
        <f>SUM(D10+I10+D23+I23+D41+I41)</f>
        <v>0</v>
      </c>
      <c r="P11" s="51" t="str">
        <f t="shared" si="5"/>
        <v>OK케시백</v>
      </c>
      <c r="Q11" s="53">
        <f>SUM(F10+K10+F23+K23+F41+K41)</f>
        <v>16897</v>
      </c>
      <c r="R11" s="40"/>
      <c r="S11" s="27"/>
      <c r="T11" s="27"/>
      <c r="U11" s="27"/>
      <c r="V11" s="27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>
        <v>95296</v>
      </c>
      <c r="G12" s="27"/>
      <c r="H12" s="88" t="str">
        <f t="shared" si="2"/>
        <v>-</v>
      </c>
      <c r="I12" s="57"/>
      <c r="J12" s="56" t="str">
        <f t="shared" si="3"/>
        <v>제로페이</v>
      </c>
      <c r="K12" s="58">
        <v>20000</v>
      </c>
      <c r="L12" s="37"/>
      <c r="M12" s="86"/>
      <c r="N12" s="51" t="str">
        <f t="shared" si="4"/>
        <v>-</v>
      </c>
      <c r="O12" s="52">
        <f>SUM(O11*-35)</f>
        <v>0</v>
      </c>
      <c r="P12" s="51" t="str">
        <f t="shared" si="5"/>
        <v>모바일</v>
      </c>
      <c r="Q12" s="53">
        <f>SUM(F11+K11+F24+K24+F42+K42)</f>
        <v>40000</v>
      </c>
      <c r="R12" s="40"/>
      <c r="S12" s="27"/>
      <c r="T12" s="27"/>
      <c r="U12" s="27"/>
      <c r="V12" s="27"/>
    </row>
    <row r="13" spans="3:22" ht="16.5" customHeight="1" thickBot="1">
      <c r="C13" s="29" t="str">
        <f>+'(1)'!C13</f>
        <v>합계</v>
      </c>
      <c r="D13" s="60">
        <f>SUM((D4-D5-D6-D7-D8-D9)*$E$1+D11)</f>
        <v>6313209.8449999997</v>
      </c>
      <c r="E13" s="29" t="str">
        <f>+'(1)'!E13</f>
        <v>합계</v>
      </c>
      <c r="F13" s="61">
        <f>SUM(F4:F12)</f>
        <v>6314336</v>
      </c>
      <c r="G13" s="62"/>
      <c r="H13" s="29" t="str">
        <f t="shared" si="2"/>
        <v>합계</v>
      </c>
      <c r="I13" s="60">
        <f>SUM((I4-I5-I6-I7-I8-I9)*$E$1+I11)</f>
        <v>3843175.1779999998</v>
      </c>
      <c r="J13" s="29" t="str">
        <f t="shared" si="3"/>
        <v>합계</v>
      </c>
      <c r="K13" s="61">
        <f>IF(K8=0,0,SUM(K4:K12)-F8)</f>
        <v>3842334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115296</v>
      </c>
      <c r="R13" s="40"/>
      <c r="S13" s="27"/>
      <c r="T13" s="27"/>
      <c r="U13" s="27"/>
      <c r="V13" s="27"/>
    </row>
    <row r="14" spans="3:22" ht="16.5" customHeight="1" thickBot="1">
      <c r="C14" s="37"/>
      <c r="D14" s="27"/>
      <c r="E14" s="27"/>
      <c r="F14" s="67">
        <f>SUM(F13-D13)</f>
        <v>1126.1550000002608</v>
      </c>
      <c r="G14" s="27"/>
      <c r="H14" s="27"/>
      <c r="I14" s="27"/>
      <c r="J14" s="27"/>
      <c r="K14" s="67">
        <f>SUM(K13-I13)</f>
        <v>-841.17799999983981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10156385.023</v>
      </c>
      <c r="P14" s="39" t="str">
        <f t="shared" si="5"/>
        <v>합계</v>
      </c>
      <c r="Q14" s="69">
        <f>SUM(Q5:Q13)</f>
        <v>10156670</v>
      </c>
      <c r="R14" s="27"/>
      <c r="S14" s="27"/>
      <c r="T14" s="27"/>
      <c r="U14" s="27"/>
      <c r="V14" s="27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284.97700000042096</v>
      </c>
      <c r="R15" s="27"/>
      <c r="S15" s="27"/>
      <c r="T15" s="27"/>
      <c r="U15" s="27"/>
      <c r="V15" s="27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27"/>
      <c r="S16" s="27"/>
      <c r="T16" s="27"/>
      <c r="U16" s="27"/>
      <c r="V16" s="27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27"/>
      <c r="S17" s="27"/>
      <c r="T17" s="27"/>
      <c r="U17" s="27"/>
      <c r="V17" s="27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27"/>
      <c r="S18" s="27"/>
      <c r="T18" s="27"/>
      <c r="U18" s="27"/>
      <c r="V18" s="27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8</v>
      </c>
      <c r="Q19" s="48">
        <f>SUM(P19*1000)</f>
        <v>8000</v>
      </c>
      <c r="R19" s="27"/>
      <c r="S19" s="32"/>
      <c r="T19" s="27"/>
      <c r="U19" s="27"/>
      <c r="V19" s="27"/>
    </row>
    <row r="20" spans="3:22" ht="16.5" customHeight="1">
      <c r="C20" s="42" t="str">
        <f t="shared" si="8"/>
        <v>효신(업)</v>
      </c>
      <c r="D20" s="50"/>
      <c r="E20" s="42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42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11</v>
      </c>
      <c r="Q20" s="53">
        <f>SUM(P20*1000)</f>
        <v>11000</v>
      </c>
      <c r="R20" s="27"/>
      <c r="S20" s="27"/>
      <c r="T20" s="27"/>
      <c r="U20" s="27"/>
      <c r="V20" s="27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1</v>
      </c>
      <c r="Q21" s="53"/>
      <c r="R21" s="27"/>
      <c r="S21" s="27"/>
      <c r="T21" s="27"/>
      <c r="U21" s="27"/>
      <c r="V21" s="27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1</v>
      </c>
      <c r="Q22" s="53">
        <f>SUM(P22*1000)</f>
        <v>1000</v>
      </c>
      <c r="R22" s="27"/>
      <c r="S22" s="27"/>
      <c r="T22" s="27"/>
      <c r="U22" s="27"/>
      <c r="V22" s="27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>
        <v>0</v>
      </c>
      <c r="Q23" s="53">
        <f>SUM(P23*1000)</f>
        <v>0</v>
      </c>
      <c r="R23" s="27"/>
      <c r="S23" s="27"/>
      <c r="T23" s="27"/>
      <c r="U23" s="27"/>
      <c r="V23" s="27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 t="shared" si="9"/>
        <v>모바일</v>
      </c>
      <c r="F24" s="44"/>
      <c r="G24" s="27"/>
      <c r="H24" s="42" t="str">
        <f t="shared" si="10"/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0</v>
      </c>
      <c r="Q24" s="53">
        <f>SUM(P24*1000)</f>
        <v>0</v>
      </c>
      <c r="R24" s="27"/>
      <c r="S24" s="27"/>
      <c r="T24" s="27"/>
      <c r="U24" s="27"/>
      <c r="V24" s="27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18</v>
      </c>
      <c r="Q25" s="76"/>
      <c r="R25" s="27"/>
      <c r="S25" s="27"/>
      <c r="T25" s="27"/>
      <c r="U25" s="27"/>
      <c r="V25" s="27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2">+C26</f>
        <v>합계</v>
      </c>
      <c r="I26" s="60">
        <f>SUM((I17-I18-I19-I20-I21-I22)*$E$1+I24)</f>
        <v>0</v>
      </c>
      <c r="J26" s="29" t="str">
        <f t="shared" ref="J26" si="13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39</v>
      </c>
      <c r="Q26" s="69">
        <f>SUM(Q19:Q25)</f>
        <v>20000</v>
      </c>
      <c r="R26" s="27"/>
      <c r="S26" s="27"/>
      <c r="T26" s="27"/>
      <c r="U26" s="27"/>
      <c r="V26" s="27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27"/>
      <c r="Q27" s="27"/>
      <c r="R27" s="27"/>
      <c r="S27" s="27"/>
      <c r="T27" s="27"/>
      <c r="U27" s="27"/>
      <c r="V27" s="27"/>
    </row>
    <row r="28" spans="3:22" ht="27.75" customHeight="1">
      <c r="C28" s="32"/>
      <c r="D28" s="32"/>
      <c r="E28" s="32"/>
      <c r="F28" s="32"/>
      <c r="G28" s="32"/>
      <c r="H28" s="32"/>
      <c r="I28" s="32"/>
      <c r="J28" s="32"/>
      <c r="K28" s="32"/>
      <c r="L28" s="27"/>
      <c r="M28" s="27"/>
      <c r="N28" s="116" t="s">
        <v>55</v>
      </c>
      <c r="O28" s="104" t="s">
        <v>56</v>
      </c>
      <c r="P28" s="104" t="s">
        <v>57</v>
      </c>
      <c r="Q28" s="105" t="s">
        <v>58</v>
      </c>
      <c r="R28" s="27"/>
      <c r="S28" s="27"/>
      <c r="T28" s="27"/>
      <c r="U28" s="27"/>
      <c r="V28" s="27"/>
    </row>
    <row r="29" spans="3:22" ht="27.75" customHeight="1" thickBot="1">
      <c r="C29" s="89"/>
      <c r="D29" s="89"/>
      <c r="E29" s="89"/>
      <c r="F29" s="89"/>
      <c r="G29" s="32"/>
      <c r="H29" s="89"/>
      <c r="I29" s="89"/>
      <c r="J29" s="89"/>
      <c r="K29" s="89"/>
      <c r="L29" s="27"/>
      <c r="M29" s="27"/>
      <c r="N29" s="117"/>
      <c r="O29" s="106">
        <v>16003</v>
      </c>
      <c r="P29" s="107">
        <v>16004</v>
      </c>
      <c r="Q29" s="108">
        <f>P29-O29</f>
        <v>1</v>
      </c>
      <c r="R29" s="27"/>
      <c r="S29" s="27"/>
      <c r="T29" s="27"/>
      <c r="U29" s="27"/>
      <c r="V29" s="27"/>
    </row>
    <row r="30" spans="3:22" ht="27.75" customHeight="1">
      <c r="C30" s="89"/>
      <c r="D30" s="32"/>
      <c r="E30" s="89"/>
      <c r="F30" s="90"/>
      <c r="G30" s="32"/>
      <c r="H30" s="89"/>
      <c r="I30" s="32"/>
      <c r="J30" s="89"/>
      <c r="K30" s="90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</row>
    <row r="31" spans="3:22" ht="27.75" customHeight="1">
      <c r="C31" s="89"/>
      <c r="D31" s="32"/>
      <c r="E31" s="89"/>
      <c r="F31" s="90"/>
      <c r="G31" s="32"/>
      <c r="H31" s="89"/>
      <c r="I31" s="32"/>
      <c r="J31" s="89"/>
      <c r="K31" s="90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</row>
    <row r="32" spans="3:22" ht="27.75" customHeight="1">
      <c r="C32" s="89"/>
      <c r="D32" s="91"/>
      <c r="E32" s="89"/>
      <c r="F32" s="90"/>
      <c r="G32" s="32"/>
      <c r="H32" s="89"/>
      <c r="I32" s="91"/>
      <c r="J32" s="89"/>
      <c r="K32" s="90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</row>
    <row r="33" spans="3:22" ht="27.75" customHeight="1">
      <c r="C33" s="89"/>
      <c r="D33" s="91"/>
      <c r="E33" s="89"/>
      <c r="F33" s="90"/>
      <c r="G33" s="32"/>
      <c r="H33" s="89"/>
      <c r="I33" s="91"/>
      <c r="J33" s="89"/>
      <c r="K33" s="90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</row>
    <row r="34" spans="3:22" ht="27.75" customHeight="1">
      <c r="C34" s="89"/>
      <c r="D34" s="91"/>
      <c r="E34" s="89"/>
      <c r="F34" s="90"/>
      <c r="G34" s="32"/>
      <c r="H34" s="89"/>
      <c r="I34" s="91"/>
      <c r="J34" s="89"/>
      <c r="K34" s="90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</row>
    <row r="35" spans="3:22" ht="27.75" customHeight="1">
      <c r="C35" s="89"/>
      <c r="D35" s="91"/>
      <c r="E35" s="89"/>
      <c r="F35" s="90"/>
      <c r="G35" s="32"/>
      <c r="H35" s="89"/>
      <c r="I35" s="91"/>
      <c r="J35" s="89"/>
      <c r="K35" s="90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</row>
    <row r="36" spans="3:22" ht="27.75" customHeight="1">
      <c r="C36" s="89"/>
      <c r="D36" s="91"/>
      <c r="E36" s="89"/>
      <c r="F36" s="90"/>
      <c r="G36" s="32"/>
      <c r="H36" s="89"/>
      <c r="I36" s="91"/>
      <c r="J36" s="89"/>
      <c r="K36" s="90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3:22" ht="27.75" customHeight="1">
      <c r="C37" s="89"/>
      <c r="D37" s="32"/>
      <c r="E37" s="89"/>
      <c r="F37" s="90"/>
      <c r="G37" s="32"/>
      <c r="H37" s="89"/>
      <c r="I37" s="32"/>
      <c r="J37" s="89"/>
      <c r="K37" s="90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</row>
    <row r="38" spans="3:22" ht="27.75" customHeight="1">
      <c r="C38" s="92"/>
      <c r="D38" s="93"/>
      <c r="E38" s="92"/>
      <c r="F38" s="94"/>
      <c r="G38" s="93"/>
      <c r="H38" s="92"/>
      <c r="I38" s="93"/>
      <c r="J38" s="92"/>
      <c r="K38" s="94"/>
    </row>
    <row r="39" spans="3:22" ht="27.75" customHeight="1">
      <c r="C39" s="92"/>
      <c r="D39" s="93"/>
      <c r="E39" s="92"/>
      <c r="F39" s="94"/>
      <c r="G39" s="93"/>
      <c r="H39" s="92"/>
      <c r="I39" s="93"/>
      <c r="J39" s="92"/>
      <c r="K39" s="94"/>
    </row>
    <row r="40" spans="3:22" ht="27.75" customHeight="1">
      <c r="F40" s="95"/>
      <c r="K40" s="95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4:O24"/>
    <mergeCell ref="N25:O25"/>
    <mergeCell ref="N22:O22"/>
    <mergeCell ref="N23:O23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5" workbookViewId="0">
      <selection activeCell="F15" sqref="F15"/>
    </sheetView>
  </sheetViews>
  <sheetFormatPr defaultRowHeight="27.75" customHeight="1"/>
  <cols>
    <col min="1" max="2" width="9" style="10"/>
    <col min="3" max="3" width="9" style="10" bestFit="1" customWidth="1"/>
    <col min="4" max="4" width="11.25" style="10" customWidth="1"/>
    <col min="5" max="5" width="9" style="10" bestFit="1" customWidth="1"/>
    <col min="6" max="6" width="11.375" style="10" customWidth="1"/>
    <col min="7" max="7" width="5" style="10" customWidth="1"/>
    <col min="8" max="8" width="9" style="10"/>
    <col min="9" max="9" width="12.25" style="10" customWidth="1"/>
    <col min="10" max="10" width="9" style="10"/>
    <col min="11" max="11" width="11.375" style="10" customWidth="1"/>
    <col min="12" max="12" width="11.75" style="10" customWidth="1"/>
    <col min="13" max="13" width="8.375" style="10" customWidth="1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3</v>
      </c>
      <c r="D1" s="9" t="s">
        <v>0</v>
      </c>
      <c r="E1" s="103">
        <f>+'(2)'!E1</f>
        <v>1109</v>
      </c>
      <c r="F1" s="1"/>
      <c r="G1" s="1"/>
      <c r="H1" s="1"/>
      <c r="I1" s="1"/>
      <c r="J1" s="1"/>
      <c r="K1" s="1"/>
      <c r="L1" s="21">
        <f>+ROUND(+O5*0.584/1000,3)</f>
        <v>4.9290000000000003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1">
        <f>ROUND((+'(2)'!L2*(C1-1)+L1)/C1,3)</f>
        <v>7.21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21.63</v>
      </c>
      <c r="M3" s="18" t="s">
        <v>10</v>
      </c>
      <c r="N3" s="3"/>
      <c r="O3" s="3"/>
      <c r="P3" s="133" t="str">
        <f>+'(1)'!C1&amp;"년"&amp;'(1)'!E1&amp;"월"&amp;C1&amp;"일"</f>
        <v>2022년10월3일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5163.5379999999996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3276.3719999999998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20661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135000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85000</v>
      </c>
      <c r="L5" s="2"/>
      <c r="M5" s="20"/>
      <c r="N5" s="45" t="str">
        <f>+C4</f>
        <v>판매량</v>
      </c>
      <c r="O5" s="46">
        <f>SUM(D4+I4+D17+I17+D35+I35)</f>
        <v>8439.91</v>
      </c>
      <c r="P5" s="47" t="str">
        <f>+E4</f>
        <v>입금액</v>
      </c>
      <c r="Q5" s="48">
        <f>SUM(F4+K4+F17+K17+F35+K35)</f>
        <v>0</v>
      </c>
      <c r="R5" s="7">
        <v>29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43.375</v>
      </c>
      <c r="E6" s="42" t="str">
        <f>+'(1)'!E6</f>
        <v>천원권</v>
      </c>
      <c r="F6" s="44">
        <v>3000</v>
      </c>
      <c r="G6" s="27"/>
      <c r="H6" s="42" t="str">
        <f t="shared" si="2"/>
        <v>외상전표</v>
      </c>
      <c r="I6" s="50"/>
      <c r="J6" s="42" t="str">
        <f t="shared" ref="J6:J13" si="3">+E6</f>
        <v>천원권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220000</v>
      </c>
      <c r="R6" s="7">
        <v>2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1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1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43.375</v>
      </c>
      <c r="P7" s="51" t="str">
        <f t="shared" ref="P7:P14" si="5">+E6</f>
        <v>천원권</v>
      </c>
      <c r="Q7" s="53">
        <f>SUM(F6+K6+F19+K19+F37+K37)</f>
        <v>3000</v>
      </c>
      <c r="R7" s="5" t="s">
        <v>51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5449634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8993430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8993430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63.079000000000001</v>
      </c>
      <c r="E10" s="42" t="str">
        <f>+'(1)'!E10</f>
        <v>OK케시백</v>
      </c>
      <c r="F10" s="44"/>
      <c r="G10" s="27"/>
      <c r="H10" s="42" t="str">
        <f t="shared" si="2"/>
        <v>고객우대</v>
      </c>
      <c r="I10" s="50">
        <v>0</v>
      </c>
      <c r="J10" s="42" t="str">
        <f t="shared" si="3"/>
        <v>OK케시백</v>
      </c>
      <c r="K10" s="44"/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-2207.7649999999999</v>
      </c>
      <c r="E11" s="42" t="str">
        <f>+'(1)'!E11</f>
        <v>모바일</v>
      </c>
      <c r="F11" s="44">
        <v>30000</v>
      </c>
      <c r="G11" s="27"/>
      <c r="H11" s="87" t="str">
        <f t="shared" si="2"/>
        <v>-</v>
      </c>
      <c r="I11" s="55">
        <f>SUM(I10*-35)</f>
        <v>0</v>
      </c>
      <c r="J11" s="42" t="str">
        <f t="shared" si="3"/>
        <v>모바일</v>
      </c>
      <c r="K11" s="44">
        <v>5000</v>
      </c>
      <c r="L11" s="2"/>
      <c r="M11" s="20"/>
      <c r="N11" s="51" t="str">
        <f t="shared" si="4"/>
        <v>고객우대</v>
      </c>
      <c r="O11" s="54">
        <f>SUM(D10+I10+D23+I23+D41+I41)</f>
        <v>63.079000000000001</v>
      </c>
      <c r="P11" s="51" t="str">
        <f t="shared" si="5"/>
        <v>OK케시백</v>
      </c>
      <c r="Q11" s="53">
        <f>SUM(F10+K10+F23+K23+F41+K41)</f>
        <v>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>
        <v>58976</v>
      </c>
      <c r="G12" s="27"/>
      <c r="H12" s="88" t="str">
        <f t="shared" si="2"/>
        <v>-</v>
      </c>
      <c r="I12" s="57"/>
      <c r="J12" s="56" t="str">
        <f t="shared" si="3"/>
        <v>제로페이</v>
      </c>
      <c r="K12" s="58"/>
      <c r="L12" s="2"/>
      <c r="M12" s="20"/>
      <c r="N12" s="51" t="str">
        <f t="shared" si="4"/>
        <v>-</v>
      </c>
      <c r="O12" s="55">
        <f>SUM(O11*-35)</f>
        <v>-2207.7649999999999</v>
      </c>
      <c r="P12" s="51" t="str">
        <f t="shared" si="5"/>
        <v>모바일</v>
      </c>
      <c r="Q12" s="53">
        <f>SUM(F11+K11+F24+K24+F42+K42)</f>
        <v>35000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5676053.0019999994</v>
      </c>
      <c r="E13" s="29" t="str">
        <f>+'(1)'!E13</f>
        <v>합계</v>
      </c>
      <c r="F13" s="61">
        <f>SUM(F4:F12)</f>
        <v>5676610</v>
      </c>
      <c r="G13" s="62"/>
      <c r="H13" s="29" t="str">
        <f t="shared" si="2"/>
        <v>합계</v>
      </c>
      <c r="I13" s="60">
        <f>SUM((I4-I5-I6-I7-I8-I9)*$E$1+I11)</f>
        <v>3633496.548</v>
      </c>
      <c r="J13" s="29" t="str">
        <f t="shared" si="3"/>
        <v>합계</v>
      </c>
      <c r="K13" s="61">
        <f>IF(K8=0,0,SUM(K4:K12)-F8)</f>
        <v>3633796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58976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556.9980000006035</v>
      </c>
      <c r="G14" s="27"/>
      <c r="H14" s="27"/>
      <c r="I14" s="27"/>
      <c r="J14" s="27"/>
      <c r="K14" s="67">
        <f>SUM(K13-I13)</f>
        <v>299.45200000004843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9309549.5499999989</v>
      </c>
      <c r="P14" s="39" t="str">
        <f t="shared" si="5"/>
        <v>합계</v>
      </c>
      <c r="Q14" s="69">
        <f>SUM(Q5:Q13)</f>
        <v>9310406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856.45000000065193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0</v>
      </c>
      <c r="Q19" s="48">
        <f t="shared" ref="Q19:Q24" si="12">SUM(P19*1000)</f>
        <v>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42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0</v>
      </c>
      <c r="Q20" s="53">
        <f t="shared" si="12"/>
        <v>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0</v>
      </c>
      <c r="Q21" s="53">
        <f t="shared" si="12"/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0</v>
      </c>
      <c r="Q22" s="53">
        <f t="shared" si="12"/>
        <v>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>
        <v>0</v>
      </c>
      <c r="Q23" s="53">
        <f t="shared" si="12"/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3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0</v>
      </c>
      <c r="Q24" s="53">
        <f t="shared" si="12"/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v>0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4">+C26</f>
        <v>합계</v>
      </c>
      <c r="I26" s="60">
        <f>SUM((I17-I18-I19-I20-I21-I22)*$E$1+I24)</f>
        <v>0</v>
      </c>
      <c r="J26" s="29" t="str">
        <f t="shared" ref="J26" si="15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0</v>
      </c>
      <c r="Q26" s="69">
        <f>SUM(Q19:Q25)</f>
        <v>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16004</v>
      </c>
      <c r="P29" s="107">
        <v>16004</v>
      </c>
      <c r="Q29" s="108">
        <f>P29-O29</f>
        <v>0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F15" sqref="F15"/>
    </sheetView>
  </sheetViews>
  <sheetFormatPr defaultRowHeight="27.75" customHeight="1"/>
  <cols>
    <col min="1" max="2" width="9" style="10"/>
    <col min="3" max="3" width="9" style="10" bestFit="1" customWidth="1"/>
    <col min="4" max="4" width="11.25" style="10" customWidth="1"/>
    <col min="5" max="5" width="9" style="10" bestFit="1" customWidth="1"/>
    <col min="6" max="6" width="11.25" style="10" customWidth="1"/>
    <col min="7" max="7" width="5" style="10" customWidth="1"/>
    <col min="8" max="8" width="9" style="10"/>
    <col min="9" max="9" width="11.375" style="10" customWidth="1"/>
    <col min="10" max="10" width="9" style="10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4</v>
      </c>
      <c r="D1" s="9" t="s">
        <v>0</v>
      </c>
      <c r="E1" s="103">
        <f>+'(3)'!E1</f>
        <v>1109</v>
      </c>
      <c r="F1" s="1"/>
      <c r="G1" s="1"/>
      <c r="H1" s="1"/>
      <c r="I1" s="1"/>
      <c r="J1" s="1"/>
      <c r="K1" s="1"/>
      <c r="L1" s="21">
        <f>+ROUND(+O5*0.584/1000,3)</f>
        <v>9.8109999999999999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1">
        <f>ROUND((+'(3)'!L2*(C1-1)+L1)/C1,3)</f>
        <v>7.86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31.44</v>
      </c>
      <c r="M3" s="18" t="s">
        <v>10</v>
      </c>
      <c r="N3" s="3"/>
      <c r="O3" s="3"/>
      <c r="P3" s="133" t="str">
        <f>+'(1)'!C1&amp;"년"&amp;'(1)'!E1&amp;"월"&amp;C1&amp;"일"</f>
        <v>2022년10월4일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10427.582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6372.2879999999996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38824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197000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200000</v>
      </c>
      <c r="L5" s="2"/>
      <c r="M5" s="20"/>
      <c r="N5" s="45" t="str">
        <f>+C4</f>
        <v>판매량</v>
      </c>
      <c r="O5" s="46">
        <f>SUM(D4+I4+D17+I17+D35+I35)</f>
        <v>16799.87</v>
      </c>
      <c r="P5" s="47" t="str">
        <f>+E4</f>
        <v>입금액</v>
      </c>
      <c r="Q5" s="48">
        <f>SUM(F4+K4+F17+K17+F35+K35)</f>
        <v>0</v>
      </c>
      <c r="R5" s="7">
        <v>26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379.23099999999999</v>
      </c>
      <c r="E6" s="42" t="str">
        <f>+'(1)'!E6</f>
        <v>천원권</v>
      </c>
      <c r="F6" s="44"/>
      <c r="G6" s="27"/>
      <c r="H6" s="42" t="str">
        <f t="shared" si="2"/>
        <v>외상전표</v>
      </c>
      <c r="I6" s="50">
        <v>0</v>
      </c>
      <c r="J6" s="42" t="str">
        <f t="shared" ref="J6:J13" si="3">+E6</f>
        <v>천원권</v>
      </c>
      <c r="K6" s="44">
        <v>3000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397000</v>
      </c>
      <c r="R6" s="7">
        <v>1.7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1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1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379.23099999999999</v>
      </c>
      <c r="P7" s="51" t="str">
        <f t="shared" ref="P7:P14" si="5">+E6</f>
        <v>천원권</v>
      </c>
      <c r="Q7" s="53">
        <f>SUM(F6+K6+F19+K19+F37+K37)</f>
        <v>3000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10886981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17721049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17721049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339.33300000000003</v>
      </c>
      <c r="E10" s="42" t="str">
        <f>+'(1)'!E10</f>
        <v>OK케시백</v>
      </c>
      <c r="F10" s="44">
        <v>8109</v>
      </c>
      <c r="G10" s="27"/>
      <c r="H10" s="42" t="str">
        <f t="shared" si="2"/>
        <v>고객우대</v>
      </c>
      <c r="I10" s="50">
        <v>109.18</v>
      </c>
      <c r="J10" s="42" t="str">
        <f t="shared" si="3"/>
        <v>OK케시백</v>
      </c>
      <c r="K10" s="44">
        <v>6000</v>
      </c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-11876.655000000001</v>
      </c>
      <c r="E11" s="42" t="str">
        <f>+'(1)'!E11</f>
        <v>모바일</v>
      </c>
      <c r="F11" s="44">
        <v>5000</v>
      </c>
      <c r="G11" s="27"/>
      <c r="H11" s="87" t="str">
        <f t="shared" si="2"/>
        <v>-</v>
      </c>
      <c r="I11" s="55">
        <f>SUM(I10*-35)</f>
        <v>-3821.3</v>
      </c>
      <c r="J11" s="42" t="str">
        <f t="shared" si="3"/>
        <v>모바일</v>
      </c>
      <c r="K11" s="44"/>
      <c r="L11" s="2"/>
      <c r="M11" s="20"/>
      <c r="N11" s="51" t="str">
        <f t="shared" si="4"/>
        <v>고객우대</v>
      </c>
      <c r="O11" s="54">
        <f>SUM(D10+I10+D23+I23+D41+I41)</f>
        <v>448.51300000000003</v>
      </c>
      <c r="P11" s="51" t="str">
        <f t="shared" si="5"/>
        <v>OK케시백</v>
      </c>
      <c r="Q11" s="53">
        <f>SUM(F10+K10+F23+K23+F41+K41)</f>
        <v>14109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>
        <v>33571</v>
      </c>
      <c r="G12" s="27"/>
      <c r="H12" s="88" t="str">
        <f t="shared" si="2"/>
        <v>-</v>
      </c>
      <c r="I12" s="57"/>
      <c r="J12" s="56" t="str">
        <f t="shared" si="3"/>
        <v>제로페이</v>
      </c>
      <c r="K12" s="58">
        <v>20000</v>
      </c>
      <c r="L12" s="2"/>
      <c r="M12" s="20"/>
      <c r="N12" s="51" t="str">
        <f t="shared" si="4"/>
        <v>-</v>
      </c>
      <c r="O12" s="55">
        <f>SUM(O11*-35)</f>
        <v>-15697.955000000002</v>
      </c>
      <c r="P12" s="51" t="str">
        <f t="shared" si="5"/>
        <v>모바일</v>
      </c>
      <c r="Q12" s="53">
        <f>SUM(F11+K11+F24+K24+F42+K42)</f>
        <v>5000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11131744.604000002</v>
      </c>
      <c r="E13" s="29" t="str">
        <f>+'(1)'!E13</f>
        <v>합계</v>
      </c>
      <c r="F13" s="61">
        <f>SUM(F4:F12)</f>
        <v>11130661</v>
      </c>
      <c r="G13" s="62"/>
      <c r="H13" s="29" t="str">
        <f t="shared" si="2"/>
        <v>합계</v>
      </c>
      <c r="I13" s="60">
        <f>SUM((I4-I5-I6-I7-I8-I9)*$E$1+I11)</f>
        <v>7063046.0919999992</v>
      </c>
      <c r="J13" s="29" t="str">
        <f t="shared" si="3"/>
        <v>합계</v>
      </c>
      <c r="K13" s="61">
        <f>IF(K8=0,0,SUM(K4:K12)-F8)</f>
        <v>7063068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53571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-1083.6040000021458</v>
      </c>
      <c r="G14" s="27"/>
      <c r="H14" s="27"/>
      <c r="I14" s="27"/>
      <c r="J14" s="27"/>
      <c r="K14" s="67">
        <f>SUM(K13-I13)</f>
        <v>21.908000000752509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18194790.696000002</v>
      </c>
      <c r="P14" s="39" t="str">
        <f t="shared" si="5"/>
        <v>합계</v>
      </c>
      <c r="Q14" s="69">
        <f>SUM(Q5:Q13)</f>
        <v>18193729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-1061.6960000013933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12</v>
      </c>
      <c r="Q19" s="48">
        <f>SUM(P19*1000)</f>
        <v>12000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42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17</v>
      </c>
      <c r="Q20" s="53">
        <f>SUM(P20*1000)</f>
        <v>17000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13</v>
      </c>
      <c r="Q21" s="53"/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5</v>
      </c>
      <c r="Q22" s="53">
        <f>SUM(P22*1000)</f>
        <v>5000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>
        <v>0</v>
      </c>
      <c r="Q23" s="53">
        <f>SUM(P23*1000)</f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8</v>
      </c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45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100</v>
      </c>
      <c r="Q26" s="69">
        <f>SUM(Q19:Q25)</f>
        <v>34000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16004</v>
      </c>
      <c r="P29" s="107">
        <v>16009</v>
      </c>
      <c r="Q29" s="108">
        <f>P29-O29</f>
        <v>5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F15" sqref="F15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9" style="10" bestFit="1" customWidth="1"/>
    <col min="6" max="6" width="11.375" style="10" customWidth="1"/>
    <col min="7" max="7" width="5" style="10" customWidth="1"/>
    <col min="8" max="8" width="9" style="10"/>
    <col min="9" max="9" width="11.375" style="10" customWidth="1"/>
    <col min="10" max="10" width="9" style="10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5</v>
      </c>
      <c r="D1" s="9" t="s">
        <v>0</v>
      </c>
      <c r="E1" s="103">
        <f>+'(4)'!E1</f>
        <v>1109</v>
      </c>
      <c r="F1" s="1"/>
      <c r="G1" s="1"/>
      <c r="H1" s="1"/>
      <c r="I1" s="101"/>
      <c r="J1" s="1"/>
      <c r="K1" s="1"/>
      <c r="L1" s="21">
        <f>+ROUND(+O5*0.584/1000,3)</f>
        <v>9.4019999999999992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02"/>
      <c r="E2" s="1"/>
      <c r="F2" s="1"/>
      <c r="G2" s="1"/>
      <c r="H2" s="1">
        <v>2</v>
      </c>
      <c r="I2" s="102"/>
      <c r="J2" s="1"/>
      <c r="K2" s="1"/>
      <c r="L2" s="21">
        <f>ROUND((+'(4)'!L2*(C1-1)+L1)/C1,3)</f>
        <v>8.1679999999999993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40.839999999999996</v>
      </c>
      <c r="M3" s="18" t="s">
        <v>10</v>
      </c>
      <c r="N3" s="3"/>
      <c r="O3" s="3"/>
      <c r="P3" s="133" t="str">
        <f>+'(1)'!C1&amp;"년"&amp;'(1)'!E1&amp;"월"&amp;C1&amp;"일"</f>
        <v>2022년10월5일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9942.5750000000007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6156.0910000000003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22333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260000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100000</v>
      </c>
      <c r="L5" s="2"/>
      <c r="M5" s="20"/>
      <c r="N5" s="45" t="str">
        <f>+C4</f>
        <v>판매량</v>
      </c>
      <c r="O5" s="46">
        <f>SUM(D4+I4+D17+I17+D35+I35)</f>
        <v>16098.666000000001</v>
      </c>
      <c r="P5" s="47" t="str">
        <f>+E4</f>
        <v>입금액</v>
      </c>
      <c r="Q5" s="48">
        <f>SUM(F4+K4+F17+K17+F35+K35)</f>
        <v>0</v>
      </c>
      <c r="R5" s="7">
        <v>28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141.386</v>
      </c>
      <c r="E6" s="42" t="str">
        <f>+'(1)'!E6</f>
        <v>천원권</v>
      </c>
      <c r="F6" s="44">
        <v>3000</v>
      </c>
      <c r="G6" s="27"/>
      <c r="H6" s="42" t="str">
        <f t="shared" si="2"/>
        <v>외상전표</v>
      </c>
      <c r="I6" s="50">
        <v>27.268000000000001</v>
      </c>
      <c r="J6" s="42" t="str">
        <f t="shared" ref="J6:J13" si="3">+E6</f>
        <v>천원권</v>
      </c>
      <c r="K6" s="44">
        <v>2000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360000</v>
      </c>
      <c r="R6" s="7">
        <v>1.8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1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1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168.654</v>
      </c>
      <c r="P7" s="51" t="str">
        <f t="shared" ref="P7:P14" si="5">+E6</f>
        <v>천원권</v>
      </c>
      <c r="Q7" s="53">
        <f>SUM(F6+K6+F19+K19+F37+K37)</f>
        <v>5000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10472972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17155060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17155060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270.67700000000002</v>
      </c>
      <c r="E10" s="42" t="str">
        <f>+'(1)'!E10</f>
        <v>OK케시백</v>
      </c>
      <c r="F10" s="44">
        <v>33000</v>
      </c>
      <c r="G10" s="27"/>
      <c r="H10" s="42" t="str">
        <f t="shared" si="2"/>
        <v>고객우대</v>
      </c>
      <c r="I10" s="50">
        <v>57.222000000000001</v>
      </c>
      <c r="J10" s="42" t="str">
        <f t="shared" si="3"/>
        <v>OK케시백</v>
      </c>
      <c r="K10" s="44"/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-9473.6950000000015</v>
      </c>
      <c r="E11" s="42" t="str">
        <f>+'(1)'!E11</f>
        <v>모바일</v>
      </c>
      <c r="F11" s="44">
        <v>20000</v>
      </c>
      <c r="G11" s="27"/>
      <c r="H11" s="87" t="str">
        <f t="shared" si="2"/>
        <v>-</v>
      </c>
      <c r="I11" s="55">
        <f>SUM(I10*-35)</f>
        <v>-2002.77</v>
      </c>
      <c r="J11" s="42" t="str">
        <f t="shared" si="3"/>
        <v>모바일</v>
      </c>
      <c r="K11" s="44">
        <v>10000</v>
      </c>
      <c r="L11" s="2"/>
      <c r="M11" s="20"/>
      <c r="N11" s="51" t="str">
        <f t="shared" si="4"/>
        <v>고객우대</v>
      </c>
      <c r="O11" s="54">
        <f>SUM(D10+I10+D23+I23+D41+I41)</f>
        <v>327.899</v>
      </c>
      <c r="P11" s="51" t="str">
        <f t="shared" si="5"/>
        <v>OK케시백</v>
      </c>
      <c r="Q11" s="53">
        <f>SUM(F10+K10+F23+K23+F41+K41)</f>
        <v>33000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>
        <v>71277</v>
      </c>
      <c r="G12" s="27"/>
      <c r="H12" s="88" t="str">
        <f t="shared" si="2"/>
        <v>-</v>
      </c>
      <c r="I12" s="57"/>
      <c r="J12" s="56" t="str">
        <f t="shared" si="3"/>
        <v>제로페이</v>
      </c>
      <c r="K12" s="58"/>
      <c r="L12" s="2"/>
      <c r="M12" s="20"/>
      <c r="N12" s="51" t="str">
        <f t="shared" si="4"/>
        <v>-</v>
      </c>
      <c r="O12" s="55">
        <f>SUM(O11*-35)</f>
        <v>-11476.465</v>
      </c>
      <c r="P12" s="51" t="str">
        <f t="shared" si="5"/>
        <v>모바일</v>
      </c>
      <c r="Q12" s="53">
        <f>SUM(F11+K11+F24+K24+F42+K42)</f>
        <v>30000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10860044.905999999</v>
      </c>
      <c r="E13" s="29" t="str">
        <f>+'(1)'!E13</f>
        <v>합계</v>
      </c>
      <c r="F13" s="61">
        <f>SUM(F4:F12)</f>
        <v>10860249</v>
      </c>
      <c r="G13" s="62"/>
      <c r="H13" s="29" t="str">
        <f t="shared" si="2"/>
        <v>합계</v>
      </c>
      <c r="I13" s="60">
        <f>SUM((I4-I5-I6-I7-I8-I9)*$E$1+I11)</f>
        <v>6794861.9370000008</v>
      </c>
      <c r="J13" s="29" t="str">
        <f t="shared" si="3"/>
        <v>합계</v>
      </c>
      <c r="K13" s="61">
        <f>IF(K8=0,0,SUM(K4:K12)-F8)</f>
        <v>6794088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71277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204.09400000050664</v>
      </c>
      <c r="G14" s="27"/>
      <c r="H14" s="27"/>
      <c r="I14" s="27"/>
      <c r="J14" s="27"/>
      <c r="K14" s="67">
        <f>SUM(K13-I13)</f>
        <v>-773.93700000084937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17654906.843000002</v>
      </c>
      <c r="P14" s="39" t="str">
        <f t="shared" si="5"/>
        <v>합계</v>
      </c>
      <c r="Q14" s="69">
        <f>SUM(Q5:Q13)</f>
        <v>17654337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-569.84300000034273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13</v>
      </c>
      <c r="Q19" s="48">
        <f>SUM(P19*1000)</f>
        <v>13000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42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31</v>
      </c>
      <c r="Q20" s="53">
        <f>SUM(P20*1000)</f>
        <v>31000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11</v>
      </c>
      <c r="Q21" s="53"/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3</v>
      </c>
      <c r="Q22" s="53">
        <f>SUM(P22*1000)</f>
        <v>3000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/>
      <c r="Q23" s="53">
        <f>SUM(P23*1000)</f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12</v>
      </c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64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134</v>
      </c>
      <c r="Q26" s="69">
        <f>SUM(Q19:Q25)</f>
        <v>47000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16009</v>
      </c>
      <c r="P29" s="107">
        <v>16012</v>
      </c>
      <c r="Q29" s="108">
        <f>P29-O29</f>
        <v>3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4" workbookViewId="0">
      <selection activeCell="F15" sqref="F15"/>
    </sheetView>
  </sheetViews>
  <sheetFormatPr defaultRowHeight="27.75" customHeight="1"/>
  <cols>
    <col min="1" max="2" width="9" style="10"/>
    <col min="3" max="3" width="9" style="10" bestFit="1" customWidth="1"/>
    <col min="4" max="4" width="11.25" style="10" customWidth="1"/>
    <col min="5" max="5" width="9" style="10" bestFit="1" customWidth="1"/>
    <col min="6" max="6" width="11.375" style="10" customWidth="1"/>
    <col min="7" max="7" width="5" style="10" customWidth="1"/>
    <col min="8" max="8" width="9" style="10"/>
    <col min="9" max="9" width="11.375" style="10" customWidth="1"/>
    <col min="10" max="10" width="9" style="10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6</v>
      </c>
      <c r="D1" s="9" t="s">
        <v>0</v>
      </c>
      <c r="E1" s="103">
        <f>+'(5)'!E1</f>
        <v>1109</v>
      </c>
      <c r="F1" s="1"/>
      <c r="G1" s="1"/>
      <c r="H1" s="1"/>
      <c r="I1" s="1"/>
      <c r="J1" s="1"/>
      <c r="K1" s="1"/>
      <c r="L1" s="21">
        <f>+ROUND(+O5*0.584/1000,3)</f>
        <v>9.0329999999999995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1">
        <f>ROUND((+'(5)'!L2*(C1-1)+L1)/C1,3)</f>
        <v>8.3119999999999994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49.872</v>
      </c>
      <c r="M3" s="18" t="s">
        <v>10</v>
      </c>
      <c r="N3" s="3"/>
      <c r="O3" s="3"/>
      <c r="P3" s="133" t="str">
        <f>+'(1)'!C1&amp;"년"&amp;'(1)'!E1&amp;"월"&amp;C1&amp;"일"</f>
        <v>2022년10월6일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9460.2919999999995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6006.5150000000003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41796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145000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125000</v>
      </c>
      <c r="L5" s="2"/>
      <c r="M5" s="20"/>
      <c r="N5" s="45" t="str">
        <f>+C4</f>
        <v>판매량</v>
      </c>
      <c r="O5" s="46">
        <f>SUM(D4+I4+D17+I17+D35+I35)</f>
        <v>15466.807000000001</v>
      </c>
      <c r="P5" s="47" t="str">
        <f>+E4</f>
        <v>입금액</v>
      </c>
      <c r="Q5" s="48">
        <f>SUM(F4+K4+F17+K17+F35+K35)</f>
        <v>0</v>
      </c>
      <c r="R5" s="7">
        <v>22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314.78399999999999</v>
      </c>
      <c r="E6" s="42" t="str">
        <f>+'(1)'!E6</f>
        <v>천원권</v>
      </c>
      <c r="F6" s="44">
        <v>1000</v>
      </c>
      <c r="G6" s="27"/>
      <c r="H6" s="42" t="str">
        <f t="shared" si="2"/>
        <v>외상전표</v>
      </c>
      <c r="I6" s="50">
        <v>0</v>
      </c>
      <c r="J6" s="42" t="str">
        <f t="shared" ref="J6:J13" si="3">+E6</f>
        <v>천원권</v>
      </c>
      <c r="K6" s="44">
        <v>1000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270000</v>
      </c>
      <c r="R6" s="7">
        <v>2.2000000000000002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1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1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314.78399999999999</v>
      </c>
      <c r="P7" s="51" t="str">
        <f t="shared" ref="P7:P14" si="5">+E6</f>
        <v>천원권</v>
      </c>
      <c r="Q7" s="53">
        <f>SUM(F6+K6+F19+K19+F37+K37)</f>
        <v>2000</v>
      </c>
      <c r="R7" s="5" t="s">
        <v>11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9817462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16332409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>
        <v>50000</v>
      </c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16332409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157.68700000000001</v>
      </c>
      <c r="E10" s="42" t="str">
        <f>+'(1)'!E10</f>
        <v>OK케시백</v>
      </c>
      <c r="F10" s="44">
        <v>57942</v>
      </c>
      <c r="G10" s="27"/>
      <c r="H10" s="42" t="str">
        <f t="shared" si="2"/>
        <v>고객우대</v>
      </c>
      <c r="I10" s="50">
        <v>0</v>
      </c>
      <c r="J10" s="42" t="str">
        <f t="shared" si="3"/>
        <v>OK케시백</v>
      </c>
      <c r="K10" s="44"/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50000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-5519.0450000000001</v>
      </c>
      <c r="E11" s="42" t="str">
        <f>+'(1)'!E11</f>
        <v>모바일</v>
      </c>
      <c r="F11" s="44">
        <v>25000</v>
      </c>
      <c r="G11" s="27"/>
      <c r="H11" s="87" t="str">
        <f t="shared" si="2"/>
        <v>-</v>
      </c>
      <c r="I11" s="55">
        <f>SUM(I10*-35)</f>
        <v>0</v>
      </c>
      <c r="J11" s="42" t="str">
        <f t="shared" si="3"/>
        <v>모바일</v>
      </c>
      <c r="K11" s="44"/>
      <c r="L11" s="2"/>
      <c r="M11" s="20"/>
      <c r="N11" s="51" t="str">
        <f t="shared" si="4"/>
        <v>고객우대</v>
      </c>
      <c r="O11" s="54">
        <f>SUM(D10+I10+D23+I23+D41+I41)</f>
        <v>157.68700000000001</v>
      </c>
      <c r="P11" s="51" t="str">
        <f t="shared" si="5"/>
        <v>OK케시백</v>
      </c>
      <c r="Q11" s="53">
        <f>SUM(F10+K10+F23+K23+F41+K41)</f>
        <v>57942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>
        <v>39951</v>
      </c>
      <c r="G12" s="27"/>
      <c r="H12" s="88" t="str">
        <f t="shared" si="2"/>
        <v>-</v>
      </c>
      <c r="I12" s="57"/>
      <c r="J12" s="56" t="str">
        <f t="shared" si="3"/>
        <v>제로페이</v>
      </c>
      <c r="K12" s="58">
        <v>20619</v>
      </c>
      <c r="L12" s="2"/>
      <c r="M12" s="20"/>
      <c r="N12" s="51" t="str">
        <f t="shared" si="4"/>
        <v>-</v>
      </c>
      <c r="O12" s="55">
        <f>SUM(O11*-35)</f>
        <v>-5519.0450000000001</v>
      </c>
      <c r="P12" s="51" t="str">
        <f t="shared" si="5"/>
        <v>모바일</v>
      </c>
      <c r="Q12" s="53">
        <f>SUM(F11+K11+F24+K24+F42+K42)</f>
        <v>25000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10136849.327</v>
      </c>
      <c r="E13" s="29" t="str">
        <f>+'(1)'!E13</f>
        <v>합계</v>
      </c>
      <c r="F13" s="61">
        <f>SUM(F4:F12)</f>
        <v>10136355</v>
      </c>
      <c r="G13" s="62"/>
      <c r="H13" s="29" t="str">
        <f t="shared" si="2"/>
        <v>합계</v>
      </c>
      <c r="I13" s="60">
        <f>SUM((I4-I5-I6-I7-I8-I9)*$E$1+I11)</f>
        <v>6661225.1350000007</v>
      </c>
      <c r="J13" s="29" t="str">
        <f t="shared" si="3"/>
        <v>합계</v>
      </c>
      <c r="K13" s="61">
        <f>IF(K8=0,0,SUM(K4:K12)-F8)</f>
        <v>6661566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60570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-494.32699999958277</v>
      </c>
      <c r="G14" s="27"/>
      <c r="H14" s="27"/>
      <c r="I14" s="27"/>
      <c r="J14" s="27"/>
      <c r="K14" s="67">
        <f>SUM(K13-I13)</f>
        <v>340.86499999929219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16798074.462000001</v>
      </c>
      <c r="P14" s="39" t="str">
        <f t="shared" si="5"/>
        <v>합계</v>
      </c>
      <c r="Q14" s="69">
        <f>SUM(Q5:Q13)</f>
        <v>16797921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-153.46200000029057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13</v>
      </c>
      <c r="Q19" s="48">
        <f>SUM(P19*1000)</f>
        <v>13000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42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12</v>
      </c>
      <c r="Q20" s="53">
        <f>SUM(P20*1000)</f>
        <v>12000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5</v>
      </c>
      <c r="Q21" s="53"/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3</v>
      </c>
      <c r="Q22" s="53">
        <f>SUM(P22*1000)</f>
        <v>3000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/>
      <c r="Q23" s="53">
        <f>SUM(P23*1000)</f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5</v>
      </c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75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113</v>
      </c>
      <c r="Q26" s="69">
        <f>SUM(Q19:Q25)</f>
        <v>28000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16012</v>
      </c>
      <c r="P29" s="107">
        <v>16015</v>
      </c>
      <c r="Q29" s="108">
        <f>P29-O29</f>
        <v>3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F15" sqref="F15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9" style="10" bestFit="1" customWidth="1"/>
    <col min="6" max="6" width="11.5" style="10" customWidth="1"/>
    <col min="7" max="7" width="5" style="10" customWidth="1"/>
    <col min="8" max="8" width="9" style="10"/>
    <col min="9" max="9" width="11.375" style="10" customWidth="1"/>
    <col min="10" max="10" width="9" style="10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7</v>
      </c>
      <c r="D1" s="9" t="s">
        <v>0</v>
      </c>
      <c r="E1" s="103">
        <f>+'(6)'!E1</f>
        <v>1109</v>
      </c>
      <c r="F1" s="1"/>
      <c r="G1" s="1"/>
      <c r="H1" s="1"/>
      <c r="I1" s="1"/>
      <c r="J1" s="1"/>
      <c r="K1" s="1"/>
      <c r="L1" s="21">
        <f>+ROUND(+O5*0.584/1000,3)</f>
        <v>10.159000000000001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1">
        <f>ROUND((+'(6)'!L2*(C1-1)+L1)/C1,3)</f>
        <v>8.5760000000000005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60.032000000000004</v>
      </c>
      <c r="M3" s="18" t="s">
        <v>10</v>
      </c>
      <c r="N3" s="3"/>
      <c r="O3" s="3"/>
      <c r="P3" s="133" t="str">
        <f>+'(1)'!C1&amp;"년"&amp;'(1)'!E1&amp;"월"&amp;C1&amp;"일"</f>
        <v>2022년10월7일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10267.489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7127.2550000000001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23714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230000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325000</v>
      </c>
      <c r="L5" s="2"/>
      <c r="M5" s="20"/>
      <c r="N5" s="45" t="str">
        <f>+C4</f>
        <v>판매량</v>
      </c>
      <c r="O5" s="46">
        <f>SUM(D4+I4+D17+I17+D35+I35)</f>
        <v>17394.743999999999</v>
      </c>
      <c r="P5" s="47" t="str">
        <f>+E4</f>
        <v>입금액</v>
      </c>
      <c r="Q5" s="48">
        <f>SUM(F4+K4+F17+K17+F35+K35)</f>
        <v>0</v>
      </c>
      <c r="R5" s="7">
        <v>23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208.48699999999999</v>
      </c>
      <c r="E6" s="42" t="str">
        <f>+'(1)'!E6</f>
        <v>천원권</v>
      </c>
      <c r="F6" s="44"/>
      <c r="G6" s="27"/>
      <c r="H6" s="42" t="str">
        <f t="shared" si="2"/>
        <v>외상전표</v>
      </c>
      <c r="I6" s="50">
        <v>17.052</v>
      </c>
      <c r="J6" s="42" t="str">
        <f t="shared" ref="J6:J13" si="3">+E6</f>
        <v>천원권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555000</v>
      </c>
      <c r="R6" s="7">
        <v>2.2000000000000002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1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1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225.53899999999999</v>
      </c>
      <c r="P7" s="51" t="str">
        <f t="shared" ref="P7:P14" si="5">+E6</f>
        <v>천원권</v>
      </c>
      <c r="Q7" s="53">
        <f>SUM(F6+K6+F19+K19+F37+K37)</f>
        <v>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10894803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18447396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18447396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432.79500000000002</v>
      </c>
      <c r="E10" s="42" t="str">
        <f>+'(1)'!E10</f>
        <v>OK케시백</v>
      </c>
      <c r="F10" s="44"/>
      <c r="G10" s="27"/>
      <c r="H10" s="42" t="str">
        <f t="shared" si="2"/>
        <v>고객우대</v>
      </c>
      <c r="I10" s="50">
        <v>39.618000000000002</v>
      </c>
      <c r="J10" s="42" t="str">
        <f t="shared" si="3"/>
        <v>OK케시백</v>
      </c>
      <c r="K10" s="44">
        <v>2000</v>
      </c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-15147.825000000001</v>
      </c>
      <c r="E11" s="42" t="str">
        <f>+'(1)'!E11</f>
        <v>모바일</v>
      </c>
      <c r="F11" s="44">
        <v>15000</v>
      </c>
      <c r="G11" s="27"/>
      <c r="H11" s="87" t="str">
        <f t="shared" si="2"/>
        <v>-</v>
      </c>
      <c r="I11" s="55">
        <f>SUM(I10*-35)</f>
        <v>-1386.63</v>
      </c>
      <c r="J11" s="42" t="str">
        <f t="shared" si="3"/>
        <v>모바일</v>
      </c>
      <c r="K11" s="44">
        <v>4000</v>
      </c>
      <c r="L11" s="2"/>
      <c r="M11" s="20"/>
      <c r="N11" s="51" t="str">
        <f t="shared" si="4"/>
        <v>고객우대</v>
      </c>
      <c r="O11" s="54">
        <f>SUM(D10+I10+D23+I23+D41+I41)</f>
        <v>472.41300000000001</v>
      </c>
      <c r="P11" s="51" t="str">
        <f t="shared" si="5"/>
        <v>OK케시백</v>
      </c>
      <c r="Q11" s="53">
        <f>SUM(F10+K10+F23+K23+F41+K41)</f>
        <v>2000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/>
      <c r="G12" s="27"/>
      <c r="H12" s="88" t="str">
        <f t="shared" si="2"/>
        <v>-</v>
      </c>
      <c r="I12" s="57"/>
      <c r="J12" s="56" t="str">
        <f t="shared" si="3"/>
        <v>제로페이</v>
      </c>
      <c r="K12" s="58"/>
      <c r="L12" s="2"/>
      <c r="M12" s="20"/>
      <c r="N12" s="51" t="str">
        <f t="shared" si="4"/>
        <v>-</v>
      </c>
      <c r="O12" s="55">
        <f>SUM(O11*-35)</f>
        <v>-16534.455000000002</v>
      </c>
      <c r="P12" s="51" t="str">
        <f t="shared" si="5"/>
        <v>모바일</v>
      </c>
      <c r="Q12" s="53">
        <f>SUM(F11+K11+F24+K24+F42+K42)</f>
        <v>19000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11140285.393000001</v>
      </c>
      <c r="E13" s="29" t="str">
        <f>+'(1)'!E13</f>
        <v>합계</v>
      </c>
      <c r="F13" s="61">
        <f>SUM(F4:F12)</f>
        <v>11139803</v>
      </c>
      <c r="G13" s="62"/>
      <c r="H13" s="29" t="str">
        <f t="shared" si="2"/>
        <v>합계</v>
      </c>
      <c r="I13" s="60">
        <f>SUM((I4-I5-I6-I7-I8-I9)*$E$1+I11)</f>
        <v>7883828.4970000004</v>
      </c>
      <c r="J13" s="29" t="str">
        <f t="shared" si="3"/>
        <v>합계</v>
      </c>
      <c r="K13" s="61">
        <f>IF(K8=0,0,SUM(K4:K12)-F8)</f>
        <v>7883593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-482.39300000108778</v>
      </c>
      <c r="G14" s="27"/>
      <c r="H14" s="27"/>
      <c r="I14" s="27"/>
      <c r="J14" s="27"/>
      <c r="K14" s="67">
        <f>SUM(K13-I13)</f>
        <v>-235.49700000043958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19024113.890000001</v>
      </c>
      <c r="P14" s="39" t="str">
        <f t="shared" si="5"/>
        <v>합계</v>
      </c>
      <c r="Q14" s="69">
        <f>SUM(Q5:Q13)</f>
        <v>19023396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-717.89000000152737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15</v>
      </c>
      <c r="Q19" s="48">
        <f>SUM(P19*1000)</f>
        <v>15000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42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27</v>
      </c>
      <c r="Q20" s="53">
        <f>SUM(P20*1000)</f>
        <v>27000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14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7</v>
      </c>
      <c r="Q22" s="53">
        <f>SUM(P22*1000)</f>
        <v>7000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/>
      <c r="Q23" s="53">
        <f>SUM(P23*1000)</f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6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47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116</v>
      </c>
      <c r="Q26" s="69">
        <f>SUM(Q19:Q25)</f>
        <v>49000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16015</v>
      </c>
      <c r="P29" s="107">
        <v>16022</v>
      </c>
      <c r="Q29" s="108">
        <f>P29-O29</f>
        <v>7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F15" sqref="F15"/>
    </sheetView>
  </sheetViews>
  <sheetFormatPr defaultRowHeight="27.75" customHeight="1"/>
  <cols>
    <col min="1" max="2" width="9" style="10"/>
    <col min="3" max="3" width="9" style="10" bestFit="1" customWidth="1"/>
    <col min="4" max="4" width="11.25" style="10" customWidth="1"/>
    <col min="5" max="5" width="11.25" style="10" bestFit="1" customWidth="1"/>
    <col min="6" max="6" width="11.5" style="10" customWidth="1"/>
    <col min="7" max="7" width="5" style="10" customWidth="1"/>
    <col min="8" max="8" width="9" style="10"/>
    <col min="9" max="9" width="11.2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11.25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8</v>
      </c>
      <c r="D1" s="9" t="s">
        <v>0</v>
      </c>
      <c r="E1" s="103">
        <f>+'(7)'!E1</f>
        <v>1109</v>
      </c>
      <c r="F1" s="1"/>
      <c r="G1" s="1"/>
      <c r="H1" s="1"/>
      <c r="I1" s="1"/>
      <c r="J1" s="1"/>
      <c r="K1" s="1"/>
      <c r="L1" s="22">
        <f>+ROUND(+O5*0.584/1000,3)</f>
        <v>8.4049999999999994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ROUND((+'(7)'!L2*(C1-1)+L1)/C1,3)</f>
        <v>8.5549999999999997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68.44</v>
      </c>
      <c r="M3" s="18" t="s">
        <v>10</v>
      </c>
      <c r="N3" s="3"/>
      <c r="O3" s="3"/>
      <c r="P3" s="133" t="str">
        <f>+'(1)'!C1&amp;"년"&amp;'(1)'!E1&amp;"월"&amp;C1&amp;"일"</f>
        <v>2022년10월8일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8741.6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5650.893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44178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265000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185000</v>
      </c>
      <c r="L5" s="2"/>
      <c r="M5" s="20"/>
      <c r="N5" s="45" t="str">
        <f>+C4</f>
        <v>판매량</v>
      </c>
      <c r="O5" s="46">
        <f>SUM(D4+I4+D17+I17+D35+I35)</f>
        <v>14392.493</v>
      </c>
      <c r="P5" s="47" t="str">
        <f>+E4</f>
        <v>입금액</v>
      </c>
      <c r="Q5" s="48">
        <f>SUM(F4+K4+F17+K17+F35+K35)</f>
        <v>0</v>
      </c>
      <c r="R5" s="7">
        <v>24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98.153999999999996</v>
      </c>
      <c r="E6" s="42" t="str">
        <f>+'(1)'!E6</f>
        <v>천원권</v>
      </c>
      <c r="F6" s="44">
        <v>1000</v>
      </c>
      <c r="G6" s="27"/>
      <c r="H6" s="42" t="str">
        <f t="shared" si="2"/>
        <v>외상전표</v>
      </c>
      <c r="I6" s="50"/>
      <c r="J6" s="42" t="str">
        <f t="shared" ref="J6:J13" si="3">+E6</f>
        <v>천원권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450000</v>
      </c>
      <c r="R6" s="7">
        <v>1.5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1" t="str">
        <f>+'(1)'!E7</f>
        <v>블루/레드포인트</v>
      </c>
      <c r="F7" s="44">
        <v>47240</v>
      </c>
      <c r="G7" s="27"/>
      <c r="H7" s="87" t="str">
        <f t="shared" si="2"/>
        <v>효신(업)</v>
      </c>
      <c r="I7" s="50"/>
      <c r="J7" s="111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98.153999999999996</v>
      </c>
      <c r="P7" s="51" t="str">
        <f t="shared" ref="P7:P14" si="5">+E6</f>
        <v>천원권</v>
      </c>
      <c r="Q7" s="53">
        <f>SUM(F6+K6+F19+K19+F37+K37)</f>
        <v>1000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9157361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15218563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47240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15218563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170.35300000000001</v>
      </c>
      <c r="E10" s="42" t="str">
        <f>+'(1)'!E10</f>
        <v>OK케시백</v>
      </c>
      <c r="F10" s="44">
        <v>39180</v>
      </c>
      <c r="G10" s="27"/>
      <c r="H10" s="42" t="str">
        <f t="shared" si="2"/>
        <v>고객우대</v>
      </c>
      <c r="I10" s="50"/>
      <c r="J10" s="42" t="str">
        <f t="shared" si="3"/>
        <v>OK케시백</v>
      </c>
      <c r="K10" s="44"/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-5962.3550000000005</v>
      </c>
      <c r="E11" s="42" t="str">
        <f>+'(1)'!E11</f>
        <v>모바일</v>
      </c>
      <c r="F11" s="44">
        <v>10000</v>
      </c>
      <c r="G11" s="27"/>
      <c r="H11" s="87" t="str">
        <f t="shared" si="2"/>
        <v>-</v>
      </c>
      <c r="I11" s="55">
        <f>SUM(I10*-35)</f>
        <v>0</v>
      </c>
      <c r="J11" s="42" t="str">
        <f t="shared" si="3"/>
        <v>모바일</v>
      </c>
      <c r="K11" s="44"/>
      <c r="L11" s="2"/>
      <c r="M11" s="20"/>
      <c r="N11" s="51" t="str">
        <f t="shared" si="4"/>
        <v>고객우대</v>
      </c>
      <c r="O11" s="54">
        <f>SUM(D10+I10+D23+I23+D41+I41)</f>
        <v>170.35300000000001</v>
      </c>
      <c r="P11" s="51" t="str">
        <f t="shared" si="5"/>
        <v>OK케시백</v>
      </c>
      <c r="Q11" s="53">
        <f>SUM(F10+K10+F23+K23+F41+K41)</f>
        <v>39180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>
        <v>60433</v>
      </c>
      <c r="G12" s="27"/>
      <c r="H12" s="88" t="str">
        <f t="shared" si="2"/>
        <v>-</v>
      </c>
      <c r="I12" s="57"/>
      <c r="J12" s="56" t="str">
        <f t="shared" si="3"/>
        <v>제로페이</v>
      </c>
      <c r="K12" s="58">
        <v>20141</v>
      </c>
      <c r="L12" s="2"/>
      <c r="M12" s="20"/>
      <c r="N12" s="51" t="str">
        <f t="shared" si="4"/>
        <v>-</v>
      </c>
      <c r="O12" s="55">
        <f>SUM(O11*-35)</f>
        <v>-5962.3550000000005</v>
      </c>
      <c r="P12" s="51" t="str">
        <f t="shared" si="5"/>
        <v>모바일</v>
      </c>
      <c r="Q12" s="53">
        <f>SUM(F11+K11+F24+K24+F42+K42)</f>
        <v>10000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9579619.2589999996</v>
      </c>
      <c r="E13" s="29" t="str">
        <f>+'(1)'!E13</f>
        <v>합계</v>
      </c>
      <c r="F13" s="61">
        <f>SUM(F4:F12)</f>
        <v>9580214</v>
      </c>
      <c r="G13" s="62"/>
      <c r="H13" s="29" t="str">
        <f t="shared" si="2"/>
        <v>합계</v>
      </c>
      <c r="I13" s="60">
        <f>SUM((I4-I5-I6-I7-I8-I9)*$E$1+I11)</f>
        <v>6266840.3370000003</v>
      </c>
      <c r="J13" s="29" t="str">
        <f t="shared" si="3"/>
        <v>합계</v>
      </c>
      <c r="K13" s="61">
        <f>IF(K8=0,0,SUM(K4:K12)-F8)</f>
        <v>6266343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80574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594.74100000038743</v>
      </c>
      <c r="G14" s="27"/>
      <c r="H14" s="27"/>
      <c r="I14" s="27"/>
      <c r="J14" s="27"/>
      <c r="K14" s="67">
        <f>SUM(K13-I13)</f>
        <v>-497.33700000029057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15846459.595999999</v>
      </c>
      <c r="P14" s="39" t="str">
        <f t="shared" si="5"/>
        <v>합계</v>
      </c>
      <c r="Q14" s="69">
        <f>SUM(Q5:Q13)</f>
        <v>15846557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97.404000000096858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6</v>
      </c>
      <c r="Q19" s="48">
        <f>SUM(P19*1000)</f>
        <v>6000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42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12</v>
      </c>
      <c r="Q20" s="53">
        <f>SUM(P20*1000)</f>
        <v>12000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3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2</v>
      </c>
      <c r="Q22" s="53">
        <f>SUM(P22*1000)</f>
        <v>2000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/>
      <c r="Q23" s="53">
        <f>SUM(P23*1000)</f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5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45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73</v>
      </c>
      <c r="Q26" s="69">
        <f>SUM(Q19:Q25)</f>
        <v>20000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16022</v>
      </c>
      <c r="P29" s="107">
        <v>16024</v>
      </c>
      <c r="Q29" s="108">
        <f>P29-O29</f>
        <v>2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F15" sqref="F15"/>
    </sheetView>
  </sheetViews>
  <sheetFormatPr defaultRowHeight="27.75" customHeight="1"/>
  <cols>
    <col min="1" max="2" width="9" style="10"/>
    <col min="3" max="3" width="9" style="10" bestFit="1" customWidth="1"/>
    <col min="4" max="4" width="11.2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11.25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9</v>
      </c>
      <c r="D1" s="9" t="s">
        <v>0</v>
      </c>
      <c r="E1" s="103">
        <f>+'(8)'!E1</f>
        <v>1109</v>
      </c>
      <c r="F1" s="1"/>
      <c r="G1" s="1"/>
      <c r="H1" s="1"/>
      <c r="I1" s="1"/>
      <c r="J1" s="1"/>
      <c r="K1" s="1"/>
      <c r="L1" s="22">
        <f>+ROUND(+O5*0.584/1000,3)</f>
        <v>5.3319999999999999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ROUND((+'(8)'!L2*(C1-1)+L1)/C1,3)</f>
        <v>8.1969999999999992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73.772999999999996</v>
      </c>
      <c r="M3" s="18" t="s">
        <v>10</v>
      </c>
      <c r="N3" s="3"/>
      <c r="O3" s="3"/>
      <c r="P3" s="133" t="str">
        <f>+'(1)'!C1&amp;"년"&amp;'(1)'!E1&amp;"월"&amp;C1&amp;"일"</f>
        <v>2022년10월9일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5396.1530000000002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3734.3490000000002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34756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80000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285000</v>
      </c>
      <c r="L5" s="2"/>
      <c r="M5" s="20"/>
      <c r="N5" s="45" t="str">
        <f>+C4</f>
        <v>판매량</v>
      </c>
      <c r="O5" s="46">
        <f>SUM(D4+I4+D17+I17+D35+I35)</f>
        <v>9130.5020000000004</v>
      </c>
      <c r="P5" s="47" t="str">
        <f>+E4</f>
        <v>입금액</v>
      </c>
      <c r="Q5" s="48">
        <f>SUM(F4+K4+F17+K17+F35+K35)</f>
        <v>0</v>
      </c>
      <c r="R5" s="7">
        <v>26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45.085999999999999</v>
      </c>
      <c r="E6" s="42" t="str">
        <f>+'(1)'!E6</f>
        <v>천원권</v>
      </c>
      <c r="F6" s="44">
        <v>2000</v>
      </c>
      <c r="G6" s="27"/>
      <c r="H6" s="42" t="str">
        <f t="shared" si="2"/>
        <v>외상전표</v>
      </c>
      <c r="I6" s="50"/>
      <c r="J6" s="42" t="str">
        <f t="shared" ref="J6:J13" si="3">+E6</f>
        <v>천원권</v>
      </c>
      <c r="K6" s="44">
        <v>4000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365000</v>
      </c>
      <c r="R6" s="7">
        <v>1.5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1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1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45.085999999999999</v>
      </c>
      <c r="P7" s="51" t="str">
        <f t="shared" ref="P7:P14" si="5">+E6</f>
        <v>천원권</v>
      </c>
      <c r="Q7" s="53">
        <f>SUM(F6+K6+F19+K19+F37+K37)</f>
        <v>6000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5814432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9646572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9646572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58.18</v>
      </c>
      <c r="E10" s="42" t="str">
        <f>+'(1)'!E10</f>
        <v>OK케시백</v>
      </c>
      <c r="F10" s="44">
        <v>12500</v>
      </c>
      <c r="G10" s="27"/>
      <c r="H10" s="42" t="str">
        <f t="shared" si="2"/>
        <v>고객우대</v>
      </c>
      <c r="I10" s="50"/>
      <c r="J10" s="42" t="str">
        <f t="shared" si="3"/>
        <v>OK케시백</v>
      </c>
      <c r="K10" s="44"/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-2036.3</v>
      </c>
      <c r="E11" s="42" t="str">
        <f>+'(1)'!E11</f>
        <v>모바일</v>
      </c>
      <c r="F11" s="44">
        <v>4000</v>
      </c>
      <c r="G11" s="27"/>
      <c r="H11" s="87" t="str">
        <f t="shared" si="2"/>
        <v>-</v>
      </c>
      <c r="I11" s="55">
        <f>SUM(I10*-35)</f>
        <v>0</v>
      </c>
      <c r="J11" s="42" t="str">
        <f t="shared" si="3"/>
        <v>모바일</v>
      </c>
      <c r="K11" s="44"/>
      <c r="L11" s="2"/>
      <c r="M11" s="20"/>
      <c r="N11" s="51" t="str">
        <f t="shared" si="4"/>
        <v>고객우대</v>
      </c>
      <c r="O11" s="54">
        <f>SUM(D10+I10+D23+I23+D41+I41)</f>
        <v>58.18</v>
      </c>
      <c r="P11" s="51" t="str">
        <f t="shared" si="5"/>
        <v>OK케시백</v>
      </c>
      <c r="Q11" s="53">
        <f>SUM(F10+K10+F23+K23+F41+K41)</f>
        <v>12500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>
        <v>20000</v>
      </c>
      <c r="G12" s="27"/>
      <c r="H12" s="88" t="str">
        <f t="shared" si="2"/>
        <v>-</v>
      </c>
      <c r="I12" s="57"/>
      <c r="J12" s="56" t="str">
        <f t="shared" si="3"/>
        <v>제로페이</v>
      </c>
      <c r="K12" s="58">
        <v>20000</v>
      </c>
      <c r="L12" s="2"/>
      <c r="M12" s="20"/>
      <c r="N12" s="51" t="str">
        <f t="shared" si="4"/>
        <v>-</v>
      </c>
      <c r="O12" s="55">
        <f>SUM(O11*-35)</f>
        <v>-2036.3</v>
      </c>
      <c r="P12" s="51" t="str">
        <f t="shared" si="5"/>
        <v>모바일</v>
      </c>
      <c r="Q12" s="53">
        <f>SUM(F11+K11+F24+K24+F42+K42)</f>
        <v>4000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5932297.0030000005</v>
      </c>
      <c r="E13" s="29" t="str">
        <f>+'(1)'!E13</f>
        <v>합계</v>
      </c>
      <c r="F13" s="61">
        <f>SUM(F4:F12)</f>
        <v>5932932</v>
      </c>
      <c r="G13" s="62"/>
      <c r="H13" s="29" t="str">
        <f t="shared" si="2"/>
        <v>합계</v>
      </c>
      <c r="I13" s="60">
        <f>SUM((I4-I5-I6-I7-I8-I9)*$E$1+I11)</f>
        <v>4141393.0410000002</v>
      </c>
      <c r="J13" s="29" t="str">
        <f t="shared" si="3"/>
        <v>합계</v>
      </c>
      <c r="K13" s="61">
        <f>IF(K8=0,0,SUM(K4:K12)-F8)</f>
        <v>4141140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40000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634.99699999950826</v>
      </c>
      <c r="G14" s="27"/>
      <c r="H14" s="27"/>
      <c r="I14" s="27"/>
      <c r="J14" s="27"/>
      <c r="K14" s="67">
        <f>SUM(K13-I13)</f>
        <v>-253.04100000020117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10073690.044</v>
      </c>
      <c r="P14" s="39" t="str">
        <f t="shared" si="5"/>
        <v>합계</v>
      </c>
      <c r="Q14" s="69">
        <f>SUM(Q5:Q13)</f>
        <v>10074072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381.9559999993071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/>
      <c r="Q19" s="48">
        <f>SUM(P19*1000)</f>
        <v>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42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1</v>
      </c>
      <c r="Q20" s="53">
        <f>SUM(P20*1000)</f>
        <v>1000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2</v>
      </c>
      <c r="Q21" s="53"/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1</v>
      </c>
      <c r="Q22" s="53">
        <f>SUM(P22*1000)</f>
        <v>1000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/>
      <c r="Q23" s="53">
        <f>SUM(P23*1000)</f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3</v>
      </c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0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7</v>
      </c>
      <c r="Q26" s="69">
        <f>SUM(Q19:Q25)</f>
        <v>2000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16024</v>
      </c>
      <c r="P29" s="107">
        <v>16025</v>
      </c>
      <c r="Q29" s="108">
        <f>P29-O29</f>
        <v>1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4" workbookViewId="0">
      <selection activeCell="F15" sqref="F15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10</v>
      </c>
      <c r="D1" s="9" t="s">
        <v>0</v>
      </c>
      <c r="E1" s="103">
        <f>+'(9)'!E1</f>
        <v>1109</v>
      </c>
      <c r="F1" s="1"/>
      <c r="G1" s="1"/>
      <c r="H1" s="1"/>
      <c r="I1" s="1"/>
      <c r="J1" s="1"/>
      <c r="K1" s="1"/>
      <c r="L1" s="22">
        <f>+ROUND(+O5*0.584/1000,3)</f>
        <v>5.8390000000000004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ROUND((+'(9)'!L2*(C1-1)+L1)/C1,3)</f>
        <v>7.9610000000000003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79.61</v>
      </c>
      <c r="M3" s="18" t="s">
        <v>10</v>
      </c>
      <c r="N3" s="3"/>
      <c r="O3" s="3"/>
      <c r="P3" s="133" t="str">
        <f>+'(1)'!C1&amp;"년"&amp;'(1)'!E1&amp;"월"&amp;C1&amp;"일"</f>
        <v>2022년10월10일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6884.8590000000004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3113.7310000000002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24337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165000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50000</v>
      </c>
      <c r="L5" s="2"/>
      <c r="M5" s="20"/>
      <c r="N5" s="45" t="str">
        <f>+C4</f>
        <v>판매량</v>
      </c>
      <c r="O5" s="46">
        <f>SUM(D4+I4+D17+I17+D35+I35)</f>
        <v>9998.59</v>
      </c>
      <c r="P5" s="47" t="str">
        <f>+E4</f>
        <v>입금액</v>
      </c>
      <c r="Q5" s="48">
        <f>SUM(F4+K4+F17+K17+F35+K35)</f>
        <v>0</v>
      </c>
      <c r="R5" s="7">
        <v>26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60.314</v>
      </c>
      <c r="E6" s="42" t="str">
        <f>+'(1)'!E6</f>
        <v>천원권</v>
      </c>
      <c r="F6" s="44"/>
      <c r="G6" s="27"/>
      <c r="H6" s="42" t="str">
        <f t="shared" si="2"/>
        <v>외상전표</v>
      </c>
      <c r="I6" s="50">
        <v>24.695</v>
      </c>
      <c r="J6" s="42" t="str">
        <f t="shared" ref="J6:J13" si="3">+E6</f>
        <v>천원권</v>
      </c>
      <c r="K6" s="44">
        <v>3000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215000</v>
      </c>
      <c r="R6" s="7">
        <v>1.7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1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1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85.009</v>
      </c>
      <c r="P7" s="51" t="str">
        <f t="shared" ref="P7:P14" si="5">+E6</f>
        <v>천원권</v>
      </c>
      <c r="Q7" s="53">
        <f>SUM(F6+K6+F19+K19+F37+K37)</f>
        <v>3000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7330834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10703458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10703458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61.604999999999997</v>
      </c>
      <c r="E10" s="42" t="str">
        <f>+'(1)'!E10</f>
        <v>OK케시백</v>
      </c>
      <c r="F10" s="44"/>
      <c r="G10" s="27"/>
      <c r="H10" s="42" t="str">
        <f t="shared" si="2"/>
        <v>고객우대</v>
      </c>
      <c r="I10" s="50">
        <v>0</v>
      </c>
      <c r="J10" s="42" t="str">
        <f t="shared" si="3"/>
        <v>OK케시백</v>
      </c>
      <c r="K10" s="44"/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-2156.1749999999997</v>
      </c>
      <c r="E11" s="42" t="str">
        <f>+'(1)'!E11</f>
        <v>모바일</v>
      </c>
      <c r="F11" s="44">
        <v>40000</v>
      </c>
      <c r="G11" s="27"/>
      <c r="H11" s="87" t="str">
        <f t="shared" si="2"/>
        <v>-</v>
      </c>
      <c r="I11" s="55">
        <f>SUM(I10*-35)</f>
        <v>0</v>
      </c>
      <c r="J11" s="42" t="str">
        <f t="shared" si="3"/>
        <v>모바일</v>
      </c>
      <c r="K11" s="44"/>
      <c r="L11" s="2"/>
      <c r="M11" s="20"/>
      <c r="N11" s="51" t="str">
        <f t="shared" si="4"/>
        <v>고객우대</v>
      </c>
      <c r="O11" s="54">
        <f>SUM(D10+I10+D23+I23+D41+I41)</f>
        <v>61.604999999999997</v>
      </c>
      <c r="P11" s="51" t="str">
        <f t="shared" si="5"/>
        <v>OK케시백</v>
      </c>
      <c r="Q11" s="53">
        <f>SUM(F10+K10+F23+K23+F41+K41)</f>
        <v>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>
        <v>30000</v>
      </c>
      <c r="G12" s="27"/>
      <c r="H12" s="88" t="str">
        <f t="shared" si="2"/>
        <v>-</v>
      </c>
      <c r="I12" s="57"/>
      <c r="J12" s="56" t="str">
        <f t="shared" si="3"/>
        <v>제로페이</v>
      </c>
      <c r="K12" s="58"/>
      <c r="L12" s="2"/>
      <c r="M12" s="20"/>
      <c r="N12" s="51" t="str">
        <f t="shared" si="4"/>
        <v>-</v>
      </c>
      <c r="O12" s="55">
        <f>SUM(O11*-35)</f>
        <v>-2156.1749999999997</v>
      </c>
      <c r="P12" s="51" t="str">
        <f t="shared" si="5"/>
        <v>모바일</v>
      </c>
      <c r="Q12" s="53">
        <f>SUM(F11+K11+F24+K24+F42+K42)</f>
        <v>40000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7566264.2300000004</v>
      </c>
      <c r="E13" s="29" t="str">
        <f>+'(1)'!E13</f>
        <v>합계</v>
      </c>
      <c r="F13" s="61">
        <f>SUM(F4:F12)</f>
        <v>7565834</v>
      </c>
      <c r="G13" s="62"/>
      <c r="H13" s="29" t="str">
        <f t="shared" si="2"/>
        <v>합계</v>
      </c>
      <c r="I13" s="60">
        <f>SUM((I4-I5-I6-I7-I8-I9)*$E$1+I11)</f>
        <v>3425740.9240000001</v>
      </c>
      <c r="J13" s="29" t="str">
        <f t="shared" si="3"/>
        <v>합계</v>
      </c>
      <c r="K13" s="61">
        <f>IF(K8=0,0,SUM(K4:K12)-F8)</f>
        <v>3425624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30000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-430.23000000044703</v>
      </c>
      <c r="G14" s="27"/>
      <c r="H14" s="27"/>
      <c r="I14" s="27"/>
      <c r="J14" s="27"/>
      <c r="K14" s="67">
        <f>SUM(K13-I13)</f>
        <v>-116.92400000011548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10992005.153999999</v>
      </c>
      <c r="P14" s="39" t="str">
        <f t="shared" si="5"/>
        <v>합계</v>
      </c>
      <c r="Q14" s="69">
        <f>SUM(Q5:Q13)</f>
        <v>10991458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-547.15400000056252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5</v>
      </c>
      <c r="Q19" s="48">
        <f>SUM(P19*1000)</f>
        <v>5000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42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25</v>
      </c>
      <c r="Q20" s="53">
        <f>SUM(P20*1000)</f>
        <v>25000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1</v>
      </c>
      <c r="Q21" s="53"/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0</v>
      </c>
      <c r="Q22" s="53">
        <f>SUM(P22*1000)</f>
        <v>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>
        <v>0</v>
      </c>
      <c r="Q23" s="53">
        <f>SUM(P23*1000)</f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3</v>
      </c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30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64</v>
      </c>
      <c r="Q26" s="69">
        <f>SUM(Q19:Q25)</f>
        <v>30000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16025</v>
      </c>
      <c r="P29" s="107">
        <v>16025</v>
      </c>
      <c r="Q29" s="108">
        <f>P29-O29</f>
        <v>0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4" workbookViewId="0">
      <selection activeCell="J20" activeCellId="1" sqref="E20 J20"/>
    </sheetView>
  </sheetViews>
  <sheetFormatPr defaultRowHeight="27.75" customHeight="1"/>
  <cols>
    <col min="1" max="2" width="9" style="10"/>
    <col min="3" max="3" width="9" style="10" bestFit="1" customWidth="1"/>
    <col min="4" max="4" width="11.5" style="10" customWidth="1"/>
    <col min="5" max="5" width="11.25" style="10" bestFit="1" customWidth="1"/>
    <col min="6" max="6" width="11.25" style="10" customWidth="1"/>
    <col min="7" max="7" width="5" style="10" customWidth="1"/>
    <col min="8" max="8" width="9" style="10"/>
    <col min="9" max="9" width="11.25" style="10" customWidth="1"/>
    <col min="10" max="10" width="11.25" style="10" bestFit="1" customWidth="1"/>
    <col min="11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11</v>
      </c>
      <c r="D1" s="9" t="s">
        <v>0</v>
      </c>
      <c r="E1" s="103">
        <f>+'(10)'!E1</f>
        <v>1109</v>
      </c>
      <c r="F1" s="1"/>
      <c r="G1" s="1"/>
      <c r="H1" s="1"/>
      <c r="I1" s="1"/>
      <c r="J1" s="1"/>
      <c r="K1" s="1"/>
      <c r="L1" s="22">
        <f>+ROUND(+O5*0.584/1000,3)</f>
        <v>9.5280000000000005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ROUND((+'(10)'!L2*(C1-1)+L1)/C1,3)</f>
        <v>8.1029999999999998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89.132999999999996</v>
      </c>
      <c r="M3" s="18" t="s">
        <v>10</v>
      </c>
      <c r="N3" s="3"/>
      <c r="O3" s="3"/>
      <c r="P3" s="133" t="str">
        <f>+'(1)'!C1&amp;"년"&amp;'(1)'!E1&amp;"월"&amp;C1&amp;"일"</f>
        <v>2022년10월11일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9323.768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6990.8649999999998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43041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185000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220000</v>
      </c>
      <c r="L5" s="2"/>
      <c r="M5" s="20"/>
      <c r="N5" s="45" t="str">
        <f>+C4</f>
        <v>판매량</v>
      </c>
      <c r="O5" s="46">
        <f>SUM(D4+I4+D17+I17+D35+I35)</f>
        <v>16314.633</v>
      </c>
      <c r="P5" s="47" t="str">
        <f>+E4</f>
        <v>입금액</v>
      </c>
      <c r="Q5" s="48">
        <f>SUM(F4+K4+F17+K17+F35+K35)</f>
        <v>0</v>
      </c>
      <c r="R5" s="7">
        <v>23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316.33699999999999</v>
      </c>
      <c r="E6" s="42" t="str">
        <f>+'(1)'!E6</f>
        <v>천원권</v>
      </c>
      <c r="F6" s="44">
        <v>3000</v>
      </c>
      <c r="G6" s="27"/>
      <c r="H6" s="42" t="str">
        <f t="shared" si="2"/>
        <v>외상전표</v>
      </c>
      <c r="I6" s="50">
        <v>0</v>
      </c>
      <c r="J6" s="42" t="str">
        <f t="shared" ref="J6:J13" si="3">+E6</f>
        <v>천원권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405000</v>
      </c>
      <c r="R6" s="7">
        <v>1.5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1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1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316.33699999999999</v>
      </c>
      <c r="P7" s="51" t="str">
        <f t="shared" ref="P7:P14" si="5">+E6</f>
        <v>천원권</v>
      </c>
      <c r="Q7" s="53">
        <f>SUM(F6+K6+F19+K19+F37+K37)</f>
        <v>3000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9760078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17292652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17292652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/>
      <c r="E10" s="42" t="str">
        <f>+'(1)'!E10</f>
        <v>OK케시백</v>
      </c>
      <c r="F10" s="44">
        <v>8000</v>
      </c>
      <c r="G10" s="27"/>
      <c r="H10" s="42" t="str">
        <f t="shared" si="2"/>
        <v>고객우대</v>
      </c>
      <c r="I10" s="50">
        <v>0</v>
      </c>
      <c r="J10" s="42" t="str">
        <f t="shared" si="3"/>
        <v>OK케시백</v>
      </c>
      <c r="K10" s="44"/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0</v>
      </c>
      <c r="E11" s="42" t="str">
        <f>+'(1)'!E11</f>
        <v>모바일</v>
      </c>
      <c r="F11" s="44"/>
      <c r="G11" s="27"/>
      <c r="H11" s="87" t="str">
        <f t="shared" si="2"/>
        <v>-</v>
      </c>
      <c r="I11" s="55">
        <f>SUM(I10*-35)</f>
        <v>0</v>
      </c>
      <c r="J11" s="42" t="str">
        <f t="shared" si="3"/>
        <v>모바일</v>
      </c>
      <c r="K11" s="44"/>
      <c r="L11" s="2"/>
      <c r="M11" s="20"/>
      <c r="N11" s="51" t="str">
        <f t="shared" si="4"/>
        <v>고객우대</v>
      </c>
      <c r="O11" s="54">
        <f>SUM(D10+I10+D23+I23+D41+I41)</f>
        <v>0</v>
      </c>
      <c r="P11" s="51" t="str">
        <f t="shared" si="5"/>
        <v>OK케시백</v>
      </c>
      <c r="Q11" s="53">
        <f>SUM(F10+K10+F23+K23+F41+K41)</f>
        <v>8000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>
        <v>32780</v>
      </c>
      <c r="G12" s="27"/>
      <c r="H12" s="88" t="str">
        <f t="shared" si="2"/>
        <v>-</v>
      </c>
      <c r="I12" s="57"/>
      <c r="J12" s="56" t="str">
        <f t="shared" si="3"/>
        <v>제로페이</v>
      </c>
      <c r="K12" s="58"/>
      <c r="L12" s="2"/>
      <c r="M12" s="20"/>
      <c r="N12" s="51" t="str">
        <f t="shared" si="4"/>
        <v>-</v>
      </c>
      <c r="O12" s="55">
        <f>SUM(O11*-35)</f>
        <v>0</v>
      </c>
      <c r="P12" s="51" t="str">
        <f t="shared" si="5"/>
        <v>모바일</v>
      </c>
      <c r="Q12" s="53">
        <f>SUM(F11+K11+F24+K24+F42+K42)</f>
        <v>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9989240.9790000003</v>
      </c>
      <c r="E13" s="29" t="str">
        <f>+'(1)'!E13</f>
        <v>합계</v>
      </c>
      <c r="F13" s="61">
        <f>SUM(F4:F12)</f>
        <v>9988858</v>
      </c>
      <c r="G13" s="62"/>
      <c r="H13" s="29" t="str">
        <f t="shared" si="2"/>
        <v>합계</v>
      </c>
      <c r="I13" s="60">
        <f>SUM((I4-I5-I6-I7-I8-I9)*$E$1+I11)</f>
        <v>7752869.2850000001</v>
      </c>
      <c r="J13" s="29" t="str">
        <f t="shared" si="3"/>
        <v>합계</v>
      </c>
      <c r="K13" s="61">
        <f>IF(K8=0,0,SUM(K4:K12)-F8)</f>
        <v>7752574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32780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-382.97900000028312</v>
      </c>
      <c r="G14" s="27"/>
      <c r="H14" s="27"/>
      <c r="I14" s="27"/>
      <c r="J14" s="27"/>
      <c r="K14" s="67">
        <f>SUM(K13-I13)</f>
        <v>-295.28500000014901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17742110.263999999</v>
      </c>
      <c r="P14" s="39" t="str">
        <f t="shared" si="5"/>
        <v>합계</v>
      </c>
      <c r="Q14" s="69">
        <f>SUM(Q5:Q13)</f>
        <v>17741432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-678.26400000043213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22</v>
      </c>
      <c r="Q19" s="48">
        <f>SUM(P19*1000)</f>
        <v>22000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114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114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33</v>
      </c>
      <c r="Q20" s="53">
        <f>SUM(P20*1000)</f>
        <v>33000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17</v>
      </c>
      <c r="Q21" s="53"/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4</v>
      </c>
      <c r="Q22" s="53">
        <f>SUM(P22*1000)</f>
        <v>4000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/>
      <c r="Q23" s="53">
        <f>SUM(P23*1000)</f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12</v>
      </c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56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144</v>
      </c>
      <c r="Q26" s="69">
        <f>SUM(Q19:Q25)</f>
        <v>59000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16025</v>
      </c>
      <c r="P29" s="107">
        <v>16029</v>
      </c>
      <c r="Q29" s="108">
        <f>P29-O29</f>
        <v>4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4" workbookViewId="0">
      <selection activeCell="J20" activeCellId="1" sqref="E20 J20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12</v>
      </c>
      <c r="D1" s="9" t="s">
        <v>0</v>
      </c>
      <c r="E1" s="103">
        <f>+'(11)'!E1</f>
        <v>1109</v>
      </c>
      <c r="F1" s="1"/>
      <c r="G1" s="1"/>
      <c r="H1" s="1"/>
      <c r="I1" s="1"/>
      <c r="J1" s="1"/>
      <c r="K1" s="1"/>
      <c r="L1" s="22">
        <f>+ROUND(+O5*0.584/1000,3)</f>
        <v>9.1059999999999999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ROUND((+'(11)'!L2*(C1-1)+L1)/C1,3)</f>
        <v>8.1869999999999994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98.244</v>
      </c>
      <c r="M3" s="18" t="s">
        <v>10</v>
      </c>
      <c r="N3" s="3"/>
      <c r="O3" s="3"/>
      <c r="P3" s="133" t="str">
        <f>+'(1)'!C1&amp;"년"&amp;'(1)'!E1&amp;"월"&amp;C1&amp;"일"</f>
        <v>2022년10월12일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9227.0969999999998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6365.8639999999996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26609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10000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295000</v>
      </c>
      <c r="L5" s="2"/>
      <c r="M5" s="20"/>
      <c r="N5" s="45" t="str">
        <f>+C4</f>
        <v>판매량</v>
      </c>
      <c r="O5" s="46">
        <f>SUM(D4+I4+D17+I17+D35+I35)</f>
        <v>15592.960999999999</v>
      </c>
      <c r="P5" s="47" t="str">
        <f>+E4</f>
        <v>입금액</v>
      </c>
      <c r="Q5" s="48">
        <f>SUM(F4+K4+F17+K17+F35+K35)</f>
        <v>0</v>
      </c>
      <c r="R5" s="7">
        <v>22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265.81700000000001</v>
      </c>
      <c r="E6" s="42" t="str">
        <f>+'(1)'!E6</f>
        <v>천원권</v>
      </c>
      <c r="F6" s="44">
        <v>1000</v>
      </c>
      <c r="G6" s="27"/>
      <c r="H6" s="42" t="str">
        <f t="shared" si="2"/>
        <v>외상전표</v>
      </c>
      <c r="I6" s="50">
        <v>0</v>
      </c>
      <c r="J6" s="42" t="str">
        <f t="shared" ref="J6:J13" si="3">+E6</f>
        <v>천원권</v>
      </c>
      <c r="K6" s="44">
        <v>3000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305000</v>
      </c>
      <c r="R6" s="7">
        <v>2.2999999999999998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1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1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265.81700000000001</v>
      </c>
      <c r="P7" s="51" t="str">
        <f t="shared" ref="P7:P14" si="5">+E6</f>
        <v>천원권</v>
      </c>
      <c r="Q7" s="53">
        <f>SUM(F6+K6+F19+K19+F37+K37)</f>
        <v>4000</v>
      </c>
      <c r="R7" s="5" t="s">
        <v>61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>
        <v>52.597000000000001</v>
      </c>
      <c r="E8" s="42" t="str">
        <f>+'(1)'!E8</f>
        <v>신용카드</v>
      </c>
      <c r="F8" s="44">
        <v>9658306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16376128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>
        <v>50000</v>
      </c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52.597000000000001</v>
      </c>
      <c r="P9" s="51" t="str">
        <f t="shared" si="5"/>
        <v>신용카드</v>
      </c>
      <c r="Q9" s="53">
        <f>IF(K8=0,F8,IF(F21=0,K8,IF(K21=0,F21,K21)))</f>
        <v>16376128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320.40600000000001</v>
      </c>
      <c r="E10" s="42" t="str">
        <f>+'(1)'!E10</f>
        <v>OK케시백</v>
      </c>
      <c r="F10" s="44">
        <v>129081</v>
      </c>
      <c r="G10" s="27"/>
      <c r="H10" s="42" t="str">
        <f t="shared" si="2"/>
        <v>고객우대</v>
      </c>
      <c r="I10" s="50">
        <v>116.154</v>
      </c>
      <c r="J10" s="42" t="str">
        <f t="shared" si="3"/>
        <v>OK케시백</v>
      </c>
      <c r="K10" s="44">
        <v>40000</v>
      </c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50000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-11214.210000000001</v>
      </c>
      <c r="E11" s="42" t="str">
        <f>+'(1)'!E11</f>
        <v>모바일</v>
      </c>
      <c r="F11" s="44">
        <v>20000</v>
      </c>
      <c r="G11" s="27"/>
      <c r="H11" s="87" t="str">
        <f t="shared" si="2"/>
        <v>-</v>
      </c>
      <c r="I11" s="55">
        <f>SUM(I10*-35)</f>
        <v>-4065.39</v>
      </c>
      <c r="J11" s="42" t="str">
        <f t="shared" si="3"/>
        <v>모바일</v>
      </c>
      <c r="K11" s="44"/>
      <c r="L11" s="2"/>
      <c r="M11" s="20"/>
      <c r="N11" s="51" t="str">
        <f t="shared" si="4"/>
        <v>고객우대</v>
      </c>
      <c r="O11" s="54">
        <f>SUM(D10+I10+D23+I23+D41+I41)</f>
        <v>436.56</v>
      </c>
      <c r="P11" s="51" t="str">
        <f t="shared" si="5"/>
        <v>OK케시백</v>
      </c>
      <c r="Q11" s="53">
        <f>SUM(F10+K10+F23+K23+F41+K41)</f>
        <v>169081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/>
      <c r="G12" s="27"/>
      <c r="H12" s="88" t="str">
        <f t="shared" si="2"/>
        <v>-</v>
      </c>
      <c r="I12" s="57"/>
      <c r="J12" s="56" t="str">
        <f t="shared" si="3"/>
        <v>제로페이</v>
      </c>
      <c r="K12" s="58"/>
      <c r="L12" s="2"/>
      <c r="M12" s="20"/>
      <c r="N12" s="51" t="str">
        <f t="shared" si="4"/>
        <v>-</v>
      </c>
      <c r="O12" s="55">
        <f>SUM(O11*-35)</f>
        <v>-15279.6</v>
      </c>
      <c r="P12" s="51" t="str">
        <f t="shared" si="5"/>
        <v>모바일</v>
      </c>
      <c r="Q12" s="53">
        <f>SUM(F11+K11+F24+K24+F42+K42)</f>
        <v>20000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9868515.2369999979</v>
      </c>
      <c r="E13" s="29" t="str">
        <f>+'(1)'!E13</f>
        <v>합계</v>
      </c>
      <c r="F13" s="61">
        <f>SUM(F4:F12)</f>
        <v>9868387</v>
      </c>
      <c r="G13" s="62"/>
      <c r="H13" s="29" t="str">
        <f t="shared" si="2"/>
        <v>합계</v>
      </c>
      <c r="I13" s="60">
        <f>SUM((I4-I5-I6-I7-I8-I9)*$E$1+I11)</f>
        <v>7055677.7860000003</v>
      </c>
      <c r="J13" s="29" t="str">
        <f t="shared" si="3"/>
        <v>합계</v>
      </c>
      <c r="K13" s="61">
        <f>IF(K8=0,0,SUM(K4:K12)-F8)</f>
        <v>7055822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-128.23699999786913</v>
      </c>
      <c r="G14" s="27"/>
      <c r="H14" s="27"/>
      <c r="I14" s="27"/>
      <c r="J14" s="27"/>
      <c r="K14" s="67">
        <f>SUM(K13-I13)</f>
        <v>144.21399999968708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16924193.022999998</v>
      </c>
      <c r="P14" s="39" t="str">
        <f t="shared" si="5"/>
        <v>합계</v>
      </c>
      <c r="Q14" s="69">
        <f>SUM(Q5:Q13)</f>
        <v>16924209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15.977000001817942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15</v>
      </c>
      <c r="Q19" s="48">
        <f>SUM(P19*1000)</f>
        <v>15000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114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114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23</v>
      </c>
      <c r="Q20" s="53">
        <f>SUM(P20*1000)</f>
        <v>23000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9</v>
      </c>
      <c r="Q21" s="53"/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2</v>
      </c>
      <c r="Q22" s="53">
        <f>SUM(P22*1000)</f>
        <v>2000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/>
      <c r="Q23" s="53">
        <f>SUM(P23*1000)</f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10</v>
      </c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66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125</v>
      </c>
      <c r="Q26" s="69">
        <f>SUM(Q19:Q25)</f>
        <v>40000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16029</v>
      </c>
      <c r="P29" s="107">
        <v>16031</v>
      </c>
      <c r="Q29" s="108">
        <f>P29-O29</f>
        <v>2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4" workbookViewId="0">
      <selection activeCell="J20" activeCellId="1" sqref="E20 J20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13</v>
      </c>
      <c r="D1" s="9" t="s">
        <v>0</v>
      </c>
      <c r="E1" s="103">
        <f>+'(12)'!E1</f>
        <v>1109</v>
      </c>
      <c r="F1" s="1"/>
      <c r="G1" s="1"/>
      <c r="H1" s="1"/>
      <c r="I1" s="1"/>
      <c r="J1" s="1"/>
      <c r="K1" s="1"/>
      <c r="L1" s="22">
        <f>+ROUND(+O5*0.584/1000,3)</f>
        <v>9.7690000000000001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ROUND((+'(12)'!L2*(C1-1)+L1)/C1,3)</f>
        <v>8.3089999999999993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108.017</v>
      </c>
      <c r="M3" s="18" t="s">
        <v>10</v>
      </c>
      <c r="N3" s="3"/>
      <c r="O3" s="3"/>
      <c r="P3" s="133" t="str">
        <f>+'(1)'!C1&amp;"년"&amp;'(1)'!E1&amp;"월"&amp;C1&amp;"일"</f>
        <v>2022년10월13일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10562.973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6164.3519999999999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45191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265000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125000</v>
      </c>
      <c r="L5" s="2"/>
      <c r="M5" s="20"/>
      <c r="N5" s="45" t="str">
        <f>+C4</f>
        <v>판매량</v>
      </c>
      <c r="O5" s="46">
        <f>SUM(D4+I4+D17+I17+D35+I35)</f>
        <v>16727.325000000001</v>
      </c>
      <c r="P5" s="47" t="str">
        <f>+E4</f>
        <v>입금액</v>
      </c>
      <c r="Q5" s="48">
        <f>SUM(F4+K4+F17+K17+F35+K35)</f>
        <v>0</v>
      </c>
      <c r="R5" s="7">
        <v>20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191.09299999999999</v>
      </c>
      <c r="E6" s="42" t="str">
        <f>+'(1)'!E6</f>
        <v>천원권</v>
      </c>
      <c r="F6" s="44"/>
      <c r="G6" s="27"/>
      <c r="H6" s="42" t="str">
        <f t="shared" si="2"/>
        <v>외상전표</v>
      </c>
      <c r="I6" s="50">
        <v>51.652999999999999</v>
      </c>
      <c r="J6" s="42" t="str">
        <f t="shared" ref="J6:J13" si="3">+E6</f>
        <v>천원권</v>
      </c>
      <c r="K6" s="44">
        <v>4000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390000</v>
      </c>
      <c r="R6" s="7">
        <v>2.5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1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1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242.74599999999998</v>
      </c>
      <c r="P7" s="51" t="str">
        <f t="shared" ref="P7:P14" si="5">+E6</f>
        <v>천원권</v>
      </c>
      <c r="Q7" s="53">
        <f>SUM(F6+K6+F19+K19+F37+K37)</f>
        <v>4000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11206564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17850872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17850872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417.26600000000002</v>
      </c>
      <c r="E10" s="42" t="str">
        <f>+'(1)'!E10</f>
        <v>OK케시백</v>
      </c>
      <c r="F10" s="44">
        <v>5499</v>
      </c>
      <c r="G10" s="27"/>
      <c r="H10" s="42" t="str">
        <f t="shared" si="2"/>
        <v>고객우대</v>
      </c>
      <c r="I10" s="50">
        <v>47.253</v>
      </c>
      <c r="J10" s="42" t="str">
        <f t="shared" si="3"/>
        <v>OK케시백</v>
      </c>
      <c r="K10" s="44"/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-14604.310000000001</v>
      </c>
      <c r="E11" s="42" t="str">
        <f>+'(1)'!E11</f>
        <v>모바일</v>
      </c>
      <c r="F11" s="44">
        <v>10000</v>
      </c>
      <c r="G11" s="27"/>
      <c r="H11" s="87" t="str">
        <f t="shared" si="2"/>
        <v>-</v>
      </c>
      <c r="I11" s="55">
        <f>SUM(I10*-35)</f>
        <v>-1653.855</v>
      </c>
      <c r="J11" s="42" t="str">
        <f t="shared" si="3"/>
        <v>모바일</v>
      </c>
      <c r="K11" s="44">
        <v>4000</v>
      </c>
      <c r="L11" s="2"/>
      <c r="M11" s="20"/>
      <c r="N11" s="51" t="str">
        <f t="shared" si="4"/>
        <v>고객우대</v>
      </c>
      <c r="O11" s="54">
        <f>SUM(D10+I10+D23+I23+D41+I41)</f>
        <v>464.51900000000001</v>
      </c>
      <c r="P11" s="51" t="str">
        <f t="shared" si="5"/>
        <v>OK케시백</v>
      </c>
      <c r="Q11" s="53">
        <f>SUM(F10+K10+F23+K23+F41+K41)</f>
        <v>5499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/>
      <c r="G12" s="27"/>
      <c r="H12" s="88" t="str">
        <f t="shared" si="2"/>
        <v>-</v>
      </c>
      <c r="I12" s="57"/>
      <c r="J12" s="56" t="str">
        <f t="shared" si="3"/>
        <v>제로페이</v>
      </c>
      <c r="K12" s="58"/>
      <c r="L12" s="2"/>
      <c r="M12" s="20"/>
      <c r="N12" s="51" t="str">
        <f t="shared" si="4"/>
        <v>-</v>
      </c>
      <c r="O12" s="55">
        <f>SUM(O11*-35)</f>
        <v>-16258.165000000001</v>
      </c>
      <c r="P12" s="51" t="str">
        <f t="shared" si="5"/>
        <v>모바일</v>
      </c>
      <c r="Q12" s="53">
        <f>SUM(F11+K11+F24+K24+F42+K42)</f>
        <v>14000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11487810.609999999</v>
      </c>
      <c r="E13" s="29" t="str">
        <f>+'(1)'!E13</f>
        <v>합계</v>
      </c>
      <c r="F13" s="61">
        <f>SUM(F4:F12)</f>
        <v>11487063</v>
      </c>
      <c r="G13" s="62"/>
      <c r="H13" s="29" t="str">
        <f t="shared" si="2"/>
        <v>합계</v>
      </c>
      <c r="I13" s="60">
        <f>SUM((I4-I5-I6-I7-I8-I9)*$E$1+I11)</f>
        <v>6777329.3359999992</v>
      </c>
      <c r="J13" s="29" t="str">
        <f t="shared" si="3"/>
        <v>합계</v>
      </c>
      <c r="K13" s="61">
        <f>IF(K8=0,0,SUM(K4:K12)-F8)</f>
        <v>6777308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-747.60999999940395</v>
      </c>
      <c r="G14" s="27"/>
      <c r="H14" s="27"/>
      <c r="I14" s="27"/>
      <c r="J14" s="27"/>
      <c r="K14" s="67">
        <f>SUM(K13-I13)</f>
        <v>-21.335999999195337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18265139.946000002</v>
      </c>
      <c r="P14" s="39" t="str">
        <f t="shared" si="5"/>
        <v>합계</v>
      </c>
      <c r="Q14" s="69">
        <f>SUM(Q5:Q13)</f>
        <v>18264371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-768.94599999859929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13</v>
      </c>
      <c r="Q19" s="48">
        <f>SUM(P19*1000)</f>
        <v>13000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114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114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9</v>
      </c>
      <c r="Q20" s="53">
        <f>SUM(P20*1000)</f>
        <v>9000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11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2</v>
      </c>
      <c r="Q22" s="53">
        <f>SUM(P22*1000)</f>
        <v>2000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/>
      <c r="Q23" s="53">
        <f>SUM(P23*1000)</f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6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75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116</v>
      </c>
      <c r="Q26" s="69">
        <f>SUM(Q19:Q25)</f>
        <v>24000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16031</v>
      </c>
      <c r="P29" s="107">
        <v>16033</v>
      </c>
      <c r="Q29" s="108">
        <f>P29-O29</f>
        <v>2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J20" activeCellId="1" sqref="E20 J20"/>
    </sheetView>
  </sheetViews>
  <sheetFormatPr defaultRowHeight="27.75" customHeight="1"/>
  <cols>
    <col min="1" max="2" width="9" style="10"/>
    <col min="3" max="3" width="9" style="10" bestFit="1" customWidth="1"/>
    <col min="4" max="4" width="11.5" style="10" customWidth="1"/>
    <col min="5" max="5" width="11.25" style="10" bestFit="1" customWidth="1"/>
    <col min="6" max="6" width="11.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14</v>
      </c>
      <c r="D1" s="9" t="s">
        <v>0</v>
      </c>
      <c r="E1" s="103">
        <f>+'(13)'!E1</f>
        <v>1109</v>
      </c>
      <c r="F1" s="1"/>
      <c r="G1" s="1"/>
      <c r="H1" s="1"/>
      <c r="I1" s="1"/>
      <c r="J1" s="1"/>
      <c r="K1" s="1"/>
      <c r="L1" s="22">
        <f>+ROUND(+O5*0.584/1000,3)</f>
        <v>10.535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ROUND((+'(13)'!L2*(C1-1)+L1)/C1,3)</f>
        <v>8.468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118.55199999999999</v>
      </c>
      <c r="M3" s="18" t="s">
        <v>10</v>
      </c>
      <c r="N3" s="3"/>
      <c r="O3" s="3"/>
      <c r="P3" s="133" t="str">
        <f>+'(1)'!C1&amp;"년"&amp;'(1)'!E1&amp;"월"&amp;C1&amp;"일"</f>
        <v>2022년10월14일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11361.572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6677.6409999999996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26407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140000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220000</v>
      </c>
      <c r="L5" s="2"/>
      <c r="M5" s="20"/>
      <c r="N5" s="45" t="str">
        <f>+C4</f>
        <v>판매량</v>
      </c>
      <c r="O5" s="46">
        <f>SUM(D4+I4+D17+I17+D35+I35)</f>
        <v>18039.213</v>
      </c>
      <c r="P5" s="47" t="str">
        <f>+E4</f>
        <v>입금액</v>
      </c>
      <c r="Q5" s="48">
        <f>SUM(F4+K4+F17+K17+F35+K35)</f>
        <v>0</v>
      </c>
      <c r="R5" s="7">
        <v>26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422.27300000000002</v>
      </c>
      <c r="E6" s="42" t="str">
        <f>+'(1)'!E6</f>
        <v>천원권</v>
      </c>
      <c r="F6" s="44">
        <v>1000</v>
      </c>
      <c r="G6" s="27"/>
      <c r="H6" s="42" t="str">
        <f t="shared" si="2"/>
        <v>외상전표</v>
      </c>
      <c r="I6" s="50"/>
      <c r="J6" s="42" t="str">
        <f t="shared" ref="J6:J13" si="3">+E6</f>
        <v>천원권</v>
      </c>
      <c r="K6" s="44">
        <v>4000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360000</v>
      </c>
      <c r="R6" s="7">
        <v>1.5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1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1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422.27300000000002</v>
      </c>
      <c r="P7" s="51" t="str">
        <f t="shared" ref="P7:P14" si="5">+E6</f>
        <v>천원권</v>
      </c>
      <c r="Q7" s="53">
        <f>SUM(F6+K6+F19+K19+F37+K37)</f>
        <v>5000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11947366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19079634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19079634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433.57600000000002</v>
      </c>
      <c r="E10" s="42" t="str">
        <f>+'(1)'!E10</f>
        <v>OK케시백</v>
      </c>
      <c r="F10" s="44">
        <v>19000</v>
      </c>
      <c r="G10" s="27"/>
      <c r="H10" s="42" t="str">
        <f t="shared" si="2"/>
        <v>고객우대</v>
      </c>
      <c r="I10" s="50">
        <v>61.143000000000001</v>
      </c>
      <c r="J10" s="42" t="str">
        <f t="shared" si="3"/>
        <v>OK케시백</v>
      </c>
      <c r="K10" s="44"/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-15175.16</v>
      </c>
      <c r="E11" s="42" t="str">
        <f>+'(1)'!E11</f>
        <v>모바일</v>
      </c>
      <c r="F11" s="44">
        <v>10000</v>
      </c>
      <c r="G11" s="27"/>
      <c r="H11" s="87" t="str">
        <f t="shared" si="2"/>
        <v>-</v>
      </c>
      <c r="I11" s="55">
        <f>SUM(I10*-35)</f>
        <v>-2140.0050000000001</v>
      </c>
      <c r="J11" s="42" t="str">
        <f t="shared" si="3"/>
        <v>모바일</v>
      </c>
      <c r="K11" s="44"/>
      <c r="L11" s="2"/>
      <c r="M11" s="20"/>
      <c r="N11" s="51" t="str">
        <f t="shared" si="4"/>
        <v>고객우대</v>
      </c>
      <c r="O11" s="54">
        <f>SUM(D10+I10+D23+I23+D41+I41)</f>
        <v>494.71900000000005</v>
      </c>
      <c r="P11" s="51" t="str">
        <f t="shared" si="5"/>
        <v>OK케시백</v>
      </c>
      <c r="Q11" s="53">
        <f>SUM(F10+K10+F23+K23+F41+K41)</f>
        <v>19000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/>
      <c r="G12" s="27"/>
      <c r="H12" s="88" t="str">
        <f t="shared" si="2"/>
        <v>-</v>
      </c>
      <c r="I12" s="57"/>
      <c r="J12" s="56" t="str">
        <f t="shared" si="3"/>
        <v>제로페이</v>
      </c>
      <c r="K12" s="58">
        <v>46228</v>
      </c>
      <c r="L12" s="2"/>
      <c r="M12" s="20"/>
      <c r="N12" s="51" t="str">
        <f t="shared" si="4"/>
        <v>-</v>
      </c>
      <c r="O12" s="55">
        <f>SUM(O11*-35)</f>
        <v>-17315.165000000001</v>
      </c>
      <c r="P12" s="51" t="str">
        <f t="shared" si="5"/>
        <v>모바일</v>
      </c>
      <c r="Q12" s="53">
        <f>SUM(F11+K11+F24+K24+F42+K42)</f>
        <v>10000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12116507.431000002</v>
      </c>
      <c r="E13" s="29" t="str">
        <f>+'(1)'!E13</f>
        <v>합계</v>
      </c>
      <c r="F13" s="61">
        <f>SUM(F4:F12)</f>
        <v>12117366</v>
      </c>
      <c r="G13" s="62"/>
      <c r="H13" s="29" t="str">
        <f t="shared" si="2"/>
        <v>합계</v>
      </c>
      <c r="I13" s="60">
        <f>SUM((I4-I5-I6-I7-I8-I9)*$E$1+I11)</f>
        <v>7403363.8640000001</v>
      </c>
      <c r="J13" s="29" t="str">
        <f t="shared" si="3"/>
        <v>합계</v>
      </c>
      <c r="K13" s="61">
        <f>IF(K8=0,0,SUM(K4:K12)-F8)</f>
        <v>7402496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46228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858.56899999827147</v>
      </c>
      <c r="G14" s="27"/>
      <c r="H14" s="27"/>
      <c r="I14" s="27"/>
      <c r="J14" s="27"/>
      <c r="K14" s="67">
        <f>SUM(K13-I13)</f>
        <v>-867.8640000000596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19519871.294999998</v>
      </c>
      <c r="P14" s="39" t="str">
        <f t="shared" si="5"/>
        <v>합계</v>
      </c>
      <c r="Q14" s="69">
        <f>SUM(Q5:Q13)</f>
        <v>19519862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-9.2950000017881393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9</v>
      </c>
      <c r="Q19" s="48">
        <f>SUM(P19*1000)</f>
        <v>9000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114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114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26</v>
      </c>
      <c r="Q20" s="53">
        <f>SUM(P20*1000)</f>
        <v>26000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8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2</v>
      </c>
      <c r="Q22" s="53">
        <f>SUM(P22*1000)</f>
        <v>2000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/>
      <c r="Q23" s="53">
        <f>SUM(P23*1000)</f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7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84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136</v>
      </c>
      <c r="Q26" s="69">
        <f>SUM(Q19:Q25)</f>
        <v>37000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16033</v>
      </c>
      <c r="P29" s="107">
        <v>16035</v>
      </c>
      <c r="Q29" s="108">
        <f>P29-O29</f>
        <v>2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7" workbookViewId="0">
      <selection activeCell="J20" activeCellId="1" sqref="E20 J20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15</v>
      </c>
      <c r="D1" s="9" t="s">
        <v>0</v>
      </c>
      <c r="E1" s="101">
        <f>+'(14)'!E1</f>
        <v>1109</v>
      </c>
      <c r="F1" s="1"/>
      <c r="G1" s="1"/>
      <c r="H1" s="1"/>
      <c r="I1" s="1"/>
      <c r="J1" s="1"/>
      <c r="K1" s="1"/>
      <c r="L1" s="22">
        <f>+ROUND(+O5*0.584/1000,3)</f>
        <v>8.2609999999999992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ROUND((+'(14)'!L2*(C1-1)+L1)/C1,3)</f>
        <v>8.4540000000000006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126.81</v>
      </c>
      <c r="M3" s="18" t="s">
        <v>10</v>
      </c>
      <c r="N3" s="3"/>
      <c r="O3" s="3"/>
      <c r="P3" s="133" t="str">
        <f>+'(1)'!C1&amp;"년"&amp;'(1)'!E1&amp;"월"&amp;C1&amp;"일"</f>
        <v>2022년10월15일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8374.8269999999993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5770.1909999999998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47283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115000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120000</v>
      </c>
      <c r="L5" s="2"/>
      <c r="M5" s="20"/>
      <c r="N5" s="45" t="str">
        <f>+C4</f>
        <v>판매량</v>
      </c>
      <c r="O5" s="46">
        <f>SUM(D4+I4+D17+I17+D35+I35)</f>
        <v>14145.018</v>
      </c>
      <c r="P5" s="47" t="str">
        <f>+E4</f>
        <v>입금액</v>
      </c>
      <c r="Q5" s="48">
        <f>SUM(F4+K4+F17+K17+F35+K35)</f>
        <v>0</v>
      </c>
      <c r="R5" s="7">
        <v>22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26.728000000000002</v>
      </c>
      <c r="E6" s="42" t="str">
        <f>+'(1)'!E6</f>
        <v>천원권</v>
      </c>
      <c r="F6" s="44">
        <v>1000</v>
      </c>
      <c r="G6" s="27"/>
      <c r="H6" s="42" t="str">
        <f t="shared" si="2"/>
        <v>외상전표</v>
      </c>
      <c r="I6" s="50"/>
      <c r="J6" s="42" t="str">
        <f t="shared" ref="J6:J13" si="3">+E6</f>
        <v>천원권</v>
      </c>
      <c r="K6" s="44">
        <v>4000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235000</v>
      </c>
      <c r="R6" s="7">
        <v>1.5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1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1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26.728000000000002</v>
      </c>
      <c r="P7" s="51" t="str">
        <f t="shared" ref="P7:P14" si="5">+E6</f>
        <v>천원권</v>
      </c>
      <c r="Q7" s="53">
        <f>SUM(F6+K6+F19+K19+F37+K37)</f>
        <v>5000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9022064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15295893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15295893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/>
      <c r="E10" s="42" t="str">
        <f>+'(1)'!E10</f>
        <v>OK케시백</v>
      </c>
      <c r="F10" s="44">
        <v>6361</v>
      </c>
      <c r="G10" s="27"/>
      <c r="H10" s="42" t="str">
        <f t="shared" si="2"/>
        <v>고객우대</v>
      </c>
      <c r="I10" s="50"/>
      <c r="J10" s="42" t="str">
        <f t="shared" si="3"/>
        <v>OK케시백</v>
      </c>
      <c r="K10" s="44"/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0</v>
      </c>
      <c r="E11" s="42" t="str">
        <f>+'(1)'!E11</f>
        <v>모바일</v>
      </c>
      <c r="F11" s="44">
        <v>40000</v>
      </c>
      <c r="G11" s="27"/>
      <c r="H11" s="87" t="str">
        <f t="shared" si="2"/>
        <v>-</v>
      </c>
      <c r="I11" s="55">
        <f>SUM(I10*-35)</f>
        <v>0</v>
      </c>
      <c r="J11" s="42" t="str">
        <f t="shared" si="3"/>
        <v>모바일</v>
      </c>
      <c r="K11" s="44"/>
      <c r="L11" s="2"/>
      <c r="M11" s="20"/>
      <c r="N11" s="51" t="str">
        <f t="shared" si="4"/>
        <v>고객우대</v>
      </c>
      <c r="O11" s="54">
        <f>SUM(D10+I10+D23+I23+D41+I41)</f>
        <v>0</v>
      </c>
      <c r="P11" s="51" t="str">
        <f t="shared" si="5"/>
        <v>OK케시백</v>
      </c>
      <c r="Q11" s="53">
        <f>SUM(F10+K10+F23+K23+F41+K41)</f>
        <v>6361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>
        <v>53464</v>
      </c>
      <c r="G12" s="27"/>
      <c r="H12" s="88" t="str">
        <f t="shared" si="2"/>
        <v>-</v>
      </c>
      <c r="I12" s="57"/>
      <c r="J12" s="56" t="str">
        <f t="shared" si="3"/>
        <v>제로페이</v>
      </c>
      <c r="K12" s="58">
        <v>20000</v>
      </c>
      <c r="L12" s="2"/>
      <c r="M12" s="20"/>
      <c r="N12" s="51" t="str">
        <f t="shared" si="4"/>
        <v>-</v>
      </c>
      <c r="O12" s="55">
        <f>SUM(O11*-35)</f>
        <v>0</v>
      </c>
      <c r="P12" s="51" t="str">
        <f t="shared" si="5"/>
        <v>모바일</v>
      </c>
      <c r="Q12" s="53">
        <f>SUM(F11+K11+F24+K24+F42+K42)</f>
        <v>40000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9258041.7909999993</v>
      </c>
      <c r="E13" s="29" t="str">
        <f>+'(1)'!E13</f>
        <v>합계</v>
      </c>
      <c r="F13" s="61">
        <f>SUM(F4:F12)</f>
        <v>9237889</v>
      </c>
      <c r="G13" s="62"/>
      <c r="H13" s="29" t="str">
        <f t="shared" si="2"/>
        <v>합계</v>
      </c>
      <c r="I13" s="60">
        <f>SUM((I4-I5-I6-I7-I8-I9)*$E$1+I11)</f>
        <v>6399141.8190000001</v>
      </c>
      <c r="J13" s="29" t="str">
        <f t="shared" si="3"/>
        <v>합계</v>
      </c>
      <c r="K13" s="61">
        <f>IF(K8=0,0,SUM(K4:K12)-F8)</f>
        <v>6417829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73464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-20152.79099999927</v>
      </c>
      <c r="G14" s="27"/>
      <c r="H14" s="27"/>
      <c r="I14" s="27"/>
      <c r="J14" s="27"/>
      <c r="K14" s="67">
        <f>SUM(K13-I13)</f>
        <v>18687.180999999866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15657183.610000001</v>
      </c>
      <c r="P14" s="39" t="str">
        <f t="shared" si="5"/>
        <v>합계</v>
      </c>
      <c r="Q14" s="69">
        <f>SUM(Q5:Q13)</f>
        <v>15655718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-1465.609999999404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5</v>
      </c>
      <c r="Q19" s="48">
        <f>SUM(P19*1000)</f>
        <v>5000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114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114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7</v>
      </c>
      <c r="Q20" s="53">
        <f>SUM(P20*1000)</f>
        <v>7000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4</v>
      </c>
      <c r="Q21" s="53"/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1</v>
      </c>
      <c r="Q22" s="53">
        <f>SUM(P22*1000)</f>
        <v>1000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>
        <v>0</v>
      </c>
      <c r="Q23" s="53">
        <f>SUM(P23*1000)</f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2</v>
      </c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32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51</v>
      </c>
      <c r="Q26" s="69">
        <f>SUM(Q19:Q25)</f>
        <v>13000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16035</v>
      </c>
      <c r="P29" s="107">
        <v>16036</v>
      </c>
      <c r="Q29" s="108">
        <f>P29-O29</f>
        <v>1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J20" activeCellId="1" sqref="E20 J20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16</v>
      </c>
      <c r="D1" s="9" t="s">
        <v>0</v>
      </c>
      <c r="E1" s="101">
        <f>+'(15)'!E1</f>
        <v>1109</v>
      </c>
      <c r="F1" s="1"/>
      <c r="G1" s="1"/>
      <c r="H1" s="1"/>
      <c r="I1" s="1"/>
      <c r="J1" s="1"/>
      <c r="K1" s="1"/>
      <c r="L1" s="22">
        <f>+ROUND(+O5*0.584/1000,3)</f>
        <v>6.327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ROUND((+'(15)'!L2*(C1-1)+L1)/C1,3)</f>
        <v>8.3209999999999997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133.136</v>
      </c>
      <c r="M3" s="18" t="s">
        <v>10</v>
      </c>
      <c r="N3" s="3"/>
      <c r="O3" s="3"/>
      <c r="P3" s="133" t="str">
        <f>+'(1)'!C1&amp;"년"&amp;'(1)'!E1&amp;"월"&amp;C1&amp;"일"</f>
        <v>2022년10월16일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6605.942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4228.7039999999997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36377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385000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280000</v>
      </c>
      <c r="L5" s="2"/>
      <c r="M5" s="20"/>
      <c r="N5" s="45" t="str">
        <f>+C4</f>
        <v>판매량</v>
      </c>
      <c r="O5" s="46">
        <f>SUM(D4+I4+D17+I17+D35+I35)</f>
        <v>10834.646000000001</v>
      </c>
      <c r="P5" s="47" t="str">
        <f>+E4</f>
        <v>입금액</v>
      </c>
      <c r="Q5" s="48">
        <f>SUM(F4+K4+F17+K17+F35+K35)</f>
        <v>0</v>
      </c>
      <c r="R5" s="7">
        <v>24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17.626999999999999</v>
      </c>
      <c r="E6" s="42" t="str">
        <f>+'(1)'!E6</f>
        <v>천원권</v>
      </c>
      <c r="F6" s="44">
        <v>1000</v>
      </c>
      <c r="G6" s="27"/>
      <c r="H6" s="42" t="str">
        <f t="shared" si="2"/>
        <v>외상전표</v>
      </c>
      <c r="I6" s="50">
        <v>0</v>
      </c>
      <c r="J6" s="42" t="str">
        <f t="shared" ref="J6:J13" si="3">+E6</f>
        <v>천원권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665000</v>
      </c>
      <c r="R6" s="7">
        <v>1.5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1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1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17.626999999999999</v>
      </c>
      <c r="P7" s="51" t="str">
        <f t="shared" ref="P7:P14" si="5">+E6</f>
        <v>천원권</v>
      </c>
      <c r="Q7" s="53">
        <f>SUM(F6+K6+F19+K19+F37+K37)</f>
        <v>1000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6919901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11325800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11325800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/>
      <c r="E10" s="42" t="str">
        <f>+'(1)'!E10</f>
        <v>OK케시백</v>
      </c>
      <c r="F10" s="44"/>
      <c r="G10" s="27"/>
      <c r="H10" s="42" t="str">
        <f t="shared" si="2"/>
        <v>고객우대</v>
      </c>
      <c r="I10" s="50">
        <v>0</v>
      </c>
      <c r="J10" s="42" t="str">
        <f t="shared" si="3"/>
        <v>OK케시백</v>
      </c>
      <c r="K10" s="44"/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0</v>
      </c>
      <c r="E11" s="42" t="str">
        <f>+'(1)'!E11</f>
        <v>모바일</v>
      </c>
      <c r="F11" s="44"/>
      <c r="G11" s="27"/>
      <c r="H11" s="87" t="str">
        <f t="shared" si="2"/>
        <v>-</v>
      </c>
      <c r="I11" s="55">
        <f>SUM(I10*-35)</f>
        <v>0</v>
      </c>
      <c r="J11" s="42" t="str">
        <f t="shared" si="3"/>
        <v>모바일</v>
      </c>
      <c r="K11" s="44">
        <v>4000</v>
      </c>
      <c r="L11" s="2"/>
      <c r="M11" s="20"/>
      <c r="N11" s="51" t="str">
        <f t="shared" si="4"/>
        <v>고객우대</v>
      </c>
      <c r="O11" s="54">
        <f>SUM(D10+I10+D23+I23+D41+I41)</f>
        <v>0</v>
      </c>
      <c r="P11" s="51" t="str">
        <f t="shared" si="5"/>
        <v>OK케시백</v>
      </c>
      <c r="Q11" s="53">
        <f>SUM(F10+K10+F23+K23+F41+K41)</f>
        <v>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/>
      <c r="G12" s="27"/>
      <c r="H12" s="88" t="str">
        <f t="shared" si="2"/>
        <v>-</v>
      </c>
      <c r="I12" s="57"/>
      <c r="J12" s="56" t="str">
        <f t="shared" si="3"/>
        <v>제로페이</v>
      </c>
      <c r="K12" s="58"/>
      <c r="L12" s="2"/>
      <c r="M12" s="20"/>
      <c r="N12" s="51" t="str">
        <f t="shared" si="4"/>
        <v>-</v>
      </c>
      <c r="O12" s="55">
        <f>SUM(O11*-35)</f>
        <v>0</v>
      </c>
      <c r="P12" s="51" t="str">
        <f t="shared" si="5"/>
        <v>모바일</v>
      </c>
      <c r="Q12" s="53">
        <f>SUM(F11+K11+F24+K24+F42+K42)</f>
        <v>4000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7306441.335</v>
      </c>
      <c r="E13" s="29" t="str">
        <f>+'(1)'!E13</f>
        <v>합계</v>
      </c>
      <c r="F13" s="61">
        <f>SUM(F4:F12)</f>
        <v>7305901</v>
      </c>
      <c r="G13" s="62"/>
      <c r="H13" s="29" t="str">
        <f t="shared" si="2"/>
        <v>합계</v>
      </c>
      <c r="I13" s="60">
        <f>SUM((I4-I5-I6-I7-I8-I9)*$E$1+I11)</f>
        <v>4689632.7359999996</v>
      </c>
      <c r="J13" s="29" t="str">
        <f t="shared" si="3"/>
        <v>합계</v>
      </c>
      <c r="K13" s="61">
        <f>IF(K8=0,0,SUM(K4:K12)-F8)</f>
        <v>4689899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-540.33499999996275</v>
      </c>
      <c r="G14" s="27"/>
      <c r="H14" s="27"/>
      <c r="I14" s="27"/>
      <c r="J14" s="27"/>
      <c r="K14" s="67">
        <f>SUM(K13-I13)</f>
        <v>266.26400000043213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11996074.071</v>
      </c>
      <c r="P14" s="39" t="str">
        <f t="shared" si="5"/>
        <v>합계</v>
      </c>
      <c r="Q14" s="69">
        <f>SUM(Q5:Q13)</f>
        <v>11995800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-274.07099999953061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7</v>
      </c>
      <c r="Q19" s="48">
        <f>SUM(P19*1000)</f>
        <v>7000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114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114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12</v>
      </c>
      <c r="Q20" s="53">
        <f>SUM(P20*1000)</f>
        <v>12000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2</v>
      </c>
      <c r="Q21" s="53"/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1</v>
      </c>
      <c r="Q22" s="53">
        <f>SUM(P22*1000)</f>
        <v>1000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>
        <v>14</v>
      </c>
      <c r="Q23" s="53"/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0</v>
      </c>
      <c r="Q24" s="53">
        <f>SUM(P24*1000)</f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61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97</v>
      </c>
      <c r="Q26" s="69">
        <f>SUM(Q19:Q25)</f>
        <v>20000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16036</v>
      </c>
      <c r="P29" s="107">
        <v>16037</v>
      </c>
      <c r="Q29" s="108">
        <f>P29-O29</f>
        <v>1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J20" activeCellId="1" sqref="E20 J20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17</v>
      </c>
      <c r="D1" s="9" t="s">
        <v>0</v>
      </c>
      <c r="E1" s="101">
        <f>+'(16)'!E1</f>
        <v>1109</v>
      </c>
      <c r="F1" s="1"/>
      <c r="G1" s="1"/>
      <c r="H1" s="1"/>
      <c r="I1" s="1"/>
      <c r="J1" s="1"/>
      <c r="K1" s="1"/>
      <c r="L1" s="22">
        <f>+ROUND(+O5*0.584/1000,3)</f>
        <v>10.805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ROUND((+'(16)'!L2*(C1-1)+L1)/C1,3)</f>
        <v>8.4670000000000005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143.93900000000002</v>
      </c>
      <c r="M3" s="18" t="s">
        <v>10</v>
      </c>
      <c r="N3" s="3"/>
      <c r="O3" s="3"/>
      <c r="P3" s="133" t="str">
        <f>+'(1)'!C1&amp;"년"&amp;'(1)'!E1&amp;"월"&amp;C1&amp;"일"</f>
        <v>2022년10월17일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11673.985000000001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6828.1090000000004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52495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190000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165000</v>
      </c>
      <c r="L5" s="2"/>
      <c r="M5" s="20"/>
      <c r="N5" s="45" t="str">
        <f>+C4</f>
        <v>판매량</v>
      </c>
      <c r="O5" s="46">
        <f>SUM(D4+I4+D17+I17+D35+I35)</f>
        <v>18502.094000000001</v>
      </c>
      <c r="P5" s="47" t="str">
        <f>+E4</f>
        <v>입금액</v>
      </c>
      <c r="Q5" s="48">
        <f>SUM(F4+K4+F17+K17+F35+K35)</f>
        <v>0</v>
      </c>
      <c r="R5" s="7">
        <v>20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321.92500000000001</v>
      </c>
      <c r="E6" s="42" t="str">
        <f>+'(1)'!E6</f>
        <v>천원권</v>
      </c>
      <c r="F6" s="44">
        <v>4000</v>
      </c>
      <c r="G6" s="27"/>
      <c r="H6" s="42" t="str">
        <f t="shared" si="2"/>
        <v>외상전표</v>
      </c>
      <c r="I6" s="50"/>
      <c r="J6" s="42" t="str">
        <f t="shared" ref="J6:J13" si="3">+E6</f>
        <v>천원권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355000</v>
      </c>
      <c r="R6" s="7">
        <v>2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1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1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321.92500000000001</v>
      </c>
      <c r="P7" s="51" t="str">
        <f t="shared" ref="P7:P14" si="5">+E6</f>
        <v>천원권</v>
      </c>
      <c r="Q7" s="53">
        <f>SUM(F6+K6+F19+K19+F37+K37)</f>
        <v>4000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12267501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19726420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19726420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211.96700000000001</v>
      </c>
      <c r="E10" s="42" t="str">
        <f>+'(1)'!E10</f>
        <v>OK케시백</v>
      </c>
      <c r="F10" s="44">
        <v>4000</v>
      </c>
      <c r="G10" s="27"/>
      <c r="H10" s="42" t="str">
        <f t="shared" si="2"/>
        <v>고객우대</v>
      </c>
      <c r="I10" s="50"/>
      <c r="J10" s="42" t="str">
        <f t="shared" si="3"/>
        <v>OK케시백</v>
      </c>
      <c r="K10" s="44"/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-7418.8450000000003</v>
      </c>
      <c r="E11" s="42" t="str">
        <f>+'(1)'!E11</f>
        <v>모바일</v>
      </c>
      <c r="F11" s="44">
        <v>60000</v>
      </c>
      <c r="G11" s="27"/>
      <c r="H11" s="87" t="str">
        <f t="shared" si="2"/>
        <v>-</v>
      </c>
      <c r="I11" s="55">
        <f>SUM(I10*-35)</f>
        <v>0</v>
      </c>
      <c r="J11" s="42" t="str">
        <f t="shared" si="3"/>
        <v>모바일</v>
      </c>
      <c r="K11" s="44">
        <v>5000</v>
      </c>
      <c r="L11" s="2"/>
      <c r="M11" s="20"/>
      <c r="N11" s="51" t="str">
        <f t="shared" si="4"/>
        <v>고객우대</v>
      </c>
      <c r="O11" s="54">
        <f>SUM(D10+I10+D23+I23+D41+I41)</f>
        <v>211.96700000000001</v>
      </c>
      <c r="P11" s="51" t="str">
        <f t="shared" si="5"/>
        <v>OK케시백</v>
      </c>
      <c r="Q11" s="53">
        <f>SUM(F10+K10+F23+K23+F41+K41)</f>
        <v>4000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/>
      <c r="G12" s="27"/>
      <c r="H12" s="88" t="str">
        <f t="shared" si="2"/>
        <v>-</v>
      </c>
      <c r="I12" s="57"/>
      <c r="J12" s="56" t="str">
        <f t="shared" si="3"/>
        <v>제로페이</v>
      </c>
      <c r="K12" s="58"/>
      <c r="L12" s="2"/>
      <c r="M12" s="20"/>
      <c r="N12" s="51" t="str">
        <f t="shared" si="4"/>
        <v>-</v>
      </c>
      <c r="O12" s="55">
        <f>SUM(O11*-35)</f>
        <v>-7418.8450000000003</v>
      </c>
      <c r="P12" s="51" t="str">
        <f t="shared" si="5"/>
        <v>모바일</v>
      </c>
      <c r="Q12" s="53">
        <f>SUM(F11+K11+F24+K24+F42+K42)</f>
        <v>65000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12582015.695</v>
      </c>
      <c r="E13" s="29" t="str">
        <f>+'(1)'!E13</f>
        <v>합계</v>
      </c>
      <c r="F13" s="61">
        <f>SUM(F4:F12)</f>
        <v>12525501</v>
      </c>
      <c r="G13" s="62"/>
      <c r="H13" s="29" t="str">
        <f t="shared" si="2"/>
        <v>합계</v>
      </c>
      <c r="I13" s="60">
        <f>SUM((I4-I5-I6-I7-I8-I9)*$E$1+I11)</f>
        <v>7572372.8810000001</v>
      </c>
      <c r="J13" s="29" t="str">
        <f t="shared" si="3"/>
        <v>합계</v>
      </c>
      <c r="K13" s="61">
        <f>IF(K8=0,0,SUM(K4:K12)-F8)</f>
        <v>7628919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-56514.695000000298</v>
      </c>
      <c r="G14" s="27"/>
      <c r="H14" s="27"/>
      <c r="I14" s="27"/>
      <c r="J14" s="27"/>
      <c r="K14" s="67">
        <f>SUM(K13-I13)</f>
        <v>56546.118999999948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20154388.576000001</v>
      </c>
      <c r="P14" s="39" t="str">
        <f t="shared" si="5"/>
        <v>합계</v>
      </c>
      <c r="Q14" s="69">
        <f>SUM(Q5:Q13)</f>
        <v>20154420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31.423999999649823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22</v>
      </c>
      <c r="Q19" s="48">
        <f>SUM(P19*1000)</f>
        <v>22000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114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114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12</v>
      </c>
      <c r="Q20" s="53">
        <f>SUM(P20*1000)</f>
        <v>12000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13</v>
      </c>
      <c r="Q21" s="53"/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1</v>
      </c>
      <c r="Q22" s="53">
        <f>SUM(P22*1000)</f>
        <v>1000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>
        <v>7</v>
      </c>
      <c r="Q23" s="53"/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15</v>
      </c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99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169</v>
      </c>
      <c r="Q26" s="69">
        <f>SUM(Q19:Q25)</f>
        <v>35000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16037</v>
      </c>
      <c r="P29" s="107">
        <v>16038</v>
      </c>
      <c r="Q29" s="108">
        <f>P29-O29</f>
        <v>1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J20" activeCellId="1" sqref="E20 J20"/>
    </sheetView>
  </sheetViews>
  <sheetFormatPr defaultRowHeight="27.75" customHeight="1"/>
  <cols>
    <col min="1" max="2" width="9" style="10"/>
    <col min="3" max="3" width="9" style="10" bestFit="1" customWidth="1"/>
    <col min="4" max="4" width="11.5" style="10" customWidth="1"/>
    <col min="5" max="5" width="11.25" style="10" bestFit="1" customWidth="1"/>
    <col min="6" max="6" width="11.5" style="10" customWidth="1"/>
    <col min="7" max="7" width="5" style="10" customWidth="1"/>
    <col min="8" max="8" width="9" style="10"/>
    <col min="9" max="9" width="11.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18</v>
      </c>
      <c r="D1" s="9" t="s">
        <v>0</v>
      </c>
      <c r="E1" s="101">
        <f>+'(17)'!E1</f>
        <v>1109</v>
      </c>
      <c r="F1" s="1"/>
      <c r="G1" s="1"/>
      <c r="H1" s="1"/>
      <c r="I1" s="1"/>
      <c r="J1" s="1"/>
      <c r="K1" s="1"/>
      <c r="L1" s="22">
        <f>+ROUND(+O5*0.584/1000,3)</f>
        <v>10.787000000000001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ROUND((+'(17)'!L2*(C1-1)+L1)/C1,3)</f>
        <v>8.5960000000000001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154.72800000000001</v>
      </c>
      <c r="M3" s="18" t="s">
        <v>10</v>
      </c>
      <c r="N3" s="3"/>
      <c r="O3" s="3"/>
      <c r="P3" s="133" t="str">
        <f>+'(1)'!C1&amp;"년"&amp;'(1)'!E1&amp;"월"&amp;C1&amp;"일"</f>
        <v>2022년10월18일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11205.092000000001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7265.4750000000004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34116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215000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150000</v>
      </c>
      <c r="L5" s="2"/>
      <c r="M5" s="20"/>
      <c r="N5" s="45" t="str">
        <f>+C4</f>
        <v>판매량</v>
      </c>
      <c r="O5" s="46">
        <f>SUM(D4+I4+D17+I17+D35+I35)</f>
        <v>18470.567000000003</v>
      </c>
      <c r="P5" s="47" t="str">
        <f>+E4</f>
        <v>입금액</v>
      </c>
      <c r="Q5" s="48">
        <f>SUM(F4+K4+F17+K17+F35+K35)</f>
        <v>0</v>
      </c>
      <c r="R5" s="7">
        <v>22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392.37200000000001</v>
      </c>
      <c r="E6" s="42" t="str">
        <f>+'(1)'!E6</f>
        <v>천원권</v>
      </c>
      <c r="F6" s="44">
        <v>1000</v>
      </c>
      <c r="G6" s="27"/>
      <c r="H6" s="42" t="str">
        <f t="shared" si="2"/>
        <v>외상전표</v>
      </c>
      <c r="I6" s="50">
        <v>0</v>
      </c>
      <c r="J6" s="42" t="str">
        <f t="shared" ref="J6:J13" si="3">+E6</f>
        <v>천원권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365000</v>
      </c>
      <c r="R6" s="7">
        <v>1.6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1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1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392.37200000000001</v>
      </c>
      <c r="P7" s="51" t="str">
        <f t="shared" ref="P7:P14" si="5">+E6</f>
        <v>천원권</v>
      </c>
      <c r="Q7" s="53">
        <f>SUM(F6+K6+F19+K19+F37+K37)</f>
        <v>1000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11682253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19567706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19567706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338.10399999999998</v>
      </c>
      <c r="E10" s="42" t="str">
        <f>+'(1)'!E10</f>
        <v>OK케시백</v>
      </c>
      <c r="F10" s="44">
        <v>2000</v>
      </c>
      <c r="G10" s="27"/>
      <c r="H10" s="42" t="str">
        <f t="shared" si="2"/>
        <v>고객우대</v>
      </c>
      <c r="I10" s="50">
        <v>173.12100000000001</v>
      </c>
      <c r="J10" s="42" t="str">
        <f t="shared" si="3"/>
        <v>OK케시백</v>
      </c>
      <c r="K10" s="44">
        <v>6000</v>
      </c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-11833.64</v>
      </c>
      <c r="E11" s="42" t="str">
        <f>+'(1)'!E11</f>
        <v>모바일</v>
      </c>
      <c r="F11" s="44">
        <v>35000</v>
      </c>
      <c r="G11" s="27"/>
      <c r="H11" s="87" t="str">
        <f t="shared" si="2"/>
        <v>-</v>
      </c>
      <c r="I11" s="55">
        <f>SUM(I10*-35)</f>
        <v>-6059.2350000000006</v>
      </c>
      <c r="J11" s="42" t="str">
        <f t="shared" si="3"/>
        <v>모바일</v>
      </c>
      <c r="K11" s="44">
        <v>10000</v>
      </c>
      <c r="L11" s="2"/>
      <c r="M11" s="20"/>
      <c r="N11" s="51" t="str">
        <f t="shared" si="4"/>
        <v>고객우대</v>
      </c>
      <c r="O11" s="54">
        <f>SUM(D10+I10+D23+I23+D41+I41)</f>
        <v>511.22500000000002</v>
      </c>
      <c r="P11" s="51" t="str">
        <f t="shared" si="5"/>
        <v>OK케시백</v>
      </c>
      <c r="Q11" s="53">
        <f>SUM(F10+K10+F23+K23+F41+K41)</f>
        <v>8000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>
        <v>42871</v>
      </c>
      <c r="G12" s="27"/>
      <c r="H12" s="88" t="str">
        <f t="shared" si="2"/>
        <v>-</v>
      </c>
      <c r="I12" s="57"/>
      <c r="J12" s="56" t="str">
        <f t="shared" si="3"/>
        <v>제로페이</v>
      </c>
      <c r="K12" s="58"/>
      <c r="L12" s="2"/>
      <c r="M12" s="20"/>
      <c r="N12" s="51" t="str">
        <f t="shared" si="4"/>
        <v>-</v>
      </c>
      <c r="O12" s="55">
        <f>SUM(O11*-35)</f>
        <v>-17892.875</v>
      </c>
      <c r="P12" s="51" t="str">
        <f t="shared" si="5"/>
        <v>모바일</v>
      </c>
      <c r="Q12" s="53">
        <f>SUM(F11+K11+F24+K24+F42+K42)</f>
        <v>45000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11979472.84</v>
      </c>
      <c r="E13" s="29" t="str">
        <f>+'(1)'!E13</f>
        <v>합계</v>
      </c>
      <c r="F13" s="61">
        <f>SUM(F4:F12)</f>
        <v>11978124</v>
      </c>
      <c r="G13" s="62"/>
      <c r="H13" s="29" t="str">
        <f t="shared" si="2"/>
        <v>합계</v>
      </c>
      <c r="I13" s="60">
        <f>SUM((I4-I5-I6-I7-I8-I9)*$E$1+I11)</f>
        <v>8051352.54</v>
      </c>
      <c r="J13" s="29" t="str">
        <f t="shared" si="3"/>
        <v>합계</v>
      </c>
      <c r="K13" s="61">
        <f>IF(K8=0,0,SUM(K4:K12)-F8)</f>
        <v>8051453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42871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-1348.839999999851</v>
      </c>
      <c r="G14" s="27"/>
      <c r="H14" s="27"/>
      <c r="I14" s="27"/>
      <c r="J14" s="27"/>
      <c r="K14" s="67">
        <f>SUM(K13-I13)</f>
        <v>100.45999999996275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20030825.380000003</v>
      </c>
      <c r="P14" s="39" t="str">
        <f t="shared" si="5"/>
        <v>합계</v>
      </c>
      <c r="Q14" s="69">
        <f>SUM(Q5:Q13)</f>
        <v>20029577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-1248.3799999998882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11</v>
      </c>
      <c r="Q19" s="48">
        <f>SUM(P19*1000)</f>
        <v>11000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114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114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16</v>
      </c>
      <c r="Q20" s="53">
        <f>SUM(P20*1000)</f>
        <v>16000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10</v>
      </c>
      <c r="Q21" s="53"/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2</v>
      </c>
      <c r="Q22" s="53">
        <f>SUM(P22*1000)</f>
        <v>2000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>
        <v>33</v>
      </c>
      <c r="Q23" s="53"/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9</v>
      </c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88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169</v>
      </c>
      <c r="Q26" s="69">
        <f>SUM(Q19:Q25)</f>
        <v>29000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16038</v>
      </c>
      <c r="P29" s="107">
        <v>16040</v>
      </c>
      <c r="Q29" s="108">
        <f>P29-O29</f>
        <v>2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J20" activeCellId="1" sqref="E20 J20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19</v>
      </c>
      <c r="D1" s="9" t="s">
        <v>0</v>
      </c>
      <c r="E1" s="101">
        <f>+'(18)'!E1</f>
        <v>1109</v>
      </c>
      <c r="F1" s="1"/>
      <c r="G1" s="1"/>
      <c r="H1" s="1"/>
      <c r="I1" s="1"/>
      <c r="J1" s="1"/>
      <c r="K1" s="1"/>
      <c r="L1" s="22">
        <f>+ROUND(+O5*0.584/1000,3)</f>
        <v>10.282999999999999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ROUND((+'(18)'!L2*(C1-1)+L1)/C1,3)</f>
        <v>8.6850000000000005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165.01500000000001</v>
      </c>
      <c r="M3" s="18" t="s">
        <v>10</v>
      </c>
      <c r="N3" s="3"/>
      <c r="O3" s="3"/>
      <c r="P3" s="133" t="str">
        <f>+'(1)'!C1&amp;"년"&amp;'(1)'!E1&amp;"월"&amp;C1&amp;"일"</f>
        <v>2022년10월19일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10678.349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6930.2139999999999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15491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195000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285000</v>
      </c>
      <c r="L5" s="2"/>
      <c r="M5" s="20"/>
      <c r="N5" s="45" t="str">
        <f>+C4</f>
        <v>판매량</v>
      </c>
      <c r="O5" s="46">
        <f>SUM(D4+I4+D17+I17+D35+I35)</f>
        <v>17608.563000000002</v>
      </c>
      <c r="P5" s="47" t="str">
        <f>+E4</f>
        <v>입금액</v>
      </c>
      <c r="Q5" s="48">
        <f>SUM(F4+K4+F17+K17+F35+K35)</f>
        <v>0</v>
      </c>
      <c r="R5" s="7">
        <v>24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290.19</v>
      </c>
      <c r="E6" s="42" t="str">
        <f>+'(1)'!E6</f>
        <v>천원권</v>
      </c>
      <c r="F6" s="44">
        <v>1000</v>
      </c>
      <c r="G6" s="27"/>
      <c r="H6" s="42" t="str">
        <f t="shared" si="2"/>
        <v>외상전표</v>
      </c>
      <c r="I6" s="50">
        <v>0</v>
      </c>
      <c r="J6" s="42" t="str">
        <f t="shared" ref="J6:J13" si="3">+E6</f>
        <v>천원권</v>
      </c>
      <c r="K6" s="44">
        <v>1000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480000</v>
      </c>
      <c r="R6" s="7">
        <v>1.7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1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1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290.19</v>
      </c>
      <c r="P7" s="51" t="str">
        <f t="shared" ref="P7:P14" si="5">+E6</f>
        <v>천원권</v>
      </c>
      <c r="Q7" s="53">
        <f>SUM(F6+K6+F19+K19+F37+K37)</f>
        <v>2000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11255859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18629215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18629215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110.256</v>
      </c>
      <c r="E10" s="42" t="str">
        <f>+'(1)'!E10</f>
        <v>OK케시백</v>
      </c>
      <c r="F10" s="44">
        <v>6000</v>
      </c>
      <c r="G10" s="27"/>
      <c r="H10" s="42" t="str">
        <f t="shared" si="2"/>
        <v>고객우대</v>
      </c>
      <c r="I10" s="50">
        <v>18.035</v>
      </c>
      <c r="J10" s="42" t="str">
        <f t="shared" si="3"/>
        <v>OK케시백</v>
      </c>
      <c r="K10" s="44"/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-3858.96</v>
      </c>
      <c r="E11" s="42" t="str">
        <f>+'(1)'!E11</f>
        <v>모바일</v>
      </c>
      <c r="F11" s="44">
        <v>20000</v>
      </c>
      <c r="G11" s="27"/>
      <c r="H11" s="87" t="str">
        <f t="shared" si="2"/>
        <v>-</v>
      </c>
      <c r="I11" s="55">
        <f>SUM(I10*-35)</f>
        <v>-631.22500000000002</v>
      </c>
      <c r="J11" s="42" t="str">
        <f t="shared" si="3"/>
        <v>모바일</v>
      </c>
      <c r="K11" s="44">
        <v>25000</v>
      </c>
      <c r="L11" s="2"/>
      <c r="M11" s="20"/>
      <c r="N11" s="51" t="str">
        <f t="shared" si="4"/>
        <v>고객우대</v>
      </c>
      <c r="O11" s="54">
        <f>SUM(D10+I10+D23+I23+D41+I41)</f>
        <v>128.291</v>
      </c>
      <c r="P11" s="51" t="str">
        <f t="shared" si="5"/>
        <v>OK케시백</v>
      </c>
      <c r="Q11" s="53">
        <f>SUM(F10+K10+F23+K23+F41+K41)</f>
        <v>6000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>
        <v>38696</v>
      </c>
      <c r="G12" s="27"/>
      <c r="H12" s="88" t="str">
        <f t="shared" si="2"/>
        <v>-</v>
      </c>
      <c r="I12" s="57"/>
      <c r="J12" s="56" t="str">
        <f t="shared" si="3"/>
        <v>제로페이</v>
      </c>
      <c r="K12" s="58"/>
      <c r="L12" s="2"/>
      <c r="M12" s="20"/>
      <c r="N12" s="51" t="str">
        <f t="shared" si="4"/>
        <v>-</v>
      </c>
      <c r="O12" s="55">
        <f>SUM(O11*-35)</f>
        <v>-4490.1849999999995</v>
      </c>
      <c r="P12" s="51" t="str">
        <f t="shared" si="5"/>
        <v>모바일</v>
      </c>
      <c r="Q12" s="53">
        <f>SUM(F11+K11+F24+K24+F42+K42)</f>
        <v>45000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11516609.370999999</v>
      </c>
      <c r="E13" s="29" t="str">
        <f>+'(1)'!E13</f>
        <v>합계</v>
      </c>
      <c r="F13" s="61">
        <f>SUM(F4:F12)</f>
        <v>11516555</v>
      </c>
      <c r="G13" s="62"/>
      <c r="H13" s="29" t="str">
        <f t="shared" si="2"/>
        <v>합계</v>
      </c>
      <c r="I13" s="60">
        <f>SUM((I4-I5-I6-I7-I8-I9)*$E$1+I11)</f>
        <v>7684976.1010000007</v>
      </c>
      <c r="J13" s="29" t="str">
        <f t="shared" si="3"/>
        <v>합계</v>
      </c>
      <c r="K13" s="61">
        <f>IF(K8=0,0,SUM(K4:K12)-F8)</f>
        <v>7684356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38696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-54.370999999344349</v>
      </c>
      <c r="G14" s="27"/>
      <c r="H14" s="27"/>
      <c r="I14" s="27"/>
      <c r="J14" s="27"/>
      <c r="K14" s="67">
        <f>SUM(K13-I13)</f>
        <v>-620.10100000072271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19201585.472000007</v>
      </c>
      <c r="P14" s="39" t="str">
        <f t="shared" si="5"/>
        <v>합계</v>
      </c>
      <c r="Q14" s="69">
        <f>SUM(Q5:Q13)</f>
        <v>19200911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-674.47200000006706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18</v>
      </c>
      <c r="Q19" s="48">
        <f>SUM(P19*1000)</f>
        <v>18000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114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114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10</v>
      </c>
      <c r="Q20" s="53">
        <f>SUM(P20*1000)</f>
        <v>10000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7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2</v>
      </c>
      <c r="Q22" s="53">
        <f>SUM(P22*1000)</f>
        <v>2000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>
        <v>30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11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72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150</v>
      </c>
      <c r="Q26" s="69">
        <f>SUM(Q19:Q25)</f>
        <v>30000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16040</v>
      </c>
      <c r="P29" s="107">
        <v>16042</v>
      </c>
      <c r="Q29" s="108">
        <f>P29-O29</f>
        <v>2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J20" activeCellId="1" sqref="E20 J20"/>
    </sheetView>
  </sheetViews>
  <sheetFormatPr defaultRowHeight="27.75" customHeight="1"/>
  <cols>
    <col min="1" max="2" width="9" style="10"/>
    <col min="3" max="3" width="9" style="10" bestFit="1" customWidth="1"/>
    <col min="4" max="4" width="11.5" style="10" customWidth="1"/>
    <col min="5" max="5" width="11.25" style="10" bestFit="1" customWidth="1"/>
    <col min="6" max="6" width="11.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20</v>
      </c>
      <c r="D1" s="9" t="s">
        <v>0</v>
      </c>
      <c r="E1" s="101">
        <f>+'(19)'!E1</f>
        <v>1109</v>
      </c>
      <c r="F1" s="1"/>
      <c r="G1" s="1"/>
      <c r="H1" s="1"/>
      <c r="I1" s="1"/>
      <c r="J1" s="1"/>
      <c r="K1" s="1"/>
      <c r="L1" s="22">
        <f>+ROUND(+O5*0.584/1000,3)</f>
        <v>11.717000000000001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ROUND((+'(19)'!L2*(C1-1)+L1)/C1,3)</f>
        <v>8.8369999999999997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176.74</v>
      </c>
      <c r="M3" s="18" t="s">
        <v>10</v>
      </c>
      <c r="N3" s="3"/>
      <c r="O3" s="3"/>
      <c r="P3" s="133" t="str">
        <f>+'(1)'!C1&amp;"년"&amp;'(1)'!E1&amp;"월"&amp;C1&amp;"일"</f>
        <v>2022년10월20일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12663.125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7401.0739999999996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30518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385000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135000</v>
      </c>
      <c r="L5" s="2"/>
      <c r="M5" s="20"/>
      <c r="N5" s="45" t="str">
        <f>+C4</f>
        <v>판매량</v>
      </c>
      <c r="O5" s="46">
        <f>SUM(D4+I4+D17+I17+D35+I35)</f>
        <v>20064.199000000001</v>
      </c>
      <c r="P5" s="47" t="str">
        <f>+E4</f>
        <v>입금액</v>
      </c>
      <c r="Q5" s="48">
        <f>SUM(F4+K4+F17+K17+F35+K35)</f>
        <v>0</v>
      </c>
      <c r="R5" s="7">
        <v>20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301.24799999999999</v>
      </c>
      <c r="E6" s="42" t="str">
        <f>+'(1)'!E6</f>
        <v>천원권</v>
      </c>
      <c r="F6" s="44">
        <v>4000</v>
      </c>
      <c r="G6" s="27"/>
      <c r="H6" s="42" t="str">
        <f t="shared" si="2"/>
        <v>외상전표</v>
      </c>
      <c r="I6" s="50">
        <v>25.483000000000001</v>
      </c>
      <c r="J6" s="42" t="str">
        <f t="shared" ref="J6:J13" si="3">+E6</f>
        <v>천원권</v>
      </c>
      <c r="K6" s="44">
        <v>3000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520000</v>
      </c>
      <c r="R6" s="7">
        <v>1.3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1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1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326.73099999999999</v>
      </c>
      <c r="P7" s="51" t="str">
        <f t="shared" ref="P7:P14" si="5">+E6</f>
        <v>천원권</v>
      </c>
      <c r="Q7" s="53">
        <f>SUM(F6+K6+F19+K19+F37+K37)</f>
        <v>7000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13260096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21294528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21294528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413.72199999999998</v>
      </c>
      <c r="E10" s="42" t="str">
        <f>+'(1)'!E10</f>
        <v>OK케시백</v>
      </c>
      <c r="F10" s="44">
        <v>15000</v>
      </c>
      <c r="G10" s="27"/>
      <c r="H10" s="42" t="str">
        <f t="shared" si="2"/>
        <v>고객우대</v>
      </c>
      <c r="I10" s="50">
        <v>67.894000000000005</v>
      </c>
      <c r="J10" s="42" t="str">
        <f t="shared" si="3"/>
        <v>OK케시백</v>
      </c>
      <c r="K10" s="44"/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-14480.269999999999</v>
      </c>
      <c r="E11" s="42" t="str">
        <f>+'(1)'!E11</f>
        <v>모바일</v>
      </c>
      <c r="F11" s="44">
        <v>30000</v>
      </c>
      <c r="G11" s="27"/>
      <c r="H11" s="87" t="str">
        <f t="shared" si="2"/>
        <v>-</v>
      </c>
      <c r="I11" s="55">
        <f>SUM(I10*-35)</f>
        <v>-2376.29</v>
      </c>
      <c r="J11" s="42" t="str">
        <f t="shared" si="3"/>
        <v>모바일</v>
      </c>
      <c r="K11" s="44">
        <v>4000</v>
      </c>
      <c r="L11" s="2"/>
      <c r="M11" s="20"/>
      <c r="N11" s="51" t="str">
        <f t="shared" si="4"/>
        <v>고객우대</v>
      </c>
      <c r="O11" s="54">
        <f>SUM(D10+I10+D23+I23+D41+I41)</f>
        <v>481.61599999999999</v>
      </c>
      <c r="P11" s="51" t="str">
        <f t="shared" si="5"/>
        <v>OK케시백</v>
      </c>
      <c r="Q11" s="53">
        <f>SUM(F10+K10+F23+K23+F41+K41)</f>
        <v>15000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/>
      <c r="G12" s="27"/>
      <c r="H12" s="88" t="str">
        <f t="shared" si="2"/>
        <v>-</v>
      </c>
      <c r="I12" s="57"/>
      <c r="J12" s="56" t="str">
        <f t="shared" si="3"/>
        <v>제로페이</v>
      </c>
      <c r="K12" s="58"/>
      <c r="L12" s="2"/>
      <c r="M12" s="20"/>
      <c r="N12" s="51" t="str">
        <f t="shared" si="4"/>
        <v>-</v>
      </c>
      <c r="O12" s="55">
        <f>SUM(O11*-35)</f>
        <v>-16856.559999999998</v>
      </c>
      <c r="P12" s="51" t="str">
        <f t="shared" si="5"/>
        <v>모바일</v>
      </c>
      <c r="Q12" s="53">
        <f>SUM(F11+K11+F24+K24+F42+K42)</f>
        <v>34000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13694841.323000001</v>
      </c>
      <c r="E13" s="29" t="str">
        <f>+'(1)'!E13</f>
        <v>합계</v>
      </c>
      <c r="F13" s="61">
        <f>SUM(F4:F12)</f>
        <v>13694096</v>
      </c>
      <c r="G13" s="62"/>
      <c r="H13" s="29" t="str">
        <f t="shared" si="2"/>
        <v>합계</v>
      </c>
      <c r="I13" s="60">
        <f>SUM((I4-I5-I6-I7-I8-I9)*$E$1+I11)</f>
        <v>8177154.1289999997</v>
      </c>
      <c r="J13" s="29" t="str">
        <f t="shared" si="3"/>
        <v>합계</v>
      </c>
      <c r="K13" s="61">
        <f>IF(K8=0,0,SUM(K4:K12)-F8)</f>
        <v>8176432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-745.32300000078976</v>
      </c>
      <c r="G14" s="27"/>
      <c r="H14" s="27"/>
      <c r="I14" s="27"/>
      <c r="J14" s="27"/>
      <c r="K14" s="67">
        <f>SUM(K13-I13)</f>
        <v>-722.12899999972433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21871995.452000003</v>
      </c>
      <c r="P14" s="39" t="str">
        <f t="shared" si="5"/>
        <v>합계</v>
      </c>
      <c r="Q14" s="69">
        <f>SUM(Q5:Q13)</f>
        <v>21870528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-1467.4520000005141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2</v>
      </c>
      <c r="Q19" s="48">
        <f>SUM(P19*1000)</f>
        <v>2000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114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114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5</v>
      </c>
      <c r="Q20" s="53">
        <f>SUM(P20*1000)</f>
        <v>5000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3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2</v>
      </c>
      <c r="Q22" s="53">
        <f>SUM(P22*1000)</f>
        <v>2000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>
        <v>15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3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40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70</v>
      </c>
      <c r="Q26" s="69">
        <f>SUM(Q19:Q25)</f>
        <v>9000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16042</v>
      </c>
      <c r="P29" s="107">
        <v>16044</v>
      </c>
      <c r="Q29" s="108">
        <f>P29-O29</f>
        <v>2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J20" activeCellId="1" sqref="E20 J20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21</v>
      </c>
      <c r="D1" s="9" t="s">
        <v>0</v>
      </c>
      <c r="E1" s="101">
        <f>+'(20)'!E1</f>
        <v>1109</v>
      </c>
      <c r="F1" s="1"/>
      <c r="G1" s="1"/>
      <c r="H1" s="1"/>
      <c r="I1" s="1"/>
      <c r="J1" s="1"/>
      <c r="K1" s="1"/>
      <c r="L1" s="22">
        <f>+ROUND(+O5*0.584/1000,3)</f>
        <v>10.670999999999999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ROUND((+'(20)'!L2*(C1-1)+L1)/C1,3)</f>
        <v>8.9239999999999995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187.404</v>
      </c>
      <c r="M3" s="18" t="s">
        <v>10</v>
      </c>
      <c r="N3" s="3"/>
      <c r="O3" s="3"/>
      <c r="P3" s="133" t="str">
        <f>+'(1)'!C1&amp;"년"&amp;'(1)'!E1&amp;"월"&amp;C1&amp;"일"</f>
        <v>2022년10월21일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10640.548000000001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7631.6670000000004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47283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245000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340000</v>
      </c>
      <c r="L5" s="2"/>
      <c r="M5" s="20"/>
      <c r="N5" s="45" t="str">
        <f>+C4</f>
        <v>판매량</v>
      </c>
      <c r="O5" s="46">
        <f>SUM(D4+I4+D17+I17+D35+I35)</f>
        <v>18272.215</v>
      </c>
      <c r="P5" s="47" t="str">
        <f>+E4</f>
        <v>입금액</v>
      </c>
      <c r="Q5" s="48">
        <f>SUM(F4+K4+F17+K17+F35+K35)</f>
        <v>0</v>
      </c>
      <c r="R5" s="7">
        <v>17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279.94200000000001</v>
      </c>
      <c r="E6" s="42" t="str">
        <f>+'(1)'!E6</f>
        <v>천원권</v>
      </c>
      <c r="F6" s="44"/>
      <c r="G6" s="27"/>
      <c r="H6" s="42" t="str">
        <f t="shared" si="2"/>
        <v>외상전표</v>
      </c>
      <c r="I6" s="50"/>
      <c r="J6" s="42" t="str">
        <f t="shared" ref="J6:J13" si="3">+E6</f>
        <v>천원권</v>
      </c>
      <c r="K6" s="44">
        <v>4000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585000</v>
      </c>
      <c r="R6" s="7">
        <v>1.2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1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1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279.94200000000001</v>
      </c>
      <c r="P7" s="51" t="str">
        <f t="shared" ref="P7:P14" si="5">+E6</f>
        <v>천원권</v>
      </c>
      <c r="Q7" s="53">
        <f>SUM(F6+K6+F19+K19+F37+K37)</f>
        <v>4000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11181347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19286841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>
        <v>20000</v>
      </c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19286841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327.95600000000002</v>
      </c>
      <c r="E10" s="42" t="str">
        <f>+'(1)'!E10</f>
        <v>OK케시백</v>
      </c>
      <c r="F10" s="44">
        <v>6000</v>
      </c>
      <c r="G10" s="27"/>
      <c r="H10" s="42" t="str">
        <f t="shared" si="2"/>
        <v>고객우대</v>
      </c>
      <c r="I10" s="50">
        <v>0</v>
      </c>
      <c r="J10" s="42" t="str">
        <f t="shared" si="3"/>
        <v>OK케시백</v>
      </c>
      <c r="K10" s="44"/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20000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-11478.460000000001</v>
      </c>
      <c r="E11" s="42" t="str">
        <f>+'(1)'!E11</f>
        <v>모바일</v>
      </c>
      <c r="F11" s="44">
        <v>5000</v>
      </c>
      <c r="G11" s="27"/>
      <c r="H11" s="87" t="str">
        <f t="shared" si="2"/>
        <v>-</v>
      </c>
      <c r="I11" s="55">
        <f>SUM(I10*-35)</f>
        <v>0</v>
      </c>
      <c r="J11" s="42" t="str">
        <f t="shared" si="3"/>
        <v>모바일</v>
      </c>
      <c r="K11" s="44">
        <v>5000</v>
      </c>
      <c r="L11" s="2"/>
      <c r="M11" s="20"/>
      <c r="N11" s="51" t="str">
        <f t="shared" si="4"/>
        <v>고객우대</v>
      </c>
      <c r="O11" s="54">
        <f>SUM(D10+I10+D23+I23+D41+I41)</f>
        <v>327.95600000000002</v>
      </c>
      <c r="P11" s="51" t="str">
        <f t="shared" si="5"/>
        <v>OK케시백</v>
      </c>
      <c r="Q11" s="53">
        <f>SUM(F10+K10+F23+K23+F41+K41)</f>
        <v>6000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>
        <v>21880</v>
      </c>
      <c r="G12" s="27"/>
      <c r="H12" s="88" t="str">
        <f t="shared" si="2"/>
        <v>-</v>
      </c>
      <c r="I12" s="57"/>
      <c r="J12" s="56" t="str">
        <f t="shared" si="3"/>
        <v>제로페이</v>
      </c>
      <c r="K12" s="58"/>
      <c r="L12" s="2"/>
      <c r="M12" s="20"/>
      <c r="N12" s="51" t="str">
        <f t="shared" si="4"/>
        <v>-</v>
      </c>
      <c r="O12" s="55">
        <f>SUM(O11*-35)</f>
        <v>-11478.460000000001</v>
      </c>
      <c r="P12" s="51" t="str">
        <f t="shared" si="5"/>
        <v>모바일</v>
      </c>
      <c r="Q12" s="53">
        <f>SUM(F11+K11+F24+K24+F42+K42)</f>
        <v>10000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11478433.593999999</v>
      </c>
      <c r="E13" s="29" t="str">
        <f>+'(1)'!E13</f>
        <v>합계</v>
      </c>
      <c r="F13" s="61">
        <f>SUM(F4:F12)</f>
        <v>11479227</v>
      </c>
      <c r="G13" s="62"/>
      <c r="H13" s="29" t="str">
        <f t="shared" si="2"/>
        <v>합계</v>
      </c>
      <c r="I13" s="60">
        <f>SUM((I4-I5-I6-I7-I8-I9)*$E$1+I11)</f>
        <v>8463518.7029999997</v>
      </c>
      <c r="J13" s="29" t="str">
        <f t="shared" si="3"/>
        <v>합계</v>
      </c>
      <c r="K13" s="61">
        <f>IF(K8=0,0,SUM(K4:K12)-F8)</f>
        <v>8454494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21880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793.40600000135601</v>
      </c>
      <c r="G14" s="27"/>
      <c r="H14" s="27"/>
      <c r="I14" s="27"/>
      <c r="J14" s="27"/>
      <c r="K14" s="67">
        <f>SUM(K13-I13)</f>
        <v>-9024.7029999997467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19941952.297000002</v>
      </c>
      <c r="P14" s="39" t="str">
        <f t="shared" si="5"/>
        <v>합계</v>
      </c>
      <c r="Q14" s="69">
        <f>SUM(Q5:Q13)</f>
        <v>19933721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-8231.2969999983907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17</v>
      </c>
      <c r="Q19" s="48">
        <f>SUM(P19*1000)</f>
        <v>17000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114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114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19</v>
      </c>
      <c r="Q20" s="53">
        <f>SUM(P20*1000)</f>
        <v>19000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10</v>
      </c>
      <c r="Q21" s="53"/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3</v>
      </c>
      <c r="Q22" s="53">
        <f>SUM(P22*1000)</f>
        <v>3000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>
        <v>32</v>
      </c>
      <c r="Q23" s="53"/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6</v>
      </c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74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161</v>
      </c>
      <c r="Q26" s="69">
        <f>SUM(Q19:Q25)</f>
        <v>39000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16044</v>
      </c>
      <c r="P29" s="107">
        <v>16047</v>
      </c>
      <c r="Q29" s="108">
        <f>P29-O29</f>
        <v>3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B1" workbookViewId="0">
      <selection activeCell="J20" activeCellId="1" sqref="E20 J20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22</v>
      </c>
      <c r="D1" s="9" t="s">
        <v>0</v>
      </c>
      <c r="E1" s="101">
        <f>+'(21)'!E1</f>
        <v>1109</v>
      </c>
      <c r="F1" s="1"/>
      <c r="G1" s="1"/>
      <c r="H1" s="1"/>
      <c r="I1" s="1"/>
      <c r="J1" s="1"/>
      <c r="K1" s="1"/>
      <c r="L1" s="22">
        <f>+ROUND(+O5*0.584/1000,3)</f>
        <v>9.7100000000000009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ROUND((+'(21)'!L2*(C1-1)+L1)/C1,3)</f>
        <v>8.9600000000000009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197.12</v>
      </c>
      <c r="M3" s="18" t="s">
        <v>10</v>
      </c>
      <c r="N3" s="3"/>
      <c r="O3" s="3"/>
      <c r="P3" s="133" t="str">
        <f>+'(1)'!C1&amp;"년"&amp;'(1)'!E1&amp;"월"&amp;C1&amp;"일"</f>
        <v>2022년10월22일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9546.07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7080.223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30518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220000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200000</v>
      </c>
      <c r="L5" s="2"/>
      <c r="M5" s="20"/>
      <c r="N5" s="45" t="str">
        <f>+C4</f>
        <v>판매량</v>
      </c>
      <c r="O5" s="46">
        <f>SUM(D4+I4+D17+I17+D35+I35)</f>
        <v>16626.292999999998</v>
      </c>
      <c r="P5" s="47" t="str">
        <f>+E4</f>
        <v>입금액</v>
      </c>
      <c r="Q5" s="48">
        <f>SUM(F4+K4+F17+K17+F35+K35)</f>
        <v>0</v>
      </c>
      <c r="R5" s="7">
        <v>20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92.043999999999997</v>
      </c>
      <c r="E6" s="42" t="str">
        <f>+'(1)'!E6</f>
        <v>천원권</v>
      </c>
      <c r="F6" s="44">
        <v>4000</v>
      </c>
      <c r="G6" s="27"/>
      <c r="H6" s="42" t="str">
        <f t="shared" si="2"/>
        <v>외상전표</v>
      </c>
      <c r="I6" s="50"/>
      <c r="J6" s="42" t="str">
        <f t="shared" ref="J6:J13" si="3">+E6</f>
        <v>천원권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420000</v>
      </c>
      <c r="R6" s="7">
        <v>1.5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1" t="str">
        <f>+'(1)'!E7</f>
        <v>블루/레드포인트</v>
      </c>
      <c r="F7" s="44">
        <v>27299</v>
      </c>
      <c r="G7" s="27"/>
      <c r="H7" s="87" t="str">
        <f t="shared" si="2"/>
        <v>효신(업)</v>
      </c>
      <c r="I7" s="50"/>
      <c r="J7" s="111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92.043999999999997</v>
      </c>
      <c r="P7" s="51" t="str">
        <f t="shared" ref="P7:P14" si="5">+E6</f>
        <v>천원권</v>
      </c>
      <c r="Q7" s="53">
        <f>SUM(F6+K6+F19+K19+F37+K37)</f>
        <v>4000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10222301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17851764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27299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17851764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215.09399999999999</v>
      </c>
      <c r="E10" s="42" t="str">
        <f>+'(1)'!E10</f>
        <v>OK케시백</v>
      </c>
      <c r="F10" s="44"/>
      <c r="G10" s="27"/>
      <c r="H10" s="42" t="str">
        <f t="shared" si="2"/>
        <v>고객우대</v>
      </c>
      <c r="I10" s="50"/>
      <c r="J10" s="42" t="str">
        <f t="shared" si="3"/>
        <v>OK케시백</v>
      </c>
      <c r="K10" s="44">
        <v>3000</v>
      </c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-7528.29</v>
      </c>
      <c r="E11" s="42" t="str">
        <f>+'(1)'!E11</f>
        <v>모바일</v>
      </c>
      <c r="F11" s="44">
        <v>13000</v>
      </c>
      <c r="G11" s="27"/>
      <c r="H11" s="87" t="str">
        <f t="shared" si="2"/>
        <v>-</v>
      </c>
      <c r="I11" s="55">
        <f>SUM(I10*-35)</f>
        <v>0</v>
      </c>
      <c r="J11" s="42" t="str">
        <f t="shared" si="3"/>
        <v>모바일</v>
      </c>
      <c r="K11" s="44"/>
      <c r="L11" s="2"/>
      <c r="M11" s="20"/>
      <c r="N11" s="51" t="str">
        <f t="shared" si="4"/>
        <v>고객우대</v>
      </c>
      <c r="O11" s="54">
        <f>SUM(D10+I10+D23+I23+D41+I41)</f>
        <v>215.09399999999999</v>
      </c>
      <c r="P11" s="51" t="str">
        <f t="shared" si="5"/>
        <v>OK케시백</v>
      </c>
      <c r="Q11" s="53">
        <f>SUM(F10+K10+F23+K23+F41+K41)</f>
        <v>3000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/>
      <c r="G12" s="27"/>
      <c r="H12" s="88" t="str">
        <f t="shared" si="2"/>
        <v>-</v>
      </c>
      <c r="I12" s="57"/>
      <c r="J12" s="56" t="str">
        <f t="shared" si="3"/>
        <v>제로페이</v>
      </c>
      <c r="K12" s="58">
        <v>20000</v>
      </c>
      <c r="L12" s="2"/>
      <c r="M12" s="20"/>
      <c r="N12" s="51" t="str">
        <f t="shared" si="4"/>
        <v>-</v>
      </c>
      <c r="O12" s="55">
        <f>SUM(O11*-35)</f>
        <v>-7528.29</v>
      </c>
      <c r="P12" s="51" t="str">
        <f t="shared" si="5"/>
        <v>모바일</v>
      </c>
      <c r="Q12" s="53">
        <f>SUM(F11+K11+F24+K24+F42+K42)</f>
        <v>13000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10476986.544000002</v>
      </c>
      <c r="E13" s="29" t="str">
        <f>+'(1)'!E13</f>
        <v>합계</v>
      </c>
      <c r="F13" s="61">
        <f>SUM(F4:F12)</f>
        <v>10486600</v>
      </c>
      <c r="G13" s="62"/>
      <c r="H13" s="29" t="str">
        <f t="shared" si="2"/>
        <v>합계</v>
      </c>
      <c r="I13" s="60">
        <f>SUM((I4-I5-I6-I7-I8-I9)*$E$1+I11)</f>
        <v>7851967.307</v>
      </c>
      <c r="J13" s="29" t="str">
        <f t="shared" si="3"/>
        <v>합계</v>
      </c>
      <c r="K13" s="61">
        <f>IF(K8=0,0,SUM(K4:K12)-F8)</f>
        <v>7852463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20000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9613.4559999983758</v>
      </c>
      <c r="G14" s="27"/>
      <c r="H14" s="27"/>
      <c r="I14" s="27"/>
      <c r="J14" s="27"/>
      <c r="K14" s="67">
        <f>SUM(K13-I13)</f>
        <v>495.6929999999702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18328953.850999996</v>
      </c>
      <c r="P14" s="39" t="str">
        <f t="shared" si="5"/>
        <v>합계</v>
      </c>
      <c r="Q14" s="69">
        <f>SUM(Q5:Q13)</f>
        <v>18339063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10109.148999998346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11</v>
      </c>
      <c r="Q19" s="48">
        <f>SUM(P19*1000)</f>
        <v>11000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114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114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24</v>
      </c>
      <c r="Q20" s="53">
        <f>SUM(P20*1000)</f>
        <v>24000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8</v>
      </c>
      <c r="Q21" s="53"/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2</v>
      </c>
      <c r="Q22" s="53">
        <f>SUM(P22*1000)</f>
        <v>2000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>
        <v>31</v>
      </c>
      <c r="Q23" s="53"/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5</v>
      </c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91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172</v>
      </c>
      <c r="Q26" s="69">
        <f>SUM(Q19:Q25)</f>
        <v>37000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16047</v>
      </c>
      <c r="P29" s="107">
        <v>16049</v>
      </c>
      <c r="Q29" s="108">
        <f>P29-O29</f>
        <v>2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4" workbookViewId="0">
      <selection activeCell="J20" activeCellId="1" sqref="E20 J20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62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23</v>
      </c>
      <c r="D1" s="9" t="s">
        <v>0</v>
      </c>
      <c r="E1" s="101">
        <f>+'(22)'!E1</f>
        <v>1109</v>
      </c>
      <c r="F1" s="1"/>
      <c r="G1" s="1"/>
      <c r="H1" s="1"/>
      <c r="I1" s="1"/>
      <c r="J1" s="1"/>
      <c r="K1" s="1"/>
      <c r="L1" s="22">
        <f>+ROUND(+O5*0.584/1000,3)</f>
        <v>7.2220000000000004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ROUND((+'(22)'!L2*(C1-1)+L1)/C1,3)</f>
        <v>8.8840000000000003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204.33199999999999</v>
      </c>
      <c r="M3" s="18" t="s">
        <v>10</v>
      </c>
      <c r="N3" s="3"/>
      <c r="O3" s="3"/>
      <c r="P3" s="133" t="str">
        <f>+'(1)'!C1&amp;"년"&amp;'(1)'!E1&amp;"월"&amp;C1&amp;"일"</f>
        <v>2022년10월23일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8007.2259999999997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4360.0600000000004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17584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240000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280000</v>
      </c>
      <c r="L5" s="2"/>
      <c r="M5" s="20"/>
      <c r="N5" s="45" t="str">
        <f>+C4</f>
        <v>판매량</v>
      </c>
      <c r="O5" s="46">
        <f>SUM(D4+I4+D17+I17+D35+I35)</f>
        <v>12367.286</v>
      </c>
      <c r="P5" s="47" t="str">
        <f>+E4</f>
        <v>입금액</v>
      </c>
      <c r="Q5" s="48">
        <f>SUM(F4+K4+F17+K17+F35+K35)</f>
        <v>0</v>
      </c>
      <c r="R5" s="7">
        <v>22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/>
      <c r="E6" s="42" t="str">
        <f>+'(1)'!E6</f>
        <v>천원권</v>
      </c>
      <c r="F6" s="44">
        <v>1000</v>
      </c>
      <c r="G6" s="27"/>
      <c r="H6" s="42" t="str">
        <f t="shared" si="2"/>
        <v>외상전표</v>
      </c>
      <c r="I6" s="50">
        <v>25.581</v>
      </c>
      <c r="J6" s="42" t="str">
        <f t="shared" ref="J6:J13" si="3">+E6</f>
        <v>천원권</v>
      </c>
      <c r="K6" s="44">
        <v>3000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520000</v>
      </c>
      <c r="R6" s="7">
        <v>1.5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1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1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25.581</v>
      </c>
      <c r="P7" s="51" t="str">
        <f t="shared" ref="P7:P14" si="5">+E6</f>
        <v>천원권</v>
      </c>
      <c r="Q7" s="53">
        <f>SUM(F6+K6+F19+K19+F37+K37)</f>
        <v>4000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8456105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12960252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>
        <v>20000</v>
      </c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12960252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163.54499999999999</v>
      </c>
      <c r="E10" s="42" t="str">
        <f>+'(1)'!E10</f>
        <v>OK케시백</v>
      </c>
      <c r="F10" s="44">
        <v>38000</v>
      </c>
      <c r="G10" s="27"/>
      <c r="H10" s="42" t="str">
        <f t="shared" si="2"/>
        <v>고객우대</v>
      </c>
      <c r="I10" s="50">
        <v>0</v>
      </c>
      <c r="J10" s="42" t="str">
        <f t="shared" si="3"/>
        <v>OK케시백</v>
      </c>
      <c r="K10" s="44"/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20000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-5724.0749999999998</v>
      </c>
      <c r="E11" s="42" t="str">
        <f>+'(1)'!E11</f>
        <v>모바일</v>
      </c>
      <c r="F11" s="44">
        <v>60000</v>
      </c>
      <c r="G11" s="27"/>
      <c r="H11" s="87" t="str">
        <f t="shared" si="2"/>
        <v>-</v>
      </c>
      <c r="I11" s="55">
        <f>SUM(I10*-35)</f>
        <v>0</v>
      </c>
      <c r="J11" s="42" t="str">
        <f t="shared" si="3"/>
        <v>모바일</v>
      </c>
      <c r="K11" s="44">
        <v>20000</v>
      </c>
      <c r="L11" s="2"/>
      <c r="M11" s="20"/>
      <c r="N11" s="51" t="str">
        <f t="shared" si="4"/>
        <v>고객우대</v>
      </c>
      <c r="O11" s="54">
        <f>SUM(D10+I10+D23+I23+D41+I41)</f>
        <v>163.54499999999999</v>
      </c>
      <c r="P11" s="51" t="str">
        <f t="shared" si="5"/>
        <v>OK케시백</v>
      </c>
      <c r="Q11" s="53">
        <f>SUM(F10+K10+F23+K23+F41+K41)</f>
        <v>38000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>
        <v>58716</v>
      </c>
      <c r="G12" s="27"/>
      <c r="H12" s="88" t="str">
        <f t="shared" si="2"/>
        <v>-</v>
      </c>
      <c r="I12" s="57"/>
      <c r="J12" s="56" t="str">
        <f t="shared" si="3"/>
        <v>제로페이</v>
      </c>
      <c r="K12" s="58"/>
      <c r="L12" s="2"/>
      <c r="M12" s="20"/>
      <c r="N12" s="51" t="str">
        <f t="shared" si="4"/>
        <v>-</v>
      </c>
      <c r="O12" s="55">
        <f>SUM(O11*-35)</f>
        <v>-5724.0749999999998</v>
      </c>
      <c r="P12" s="51" t="str">
        <f t="shared" si="5"/>
        <v>모바일</v>
      </c>
      <c r="Q12" s="53">
        <f>SUM(F11+K11+F24+K24+F42+K42)</f>
        <v>80000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8874289.5590000004</v>
      </c>
      <c r="E13" s="29" t="str">
        <f>+'(1)'!E13</f>
        <v>합계</v>
      </c>
      <c r="F13" s="61">
        <f>SUM(F4:F12)</f>
        <v>8873821</v>
      </c>
      <c r="G13" s="62"/>
      <c r="H13" s="29" t="str">
        <f t="shared" si="2"/>
        <v>합계</v>
      </c>
      <c r="I13" s="60">
        <f>SUM((I4-I5-I6-I7-I8-I9)*$E$1+I11)</f>
        <v>4806937.2110000001</v>
      </c>
      <c r="J13" s="29" t="str">
        <f t="shared" si="3"/>
        <v>합계</v>
      </c>
      <c r="K13" s="61">
        <f>IF(K8=0,0,SUM(K4:K12)-F8)</f>
        <v>4807147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58716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-468.55900000035763</v>
      </c>
      <c r="G14" s="27"/>
      <c r="H14" s="27"/>
      <c r="I14" s="27"/>
      <c r="J14" s="27"/>
      <c r="K14" s="67">
        <f>SUM(K13-I13)</f>
        <v>209.78899999987334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13681226.770000001</v>
      </c>
      <c r="P14" s="39" t="str">
        <f t="shared" si="5"/>
        <v>합계</v>
      </c>
      <c r="Q14" s="69">
        <f>SUM(Q5:Q13)</f>
        <v>13680968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-258.77000000048429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12</v>
      </c>
      <c r="Q19" s="48">
        <f>SUM(P19*1000)</f>
        <v>12000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114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114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28</v>
      </c>
      <c r="Q20" s="53">
        <f>SUM(P20*1000)</f>
        <v>28000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7</v>
      </c>
      <c r="Q21" s="53"/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/>
      <c r="Q22" s="53">
        <f>SUM(P22*1000)</f>
        <v>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>
        <v>21</v>
      </c>
      <c r="Q23" s="53"/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/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80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148</v>
      </c>
      <c r="Q26" s="69">
        <f>SUM(Q19:Q25)</f>
        <v>40000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16049</v>
      </c>
      <c r="P29" s="107">
        <v>16049</v>
      </c>
      <c r="Q29" s="108">
        <f>P29-O29</f>
        <v>0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7" workbookViewId="0">
      <selection activeCell="B12" sqref="B12"/>
    </sheetView>
  </sheetViews>
  <sheetFormatPr defaultRowHeight="27.75" customHeight="1"/>
  <cols>
    <col min="1" max="2" width="9" style="10"/>
    <col min="3" max="3" width="9" style="10" bestFit="1" customWidth="1"/>
    <col min="4" max="4" width="11.625" style="10" customWidth="1"/>
    <col min="5" max="5" width="11.25" style="10" bestFit="1" customWidth="1"/>
    <col min="6" max="6" width="11.625" style="10" customWidth="1"/>
    <col min="7" max="7" width="5" style="10" customWidth="1"/>
    <col min="8" max="8" width="9" style="10"/>
    <col min="9" max="9" width="11.5" style="10" customWidth="1"/>
    <col min="10" max="10" width="11.25" style="10" bestFit="1" customWidth="1"/>
    <col min="11" max="11" width="11.62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24</v>
      </c>
      <c r="D1" s="9" t="s">
        <v>0</v>
      </c>
      <c r="E1" s="101">
        <f>+'(23)'!E1</f>
        <v>1109</v>
      </c>
      <c r="F1" s="1"/>
      <c r="G1" s="1"/>
      <c r="H1" s="1"/>
      <c r="I1" s="1"/>
      <c r="J1" s="1"/>
      <c r="K1" s="1"/>
      <c r="L1" s="22">
        <f>+ROUND(+O5*0.584/1000,3)</f>
        <v>10.646000000000001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ROUND((+'(23)'!L2*(C1-1)+L1)/C1,3)</f>
        <v>8.9570000000000007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214.96800000000002</v>
      </c>
      <c r="M3" s="18" t="s">
        <v>10</v>
      </c>
      <c r="N3" s="3"/>
      <c r="O3" s="3"/>
      <c r="P3" s="133" t="str">
        <f>+'(1)'!C1&amp;"년"&amp;'(1)'!E1&amp;"월"&amp;C1&amp;"일"</f>
        <v>2022년10월24일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11780.099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6449.098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51686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300000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180000</v>
      </c>
      <c r="L5" s="2"/>
      <c r="M5" s="20"/>
      <c r="N5" s="45" t="str">
        <f>+C4</f>
        <v>판매량</v>
      </c>
      <c r="O5" s="46">
        <f>SUM(D4+I4+D17+I17+D35+I35)</f>
        <v>18229.197</v>
      </c>
      <c r="P5" s="47" t="str">
        <f>+E4</f>
        <v>입금액</v>
      </c>
      <c r="Q5" s="48">
        <f>SUM(F4+K4+F17+K17+F35+K35)</f>
        <v>0</v>
      </c>
      <c r="R5" s="7">
        <v>17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318.84800000000001</v>
      </c>
      <c r="E6" s="42" t="str">
        <f>+'(1)'!E6</f>
        <v>천원권</v>
      </c>
      <c r="F6" s="44">
        <v>3000</v>
      </c>
      <c r="G6" s="27"/>
      <c r="H6" s="42" t="str">
        <f t="shared" si="2"/>
        <v>외상전표</v>
      </c>
      <c r="I6" s="50">
        <v>21.934000000000001</v>
      </c>
      <c r="J6" s="42" t="str">
        <f t="shared" ref="J6:J13" si="3">+E6</f>
        <v>천원권</v>
      </c>
      <c r="K6" s="44">
        <v>1000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480000</v>
      </c>
      <c r="R6" s="7">
        <v>1.3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3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3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340.78200000000004</v>
      </c>
      <c r="P7" s="51" t="str">
        <f t="shared" ref="P7:P14" si="5">+E6</f>
        <v>천원권</v>
      </c>
      <c r="Q7" s="53">
        <f>SUM(F6+K6+F19+K19+F37+K37)</f>
        <v>4000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12348356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19274260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19274260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174.316</v>
      </c>
      <c r="E10" s="42" t="str">
        <f>+'(1)'!E10</f>
        <v>OK케시백</v>
      </c>
      <c r="F10" s="44">
        <v>7100</v>
      </c>
      <c r="G10" s="27"/>
      <c r="H10" s="42" t="str">
        <f t="shared" si="2"/>
        <v>고객우대</v>
      </c>
      <c r="I10" s="50">
        <v>0</v>
      </c>
      <c r="J10" s="42" t="str">
        <f t="shared" si="3"/>
        <v>OK케시백</v>
      </c>
      <c r="K10" s="44"/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-6101.06</v>
      </c>
      <c r="E11" s="42" t="str">
        <f>+'(1)'!E11</f>
        <v>모바일</v>
      </c>
      <c r="F11" s="44">
        <v>5000</v>
      </c>
      <c r="G11" s="27"/>
      <c r="H11" s="87" t="str">
        <f t="shared" si="2"/>
        <v>-</v>
      </c>
      <c r="I11" s="55">
        <f>SUM(I10*-35)</f>
        <v>0</v>
      </c>
      <c r="J11" s="42" t="str">
        <f t="shared" si="3"/>
        <v>모바일</v>
      </c>
      <c r="K11" s="44">
        <v>5000</v>
      </c>
      <c r="L11" s="2"/>
      <c r="M11" s="20"/>
      <c r="N11" s="51" t="str">
        <f t="shared" si="4"/>
        <v>고객우대</v>
      </c>
      <c r="O11" s="54">
        <f>SUM(D10+I10+D23+I23+D41+I41)</f>
        <v>174.316</v>
      </c>
      <c r="P11" s="51" t="str">
        <f t="shared" si="5"/>
        <v>OK케시백</v>
      </c>
      <c r="Q11" s="53">
        <f>SUM(F10+K10+F23+K23+F41+K41)</f>
        <v>7100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>
        <v>40848</v>
      </c>
      <c r="G12" s="27"/>
      <c r="H12" s="88" t="str">
        <f t="shared" si="2"/>
        <v>-</v>
      </c>
      <c r="I12" s="57"/>
      <c r="J12" s="56" t="str">
        <f t="shared" si="3"/>
        <v>제로페이</v>
      </c>
      <c r="K12" s="58">
        <v>20000</v>
      </c>
      <c r="L12" s="2"/>
      <c r="M12" s="20"/>
      <c r="N12" s="51" t="str">
        <f t="shared" si="4"/>
        <v>-</v>
      </c>
      <c r="O12" s="55">
        <f>SUM(O11*-35)</f>
        <v>-6101.06</v>
      </c>
      <c r="P12" s="51" t="str">
        <f t="shared" si="5"/>
        <v>모바일</v>
      </c>
      <c r="Q12" s="53">
        <f>SUM(F11+K11+F24+K24+F42+K42)</f>
        <v>10000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12704426.299000001</v>
      </c>
      <c r="E13" s="29" t="str">
        <f>+'(1)'!E13</f>
        <v>합계</v>
      </c>
      <c r="F13" s="61">
        <f>SUM(F4:F12)</f>
        <v>12704304</v>
      </c>
      <c r="G13" s="62"/>
      <c r="H13" s="29" t="str">
        <f t="shared" si="2"/>
        <v>합계</v>
      </c>
      <c r="I13" s="60">
        <f>SUM((I4-I5-I6-I7-I8-I9)*$E$1+I11)</f>
        <v>7127724.8760000002</v>
      </c>
      <c r="J13" s="29" t="str">
        <f t="shared" si="3"/>
        <v>합계</v>
      </c>
      <c r="K13" s="61">
        <f>IF(K8=0,0,SUM(K4:K12)-F8)</f>
        <v>7131904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60848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-122.29900000058115</v>
      </c>
      <c r="G14" s="27"/>
      <c r="H14" s="27"/>
      <c r="I14" s="27"/>
      <c r="J14" s="27"/>
      <c r="K14" s="67">
        <f>SUM(K13-I13)</f>
        <v>4179.1239999998361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19832151.175000001</v>
      </c>
      <c r="P14" s="39" t="str">
        <f t="shared" si="5"/>
        <v>합계</v>
      </c>
      <c r="Q14" s="69">
        <f>SUM(Q5:Q13)</f>
        <v>19836208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4056.8249999992549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8</v>
      </c>
      <c r="Q19" s="48">
        <f>SUM(P19*1000)</f>
        <v>8000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114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114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21</v>
      </c>
      <c r="Q20" s="53">
        <f>SUM(P20*1000)</f>
        <v>21000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10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2</v>
      </c>
      <c r="Q22" s="53">
        <f>SUM(P22*1000)</f>
        <v>2000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>
        <v>25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11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86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163</v>
      </c>
      <c r="Q26" s="69">
        <f>SUM(Q19:Q25)</f>
        <v>31000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16049</v>
      </c>
      <c r="P29" s="107">
        <v>16054</v>
      </c>
      <c r="Q29" s="108">
        <f>P29-O29</f>
        <v>5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B7" workbookViewId="0">
      <selection activeCell="B12" sqref="B12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5" style="10" customWidth="1"/>
    <col min="7" max="7" width="5" style="10" customWidth="1"/>
    <col min="8" max="8" width="9" style="10"/>
    <col min="9" max="9" width="11.62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25</v>
      </c>
      <c r="D1" s="9" t="s">
        <v>0</v>
      </c>
      <c r="E1" s="101">
        <f>+'(24)'!E1</f>
        <v>1109</v>
      </c>
      <c r="F1" s="1"/>
      <c r="G1" s="1"/>
      <c r="H1" s="1"/>
      <c r="I1" s="1"/>
      <c r="J1" s="1"/>
      <c r="K1" s="1"/>
      <c r="L1" s="22">
        <f>+ROUND(+O5*0.584/1000,3)</f>
        <v>10.646000000000001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ROUND((+'(24)'!L2*(C1-1)+L1)/C1,3)</f>
        <v>9.0250000000000004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225.625</v>
      </c>
      <c r="M3" s="18" t="s">
        <v>10</v>
      </c>
      <c r="N3" s="3"/>
      <c r="O3" s="3"/>
      <c r="P3" s="133" t="str">
        <f>+'(1)'!C1&amp;"년"&amp;'(1)'!E1&amp;"월"&amp;C1&amp;"일"</f>
        <v>2022년10월25일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11780.099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6449.098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51686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300000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180000</v>
      </c>
      <c r="L5" s="2"/>
      <c r="M5" s="20"/>
      <c r="N5" s="45" t="str">
        <f>+C4</f>
        <v>판매량</v>
      </c>
      <c r="O5" s="46">
        <f>SUM(D4+I4+D17+I17+D35+I35)</f>
        <v>18229.197</v>
      </c>
      <c r="P5" s="47" t="str">
        <f>+E4</f>
        <v>입금액</v>
      </c>
      <c r="Q5" s="48">
        <f>SUM(F4+K4+F17+K17+F35+K35)</f>
        <v>0</v>
      </c>
      <c r="R5" s="7">
        <v>17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318.84800000000001</v>
      </c>
      <c r="E6" s="42" t="str">
        <f>+'(1)'!E6</f>
        <v>천원권</v>
      </c>
      <c r="F6" s="44">
        <v>3000</v>
      </c>
      <c r="G6" s="27"/>
      <c r="H6" s="42" t="str">
        <f t="shared" si="2"/>
        <v>외상전표</v>
      </c>
      <c r="I6" s="50">
        <v>21.934000000000001</v>
      </c>
      <c r="J6" s="42" t="str">
        <f t="shared" ref="J6:J13" si="3">+E6</f>
        <v>천원권</v>
      </c>
      <c r="K6" s="44">
        <v>1000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480000</v>
      </c>
      <c r="R6" s="7">
        <v>1.3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3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3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340.78200000000004</v>
      </c>
      <c r="P7" s="51" t="str">
        <f t="shared" ref="P7:P14" si="5">+E6</f>
        <v>천원권</v>
      </c>
      <c r="Q7" s="53">
        <f>SUM(F6+K6+F19+K19+F37+K37)</f>
        <v>4000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12348356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19274260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19274260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174.316</v>
      </c>
      <c r="E10" s="42" t="str">
        <f>+'(1)'!E10</f>
        <v>OK케시백</v>
      </c>
      <c r="F10" s="44">
        <v>7100</v>
      </c>
      <c r="G10" s="27"/>
      <c r="H10" s="42" t="str">
        <f t="shared" si="2"/>
        <v>고객우대</v>
      </c>
      <c r="I10" s="50">
        <v>0</v>
      </c>
      <c r="J10" s="42" t="str">
        <f t="shared" si="3"/>
        <v>OK케시백</v>
      </c>
      <c r="K10" s="44"/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-6101.06</v>
      </c>
      <c r="E11" s="42" t="str">
        <f>+'(1)'!E11</f>
        <v>모바일</v>
      </c>
      <c r="F11" s="44">
        <v>5000</v>
      </c>
      <c r="G11" s="27"/>
      <c r="H11" s="87" t="str">
        <f t="shared" si="2"/>
        <v>-</v>
      </c>
      <c r="I11" s="55">
        <f>SUM(I10*-35)</f>
        <v>0</v>
      </c>
      <c r="J11" s="42" t="str">
        <f t="shared" si="3"/>
        <v>모바일</v>
      </c>
      <c r="K11" s="44"/>
      <c r="L11" s="2"/>
      <c r="M11" s="20"/>
      <c r="N11" s="51" t="str">
        <f t="shared" si="4"/>
        <v>고객우대</v>
      </c>
      <c r="O11" s="54">
        <f>SUM(D10+I10+D23+I23+D41+I41)</f>
        <v>174.316</v>
      </c>
      <c r="P11" s="51" t="str">
        <f t="shared" si="5"/>
        <v>OK케시백</v>
      </c>
      <c r="Q11" s="53">
        <f>SUM(F10+K10+F23+K23+F41+K41)</f>
        <v>7100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>
        <v>40848</v>
      </c>
      <c r="G12" s="27"/>
      <c r="H12" s="88" t="str">
        <f t="shared" si="2"/>
        <v>-</v>
      </c>
      <c r="I12" s="57"/>
      <c r="J12" s="56" t="str">
        <f t="shared" si="3"/>
        <v>제로페이</v>
      </c>
      <c r="K12" s="58">
        <v>20000</v>
      </c>
      <c r="L12" s="2"/>
      <c r="M12" s="20"/>
      <c r="N12" s="51" t="str">
        <f t="shared" si="4"/>
        <v>-</v>
      </c>
      <c r="O12" s="55">
        <f>SUM(O11*-35)</f>
        <v>-6101.06</v>
      </c>
      <c r="P12" s="51" t="str">
        <f t="shared" si="5"/>
        <v>모바일</v>
      </c>
      <c r="Q12" s="53">
        <f>SUM(F11+K11+F24+K24+F42+K42)</f>
        <v>5000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12704426.299000001</v>
      </c>
      <c r="E13" s="29" t="str">
        <f>+'(1)'!E13</f>
        <v>합계</v>
      </c>
      <c r="F13" s="61">
        <f>SUM(F4:F12)</f>
        <v>12704304</v>
      </c>
      <c r="G13" s="62"/>
      <c r="H13" s="29" t="str">
        <f t="shared" si="2"/>
        <v>합계</v>
      </c>
      <c r="I13" s="60">
        <f>SUM((I4-I5-I6-I7-I8-I9)*$E$1+I11)</f>
        <v>7127724.8760000002</v>
      </c>
      <c r="J13" s="29" t="str">
        <f t="shared" si="3"/>
        <v>합계</v>
      </c>
      <c r="K13" s="61">
        <f>IF(K8=0,0,SUM(K4:K12)-F8)</f>
        <v>7126904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60848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-122.29900000058115</v>
      </c>
      <c r="G14" s="27"/>
      <c r="H14" s="27"/>
      <c r="I14" s="27"/>
      <c r="J14" s="27"/>
      <c r="K14" s="67">
        <f>SUM(K13-I13)</f>
        <v>-820.87600000016391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19832151.175000001</v>
      </c>
      <c r="P14" s="39" t="str">
        <f t="shared" si="5"/>
        <v>합계</v>
      </c>
      <c r="Q14" s="69">
        <f>SUM(Q5:Q13)</f>
        <v>19831208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-943.17500000074506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8</v>
      </c>
      <c r="Q19" s="48">
        <f>SUM(P19*1000)</f>
        <v>8000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114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114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21</v>
      </c>
      <c r="Q20" s="53">
        <f>SUM(P20*1000)</f>
        <v>21000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10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2</v>
      </c>
      <c r="Q22" s="53">
        <f>SUM(P22*1000)</f>
        <v>2000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>
        <v>25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11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86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163</v>
      </c>
      <c r="Q26" s="69">
        <f>SUM(Q19:Q25)</f>
        <v>31000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16052</v>
      </c>
      <c r="P29" s="107">
        <v>16054</v>
      </c>
      <c r="Q29" s="108">
        <f>P29-O29</f>
        <v>2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V40"/>
  <sheetViews>
    <sheetView topLeftCell="A7" workbookViewId="0">
      <selection activeCell="K9" sqref="K9"/>
    </sheetView>
  </sheetViews>
  <sheetFormatPr defaultRowHeight="27.75" customHeight="1"/>
  <cols>
    <col min="1" max="2" width="9" style="10"/>
    <col min="3" max="3" width="9" style="10" bestFit="1" customWidth="1"/>
    <col min="4" max="4" width="11.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2:22" ht="18.75" customHeight="1">
      <c r="C1" s="8">
        <v>26</v>
      </c>
      <c r="D1" s="9" t="s">
        <v>0</v>
      </c>
      <c r="E1" s="101">
        <f>+'(25)'!E1</f>
        <v>1109</v>
      </c>
      <c r="F1" s="1"/>
      <c r="G1" s="1"/>
      <c r="H1" s="1"/>
      <c r="I1" s="1"/>
      <c r="J1" s="1"/>
      <c r="K1" s="1"/>
      <c r="L1" s="22">
        <f>+ROUND(+O5*0.584/1000,3)</f>
        <v>10.273999999999999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2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ROUND((+'(25)'!L2*(C1-1)+L1)/C1,3)</f>
        <v>9.0730000000000004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2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235.89800000000002</v>
      </c>
      <c r="M3" s="18" t="s">
        <v>10</v>
      </c>
      <c r="N3" s="3"/>
      <c r="O3" s="3"/>
      <c r="P3" s="133" t="str">
        <f>+'(1)'!C1&amp;"년"&amp;'(1)'!E1&amp;"월"&amp;C1&amp;"일"</f>
        <v>2022년10월26일</v>
      </c>
      <c r="Q3" s="133"/>
      <c r="R3" s="4"/>
      <c r="S3" s="1"/>
      <c r="T3" s="1"/>
      <c r="U3" s="1"/>
      <c r="V3" s="1"/>
    </row>
    <row r="4" spans="2:22" ht="16.5" customHeight="1" thickBot="1">
      <c r="C4" s="34" t="str">
        <f>+'(1)'!C4</f>
        <v>판매량</v>
      </c>
      <c r="D4" s="35">
        <v>10217.093999999999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7374.7179999999998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33956</v>
      </c>
      <c r="S4" s="6" t="s">
        <v>2</v>
      </c>
      <c r="T4" s="1"/>
      <c r="U4" s="1"/>
      <c r="V4" s="1"/>
    </row>
    <row r="5" spans="2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275000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250000</v>
      </c>
      <c r="L5" s="2"/>
      <c r="M5" s="20"/>
      <c r="N5" s="45" t="str">
        <f>+C4</f>
        <v>판매량</v>
      </c>
      <c r="O5" s="46">
        <f>SUM(D4+I4+D17+I17+D35+I35)</f>
        <v>17591.811999999998</v>
      </c>
      <c r="P5" s="47" t="str">
        <f>+E4</f>
        <v>입금액</v>
      </c>
      <c r="Q5" s="48">
        <f>SUM(F4+K4+F17+K17+F35+K35)</f>
        <v>0</v>
      </c>
      <c r="R5" s="7">
        <v>21</v>
      </c>
      <c r="S5" s="6" t="s">
        <v>3</v>
      </c>
      <c r="T5" s="1"/>
      <c r="U5" s="1"/>
      <c r="V5" s="1"/>
    </row>
    <row r="6" spans="2:22" ht="16.5" customHeight="1">
      <c r="C6" s="87" t="str">
        <f>+'(1)'!C6</f>
        <v>외상전표</v>
      </c>
      <c r="D6" s="50">
        <v>372.44499999999999</v>
      </c>
      <c r="E6" s="42" t="str">
        <f>+'(1)'!E6</f>
        <v>천원권</v>
      </c>
      <c r="F6" s="44">
        <v>2000</v>
      </c>
      <c r="G6" s="27"/>
      <c r="H6" s="42" t="str">
        <f t="shared" si="2"/>
        <v>외상전표</v>
      </c>
      <c r="I6" s="50">
        <v>0</v>
      </c>
      <c r="J6" s="42" t="str">
        <f t="shared" ref="J6:J13" si="3">+E6</f>
        <v>천원권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525000</v>
      </c>
      <c r="R6" s="7">
        <v>1.3</v>
      </c>
      <c r="S6" s="6" t="s">
        <v>4</v>
      </c>
      <c r="T6" s="1"/>
      <c r="U6" s="1"/>
      <c r="V6" s="1"/>
    </row>
    <row r="7" spans="2:22" ht="16.5" customHeight="1" thickBot="1">
      <c r="C7" s="87" t="str">
        <f>+'(1)'!C7</f>
        <v>효신(업)</v>
      </c>
      <c r="D7" s="50"/>
      <c r="E7" s="113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3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372.44499999999999</v>
      </c>
      <c r="P7" s="51" t="str">
        <f t="shared" ref="P7:P14" si="5">+E6</f>
        <v>천원권</v>
      </c>
      <c r="Q7" s="53">
        <f>SUM(F6+K6+F19+K19+F37+K37)</f>
        <v>2000</v>
      </c>
      <c r="R7" s="5" t="s">
        <v>5</v>
      </c>
      <c r="S7" s="19" t="s">
        <v>6</v>
      </c>
      <c r="T7" s="1"/>
      <c r="U7" s="1"/>
      <c r="V7" s="1"/>
    </row>
    <row r="8" spans="2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10628754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18552113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2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18552113</v>
      </c>
      <c r="R9" s="5"/>
      <c r="S9" s="1"/>
      <c r="T9" s="1"/>
      <c r="U9" s="1"/>
      <c r="V9" s="1"/>
    </row>
    <row r="10" spans="2:22" ht="16.5" customHeight="1">
      <c r="C10" s="87" t="str">
        <f>+'(1)'!C10</f>
        <v>고객우대</v>
      </c>
      <c r="D10" s="50">
        <v>297.82299999999998</v>
      </c>
      <c r="E10" s="42" t="str">
        <f>+'(1)'!E10</f>
        <v>OK케시백</v>
      </c>
      <c r="F10" s="44">
        <v>2000</v>
      </c>
      <c r="G10" s="27"/>
      <c r="H10" s="42" t="str">
        <f t="shared" si="2"/>
        <v>고객우대</v>
      </c>
      <c r="I10" s="50">
        <v>46.935000000000002</v>
      </c>
      <c r="J10" s="42" t="str">
        <f t="shared" si="3"/>
        <v>OK케시백</v>
      </c>
      <c r="K10" s="44"/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2:22" ht="16.5" customHeight="1">
      <c r="C11" s="87" t="str">
        <f>+'(1)'!C11</f>
        <v>-</v>
      </c>
      <c r="D11" s="55">
        <f>SUM(D10*-35)</f>
        <v>-10423.804999999998</v>
      </c>
      <c r="E11" s="42" t="str">
        <f>+'(1)'!E11</f>
        <v>모바일</v>
      </c>
      <c r="F11" s="44"/>
      <c r="G11" s="27"/>
      <c r="H11" s="87" t="str">
        <f t="shared" si="2"/>
        <v>-</v>
      </c>
      <c r="I11" s="55">
        <f>SUM(I10*-35)</f>
        <v>-1642.7250000000001</v>
      </c>
      <c r="J11" s="42" t="str">
        <f t="shared" si="3"/>
        <v>모바일</v>
      </c>
      <c r="K11" s="44">
        <v>4000</v>
      </c>
      <c r="L11" s="2"/>
      <c r="M11" s="20"/>
      <c r="N11" s="51" t="str">
        <f t="shared" si="4"/>
        <v>고객우대</v>
      </c>
      <c r="O11" s="54">
        <f>SUM(D10+I10+D23+I23+D41+I41)</f>
        <v>344.75799999999998</v>
      </c>
      <c r="P11" s="51" t="str">
        <f t="shared" si="5"/>
        <v>OK케시백</v>
      </c>
      <c r="Q11" s="53">
        <f>SUM(F10+K10+F23+K23+F41+K41)</f>
        <v>2000</v>
      </c>
      <c r="R11" s="5"/>
      <c r="S11" s="1"/>
      <c r="T11" s="1"/>
      <c r="U11" s="1"/>
      <c r="V11" s="1"/>
    </row>
    <row r="12" spans="2:22" ht="16.5" customHeight="1" thickBot="1">
      <c r="B12" s="115"/>
      <c r="C12" s="88" t="str">
        <f>+'(1)'!C12</f>
        <v>-</v>
      </c>
      <c r="D12" s="57"/>
      <c r="E12" s="56" t="str">
        <f>+'(1)'!E12</f>
        <v>제로페이</v>
      </c>
      <c r="F12" s="58"/>
      <c r="G12" s="27"/>
      <c r="H12" s="88" t="str">
        <f t="shared" si="2"/>
        <v>-</v>
      </c>
      <c r="I12" s="57"/>
      <c r="J12" s="56" t="str">
        <f t="shared" si="3"/>
        <v>제로페이</v>
      </c>
      <c r="K12" s="58"/>
      <c r="L12" s="2"/>
      <c r="M12" s="20"/>
      <c r="N12" s="51" t="str">
        <f t="shared" si="4"/>
        <v>-</v>
      </c>
      <c r="O12" s="55">
        <f>SUM(O11*-35)</f>
        <v>-12066.529999999999</v>
      </c>
      <c r="P12" s="51" t="str">
        <f t="shared" si="5"/>
        <v>모바일</v>
      </c>
      <c r="Q12" s="53">
        <f>SUM(F11+K11+F24+K24+F42+K42)</f>
        <v>4000</v>
      </c>
      <c r="R12" s="5"/>
      <c r="S12" s="1"/>
      <c r="T12" s="1"/>
      <c r="U12" s="1"/>
      <c r="V12" s="1"/>
    </row>
    <row r="13" spans="2:22" ht="16.5" customHeight="1" thickBot="1">
      <c r="C13" s="29" t="str">
        <f>+'(1)'!C13</f>
        <v>합계</v>
      </c>
      <c r="D13" s="60">
        <f>SUM((D4-D5-D6-D7-D8-D9)*$E$1+D11)</f>
        <v>10907291.935999999</v>
      </c>
      <c r="E13" s="29" t="str">
        <f>+'(1)'!E13</f>
        <v>합계</v>
      </c>
      <c r="F13" s="61">
        <f>SUM(F4:F12)</f>
        <v>10907754</v>
      </c>
      <c r="G13" s="62"/>
      <c r="H13" s="29" t="str">
        <f t="shared" si="2"/>
        <v>합계</v>
      </c>
      <c r="I13" s="60">
        <f>SUM((I4-I5-I6-I7-I8-I9)*$E$1+I11)</f>
        <v>8176919.5370000005</v>
      </c>
      <c r="J13" s="29" t="str">
        <f t="shared" si="3"/>
        <v>합계</v>
      </c>
      <c r="K13" s="61">
        <f>IF(K8=0,0,SUM(K4:K12)-F8)</f>
        <v>8177359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2:22" ht="16.5" customHeight="1" thickBot="1">
      <c r="C14" s="37"/>
      <c r="D14" s="27"/>
      <c r="E14" s="27"/>
      <c r="F14" s="67">
        <f>SUM(F13-D13)</f>
        <v>462.06400000117719</v>
      </c>
      <c r="G14" s="27"/>
      <c r="H14" s="27"/>
      <c r="I14" s="27"/>
      <c r="J14" s="27"/>
      <c r="K14" s="67">
        <f>SUM(K13-I13)</f>
        <v>439.46299999952316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19084211.472999997</v>
      </c>
      <c r="P14" s="39" t="str">
        <f t="shared" si="5"/>
        <v>합계</v>
      </c>
      <c r="Q14" s="69">
        <f>SUM(Q5:Q13)</f>
        <v>19085113</v>
      </c>
      <c r="R14" s="1"/>
      <c r="S14" s="1"/>
      <c r="T14" s="1"/>
      <c r="U14" s="1"/>
      <c r="V14" s="1"/>
    </row>
    <row r="15" spans="2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901.52700000070035</v>
      </c>
      <c r="R15" s="1"/>
      <c r="S15" s="1"/>
      <c r="T15" s="1"/>
      <c r="U15" s="1"/>
      <c r="V15" s="1"/>
    </row>
    <row r="16" spans="2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17</v>
      </c>
      <c r="Q19" s="48">
        <f>SUM(P19*1000)</f>
        <v>17000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114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114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18</v>
      </c>
      <c r="Q20" s="53">
        <f>SUM(P20*1000)</f>
        <v>18000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10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1</v>
      </c>
      <c r="Q22" s="53">
        <f>SUM(P22*1000)</f>
        <v>1000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>
        <v>25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7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62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140</v>
      </c>
      <c r="Q26" s="69">
        <f>SUM(Q19:Q25)</f>
        <v>36000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16054</v>
      </c>
      <c r="P29" s="107">
        <v>16057</v>
      </c>
      <c r="Q29" s="108">
        <f>P29-O29</f>
        <v>3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4" workbookViewId="0">
      <selection activeCell="F6" sqref="F6"/>
    </sheetView>
  </sheetViews>
  <sheetFormatPr defaultRowHeight="27.75" customHeight="1"/>
  <cols>
    <col min="1" max="2" width="9" style="10"/>
    <col min="3" max="3" width="9" style="10" bestFit="1" customWidth="1"/>
    <col min="4" max="4" width="11.5" style="10" customWidth="1"/>
    <col min="5" max="5" width="11.25" style="10" bestFit="1" customWidth="1"/>
    <col min="6" max="6" width="11.5" style="10" customWidth="1"/>
    <col min="7" max="7" width="5" style="10" customWidth="1"/>
    <col min="8" max="8" width="9" style="10"/>
    <col min="9" max="9" width="11.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27</v>
      </c>
      <c r="D1" s="9" t="s">
        <v>0</v>
      </c>
      <c r="E1" s="101">
        <f>+'(26)'!E1</f>
        <v>1109</v>
      </c>
      <c r="F1" s="1"/>
      <c r="G1" s="1"/>
      <c r="H1" s="1"/>
      <c r="I1" s="1"/>
      <c r="J1" s="1"/>
      <c r="K1" s="1"/>
      <c r="L1" s="22">
        <f>+ROUND(+O5*0.584/1000,3)</f>
        <v>11.561999999999999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ROUND((+'(26)'!L2*(C1-1)+L1)/C1,3)</f>
        <v>9.1649999999999991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247.45499999999998</v>
      </c>
      <c r="M3" s="18" t="s">
        <v>10</v>
      </c>
      <c r="N3" s="3"/>
      <c r="O3" s="3"/>
      <c r="P3" s="133" t="str">
        <f>+'(1)'!C1&amp;"년"&amp;'(1)'!E1&amp;"월"&amp;C1&amp;"일"</f>
        <v>2022년10월27일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12186.237999999999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7612.54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49266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282000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175000</v>
      </c>
      <c r="L5" s="2"/>
      <c r="M5" s="20"/>
      <c r="N5" s="45" t="str">
        <f>+C4</f>
        <v>판매량</v>
      </c>
      <c r="O5" s="46">
        <f>SUM(D4+I4+D17+I17+D35+I35)</f>
        <v>19798.777999999998</v>
      </c>
      <c r="P5" s="47" t="str">
        <f>+E4</f>
        <v>입금액</v>
      </c>
      <c r="Q5" s="48">
        <f>SUM(F4+K4+F17+K17+F35+K35)</f>
        <v>0</v>
      </c>
      <c r="R5" s="7">
        <v>18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232.78399999999999</v>
      </c>
      <c r="E6" s="42" t="str">
        <f>+'(1)'!E6</f>
        <v>천원권</v>
      </c>
      <c r="F6" s="44">
        <v>1000</v>
      </c>
      <c r="G6" s="27"/>
      <c r="H6" s="42" t="str">
        <f t="shared" si="2"/>
        <v>외상전표</v>
      </c>
      <c r="I6" s="50">
        <v>17.536999999999999</v>
      </c>
      <c r="J6" s="42" t="str">
        <f t="shared" ref="J6:J13" si="3">+E6</f>
        <v>천원권</v>
      </c>
      <c r="K6" s="44">
        <v>2000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457000</v>
      </c>
      <c r="R6" s="7">
        <v>1.3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3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3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250.321</v>
      </c>
      <c r="P7" s="51" t="str">
        <f t="shared" ref="P7:P14" si="5">+E6</f>
        <v>천원권</v>
      </c>
      <c r="Q7" s="53">
        <f>SUM(F6+K6+F19+K19+F37+K37)</f>
        <v>3000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12950483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21190681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21190681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525.23500000000001</v>
      </c>
      <c r="E10" s="42" t="str">
        <f>+'(1)'!E10</f>
        <v>OK케시백</v>
      </c>
      <c r="F10" s="44"/>
      <c r="G10" s="27"/>
      <c r="H10" s="42" t="str">
        <f t="shared" si="2"/>
        <v>고객우대</v>
      </c>
      <c r="I10" s="50">
        <v>62.024999999999999</v>
      </c>
      <c r="J10" s="42" t="str">
        <f t="shared" si="3"/>
        <v>OK케시백</v>
      </c>
      <c r="K10" s="44">
        <v>2000</v>
      </c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-18383.225000000002</v>
      </c>
      <c r="E11" s="42" t="str">
        <f>+'(1)'!E11</f>
        <v>모바일</v>
      </c>
      <c r="F11" s="44">
        <v>5000</v>
      </c>
      <c r="G11" s="27"/>
      <c r="H11" s="87" t="str">
        <f t="shared" si="2"/>
        <v>-</v>
      </c>
      <c r="I11" s="55">
        <f>SUM(I10*-35)</f>
        <v>-2170.875</v>
      </c>
      <c r="J11" s="42" t="str">
        <f t="shared" si="3"/>
        <v>모바일</v>
      </c>
      <c r="K11" s="44"/>
      <c r="L11" s="2"/>
      <c r="M11" s="20"/>
      <c r="N11" s="51" t="str">
        <f t="shared" si="4"/>
        <v>고객우대</v>
      </c>
      <c r="O11" s="54">
        <f>SUM(D10+I10+D23+I23+D41+I41)</f>
        <v>587.26</v>
      </c>
      <c r="P11" s="51" t="str">
        <f t="shared" si="5"/>
        <v>OK케시백</v>
      </c>
      <c r="Q11" s="53">
        <f>SUM(F10+K10+F23+K23+F41+K41)</f>
        <v>2000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/>
      <c r="G12" s="27"/>
      <c r="H12" s="88" t="str">
        <f t="shared" si="2"/>
        <v>-</v>
      </c>
      <c r="I12" s="57"/>
      <c r="J12" s="56" t="str">
        <f t="shared" si="3"/>
        <v>제로페이</v>
      </c>
      <c r="K12" s="58"/>
      <c r="L12" s="2"/>
      <c r="M12" s="20"/>
      <c r="N12" s="51" t="str">
        <f t="shared" si="4"/>
        <v>-</v>
      </c>
      <c r="O12" s="55">
        <f>SUM(O11*-35)</f>
        <v>-20554.099999999999</v>
      </c>
      <c r="P12" s="51" t="str">
        <f t="shared" si="5"/>
        <v>모바일</v>
      </c>
      <c r="Q12" s="53">
        <f>SUM(F11+K11+F24+K24+F42+K42)</f>
        <v>5000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13237997.261</v>
      </c>
      <c r="E13" s="29" t="str">
        <f>+'(1)'!E13</f>
        <v>합계</v>
      </c>
      <c r="F13" s="61">
        <f>SUM(F4:F12)</f>
        <v>13238483</v>
      </c>
      <c r="G13" s="62"/>
      <c r="H13" s="29" t="str">
        <f t="shared" si="2"/>
        <v>합계</v>
      </c>
      <c r="I13" s="60">
        <f>SUM((I4-I5-I6-I7-I8-I9)*$E$1+I11)</f>
        <v>8420687.4519999996</v>
      </c>
      <c r="J13" s="29" t="str">
        <f t="shared" si="3"/>
        <v>합계</v>
      </c>
      <c r="K13" s="61">
        <f>IF(K8=0,0,SUM(K4:K12)-F8)</f>
        <v>8419198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485.7390000000596</v>
      </c>
      <c r="G14" s="27"/>
      <c r="H14" s="27"/>
      <c r="I14" s="27"/>
      <c r="J14" s="27"/>
      <c r="K14" s="67">
        <f>SUM(K13-I13)</f>
        <v>-1489.4519999995828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21658684.712999996</v>
      </c>
      <c r="P14" s="39" t="str">
        <f t="shared" si="5"/>
        <v>합계</v>
      </c>
      <c r="Q14" s="69">
        <f>SUM(Q5:Q13)</f>
        <v>21657681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-1003.7129999995232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14</v>
      </c>
      <c r="Q19" s="48">
        <f>SUM(P19*1000)</f>
        <v>14000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114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114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22</v>
      </c>
      <c r="Q20" s="53">
        <f>SUM(P20*1000)</f>
        <v>22000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3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1</v>
      </c>
      <c r="Q22" s="53">
        <f>SUM(P22*1000)</f>
        <v>1000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>
        <v>27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9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83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159</v>
      </c>
      <c r="Q26" s="69">
        <f>SUM(Q19:Q25)</f>
        <v>37000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16057</v>
      </c>
      <c r="P29" s="107">
        <v>16058</v>
      </c>
      <c r="Q29" s="108">
        <f>P29-O29</f>
        <v>1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7" workbookViewId="0">
      <selection activeCell="K9" sqref="K9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28</v>
      </c>
      <c r="D1" s="9" t="s">
        <v>0</v>
      </c>
      <c r="E1" s="101">
        <f>+'(27)'!E1</f>
        <v>1109</v>
      </c>
      <c r="F1" s="1"/>
      <c r="G1" s="1"/>
      <c r="H1" s="1"/>
      <c r="I1" s="1"/>
      <c r="J1" s="1"/>
      <c r="K1" s="1"/>
      <c r="L1" s="22">
        <f>+ROUND(+O5*0.584/1000,3)</f>
        <v>11.356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ROUND((+'(27)'!L2*(C1-1)+L1)/C1,3)</f>
        <v>9.2430000000000003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258.80400000000003</v>
      </c>
      <c r="M3" s="18" t="s">
        <v>10</v>
      </c>
      <c r="N3" s="3"/>
      <c r="O3" s="3"/>
      <c r="P3" s="133" t="str">
        <f>+'(1)'!C1&amp;"년"&amp;'(1)'!E1&amp;"월"&amp;C1&amp;"일"</f>
        <v>2022년10월28일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11778.858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7666.3850000000002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29857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250000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200000</v>
      </c>
      <c r="L5" s="2"/>
      <c r="M5" s="20"/>
      <c r="N5" s="45" t="str">
        <f>+C4</f>
        <v>판매량</v>
      </c>
      <c r="O5" s="46">
        <f>SUM(D4+I4+D17+I17+D35+I35)</f>
        <v>19445.243000000002</v>
      </c>
      <c r="P5" s="47" t="str">
        <f>+E4</f>
        <v>입금액</v>
      </c>
      <c r="Q5" s="48">
        <f>SUM(F4+K4+F17+K17+F35+K35)</f>
        <v>0</v>
      </c>
      <c r="R5" s="7">
        <v>21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416.851</v>
      </c>
      <c r="E6" s="42" t="str">
        <f>+'(1)'!E6</f>
        <v>천원권</v>
      </c>
      <c r="F6" s="44">
        <v>2000</v>
      </c>
      <c r="G6" s="27"/>
      <c r="H6" s="42" t="str">
        <f t="shared" si="2"/>
        <v>외상전표</v>
      </c>
      <c r="I6" s="50"/>
      <c r="J6" s="42" t="str">
        <f t="shared" ref="J6:J13" si="3">+E6</f>
        <v>천원권</v>
      </c>
      <c r="K6" s="44">
        <v>3000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450000</v>
      </c>
      <c r="R6" s="7">
        <v>1.3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3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3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416.851</v>
      </c>
      <c r="P7" s="51" t="str">
        <f t="shared" ref="P7:P14" si="5">+E6</f>
        <v>천원권</v>
      </c>
      <c r="Q7" s="53">
        <f>SUM(F6+K6+F19+K19+F37+K37)</f>
        <v>5000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12195770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20479809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20479809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109.04900000000001</v>
      </c>
      <c r="E10" s="42" t="str">
        <f>+'(1)'!E10</f>
        <v>OK케시백</v>
      </c>
      <c r="F10" s="44"/>
      <c r="G10" s="27"/>
      <c r="H10" s="42" t="str">
        <f t="shared" si="2"/>
        <v>고객우대</v>
      </c>
      <c r="I10" s="50">
        <v>0</v>
      </c>
      <c r="J10" s="42" t="str">
        <f t="shared" si="3"/>
        <v>OK케시백</v>
      </c>
      <c r="K10" s="44">
        <v>15612</v>
      </c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-3816.7150000000001</v>
      </c>
      <c r="E11" s="42" t="str">
        <f>+'(1)'!E11</f>
        <v>모바일</v>
      </c>
      <c r="F11" s="44">
        <v>10000</v>
      </c>
      <c r="G11" s="27"/>
      <c r="H11" s="87" t="str">
        <f t="shared" si="2"/>
        <v>-</v>
      </c>
      <c r="I11" s="55">
        <f>SUM(I10*-35)</f>
        <v>0</v>
      </c>
      <c r="J11" s="42" t="str">
        <f t="shared" si="3"/>
        <v>모바일</v>
      </c>
      <c r="K11" s="44"/>
      <c r="L11" s="2"/>
      <c r="M11" s="20"/>
      <c r="N11" s="51" t="str">
        <f t="shared" si="4"/>
        <v>고객우대</v>
      </c>
      <c r="O11" s="54">
        <f>SUM(D10+I10+D23+I23+D41+I41)</f>
        <v>109.04900000000001</v>
      </c>
      <c r="P11" s="51" t="str">
        <f t="shared" si="5"/>
        <v>OK케시백</v>
      </c>
      <c r="Q11" s="53">
        <f>SUM(F10+K10+F23+K23+F41+K41)</f>
        <v>15612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>
        <v>138070</v>
      </c>
      <c r="G12" s="27"/>
      <c r="H12" s="88" t="str">
        <f t="shared" si="2"/>
        <v>-</v>
      </c>
      <c r="I12" s="57"/>
      <c r="J12" s="56" t="str">
        <f t="shared" si="3"/>
        <v>제로페이</v>
      </c>
      <c r="K12" s="58"/>
      <c r="L12" s="2"/>
      <c r="M12" s="20"/>
      <c r="N12" s="51" t="str">
        <f t="shared" si="4"/>
        <v>-</v>
      </c>
      <c r="O12" s="55">
        <f>SUM(O11*-35)</f>
        <v>-3816.7150000000001</v>
      </c>
      <c r="P12" s="51" t="str">
        <f t="shared" si="5"/>
        <v>모바일</v>
      </c>
      <c r="Q12" s="53">
        <f>SUM(F11+K11+F24+K24+F42+K42)</f>
        <v>10000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12596649.048</v>
      </c>
      <c r="E13" s="29" t="str">
        <f>+'(1)'!E13</f>
        <v>합계</v>
      </c>
      <c r="F13" s="61">
        <f>SUM(F4:F12)</f>
        <v>12595840</v>
      </c>
      <c r="G13" s="62"/>
      <c r="H13" s="29" t="str">
        <f t="shared" si="2"/>
        <v>합계</v>
      </c>
      <c r="I13" s="60">
        <f>SUM((I4-I5-I6-I7-I8-I9)*$E$1+I11)</f>
        <v>8502020.9649999999</v>
      </c>
      <c r="J13" s="29" t="str">
        <f t="shared" si="3"/>
        <v>합계</v>
      </c>
      <c r="K13" s="61">
        <f>IF(K8=0,0,SUM(K4:K12)-F8)</f>
        <v>8502651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138070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-809.04800000041723</v>
      </c>
      <c r="G14" s="27"/>
      <c r="H14" s="27"/>
      <c r="I14" s="27"/>
      <c r="J14" s="27"/>
      <c r="K14" s="67">
        <f>SUM(K13-I13)</f>
        <v>630.03500000014901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21098670.013000004</v>
      </c>
      <c r="P14" s="39" t="str">
        <f t="shared" si="5"/>
        <v>합계</v>
      </c>
      <c r="Q14" s="69">
        <f>SUM(Q5:Q13)</f>
        <v>21098491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-179.01300000026822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14</v>
      </c>
      <c r="Q19" s="48">
        <f>SUM(P19*1000)</f>
        <v>14000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114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114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27</v>
      </c>
      <c r="Q20" s="53">
        <f>SUM(P20*1000)</f>
        <v>27000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6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2</v>
      </c>
      <c r="Q22" s="53">
        <f>SUM(P22*1000)</f>
        <v>2000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>
        <v>26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7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95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177</v>
      </c>
      <c r="Q26" s="69">
        <f>SUM(Q19:Q25)</f>
        <v>43000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16058</v>
      </c>
      <c r="P29" s="107">
        <v>16060</v>
      </c>
      <c r="Q29" s="108">
        <f>P29-O29</f>
        <v>2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K8" sqref="K8"/>
    </sheetView>
  </sheetViews>
  <sheetFormatPr defaultRowHeight="27.75" customHeight="1"/>
  <cols>
    <col min="1" max="2" width="9" style="10"/>
    <col min="3" max="3" width="9" style="10" bestFit="1" customWidth="1"/>
    <col min="4" max="4" width="11.5" style="10" customWidth="1"/>
    <col min="5" max="5" width="11.25" style="10" bestFit="1" customWidth="1"/>
    <col min="6" max="6" width="11.5" style="10" customWidth="1"/>
    <col min="7" max="7" width="5" style="10" customWidth="1"/>
    <col min="8" max="8" width="9" style="10"/>
    <col min="9" max="9" width="11.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29</v>
      </c>
      <c r="D1" s="9" t="s">
        <v>0</v>
      </c>
      <c r="E1" s="101">
        <f>+'(28)'!E1</f>
        <v>1109</v>
      </c>
      <c r="F1" s="1"/>
      <c r="G1" s="1"/>
      <c r="H1" s="1"/>
      <c r="I1" s="1"/>
      <c r="J1" s="1"/>
      <c r="K1" s="1"/>
      <c r="L1" s="22">
        <f>+ROUND(+O5*0.584/1000,3)</f>
        <v>9.3710000000000004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ROUND((+'(28)'!L2*(C1-1)+L1)/C1,3)</f>
        <v>9.2469999999999999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268.16300000000001</v>
      </c>
      <c r="M3" s="18" t="s">
        <v>10</v>
      </c>
      <c r="N3" s="3"/>
      <c r="O3" s="3"/>
      <c r="P3" s="133" t="str">
        <f>+'(1)'!C1&amp;"년"&amp;'(1)'!E1&amp;"월"&amp;C1&amp;"일"</f>
        <v>2022년10월29일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9117.01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6929.9809999999998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34596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265000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280000</v>
      </c>
      <c r="L5" s="2"/>
      <c r="M5" s="20"/>
      <c r="N5" s="45" t="str">
        <f>+C4</f>
        <v>판매량</v>
      </c>
      <c r="O5" s="46">
        <f>SUM(D4+I4+D17+I17+D35+I35)</f>
        <v>16046.991</v>
      </c>
      <c r="P5" s="47" t="str">
        <f>+E4</f>
        <v>입금액</v>
      </c>
      <c r="Q5" s="48">
        <f>SUM(F4+K4+F17+K17+F35+K35)</f>
        <v>0</v>
      </c>
      <c r="R5" s="7">
        <v>20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12.154999999999999</v>
      </c>
      <c r="E6" s="42" t="str">
        <f>+'(1)'!E6</f>
        <v>천원권</v>
      </c>
      <c r="F6" s="44">
        <v>3000</v>
      </c>
      <c r="G6" s="27"/>
      <c r="H6" s="42" t="str">
        <f t="shared" si="2"/>
        <v>외상전표</v>
      </c>
      <c r="I6" s="50"/>
      <c r="J6" s="42" t="str">
        <f t="shared" ref="J6:J13" si="3">+E6</f>
        <v>천원권</v>
      </c>
      <c r="K6" s="44">
        <v>1000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545000</v>
      </c>
      <c r="R6" s="7">
        <v>1.5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3" t="str">
        <f>+'(1)'!E7</f>
        <v>블루/레드포인트</v>
      </c>
      <c r="F7" s="44">
        <v>41340</v>
      </c>
      <c r="G7" s="27"/>
      <c r="H7" s="87" t="str">
        <f t="shared" si="2"/>
        <v>효신(업)</v>
      </c>
      <c r="I7" s="50"/>
      <c r="J7" s="113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12.154999999999999</v>
      </c>
      <c r="P7" s="51" t="str">
        <f t="shared" ref="P7:P14" si="5">+E6</f>
        <v>천원권</v>
      </c>
      <c r="Q7" s="53">
        <f>SUM(F6+K6+F19+K19+F37+K37)</f>
        <v>4000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9838993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17191829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41340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17191829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28.667000000000002</v>
      </c>
      <c r="E10" s="42" t="str">
        <f>+'(1)'!E10</f>
        <v>OK케시백</v>
      </c>
      <c r="F10" s="44"/>
      <c r="G10" s="27"/>
      <c r="H10" s="42" t="str">
        <f t="shared" si="2"/>
        <v>고객우대</v>
      </c>
      <c r="I10" s="50"/>
      <c r="J10" s="42" t="str">
        <f t="shared" si="3"/>
        <v>OK케시백</v>
      </c>
      <c r="K10" s="44"/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-1003.345</v>
      </c>
      <c r="E11" s="42" t="str">
        <f>+'(1)'!E11</f>
        <v>모바일</v>
      </c>
      <c r="F11" s="44"/>
      <c r="G11" s="27"/>
      <c r="H11" s="87" t="str">
        <f t="shared" si="2"/>
        <v>-</v>
      </c>
      <c r="I11" s="55">
        <f>SUM(I10*-35)</f>
        <v>0</v>
      </c>
      <c r="J11" s="42" t="str">
        <f t="shared" si="3"/>
        <v>모바일</v>
      </c>
      <c r="K11" s="44">
        <v>5000</v>
      </c>
      <c r="L11" s="2"/>
      <c r="M11" s="20"/>
      <c r="N11" s="51" t="str">
        <f t="shared" si="4"/>
        <v>고객우대</v>
      </c>
      <c r="O11" s="54">
        <f>SUM(D10+I10+D23+I23+D41+I41)</f>
        <v>28.667000000000002</v>
      </c>
      <c r="P11" s="51" t="str">
        <f t="shared" si="5"/>
        <v>OK케시백</v>
      </c>
      <c r="Q11" s="53">
        <f>SUM(F10+K10+F23+K23+F41+K41)</f>
        <v>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/>
      <c r="G12" s="27"/>
      <c r="H12" s="88" t="str">
        <f t="shared" si="2"/>
        <v>-</v>
      </c>
      <c r="I12" s="57"/>
      <c r="J12" s="56" t="str">
        <f t="shared" si="3"/>
        <v>제로페이</v>
      </c>
      <c r="K12" s="58">
        <v>46975</v>
      </c>
      <c r="L12" s="2"/>
      <c r="M12" s="20"/>
      <c r="N12" s="51" t="str">
        <f t="shared" si="4"/>
        <v>-</v>
      </c>
      <c r="O12" s="55">
        <f>SUM(O11*-35)</f>
        <v>-1003.345</v>
      </c>
      <c r="P12" s="51" t="str">
        <f t="shared" si="5"/>
        <v>모바일</v>
      </c>
      <c r="Q12" s="53">
        <f>SUM(F11+K11+F24+K24+F42+K42)</f>
        <v>5000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10096280.85</v>
      </c>
      <c r="E13" s="29" t="str">
        <f>+'(1)'!E13</f>
        <v>합계</v>
      </c>
      <c r="F13" s="61">
        <f>SUM(F4:F12)</f>
        <v>10148333</v>
      </c>
      <c r="G13" s="62"/>
      <c r="H13" s="29" t="str">
        <f t="shared" si="2"/>
        <v>합계</v>
      </c>
      <c r="I13" s="60">
        <f>SUM((I4-I5-I6-I7-I8-I9)*$E$1+I11)</f>
        <v>7685348.9289999995</v>
      </c>
      <c r="J13" s="29" t="str">
        <f t="shared" si="3"/>
        <v>합계</v>
      </c>
      <c r="K13" s="61">
        <f>IF(K8=0,0,SUM(K4:K12)-F8)</f>
        <v>7685811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46975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52052.150000000373</v>
      </c>
      <c r="G14" s="27"/>
      <c r="H14" s="27"/>
      <c r="I14" s="27"/>
      <c r="J14" s="27"/>
      <c r="K14" s="67">
        <f>SUM(K13-I13)</f>
        <v>462.07100000046194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17781629.778999999</v>
      </c>
      <c r="P14" s="39" t="str">
        <f t="shared" si="5"/>
        <v>합계</v>
      </c>
      <c r="Q14" s="69">
        <f>SUM(Q5:Q13)</f>
        <v>17834144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52514.221000000834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14</v>
      </c>
      <c r="Q19" s="48">
        <f>SUM(P19*1000)</f>
        <v>14000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114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114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33</v>
      </c>
      <c r="Q20" s="53">
        <f>SUM(P20*1000)</f>
        <v>33000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8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7</v>
      </c>
      <c r="Q22" s="53">
        <f>SUM(P22*1000)</f>
        <v>7000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>
        <v>20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4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75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161</v>
      </c>
      <c r="Q26" s="69">
        <f>SUM(Q19:Q25)</f>
        <v>54000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16060</v>
      </c>
      <c r="P29" s="107">
        <v>16067</v>
      </c>
      <c r="Q29" s="108">
        <f>P29-O29</f>
        <v>7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4" workbookViewId="0">
      <selection activeCell="K5" sqref="K5"/>
    </sheetView>
  </sheetViews>
  <sheetFormatPr defaultRowHeight="27.75" customHeight="1"/>
  <cols>
    <col min="1" max="2" width="9" style="10"/>
    <col min="3" max="3" width="9" style="10" bestFit="1" customWidth="1"/>
    <col min="4" max="4" width="11.5" style="10" customWidth="1"/>
    <col min="5" max="5" width="11.25" style="10" bestFit="1" customWidth="1"/>
    <col min="6" max="6" width="11.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30</v>
      </c>
      <c r="D1" s="9" t="s">
        <v>0</v>
      </c>
      <c r="E1" s="101">
        <f>+'(29)'!E1</f>
        <v>1109</v>
      </c>
      <c r="F1" s="1"/>
      <c r="G1" s="1"/>
      <c r="H1" s="1"/>
      <c r="I1" s="1"/>
      <c r="J1" s="1"/>
      <c r="K1" s="1"/>
      <c r="L1" s="22">
        <f>+ROUND(+O5*0.584/1000,3)</f>
        <v>7.16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ROUND((+'(29)'!L2*(C1-1)+L1)/C1,3)</f>
        <v>9.1769999999999996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275.31</v>
      </c>
      <c r="M3" s="18" t="s">
        <v>10</v>
      </c>
      <c r="N3" s="3"/>
      <c r="O3" s="3"/>
      <c r="P3" s="133" t="str">
        <f>+'(1)'!C1&amp;"년"&amp;'(1)'!E1&amp;"월"&amp;C1&amp;"일"</f>
        <v>2022년10월30일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7385.3069999999998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4875.6769999999997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21621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375000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270000</v>
      </c>
      <c r="L5" s="2"/>
      <c r="M5" s="20"/>
      <c r="N5" s="45" t="str">
        <f>+C4</f>
        <v>판매량</v>
      </c>
      <c r="O5" s="46">
        <f>SUM(D4+I4+D17+I17+D35+I35)</f>
        <v>12260.984</v>
      </c>
      <c r="P5" s="47" t="str">
        <f>+E4</f>
        <v>입금액</v>
      </c>
      <c r="Q5" s="48">
        <f>SUM(F4+K4+F17+K17+F35+K35)</f>
        <v>0</v>
      </c>
      <c r="R5" s="7">
        <v>21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22.282</v>
      </c>
      <c r="E6" s="42" t="str">
        <f>+'(1)'!E6</f>
        <v>천원권</v>
      </c>
      <c r="F6" s="44">
        <v>2000</v>
      </c>
      <c r="G6" s="27"/>
      <c r="H6" s="42" t="str">
        <f t="shared" si="2"/>
        <v>외상전표</v>
      </c>
      <c r="I6" s="50"/>
      <c r="J6" s="42" t="str">
        <f t="shared" ref="J6:J13" si="3">+E6</f>
        <v>천원권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645000</v>
      </c>
      <c r="R6" s="7">
        <v>1.5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3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3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22.282</v>
      </c>
      <c r="P7" s="51" t="str">
        <f t="shared" ref="P7:P14" si="5">+E6</f>
        <v>천원권</v>
      </c>
      <c r="Q7" s="53">
        <f>SUM(F6+K6+F19+K19+F37+K37)</f>
        <v>2000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7748457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12807193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12807193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124.233</v>
      </c>
      <c r="E10" s="42" t="str">
        <f>+'(1)'!E10</f>
        <v>OK케시백</v>
      </c>
      <c r="F10" s="44">
        <v>5000</v>
      </c>
      <c r="G10" s="27"/>
      <c r="H10" s="42" t="str">
        <f t="shared" si="2"/>
        <v>고객우대</v>
      </c>
      <c r="I10" s="50">
        <v>64.768000000000001</v>
      </c>
      <c r="J10" s="42" t="str">
        <f t="shared" si="3"/>
        <v>OK케시백</v>
      </c>
      <c r="K10" s="44"/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-4348.1549999999997</v>
      </c>
      <c r="E11" s="42" t="str">
        <f>+'(1)'!E11</f>
        <v>모바일</v>
      </c>
      <c r="F11" s="44">
        <v>10000</v>
      </c>
      <c r="G11" s="27"/>
      <c r="H11" s="87" t="str">
        <f t="shared" si="2"/>
        <v>-</v>
      </c>
      <c r="I11" s="55">
        <f>SUM(I10*-35)</f>
        <v>-2266.88</v>
      </c>
      <c r="J11" s="42" t="str">
        <f t="shared" si="3"/>
        <v>모바일</v>
      </c>
      <c r="K11" s="44">
        <v>29000</v>
      </c>
      <c r="L11" s="2"/>
      <c r="M11" s="20"/>
      <c r="N11" s="51" t="str">
        <f t="shared" si="4"/>
        <v>고객우대</v>
      </c>
      <c r="O11" s="54">
        <f>SUM(D10+I10+D23+I23+D41+I41)</f>
        <v>189.001</v>
      </c>
      <c r="P11" s="51" t="str">
        <f t="shared" si="5"/>
        <v>OK케시백</v>
      </c>
      <c r="Q11" s="53">
        <f>SUM(F10+K10+F23+K23+F41+K41)</f>
        <v>5000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>
        <v>20000</v>
      </c>
      <c r="G12" s="27"/>
      <c r="H12" s="88" t="str">
        <f t="shared" si="2"/>
        <v>-</v>
      </c>
      <c r="I12" s="57"/>
      <c r="J12" s="56" t="str">
        <f t="shared" si="3"/>
        <v>제로페이</v>
      </c>
      <c r="K12" s="58"/>
      <c r="L12" s="2"/>
      <c r="M12" s="20"/>
      <c r="N12" s="51" t="str">
        <f t="shared" si="4"/>
        <v>-</v>
      </c>
      <c r="O12" s="55">
        <f>SUM(O11*-35)</f>
        <v>-6615.0349999999999</v>
      </c>
      <c r="P12" s="51" t="str">
        <f t="shared" si="5"/>
        <v>모바일</v>
      </c>
      <c r="Q12" s="53">
        <f>SUM(F11+K11+F24+K24+F42+K42)</f>
        <v>39000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8161246.5699999994</v>
      </c>
      <c r="E13" s="29" t="str">
        <f>+'(1)'!E13</f>
        <v>합계</v>
      </c>
      <c r="F13" s="61">
        <f>SUM(F4:F12)</f>
        <v>8160457</v>
      </c>
      <c r="G13" s="62"/>
      <c r="H13" s="29" t="str">
        <f t="shared" si="2"/>
        <v>합계</v>
      </c>
      <c r="I13" s="60">
        <f>SUM((I4-I5-I6-I7-I8-I9)*$E$1+I11)</f>
        <v>5404858.9129999997</v>
      </c>
      <c r="J13" s="29" t="str">
        <f t="shared" si="3"/>
        <v>합계</v>
      </c>
      <c r="K13" s="61">
        <f>IF(K8=0,0,SUM(K4:K12)-F8)</f>
        <v>5357736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20000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-789.5699999993667</v>
      </c>
      <c r="G14" s="27"/>
      <c r="H14" s="27"/>
      <c r="I14" s="27"/>
      <c r="J14" s="27"/>
      <c r="K14" s="67">
        <f>SUM(K13-I13)</f>
        <v>-47122.912999999709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13566105.483000001</v>
      </c>
      <c r="P14" s="39" t="str">
        <f t="shared" si="5"/>
        <v>합계</v>
      </c>
      <c r="Q14" s="69">
        <f>SUM(Q5:Q13)</f>
        <v>13518193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-47912.482999999076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9</v>
      </c>
      <c r="Q19" s="48">
        <f>SUM(P19*1000)</f>
        <v>9000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114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114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25</v>
      </c>
      <c r="Q20" s="53">
        <f>SUM(P20*1000)</f>
        <v>25000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6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2</v>
      </c>
      <c r="Q22" s="53">
        <f>SUM(P22*1000)</f>
        <v>2000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>
        <v>23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/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71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136</v>
      </c>
      <c r="Q26" s="69">
        <f>SUM(Q19:Q25)</f>
        <v>36000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16067</v>
      </c>
      <c r="P29" s="107">
        <v>16069</v>
      </c>
      <c r="Q29" s="108">
        <f>P29-O29</f>
        <v>2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abSelected="1" topLeftCell="A2" workbookViewId="0">
      <selection activeCell="R7" sqref="R7"/>
    </sheetView>
  </sheetViews>
  <sheetFormatPr defaultRowHeight="27.75" customHeight="1"/>
  <cols>
    <col min="1" max="2" width="9" style="10"/>
    <col min="3" max="3" width="9" style="10" bestFit="1" customWidth="1"/>
    <col min="4" max="4" width="11.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2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31</v>
      </c>
      <c r="D1" s="9" t="s">
        <v>0</v>
      </c>
      <c r="E1" s="101">
        <f>+'(30)'!$E$1</f>
        <v>1109</v>
      </c>
      <c r="F1" s="1"/>
      <c r="G1" s="1"/>
      <c r="H1" s="1"/>
      <c r="I1" s="1"/>
      <c r="J1" s="1"/>
      <c r="K1" s="1"/>
      <c r="L1" s="22">
        <f>+ROUND(+O5*0.584/1000,3)</f>
        <v>7.0060000000000002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ROUND((+'(30)'!L2*(C1-1)+L1)/C1,3)</f>
        <v>9.1069999999999993</v>
      </c>
      <c r="M2" s="18" t="s">
        <v>7</v>
      </c>
      <c r="N2" s="132" t="s">
        <v>1</v>
      </c>
      <c r="O2" s="132"/>
      <c r="P2" s="132"/>
      <c r="Q2" s="132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29" t="str">
        <f t="shared" si="0"/>
        <v>제   목</v>
      </c>
      <c r="K3" s="29" t="str">
        <f t="shared" si="0"/>
        <v>수량 및 금액</v>
      </c>
      <c r="L3" s="21">
        <f>+L2*C1</f>
        <v>282.31700000000001</v>
      </c>
      <c r="M3" s="18" t="s">
        <v>10</v>
      </c>
      <c r="N3" s="3"/>
      <c r="O3" s="3"/>
      <c r="P3" s="133" t="str">
        <f>+'(1)'!C1&amp;"년"&amp;'(1)'!E1&amp;"월"&amp;C1&amp;"일"</f>
        <v>2022년10월31일</v>
      </c>
      <c r="Q3" s="133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11111.585999999999</v>
      </c>
      <c r="E4" s="34" t="str">
        <f>+'(1)'!E4</f>
        <v>입금액</v>
      </c>
      <c r="F4" s="36"/>
      <c r="G4" s="27"/>
      <c r="H4" s="34" t="str">
        <f>+C4</f>
        <v>판매량</v>
      </c>
      <c r="I4" s="35">
        <v>885.70500000000004</v>
      </c>
      <c r="J4" s="34" t="str">
        <f>+E4</f>
        <v>입금액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45087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+'(1)'!E5</f>
        <v>고액권</v>
      </c>
      <c r="F5" s="44">
        <v>215000</v>
      </c>
      <c r="G5" s="27"/>
      <c r="H5" s="42" t="str">
        <f t="shared" ref="H5:H13" si="2">+C5</f>
        <v>법인전표</v>
      </c>
      <c r="I5" s="43"/>
      <c r="J5" s="42" t="str">
        <f>+E5</f>
        <v>고액권</v>
      </c>
      <c r="K5" s="44">
        <v>35000</v>
      </c>
      <c r="L5" s="2"/>
      <c r="M5" s="20"/>
      <c r="N5" s="45" t="str">
        <f>+C4</f>
        <v>판매량</v>
      </c>
      <c r="O5" s="46">
        <f>SUM(D4+I4+D17+I17+D35+I35)</f>
        <v>11997.290999999999</v>
      </c>
      <c r="P5" s="47" t="str">
        <f>+E4</f>
        <v>입금액</v>
      </c>
      <c r="Q5" s="48">
        <f>SUM(F4+K4+F17+K17+F35+K35)</f>
        <v>0</v>
      </c>
      <c r="R5" s="7">
        <v>20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239.16300000000001</v>
      </c>
      <c r="E6" s="42" t="str">
        <f>+'(1)'!E6</f>
        <v>천원권</v>
      </c>
      <c r="F6" s="44">
        <v>3000</v>
      </c>
      <c r="G6" s="27"/>
      <c r="H6" s="42" t="str">
        <f t="shared" si="2"/>
        <v>외상전표</v>
      </c>
      <c r="I6" s="50"/>
      <c r="J6" s="42" t="str">
        <f t="shared" ref="J6:J13" si="3">+E6</f>
        <v>천원권</v>
      </c>
      <c r="K6" s="44">
        <v>4000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고액권</v>
      </c>
      <c r="Q6" s="53">
        <f>SUM(F5+K5+F18+K18+F36+K36)</f>
        <v>250000</v>
      </c>
      <c r="R6" s="7">
        <v>1.5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113" t="str">
        <f>+'(1)'!E7</f>
        <v>블루/레드포인트</v>
      </c>
      <c r="F7" s="44"/>
      <c r="G7" s="27"/>
      <c r="H7" s="87" t="str">
        <f t="shared" si="2"/>
        <v>효신(업)</v>
      </c>
      <c r="I7" s="50"/>
      <c r="J7" s="113" t="str">
        <f t="shared" si="3"/>
        <v>블루/레드포인트</v>
      </c>
      <c r="K7" s="44"/>
      <c r="L7" s="2"/>
      <c r="M7" s="20"/>
      <c r="N7" s="51" t="str">
        <f t="shared" ref="N7:N14" si="4">+C6</f>
        <v>외상전표</v>
      </c>
      <c r="O7" s="54">
        <f>SUM(D6+I6+D19+I19+D37+I37)</f>
        <v>239.16300000000001</v>
      </c>
      <c r="P7" s="51" t="str">
        <f t="shared" ref="P7:P14" si="5">+E6</f>
        <v>천원권</v>
      </c>
      <c r="Q7" s="53">
        <f>SUM(F6+K6+F19+K19+F37+K37)</f>
        <v>7000</v>
      </c>
      <c r="R7" s="5" t="s">
        <v>64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+'(1)'!E8</f>
        <v>신용카드</v>
      </c>
      <c r="F8" s="44">
        <v>11809492</v>
      </c>
      <c r="G8" s="27"/>
      <c r="H8" s="34" t="str">
        <f t="shared" si="2"/>
        <v>자가소비</v>
      </c>
      <c r="I8" s="50"/>
      <c r="J8" s="42" t="str">
        <f t="shared" si="3"/>
        <v>신용카드</v>
      </c>
      <c r="K8" s="44">
        <v>12750217</v>
      </c>
      <c r="L8" s="2"/>
      <c r="M8" s="20"/>
      <c r="N8" s="51" t="str">
        <f t="shared" si="4"/>
        <v>효신(업)</v>
      </c>
      <c r="O8" s="52">
        <f>SUM(D7+I7+D20+I20+D38+I38)</f>
        <v>0</v>
      </c>
      <c r="P8" s="112" t="str">
        <f t="shared" si="5"/>
        <v>블루/레드포인트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+'(1)'!E9</f>
        <v>상품권</v>
      </c>
      <c r="F9" s="44"/>
      <c r="G9" s="27"/>
      <c r="H9" s="42" t="str">
        <f t="shared" si="2"/>
        <v>-</v>
      </c>
      <c r="I9" s="50"/>
      <c r="J9" s="42" t="str">
        <f t="shared" si="3"/>
        <v>상품권</v>
      </c>
      <c r="K9" s="44"/>
      <c r="L9" s="2"/>
      <c r="M9" s="20"/>
      <c r="N9" s="51" t="str">
        <f t="shared" si="4"/>
        <v>자가소비</v>
      </c>
      <c r="O9" s="54">
        <f>SUM(D8+I8+D21+I21+D39+I39)</f>
        <v>0</v>
      </c>
      <c r="P9" s="51" t="str">
        <f t="shared" si="5"/>
        <v>신용카드</v>
      </c>
      <c r="Q9" s="53">
        <f>IF(K8=0,F8,IF(F21=0,K8,IF(K21=0,F21,K21)))</f>
        <v>12750217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166.845</v>
      </c>
      <c r="E10" s="42" t="str">
        <f>+'(1)'!E10</f>
        <v>OK케시백</v>
      </c>
      <c r="F10" s="44">
        <v>8900</v>
      </c>
      <c r="G10" s="27"/>
      <c r="H10" s="42" t="str">
        <f t="shared" si="2"/>
        <v>고객우대</v>
      </c>
      <c r="I10" s="50">
        <v>62.304000000000002</v>
      </c>
      <c r="J10" s="42" t="str">
        <f t="shared" si="3"/>
        <v>OK케시백</v>
      </c>
      <c r="K10" s="44"/>
      <c r="L10" s="2"/>
      <c r="M10" s="20"/>
      <c r="N10" s="51" t="str">
        <f t="shared" si="4"/>
        <v>-</v>
      </c>
      <c r="O10" s="54"/>
      <c r="P10" s="51" t="str">
        <f t="shared" si="5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>
      <c r="C11" s="87" t="str">
        <f>+'(1)'!C11</f>
        <v>-</v>
      </c>
      <c r="D11" s="55">
        <f>SUM(D10*-35)</f>
        <v>-5839.5749999999998</v>
      </c>
      <c r="E11" s="42" t="str">
        <f>+'(1)'!E11</f>
        <v>모바일</v>
      </c>
      <c r="F11" s="44">
        <v>15000</v>
      </c>
      <c r="G11" s="27"/>
      <c r="H11" s="87" t="str">
        <f t="shared" si="2"/>
        <v>-</v>
      </c>
      <c r="I11" s="55">
        <f>SUM(I10*-35)</f>
        <v>-2180.64</v>
      </c>
      <c r="J11" s="42" t="str">
        <f t="shared" si="3"/>
        <v>모바일</v>
      </c>
      <c r="K11" s="44"/>
      <c r="L11" s="2"/>
      <c r="M11" s="20"/>
      <c r="N11" s="51" t="str">
        <f t="shared" si="4"/>
        <v>고객우대</v>
      </c>
      <c r="O11" s="54">
        <f>SUM(D10+I10+D23+I23+D41+I41)</f>
        <v>229.149</v>
      </c>
      <c r="P11" s="51" t="str">
        <f t="shared" si="5"/>
        <v>OK케시백</v>
      </c>
      <c r="Q11" s="53">
        <f>SUM(F10+K10+F23+K23+F41+K41)</f>
        <v>8900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+'(1)'!E12</f>
        <v>제로페이</v>
      </c>
      <c r="F12" s="58"/>
      <c r="G12" s="27"/>
      <c r="H12" s="88" t="str">
        <f t="shared" si="2"/>
        <v>-</v>
      </c>
      <c r="I12" s="57"/>
      <c r="J12" s="56" t="str">
        <f t="shared" si="3"/>
        <v>제로페이</v>
      </c>
      <c r="K12" s="58"/>
      <c r="L12" s="2"/>
      <c r="M12" s="20"/>
      <c r="N12" s="51" t="str">
        <f t="shared" si="4"/>
        <v>-</v>
      </c>
      <c r="O12" s="55">
        <f>SUM(O11*-35)</f>
        <v>-8020.2150000000001</v>
      </c>
      <c r="P12" s="51" t="str">
        <f t="shared" si="5"/>
        <v>모바일</v>
      </c>
      <c r="Q12" s="53">
        <f>SUM(F11+K11+F24+K24+F42+K42)</f>
        <v>15000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12051677.532</v>
      </c>
      <c r="E13" s="29" t="str">
        <f>+'(1)'!E13</f>
        <v>합계</v>
      </c>
      <c r="F13" s="61">
        <f>SUM(F4:F12)</f>
        <v>12051392</v>
      </c>
      <c r="G13" s="62"/>
      <c r="H13" s="29" t="str">
        <f t="shared" si="2"/>
        <v>합계</v>
      </c>
      <c r="I13" s="60">
        <f>SUM((I4-I5-I6-I7-I8-I9)*$E$1+I11)</f>
        <v>980066.20500000007</v>
      </c>
      <c r="J13" s="29" t="str">
        <f t="shared" si="3"/>
        <v>합계</v>
      </c>
      <c r="K13" s="61">
        <f>IF(K8=0,0,SUM(K4:K12)-F8)</f>
        <v>979725</v>
      </c>
      <c r="L13" s="2"/>
      <c r="M13" s="20"/>
      <c r="N13" s="63" t="str">
        <f t="shared" si="4"/>
        <v>-</v>
      </c>
      <c r="O13" s="64"/>
      <c r="P13" s="63" t="str">
        <f t="shared" si="5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-285.53199999965727</v>
      </c>
      <c r="G14" s="27"/>
      <c r="H14" s="27"/>
      <c r="I14" s="27"/>
      <c r="J14" s="27"/>
      <c r="K14" s="67">
        <f>SUM(K13-I13)</f>
        <v>-341.20500000007451</v>
      </c>
      <c r="L14" s="2">
        <f>SUM(L4:L13)</f>
        <v>0</v>
      </c>
      <c r="M14" s="18" t="s">
        <v>9</v>
      </c>
      <c r="N14" s="39" t="str">
        <f t="shared" si="4"/>
        <v>합계</v>
      </c>
      <c r="O14" s="68">
        <f>SUM((O5-O6-O7-O8-O9-O10)*+E1+O12)</f>
        <v>13031743.737</v>
      </c>
      <c r="P14" s="39" t="str">
        <f t="shared" si="5"/>
        <v>합계</v>
      </c>
      <c r="Q14" s="69">
        <f>SUM(Q5:Q13)</f>
        <v>13031117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-626.73699999973178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입금액</v>
      </c>
      <c r="F17" s="36"/>
      <c r="G17" s="27"/>
      <c r="H17" s="34" t="str">
        <f>+C4</f>
        <v>판매량</v>
      </c>
      <c r="I17" s="35">
        <v>0</v>
      </c>
      <c r="J17" s="34" t="str">
        <f>+E4</f>
        <v>입금액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고액권</v>
      </c>
      <c r="F18" s="44"/>
      <c r="G18" s="27"/>
      <c r="H18" s="42" t="str">
        <f>+C5</f>
        <v>법인전표</v>
      </c>
      <c r="I18" s="43"/>
      <c r="J18" s="42" t="str">
        <f>+E5</f>
        <v>고액권</v>
      </c>
      <c r="K18" s="44"/>
      <c r="L18" s="2"/>
      <c r="M18" s="1"/>
      <c r="N18" s="118" t="s">
        <v>35</v>
      </c>
      <c r="O18" s="131"/>
      <c r="P18" s="71" t="s">
        <v>36</v>
      </c>
      <c r="Q18" s="72" t="s">
        <v>37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42" t="str">
        <f t="shared" ref="E19:E25" si="9">+E6</f>
        <v>천원권</v>
      </c>
      <c r="F19" s="44"/>
      <c r="G19" s="27"/>
      <c r="H19" s="42" t="str">
        <f t="shared" ref="H19:H25" si="10">+C6</f>
        <v>외상전표</v>
      </c>
      <c r="I19" s="50"/>
      <c r="J19" s="42" t="str">
        <f t="shared" ref="J19:J25" si="11">+E6</f>
        <v>천원권</v>
      </c>
      <c r="K19" s="44"/>
      <c r="L19" s="2"/>
      <c r="M19" s="1"/>
      <c r="N19" s="122" t="s">
        <v>38</v>
      </c>
      <c r="O19" s="123"/>
      <c r="P19" s="73">
        <v>10</v>
      </c>
      <c r="Q19" s="48">
        <f>SUM(P19*1000)</f>
        <v>10000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114" t="str">
        <f t="shared" si="9"/>
        <v>블루/레드포인트</v>
      </c>
      <c r="F20" s="44"/>
      <c r="G20" s="27"/>
      <c r="H20" s="42" t="str">
        <f t="shared" si="10"/>
        <v>효신(업)</v>
      </c>
      <c r="I20" s="50"/>
      <c r="J20" s="114" t="str">
        <f t="shared" si="11"/>
        <v>블루/레드포인트</v>
      </c>
      <c r="K20" s="44"/>
      <c r="L20" s="2"/>
      <c r="M20" s="1"/>
      <c r="N20" s="128" t="s">
        <v>39</v>
      </c>
      <c r="O20" s="129"/>
      <c r="P20" s="74">
        <v>18</v>
      </c>
      <c r="Q20" s="53">
        <f>SUM(P20*1000)</f>
        <v>18000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8" t="s">
        <v>49</v>
      </c>
      <c r="O21" s="129"/>
      <c r="P21" s="74">
        <v>8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30" t="s">
        <v>54</v>
      </c>
      <c r="O22" s="125"/>
      <c r="P22" s="74">
        <v>3</v>
      </c>
      <c r="Q22" s="53">
        <f>SUM(P22*1000)</f>
        <v>3000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4" t="s">
        <v>62</v>
      </c>
      <c r="O23" s="125"/>
      <c r="P23" s="74">
        <v>21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4" t="s">
        <v>53</v>
      </c>
      <c r="O24" s="125"/>
      <c r="P24" s="74">
        <v>9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6" t="s">
        <v>40</v>
      </c>
      <c r="O25" s="127"/>
      <c r="P25" s="75">
        <f>+P26-SUM(P19:P24)</f>
        <v>71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8" t="s">
        <v>41</v>
      </c>
      <c r="O26" s="119"/>
      <c r="P26" s="77">
        <v>140</v>
      </c>
      <c r="Q26" s="69">
        <f>SUM(Q19:Q25)</f>
        <v>31000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6" t="s">
        <v>55</v>
      </c>
      <c r="O28" s="104" t="s">
        <v>56</v>
      </c>
      <c r="P28" s="104" t="s">
        <v>57</v>
      </c>
      <c r="Q28" s="105" t="s">
        <v>58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7"/>
      <c r="O29" s="106">
        <v>16069</v>
      </c>
      <c r="P29" s="107">
        <v>16072</v>
      </c>
      <c r="Q29" s="108">
        <v>3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34</vt:i4>
      </vt:variant>
    </vt:vector>
  </HeadingPairs>
  <TitlesOfParts>
    <vt:vector size="34" baseType="lpstr">
      <vt:lpstr>(1)</vt:lpstr>
      <vt:lpstr>(2)</vt:lpstr>
      <vt:lpstr>(3)</vt:lpstr>
      <vt:lpstr>(4)</vt:lpstr>
      <vt:lpstr>(5)</vt:lpstr>
      <vt:lpstr>(6)</vt:lpstr>
      <vt:lpstr>(7)</vt:lpstr>
      <vt:lpstr>(8)</vt:lpstr>
      <vt:lpstr>(9)</vt:lpstr>
      <vt:lpstr>(10)</vt:lpstr>
      <vt:lpstr>(11)</vt:lpstr>
      <vt:lpstr>(12)</vt:lpstr>
      <vt:lpstr>(13)</vt:lpstr>
      <vt:lpstr>(14)</vt:lpstr>
      <vt:lpstr>(15)</vt:lpstr>
      <vt:lpstr>(16)</vt:lpstr>
      <vt:lpstr>(17)</vt:lpstr>
      <vt:lpstr>(18)</vt:lpstr>
      <vt:lpstr>(19)</vt:lpstr>
      <vt:lpstr>(20)</vt:lpstr>
      <vt:lpstr>(21)</vt:lpstr>
      <vt:lpstr>(22)</vt:lpstr>
      <vt:lpstr>(23)</vt:lpstr>
      <vt:lpstr>(24)</vt:lpstr>
      <vt:lpstr>(25)</vt:lpstr>
      <vt:lpstr>(26)</vt:lpstr>
      <vt:lpstr>(27)</vt:lpstr>
      <vt:lpstr>(28)</vt:lpstr>
      <vt:lpstr>(29)</vt:lpstr>
      <vt:lpstr>(30)</vt:lpstr>
      <vt:lpstr>(31)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2017-12-05T23:48:13Z</cp:lastPrinted>
  <dcterms:created xsi:type="dcterms:W3CDTF">2017-04-25T00:27:17Z</dcterms:created>
  <dcterms:modified xsi:type="dcterms:W3CDTF">2022-11-01T00:52:34Z</dcterms:modified>
</cp:coreProperties>
</file>