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externalReferences>
    <externalReference r:id="rId32"/>
  </externalReferences>
  <calcPr calcId="144525"/>
</workbook>
</file>

<file path=xl/calcChain.xml><?xml version="1.0" encoding="utf-8"?>
<calcChain xmlns="http://schemas.openxmlformats.org/spreadsheetml/2006/main">
  <c r="F12" i="158" l="1"/>
  <c r="D11" i="148" l="1"/>
  <c r="E14" i="132" l="1"/>
  <c r="F8" i="132"/>
  <c r="K8" i="13" l="1"/>
  <c r="K3" i="144" l="1"/>
  <c r="K3" i="145"/>
  <c r="K3" i="146"/>
  <c r="K3" i="147"/>
  <c r="K3" i="148"/>
  <c r="K3" i="149"/>
  <c r="K3" i="150"/>
  <c r="K3" i="151"/>
  <c r="K3" i="152"/>
  <c r="K3" i="153"/>
  <c r="K3" i="154"/>
  <c r="K3" i="155"/>
  <c r="K3" i="156"/>
  <c r="K3" i="157"/>
  <c r="K3" i="158"/>
  <c r="K3" i="159"/>
  <c r="K3" i="143"/>
  <c r="K3" i="142"/>
  <c r="K3" i="141"/>
  <c r="K3" i="140"/>
  <c r="K3" i="139"/>
  <c r="K3" i="138"/>
  <c r="F3" i="133"/>
  <c r="P27" i="1" l="1"/>
  <c r="I26" i="13" l="1"/>
  <c r="I26" i="131"/>
  <c r="I26" i="132"/>
  <c r="I26" i="133"/>
  <c r="I26" i="134"/>
  <c r="I26" i="135"/>
  <c r="I26" i="136"/>
  <c r="I26" i="137"/>
  <c r="I26" i="138"/>
  <c r="I26" i="139"/>
  <c r="I26" i="140"/>
  <c r="I26" i="141"/>
  <c r="I26" i="142"/>
  <c r="I26" i="143"/>
  <c r="I26" i="144"/>
  <c r="I26" i="145"/>
  <c r="I26" i="146"/>
  <c r="I26" i="147"/>
  <c r="I26" i="148"/>
  <c r="I26" i="149"/>
  <c r="I26" i="150"/>
  <c r="I26" i="151"/>
  <c r="I26" i="152"/>
  <c r="I26" i="153"/>
  <c r="I26" i="154"/>
  <c r="I26" i="155"/>
  <c r="I26" i="156"/>
  <c r="I26" i="157"/>
  <c r="I26" i="158"/>
  <c r="I26" i="159"/>
  <c r="I26" i="1"/>
  <c r="D26" i="13"/>
  <c r="D26" i="131"/>
  <c r="D26" i="132"/>
  <c r="D26" i="133"/>
  <c r="D26" i="134"/>
  <c r="D26" i="135"/>
  <c r="D26" i="136"/>
  <c r="D26" i="137"/>
  <c r="D26" i="138"/>
  <c r="D26" i="139"/>
  <c r="D26" i="140"/>
  <c r="D26" i="141"/>
  <c r="D26" i="142"/>
  <c r="D26" i="143"/>
  <c r="D26" i="144"/>
  <c r="D26" i="145"/>
  <c r="D26" i="146"/>
  <c r="D26" i="147"/>
  <c r="D26" i="148"/>
  <c r="D26" i="149"/>
  <c r="D26" i="150"/>
  <c r="D26" i="151"/>
  <c r="D26" i="152"/>
  <c r="D26" i="153"/>
  <c r="D26" i="154"/>
  <c r="D26" i="155"/>
  <c r="D26" i="156"/>
  <c r="D26" i="157"/>
  <c r="D26" i="158"/>
  <c r="D26" i="159"/>
  <c r="D13" i="1"/>
  <c r="P27" i="13" l="1"/>
  <c r="P27" i="131"/>
  <c r="P27" i="132"/>
  <c r="P27" i="133"/>
  <c r="P27" i="134"/>
  <c r="P27" i="135"/>
  <c r="P27" i="136"/>
  <c r="P27" i="137"/>
  <c r="P27" i="138"/>
  <c r="P27" i="139"/>
  <c r="P27" i="140"/>
  <c r="P27" i="141"/>
  <c r="P27" i="142"/>
  <c r="P27" i="143"/>
  <c r="P27" i="144"/>
  <c r="P27" i="145"/>
  <c r="P27" i="146"/>
  <c r="P27" i="147"/>
  <c r="P27" i="148"/>
  <c r="P27" i="149"/>
  <c r="P27" i="150"/>
  <c r="P27" i="151"/>
  <c r="P27" i="152"/>
  <c r="P27" i="153"/>
  <c r="P27" i="154"/>
  <c r="P27" i="155"/>
  <c r="P27" i="156"/>
  <c r="P27" i="157"/>
  <c r="P27" i="158"/>
  <c r="P27" i="159"/>
  <c r="J12" i="13" l="1"/>
  <c r="J11" i="13"/>
  <c r="J10" i="13"/>
  <c r="J9" i="13"/>
  <c r="J8" i="13"/>
  <c r="J7" i="13"/>
  <c r="J6" i="13"/>
  <c r="J5" i="13"/>
  <c r="J4" i="13"/>
  <c r="J3" i="13"/>
  <c r="J12" i="131"/>
  <c r="J11" i="131"/>
  <c r="J10" i="131"/>
  <c r="J9" i="131"/>
  <c r="J8" i="131"/>
  <c r="J7" i="131"/>
  <c r="J6" i="131"/>
  <c r="J5" i="131"/>
  <c r="J4" i="131"/>
  <c r="J3" i="131"/>
  <c r="J12" i="132"/>
  <c r="J11" i="132"/>
  <c r="J10" i="132"/>
  <c r="J8" i="132"/>
  <c r="J7" i="132"/>
  <c r="J6" i="132"/>
  <c r="J5" i="132"/>
  <c r="J4" i="132"/>
  <c r="J3" i="132"/>
  <c r="J12" i="133"/>
  <c r="J11" i="133"/>
  <c r="J10" i="133"/>
  <c r="J8" i="133"/>
  <c r="J7" i="133"/>
  <c r="J6" i="133"/>
  <c r="J5" i="133"/>
  <c r="J4" i="133"/>
  <c r="J3" i="133"/>
  <c r="J12" i="134"/>
  <c r="J11" i="134"/>
  <c r="J10" i="134"/>
  <c r="J8" i="134"/>
  <c r="J7" i="134"/>
  <c r="J6" i="134"/>
  <c r="J5" i="134"/>
  <c r="J4" i="134"/>
  <c r="J3" i="134"/>
  <c r="J12" i="135"/>
  <c r="J11" i="135"/>
  <c r="J10" i="135"/>
  <c r="J8" i="135"/>
  <c r="J7" i="135"/>
  <c r="J6" i="135"/>
  <c r="J5" i="135"/>
  <c r="J4" i="135"/>
  <c r="J3" i="135"/>
  <c r="J12" i="136"/>
  <c r="J11" i="136"/>
  <c r="J10" i="136"/>
  <c r="J9" i="136"/>
  <c r="J8" i="136"/>
  <c r="J7" i="136"/>
  <c r="J6" i="136"/>
  <c r="J5" i="136"/>
  <c r="J4" i="136"/>
  <c r="J3" i="136"/>
  <c r="J12" i="137"/>
  <c r="J11" i="137"/>
  <c r="J10" i="137"/>
  <c r="J9" i="137"/>
  <c r="J8" i="137"/>
  <c r="J7" i="137"/>
  <c r="J6" i="137"/>
  <c r="J5" i="137"/>
  <c r="J4" i="137"/>
  <c r="J3" i="137"/>
  <c r="J12" i="138"/>
  <c r="J11" i="138"/>
  <c r="J10" i="138"/>
  <c r="J9" i="138"/>
  <c r="J8" i="138"/>
  <c r="J7" i="138"/>
  <c r="J6" i="138"/>
  <c r="J5" i="138"/>
  <c r="J4" i="138"/>
  <c r="J3" i="138"/>
  <c r="J12" i="139"/>
  <c r="J11" i="139"/>
  <c r="J10" i="139"/>
  <c r="J9" i="139"/>
  <c r="J8" i="139"/>
  <c r="J7" i="139"/>
  <c r="J6" i="139"/>
  <c r="J5" i="139"/>
  <c r="J4" i="139"/>
  <c r="J3" i="139"/>
  <c r="J12" i="140"/>
  <c r="J11" i="140"/>
  <c r="J10" i="140"/>
  <c r="J8" i="140"/>
  <c r="J7" i="140"/>
  <c r="J6" i="140"/>
  <c r="J5" i="140"/>
  <c r="J4" i="140"/>
  <c r="J3" i="140"/>
  <c r="J12" i="141"/>
  <c r="J11" i="141"/>
  <c r="J10" i="141"/>
  <c r="J9" i="141"/>
  <c r="J8" i="141"/>
  <c r="J7" i="141"/>
  <c r="J6" i="141"/>
  <c r="J5" i="141"/>
  <c r="J4" i="141"/>
  <c r="J3" i="141"/>
  <c r="J12" i="142"/>
  <c r="J11" i="142"/>
  <c r="J10" i="142"/>
  <c r="J9" i="142"/>
  <c r="J8" i="142"/>
  <c r="J7" i="142"/>
  <c r="J6" i="142"/>
  <c r="J5" i="142"/>
  <c r="J4" i="142"/>
  <c r="J3" i="142"/>
  <c r="J12" i="143"/>
  <c r="J11" i="143"/>
  <c r="J10" i="143"/>
  <c r="J9" i="143"/>
  <c r="J8" i="143"/>
  <c r="J7" i="143"/>
  <c r="J6" i="143"/>
  <c r="J5" i="143"/>
  <c r="J4" i="143"/>
  <c r="J3" i="143"/>
  <c r="J12" i="144"/>
  <c r="J11" i="144"/>
  <c r="J10" i="144"/>
  <c r="J9" i="144"/>
  <c r="J8" i="144"/>
  <c r="J7" i="144"/>
  <c r="J6" i="144"/>
  <c r="J5" i="144"/>
  <c r="J4" i="144"/>
  <c r="J3" i="144"/>
  <c r="J12" i="145"/>
  <c r="J11" i="145"/>
  <c r="J10" i="145"/>
  <c r="J9" i="145"/>
  <c r="J8" i="145"/>
  <c r="J7" i="145"/>
  <c r="J6" i="145"/>
  <c r="J5" i="145"/>
  <c r="J4" i="145"/>
  <c r="J3" i="145"/>
  <c r="J12" i="146"/>
  <c r="J11" i="146"/>
  <c r="J10" i="146"/>
  <c r="J9" i="146"/>
  <c r="J8" i="146"/>
  <c r="J7" i="146"/>
  <c r="J6" i="146"/>
  <c r="J5" i="146"/>
  <c r="J4" i="146"/>
  <c r="J3" i="146"/>
  <c r="J12" i="147"/>
  <c r="J11" i="147"/>
  <c r="J10" i="147"/>
  <c r="J9" i="147"/>
  <c r="J8" i="147"/>
  <c r="J7" i="147"/>
  <c r="J6" i="147"/>
  <c r="J5" i="147"/>
  <c r="J4" i="147"/>
  <c r="J3" i="147"/>
  <c r="J12" i="148"/>
  <c r="J11" i="148"/>
  <c r="J10" i="148"/>
  <c r="J9" i="148"/>
  <c r="J8" i="148"/>
  <c r="J7" i="148"/>
  <c r="J6" i="148"/>
  <c r="J5" i="148"/>
  <c r="J4" i="148"/>
  <c r="J3" i="148"/>
  <c r="J12" i="149"/>
  <c r="J11" i="149"/>
  <c r="J10" i="149"/>
  <c r="J9" i="149"/>
  <c r="J8" i="149"/>
  <c r="J7" i="149"/>
  <c r="J6" i="149"/>
  <c r="J5" i="149"/>
  <c r="J4" i="149"/>
  <c r="J3" i="149"/>
  <c r="J12" i="150"/>
  <c r="J11" i="150"/>
  <c r="J10" i="150"/>
  <c r="J9" i="150"/>
  <c r="J8" i="150"/>
  <c r="J7" i="150"/>
  <c r="J6" i="150"/>
  <c r="J5" i="150"/>
  <c r="J4" i="150"/>
  <c r="J3" i="150"/>
  <c r="J12" i="151"/>
  <c r="J11" i="151"/>
  <c r="J10" i="151"/>
  <c r="J9" i="151"/>
  <c r="J8" i="151"/>
  <c r="J7" i="151"/>
  <c r="J6" i="151"/>
  <c r="J5" i="151"/>
  <c r="J4" i="151"/>
  <c r="J3" i="151"/>
  <c r="J12" i="152"/>
  <c r="J11" i="152"/>
  <c r="J10" i="152"/>
  <c r="J9" i="152"/>
  <c r="J8" i="152"/>
  <c r="J7" i="152"/>
  <c r="J6" i="152"/>
  <c r="J5" i="152"/>
  <c r="J4" i="152"/>
  <c r="J3" i="152"/>
  <c r="J12" i="153"/>
  <c r="J11" i="153"/>
  <c r="J10" i="153"/>
  <c r="J9" i="153"/>
  <c r="J8" i="153"/>
  <c r="J7" i="153"/>
  <c r="J6" i="153"/>
  <c r="J5" i="153"/>
  <c r="J4" i="153"/>
  <c r="J3" i="153"/>
  <c r="J12" i="154"/>
  <c r="J11" i="154"/>
  <c r="J10" i="154"/>
  <c r="J9" i="154"/>
  <c r="J8" i="154"/>
  <c r="J7" i="154"/>
  <c r="J6" i="154"/>
  <c r="J5" i="154"/>
  <c r="J4" i="154"/>
  <c r="J3" i="154"/>
  <c r="J12" i="155"/>
  <c r="J11" i="155"/>
  <c r="J10" i="155"/>
  <c r="J9" i="155"/>
  <c r="J8" i="155"/>
  <c r="J7" i="155"/>
  <c r="J6" i="155"/>
  <c r="J5" i="155"/>
  <c r="J4" i="155"/>
  <c r="J3" i="155"/>
  <c r="J12" i="156"/>
  <c r="J11" i="156"/>
  <c r="J10" i="156"/>
  <c r="J9" i="156"/>
  <c r="J8" i="156"/>
  <c r="J7" i="156"/>
  <c r="J6" i="156"/>
  <c r="J5" i="156"/>
  <c r="J4" i="156"/>
  <c r="J3" i="156"/>
  <c r="J12" i="157"/>
  <c r="J11" i="157"/>
  <c r="J10" i="157"/>
  <c r="J9" i="157"/>
  <c r="J8" i="157"/>
  <c r="J7" i="157"/>
  <c r="J6" i="157"/>
  <c r="J5" i="157"/>
  <c r="J4" i="157"/>
  <c r="J3" i="157"/>
  <c r="J12" i="158"/>
  <c r="J11" i="158"/>
  <c r="J10" i="158"/>
  <c r="J9" i="158"/>
  <c r="J8" i="158"/>
  <c r="J7" i="158"/>
  <c r="J6" i="158"/>
  <c r="J5" i="158"/>
  <c r="J4" i="158"/>
  <c r="J3" i="158"/>
  <c r="J12" i="159"/>
  <c r="J11" i="159"/>
  <c r="J10" i="159"/>
  <c r="J9" i="159"/>
  <c r="J8" i="159"/>
  <c r="J7" i="159"/>
  <c r="J6" i="159"/>
  <c r="J5" i="159"/>
  <c r="J4" i="159"/>
  <c r="J3" i="159"/>
  <c r="J12" i="1"/>
  <c r="J11" i="1"/>
  <c r="J10" i="1"/>
  <c r="J9" i="1"/>
  <c r="J8" i="1"/>
  <c r="J7" i="1"/>
  <c r="J6" i="1"/>
  <c r="J5" i="1"/>
  <c r="J4" i="1"/>
  <c r="J3" i="1"/>
  <c r="E13" i="13"/>
  <c r="E12" i="13"/>
  <c r="E11" i="13"/>
  <c r="E10" i="13"/>
  <c r="E9" i="13"/>
  <c r="E8" i="13"/>
  <c r="E7" i="13"/>
  <c r="E6" i="13"/>
  <c r="E5" i="13"/>
  <c r="E4" i="13"/>
  <c r="E13" i="131"/>
  <c r="E12" i="131"/>
  <c r="E11" i="131"/>
  <c r="E10" i="131"/>
  <c r="E9" i="131"/>
  <c r="E8" i="131"/>
  <c r="E7" i="131"/>
  <c r="E6" i="131"/>
  <c r="E5" i="131"/>
  <c r="E4" i="131"/>
  <c r="E13" i="132"/>
  <c r="E12" i="132"/>
  <c r="E11" i="132"/>
  <c r="E10" i="132"/>
  <c r="E8" i="132"/>
  <c r="E7" i="132"/>
  <c r="E6" i="132"/>
  <c r="E5" i="132"/>
  <c r="E4" i="132"/>
  <c r="E13" i="133"/>
  <c r="E12" i="133"/>
  <c r="E11" i="133"/>
  <c r="E10" i="133"/>
  <c r="E9" i="133"/>
  <c r="E8" i="133"/>
  <c r="E7" i="133"/>
  <c r="E6" i="133"/>
  <c r="E5" i="133"/>
  <c r="E4" i="133"/>
  <c r="E13" i="134"/>
  <c r="E12" i="134"/>
  <c r="E11" i="134"/>
  <c r="E10" i="134"/>
  <c r="E9" i="134"/>
  <c r="E8" i="134"/>
  <c r="E7" i="134"/>
  <c r="E6" i="134"/>
  <c r="E5" i="134"/>
  <c r="E4" i="134"/>
  <c r="E13" i="135"/>
  <c r="E12" i="135"/>
  <c r="E11" i="135"/>
  <c r="E10" i="135"/>
  <c r="E9" i="135"/>
  <c r="E8" i="135"/>
  <c r="E7" i="135"/>
  <c r="E6" i="135"/>
  <c r="E5" i="135"/>
  <c r="E4" i="135"/>
  <c r="E13" i="136"/>
  <c r="E12" i="136"/>
  <c r="E11" i="136"/>
  <c r="E10" i="136"/>
  <c r="E9" i="136"/>
  <c r="E8" i="136"/>
  <c r="E7" i="136"/>
  <c r="E6" i="136"/>
  <c r="E5" i="136"/>
  <c r="E4" i="136"/>
  <c r="E13" i="137"/>
  <c r="E12" i="137"/>
  <c r="E11" i="137"/>
  <c r="E10" i="137"/>
  <c r="E9" i="137"/>
  <c r="E8" i="137"/>
  <c r="E7" i="137"/>
  <c r="E6" i="137"/>
  <c r="E5" i="137"/>
  <c r="E4" i="137"/>
  <c r="E13" i="138"/>
  <c r="E12" i="138"/>
  <c r="E11" i="138"/>
  <c r="E10" i="138"/>
  <c r="E9" i="138"/>
  <c r="E8" i="138"/>
  <c r="E7" i="138"/>
  <c r="E6" i="138"/>
  <c r="E5" i="138"/>
  <c r="E4" i="138"/>
  <c r="E13" i="139"/>
  <c r="E12" i="139"/>
  <c r="E11" i="139"/>
  <c r="E10" i="139"/>
  <c r="E9" i="139"/>
  <c r="E8" i="139"/>
  <c r="E7" i="139"/>
  <c r="E6" i="139"/>
  <c r="E5" i="139"/>
  <c r="E4" i="139"/>
  <c r="E13" i="140"/>
  <c r="E12" i="140"/>
  <c r="E11" i="140"/>
  <c r="E10" i="140"/>
  <c r="E9" i="140"/>
  <c r="E8" i="140"/>
  <c r="E7" i="140"/>
  <c r="E6" i="140"/>
  <c r="E5" i="140"/>
  <c r="E4" i="140"/>
  <c r="E13" i="141"/>
  <c r="E12" i="141"/>
  <c r="E11" i="141"/>
  <c r="E10" i="141"/>
  <c r="E9" i="141"/>
  <c r="E8" i="141"/>
  <c r="E7" i="141"/>
  <c r="E6" i="141"/>
  <c r="E5" i="141"/>
  <c r="E4" i="141"/>
  <c r="E13" i="142"/>
  <c r="E12" i="142"/>
  <c r="E11" i="142"/>
  <c r="E10" i="142"/>
  <c r="E9" i="142"/>
  <c r="E8" i="142"/>
  <c r="E7" i="142"/>
  <c r="E6" i="142"/>
  <c r="E5" i="142"/>
  <c r="E4" i="142"/>
  <c r="E13" i="143"/>
  <c r="E12" i="143"/>
  <c r="E11" i="143"/>
  <c r="E10" i="143"/>
  <c r="E9" i="143"/>
  <c r="E8" i="143"/>
  <c r="E7" i="143"/>
  <c r="E6" i="143"/>
  <c r="E5" i="143"/>
  <c r="E4" i="143"/>
  <c r="E13" i="144"/>
  <c r="E12" i="144"/>
  <c r="E11" i="144"/>
  <c r="E10" i="144"/>
  <c r="E9" i="144"/>
  <c r="E8" i="144"/>
  <c r="E7" i="144"/>
  <c r="E6" i="144"/>
  <c r="E5" i="144"/>
  <c r="E4" i="144"/>
  <c r="E13" i="145"/>
  <c r="E12" i="145"/>
  <c r="E11" i="145"/>
  <c r="E10" i="145"/>
  <c r="E9" i="145"/>
  <c r="E8" i="145"/>
  <c r="E7" i="145"/>
  <c r="E6" i="145"/>
  <c r="E5" i="145"/>
  <c r="E4" i="145"/>
  <c r="E13" i="146"/>
  <c r="E12" i="146"/>
  <c r="E11" i="146"/>
  <c r="E10" i="146"/>
  <c r="E9" i="146"/>
  <c r="E8" i="146"/>
  <c r="E7" i="146"/>
  <c r="E6" i="146"/>
  <c r="E5" i="146"/>
  <c r="E4" i="146"/>
  <c r="E13" i="147"/>
  <c r="E12" i="147"/>
  <c r="E11" i="147"/>
  <c r="E10" i="147"/>
  <c r="E9" i="147"/>
  <c r="E8" i="147"/>
  <c r="E7" i="147"/>
  <c r="E6" i="147"/>
  <c r="E5" i="147"/>
  <c r="E4" i="147"/>
  <c r="E13" i="148"/>
  <c r="E12" i="148"/>
  <c r="E11" i="148"/>
  <c r="E10" i="148"/>
  <c r="E9" i="148"/>
  <c r="E8" i="148"/>
  <c r="E7" i="148"/>
  <c r="E6" i="148"/>
  <c r="E5" i="148"/>
  <c r="E4" i="148"/>
  <c r="E13" i="149"/>
  <c r="E12" i="149"/>
  <c r="E11" i="149"/>
  <c r="E10" i="149"/>
  <c r="E9" i="149"/>
  <c r="E8" i="149"/>
  <c r="E7" i="149"/>
  <c r="E6" i="149"/>
  <c r="E5" i="149"/>
  <c r="E4" i="149"/>
  <c r="E13" i="150"/>
  <c r="E12" i="150"/>
  <c r="E11" i="150"/>
  <c r="E10" i="150"/>
  <c r="E9" i="150"/>
  <c r="E8" i="150"/>
  <c r="E7" i="150"/>
  <c r="E6" i="150"/>
  <c r="E5" i="150"/>
  <c r="E4" i="150"/>
  <c r="E13" i="151"/>
  <c r="E12" i="151"/>
  <c r="E11" i="151"/>
  <c r="E10" i="151"/>
  <c r="E9" i="151"/>
  <c r="E8" i="151"/>
  <c r="E7" i="151"/>
  <c r="E6" i="151"/>
  <c r="E5" i="151"/>
  <c r="E4" i="151"/>
  <c r="E13" i="152"/>
  <c r="E12" i="152"/>
  <c r="E11" i="152"/>
  <c r="E10" i="152"/>
  <c r="E9" i="152"/>
  <c r="E8" i="152"/>
  <c r="E7" i="152"/>
  <c r="E6" i="152"/>
  <c r="E5" i="152"/>
  <c r="E4" i="152"/>
  <c r="E13" i="153"/>
  <c r="E12" i="153"/>
  <c r="E11" i="153"/>
  <c r="E10" i="153"/>
  <c r="E9" i="153"/>
  <c r="E8" i="153"/>
  <c r="E7" i="153"/>
  <c r="E6" i="153"/>
  <c r="E5" i="153"/>
  <c r="E4" i="153"/>
  <c r="E13" i="154"/>
  <c r="E12" i="154"/>
  <c r="E11" i="154"/>
  <c r="E10" i="154"/>
  <c r="E9" i="154"/>
  <c r="E8" i="154"/>
  <c r="E7" i="154"/>
  <c r="E6" i="154"/>
  <c r="E5" i="154"/>
  <c r="E4" i="154"/>
  <c r="E13" i="155"/>
  <c r="E12" i="155"/>
  <c r="E11" i="155"/>
  <c r="E10" i="155"/>
  <c r="E9" i="155"/>
  <c r="E8" i="155"/>
  <c r="E7" i="155"/>
  <c r="E6" i="155"/>
  <c r="E5" i="155"/>
  <c r="E4" i="155"/>
  <c r="E13" i="156"/>
  <c r="E12" i="156"/>
  <c r="E11" i="156"/>
  <c r="E10" i="156"/>
  <c r="E9" i="156"/>
  <c r="E8" i="156"/>
  <c r="E7" i="156"/>
  <c r="E6" i="156"/>
  <c r="E5" i="156"/>
  <c r="E4" i="156"/>
  <c r="E13" i="157"/>
  <c r="E12" i="157"/>
  <c r="E11" i="157"/>
  <c r="E10" i="157"/>
  <c r="E9" i="157"/>
  <c r="E8" i="157"/>
  <c r="E7" i="157"/>
  <c r="E6" i="157"/>
  <c r="E5" i="157"/>
  <c r="E4" i="157"/>
  <c r="E13" i="158"/>
  <c r="E12" i="158"/>
  <c r="E11" i="158"/>
  <c r="E10" i="158"/>
  <c r="E9" i="158"/>
  <c r="E8" i="158"/>
  <c r="E7" i="158"/>
  <c r="E6" i="158"/>
  <c r="E5" i="158"/>
  <c r="E4" i="158"/>
  <c r="E13" i="159"/>
  <c r="E12" i="159"/>
  <c r="E11" i="159"/>
  <c r="E10" i="159"/>
  <c r="E9" i="159"/>
  <c r="E8" i="159"/>
  <c r="E7" i="159"/>
  <c r="E6" i="159"/>
  <c r="E5" i="159"/>
  <c r="E4" i="159"/>
  <c r="E13" i="1"/>
  <c r="E12" i="1"/>
  <c r="E11" i="1"/>
  <c r="E10" i="1"/>
  <c r="E9" i="1"/>
  <c r="E8" i="1"/>
  <c r="E7" i="1"/>
  <c r="E6" i="1"/>
  <c r="E5" i="1"/>
  <c r="E4" i="1"/>
  <c r="Q20" i="13" l="1"/>
  <c r="Q19" i="13"/>
  <c r="Q20" i="131"/>
  <c r="Q19" i="131"/>
  <c r="Q20" i="132"/>
  <c r="Q19" i="132"/>
  <c r="Q20" i="133"/>
  <c r="Q19" i="133"/>
  <c r="Q20" i="134"/>
  <c r="Q19" i="134"/>
  <c r="Q20" i="135"/>
  <c r="Q19" i="135"/>
  <c r="Q20" i="136"/>
  <c r="Q19" i="136"/>
  <c r="Q20" i="137"/>
  <c r="Q19" i="137"/>
  <c r="Q20" i="138"/>
  <c r="Q19" i="138"/>
  <c r="Q20" i="139"/>
  <c r="Q19" i="139"/>
  <c r="Q20" i="140"/>
  <c r="Q19" i="140"/>
  <c r="Q20" i="141"/>
  <c r="Q19" i="141"/>
  <c r="Q20" i="142"/>
  <c r="Q19" i="142"/>
  <c r="Q20" i="143"/>
  <c r="Q19" i="143"/>
  <c r="Q20" i="144"/>
  <c r="Q19" i="144"/>
  <c r="Q28" i="144" s="1"/>
  <c r="Q20" i="145"/>
  <c r="Q19" i="145"/>
  <c r="Q20" i="146"/>
  <c r="Q19" i="146"/>
  <c r="Q20" i="147"/>
  <c r="Q19" i="147"/>
  <c r="Q20" i="148"/>
  <c r="Q19" i="148"/>
  <c r="Q20" i="149"/>
  <c r="Q19" i="149"/>
  <c r="Q20" i="150"/>
  <c r="Q19" i="150"/>
  <c r="Q20" i="151"/>
  <c r="Q19" i="151"/>
  <c r="Q20" i="152"/>
  <c r="Q19" i="152"/>
  <c r="Q20" i="153"/>
  <c r="Q19" i="153"/>
  <c r="Q20" i="154"/>
  <c r="Q19" i="154"/>
  <c r="Q20" i="155"/>
  <c r="Q19" i="155"/>
  <c r="Q20" i="156"/>
  <c r="Q19" i="156"/>
  <c r="Q20" i="157"/>
  <c r="Q19" i="157"/>
  <c r="Q20" i="158"/>
  <c r="Q19" i="158"/>
  <c r="Q20" i="159"/>
  <c r="Q19" i="159"/>
  <c r="Q28" i="150" l="1"/>
  <c r="Q28" i="138"/>
  <c r="Q28" i="136"/>
  <c r="Q28" i="157"/>
  <c r="Q28" i="147"/>
  <c r="Q28" i="158"/>
  <c r="Q28" i="152"/>
  <c r="Q28" i="149"/>
  <c r="Q28" i="145"/>
  <c r="Q28" i="141"/>
  <c r="Q28" i="137"/>
  <c r="Q28" i="155"/>
  <c r="Q28" i="146"/>
  <c r="Q28" i="142"/>
  <c r="Q28" i="134"/>
  <c r="Q28" i="13"/>
  <c r="Q28" i="139"/>
  <c r="Q28" i="131"/>
  <c r="Q28" i="153"/>
  <c r="Q28" i="133"/>
  <c r="Q28" i="156"/>
  <c r="Q28" i="159"/>
  <c r="Q28" i="151"/>
  <c r="Q28" i="143"/>
  <c r="Q28" i="135"/>
  <c r="Q28" i="154"/>
  <c r="Q28" i="148"/>
  <c r="Q28" i="140"/>
  <c r="Q28" i="132"/>
  <c r="Q31" i="159"/>
  <c r="Q31" i="158"/>
  <c r="Q31" i="157"/>
  <c r="Q31" i="156"/>
  <c r="Q31" i="155"/>
  <c r="Q31" i="154"/>
  <c r="Q31" i="153"/>
  <c r="Q31" i="152"/>
  <c r="Q31" i="151"/>
  <c r="Q31" i="150"/>
  <c r="Q31" i="149"/>
  <c r="Q31" i="148"/>
  <c r="Q31" i="147"/>
  <c r="Q31" i="146"/>
  <c r="Q31" i="145"/>
  <c r="Q31" i="144"/>
  <c r="Q31" i="143"/>
  <c r="Q31" i="142"/>
  <c r="Q31" i="141"/>
  <c r="Q31" i="140"/>
  <c r="Q31" i="139"/>
  <c r="Q31" i="138"/>
  <c r="Q31" i="137"/>
  <c r="Q31" i="136"/>
  <c r="Q31" i="135"/>
  <c r="Q31" i="134"/>
  <c r="Q31" i="133"/>
  <c r="Q31" i="132"/>
  <c r="Q31" i="131"/>
  <c r="Q31" i="13"/>
  <c r="Q31" i="1"/>
  <c r="I24" i="159" l="1"/>
  <c r="D24" i="159"/>
  <c r="I11" i="159"/>
  <c r="I13" i="159" s="1"/>
  <c r="D11" i="159"/>
  <c r="D13" i="159" s="1"/>
  <c r="I24" i="158"/>
  <c r="D24" i="158"/>
  <c r="I11" i="158"/>
  <c r="I13" i="158" s="1"/>
  <c r="D11" i="158"/>
  <c r="D13" i="158" s="1"/>
  <c r="I24" i="157"/>
  <c r="D24" i="157"/>
  <c r="I11" i="157"/>
  <c r="I13" i="157" s="1"/>
  <c r="D11" i="157"/>
  <c r="D13" i="157" s="1"/>
  <c r="I24" i="156"/>
  <c r="D24" i="156"/>
  <c r="I11" i="156"/>
  <c r="I13" i="156" s="1"/>
  <c r="D11" i="156"/>
  <c r="D13" i="156" s="1"/>
  <c r="I24" i="155"/>
  <c r="D24" i="155"/>
  <c r="I11" i="155"/>
  <c r="I13" i="155" s="1"/>
  <c r="D11" i="155"/>
  <c r="D13" i="155" s="1"/>
  <c r="I24" i="154"/>
  <c r="D24" i="154"/>
  <c r="I11" i="154"/>
  <c r="I13" i="154" s="1"/>
  <c r="D11" i="154"/>
  <c r="D13" i="154" s="1"/>
  <c r="I24" i="153"/>
  <c r="D24" i="153"/>
  <c r="I11" i="153"/>
  <c r="I13" i="153" s="1"/>
  <c r="D11" i="153"/>
  <c r="D13" i="153" s="1"/>
  <c r="I24" i="152"/>
  <c r="D24" i="152"/>
  <c r="I11" i="152"/>
  <c r="I13" i="152" s="1"/>
  <c r="D11" i="152"/>
  <c r="D13" i="152" s="1"/>
  <c r="I24" i="151"/>
  <c r="D24" i="151"/>
  <c r="I11" i="151"/>
  <c r="I13" i="151" s="1"/>
  <c r="D11" i="151"/>
  <c r="D13" i="151" s="1"/>
  <c r="I24" i="150"/>
  <c r="D24" i="150"/>
  <c r="I11" i="150"/>
  <c r="I13" i="150" s="1"/>
  <c r="D11" i="150"/>
  <c r="D13" i="150" s="1"/>
  <c r="I24" i="149"/>
  <c r="D24" i="149"/>
  <c r="I11" i="149"/>
  <c r="I13" i="149" s="1"/>
  <c r="D11" i="149"/>
  <c r="D13" i="149" s="1"/>
  <c r="I24" i="148"/>
  <c r="D24" i="148"/>
  <c r="I11" i="148"/>
  <c r="I13" i="148" s="1"/>
  <c r="D13" i="148"/>
  <c r="I24" i="147"/>
  <c r="D24" i="147"/>
  <c r="I11" i="147"/>
  <c r="I13" i="147" s="1"/>
  <c r="D11" i="147"/>
  <c r="D13" i="147" s="1"/>
  <c r="I24" i="146"/>
  <c r="D24" i="146"/>
  <c r="I11" i="146"/>
  <c r="I13" i="146" s="1"/>
  <c r="D11" i="146"/>
  <c r="D13" i="146" s="1"/>
  <c r="I24" i="145"/>
  <c r="D24" i="145"/>
  <c r="I11" i="145"/>
  <c r="I13" i="145" s="1"/>
  <c r="D11" i="145"/>
  <c r="D13" i="145" s="1"/>
  <c r="I24" i="144"/>
  <c r="D24" i="144"/>
  <c r="I11" i="144"/>
  <c r="I13" i="144" s="1"/>
  <c r="D11" i="144"/>
  <c r="D13" i="144" s="1"/>
  <c r="I24" i="143"/>
  <c r="D24" i="143"/>
  <c r="I11" i="143"/>
  <c r="I13" i="143" s="1"/>
  <c r="D11" i="143"/>
  <c r="D13" i="143" s="1"/>
  <c r="I24" i="142"/>
  <c r="D24" i="142"/>
  <c r="I11" i="142"/>
  <c r="I13" i="142" s="1"/>
  <c r="D11" i="142"/>
  <c r="D13" i="142" s="1"/>
  <c r="I24" i="141"/>
  <c r="D24" i="141"/>
  <c r="I11" i="141"/>
  <c r="I13" i="141" s="1"/>
  <c r="D11" i="141"/>
  <c r="D13" i="141" s="1"/>
  <c r="I24" i="140"/>
  <c r="D24" i="140"/>
  <c r="I11" i="140"/>
  <c r="I13" i="140" s="1"/>
  <c r="D11" i="140"/>
  <c r="D13" i="140" s="1"/>
  <c r="I24" i="139"/>
  <c r="D24" i="139"/>
  <c r="I11" i="139"/>
  <c r="I13" i="139" s="1"/>
  <c r="D11" i="139"/>
  <c r="D13" i="139" s="1"/>
  <c r="I24" i="138"/>
  <c r="D24" i="138"/>
  <c r="I11" i="138"/>
  <c r="I13" i="138" s="1"/>
  <c r="D11" i="138"/>
  <c r="D13" i="138" s="1"/>
  <c r="I24" i="137"/>
  <c r="D24" i="137"/>
  <c r="I11" i="137"/>
  <c r="I13" i="137" s="1"/>
  <c r="D11" i="137"/>
  <c r="D13" i="137" s="1"/>
  <c r="I24" i="136"/>
  <c r="D24" i="136"/>
  <c r="I11" i="136"/>
  <c r="I13" i="136" s="1"/>
  <c r="D11" i="136"/>
  <c r="D13" i="136" s="1"/>
  <c r="I24" i="135"/>
  <c r="D24" i="135"/>
  <c r="I11" i="135"/>
  <c r="I13" i="135" s="1"/>
  <c r="D11" i="135"/>
  <c r="D13" i="135" s="1"/>
  <c r="I24" i="134"/>
  <c r="D24" i="134"/>
  <c r="I11" i="134"/>
  <c r="I13" i="134" s="1"/>
  <c r="D11" i="134"/>
  <c r="D13" i="134" s="1"/>
  <c r="I24" i="133"/>
  <c r="D24" i="133"/>
  <c r="I11" i="133"/>
  <c r="I13" i="133" s="1"/>
  <c r="D11" i="133"/>
  <c r="D13" i="133" s="1"/>
  <c r="I24" i="132"/>
  <c r="D24" i="132"/>
  <c r="I11" i="132"/>
  <c r="I13" i="132" s="1"/>
  <c r="D11" i="132"/>
  <c r="D13" i="132" s="1"/>
  <c r="I24" i="131"/>
  <c r="D24" i="131"/>
  <c r="I11" i="131"/>
  <c r="I13" i="131" s="1"/>
  <c r="D11" i="131"/>
  <c r="D13" i="131" s="1"/>
  <c r="I24" i="13"/>
  <c r="D24" i="13"/>
  <c r="I11" i="13"/>
  <c r="I13" i="13" s="1"/>
  <c r="D11" i="13"/>
  <c r="D13" i="13" s="1"/>
  <c r="I24" i="1"/>
  <c r="D24" i="1"/>
  <c r="D26" i="1" s="1"/>
  <c r="I11" i="1"/>
  <c r="I13" i="1" s="1"/>
  <c r="D11" i="1"/>
  <c r="K26" i="13" l="1"/>
  <c r="F26" i="13"/>
  <c r="J24" i="13"/>
  <c r="E24" i="13"/>
  <c r="J23" i="13"/>
  <c r="E23" i="13"/>
  <c r="J22" i="13"/>
  <c r="E22" i="13"/>
  <c r="J21" i="13"/>
  <c r="E21" i="13"/>
  <c r="J19" i="13"/>
  <c r="E19" i="13"/>
  <c r="J18" i="13"/>
  <c r="E18" i="13"/>
  <c r="J17" i="13"/>
  <c r="E17" i="13"/>
  <c r="L14" i="13"/>
  <c r="K13" i="13"/>
  <c r="F13" i="13"/>
  <c r="J13" i="13"/>
  <c r="C13" i="13"/>
  <c r="C26" i="13" s="1"/>
  <c r="H26" i="13" s="1"/>
  <c r="K26" i="131"/>
  <c r="F26" i="131"/>
  <c r="J24" i="131"/>
  <c r="J23" i="131"/>
  <c r="E23" i="131"/>
  <c r="J22" i="131"/>
  <c r="E22" i="131"/>
  <c r="J21" i="131"/>
  <c r="E21" i="131"/>
  <c r="J19" i="131"/>
  <c r="E19" i="131"/>
  <c r="J18" i="131"/>
  <c r="E18" i="131"/>
  <c r="J17" i="131"/>
  <c r="E17" i="131"/>
  <c r="L14" i="131"/>
  <c r="K13" i="131"/>
  <c r="F13" i="131"/>
  <c r="J13" i="131"/>
  <c r="C13" i="131"/>
  <c r="H13" i="131" s="1"/>
  <c r="K26" i="132"/>
  <c r="F26" i="132"/>
  <c r="J24" i="132"/>
  <c r="J23" i="132"/>
  <c r="E23" i="132"/>
  <c r="J22" i="132"/>
  <c r="E22" i="132"/>
  <c r="J21" i="132"/>
  <c r="E21" i="132"/>
  <c r="J19" i="132"/>
  <c r="E19" i="132"/>
  <c r="J18" i="132"/>
  <c r="E18" i="132"/>
  <c r="J17" i="132"/>
  <c r="E17" i="132"/>
  <c r="L14" i="132"/>
  <c r="K13" i="132"/>
  <c r="F13" i="132"/>
  <c r="J13" i="132"/>
  <c r="C13" i="132"/>
  <c r="C26" i="132" s="1"/>
  <c r="H26" i="132" s="1"/>
  <c r="K26" i="133"/>
  <c r="F26" i="133"/>
  <c r="J24" i="133"/>
  <c r="J23" i="133"/>
  <c r="E23" i="133"/>
  <c r="J22" i="133"/>
  <c r="E22" i="133"/>
  <c r="J21" i="133"/>
  <c r="E21" i="133"/>
  <c r="J19" i="133"/>
  <c r="E19" i="133"/>
  <c r="J18" i="133"/>
  <c r="E18" i="133"/>
  <c r="J17" i="133"/>
  <c r="E17" i="133"/>
  <c r="L14" i="133"/>
  <c r="K13" i="133"/>
  <c r="F13" i="133"/>
  <c r="J13" i="133"/>
  <c r="C13" i="133"/>
  <c r="N14" i="133" s="1"/>
  <c r="K26" i="134"/>
  <c r="F26" i="134"/>
  <c r="J24" i="134"/>
  <c r="J23" i="134"/>
  <c r="E23" i="134"/>
  <c r="J22" i="134"/>
  <c r="E22" i="134"/>
  <c r="J21" i="134"/>
  <c r="E21" i="134"/>
  <c r="J19" i="134"/>
  <c r="E19" i="134"/>
  <c r="J18" i="134"/>
  <c r="E18" i="134"/>
  <c r="J17" i="134"/>
  <c r="E17" i="134"/>
  <c r="L14" i="134"/>
  <c r="K13" i="134"/>
  <c r="F13" i="134"/>
  <c r="J13" i="134"/>
  <c r="C13" i="134"/>
  <c r="N14" i="134" s="1"/>
  <c r="K26" i="135"/>
  <c r="F26" i="135"/>
  <c r="J24" i="135"/>
  <c r="J23" i="135"/>
  <c r="E23" i="135"/>
  <c r="J22" i="135"/>
  <c r="E22" i="135"/>
  <c r="J21" i="135"/>
  <c r="E21" i="135"/>
  <c r="J19" i="135"/>
  <c r="E19" i="135"/>
  <c r="J18" i="135"/>
  <c r="E18" i="135"/>
  <c r="J17" i="135"/>
  <c r="E17" i="135"/>
  <c r="L14" i="135"/>
  <c r="K13" i="135"/>
  <c r="F13" i="135"/>
  <c r="J13" i="135"/>
  <c r="C13" i="135"/>
  <c r="N14" i="135" s="1"/>
  <c r="K26" i="136"/>
  <c r="F26" i="136"/>
  <c r="J24" i="136"/>
  <c r="J23" i="136"/>
  <c r="E23" i="136"/>
  <c r="J22" i="136"/>
  <c r="E22" i="136"/>
  <c r="J21" i="136"/>
  <c r="E21" i="136"/>
  <c r="J19" i="136"/>
  <c r="E19" i="136"/>
  <c r="J18" i="136"/>
  <c r="E18" i="136"/>
  <c r="J17" i="136"/>
  <c r="E17" i="136"/>
  <c r="I16" i="136"/>
  <c r="D16" i="136"/>
  <c r="L14" i="136"/>
  <c r="K13" i="136"/>
  <c r="F13" i="136"/>
  <c r="J13" i="136"/>
  <c r="C13" i="136"/>
  <c r="C26" i="136" s="1"/>
  <c r="H26" i="136" s="1"/>
  <c r="K26" i="137"/>
  <c r="F26" i="137"/>
  <c r="J24" i="137"/>
  <c r="J23" i="137"/>
  <c r="E23" i="137"/>
  <c r="J22" i="137"/>
  <c r="E22" i="137"/>
  <c r="J21" i="137"/>
  <c r="E21" i="137"/>
  <c r="J19" i="137"/>
  <c r="E19" i="137"/>
  <c r="J18" i="137"/>
  <c r="E18" i="137"/>
  <c r="J17" i="137"/>
  <c r="E17" i="137"/>
  <c r="L14" i="137"/>
  <c r="K13" i="137"/>
  <c r="F13" i="137"/>
  <c r="J13" i="137"/>
  <c r="C13" i="137"/>
  <c r="C26" i="137" s="1"/>
  <c r="H26" i="137" s="1"/>
  <c r="K26" i="138"/>
  <c r="F26" i="138"/>
  <c r="J24" i="138"/>
  <c r="J23" i="138"/>
  <c r="E23" i="138"/>
  <c r="J22" i="138"/>
  <c r="E22" i="138"/>
  <c r="J21" i="138"/>
  <c r="E21" i="138"/>
  <c r="J19" i="138"/>
  <c r="E19" i="138"/>
  <c r="J18" i="138"/>
  <c r="E18" i="138"/>
  <c r="J17" i="138"/>
  <c r="E17" i="138"/>
  <c r="L14" i="138"/>
  <c r="K13" i="138"/>
  <c r="F13" i="138"/>
  <c r="J13" i="138"/>
  <c r="C13" i="138"/>
  <c r="C26" i="138" s="1"/>
  <c r="H26" i="138" s="1"/>
  <c r="K26" i="139"/>
  <c r="F26" i="139"/>
  <c r="J24" i="139"/>
  <c r="J23" i="139"/>
  <c r="E23" i="139"/>
  <c r="J22" i="139"/>
  <c r="E22" i="139"/>
  <c r="J21" i="139"/>
  <c r="E21" i="139"/>
  <c r="J19" i="139"/>
  <c r="E19" i="139"/>
  <c r="J18" i="139"/>
  <c r="E18" i="139"/>
  <c r="J17" i="139"/>
  <c r="E17" i="139"/>
  <c r="L14" i="139"/>
  <c r="K13" i="139"/>
  <c r="F13" i="139"/>
  <c r="J13" i="139"/>
  <c r="C13" i="139"/>
  <c r="N14" i="139" s="1"/>
  <c r="K26" i="140"/>
  <c r="F26" i="140"/>
  <c r="J24" i="140"/>
  <c r="J23" i="140"/>
  <c r="E23" i="140"/>
  <c r="J22" i="140"/>
  <c r="E22" i="140"/>
  <c r="J21" i="140"/>
  <c r="E21" i="140"/>
  <c r="J19" i="140"/>
  <c r="E19" i="140"/>
  <c r="J18" i="140"/>
  <c r="E18" i="140"/>
  <c r="J17" i="140"/>
  <c r="E17" i="140"/>
  <c r="L14" i="140"/>
  <c r="K13" i="140"/>
  <c r="F13" i="140"/>
  <c r="J13" i="140"/>
  <c r="C13" i="140"/>
  <c r="H13" i="140" s="1"/>
  <c r="K26" i="141"/>
  <c r="F26" i="141"/>
  <c r="J24" i="141"/>
  <c r="J23" i="141"/>
  <c r="E23" i="141"/>
  <c r="J22" i="141"/>
  <c r="E22" i="141"/>
  <c r="J21" i="141"/>
  <c r="E21" i="141"/>
  <c r="J19" i="141"/>
  <c r="E19" i="141"/>
  <c r="J18" i="141"/>
  <c r="E18" i="141"/>
  <c r="J17" i="141"/>
  <c r="E17" i="141"/>
  <c r="L14" i="141"/>
  <c r="K13" i="141"/>
  <c r="F13" i="141"/>
  <c r="J13" i="141"/>
  <c r="C13" i="141"/>
  <c r="N14" i="141" s="1"/>
  <c r="K26" i="142"/>
  <c r="F26" i="142"/>
  <c r="J24" i="142"/>
  <c r="J23" i="142"/>
  <c r="E23" i="142"/>
  <c r="J22" i="142"/>
  <c r="E22" i="142"/>
  <c r="J21" i="142"/>
  <c r="E21" i="142"/>
  <c r="J19" i="142"/>
  <c r="E19" i="142"/>
  <c r="J18" i="142"/>
  <c r="E18" i="142"/>
  <c r="J17" i="142"/>
  <c r="E17" i="142"/>
  <c r="L14" i="142"/>
  <c r="K13" i="142"/>
  <c r="F13" i="142"/>
  <c r="J13" i="142"/>
  <c r="C13" i="142"/>
  <c r="C26" i="142" s="1"/>
  <c r="H26" i="142" s="1"/>
  <c r="K26" i="143"/>
  <c r="F26" i="143"/>
  <c r="J24" i="143"/>
  <c r="J23" i="143"/>
  <c r="E23" i="143"/>
  <c r="J22" i="143"/>
  <c r="E22" i="143"/>
  <c r="J21" i="143"/>
  <c r="E21" i="143"/>
  <c r="J19" i="143"/>
  <c r="E19" i="143"/>
  <c r="J18" i="143"/>
  <c r="E18" i="143"/>
  <c r="J17" i="143"/>
  <c r="E17" i="143"/>
  <c r="L14" i="143"/>
  <c r="K13" i="143"/>
  <c r="F13" i="143"/>
  <c r="J13" i="143"/>
  <c r="C13" i="143"/>
  <c r="H13" i="143" s="1"/>
  <c r="K26" i="144"/>
  <c r="F26" i="144"/>
  <c r="J24" i="144"/>
  <c r="J23" i="144"/>
  <c r="E23" i="144"/>
  <c r="J22" i="144"/>
  <c r="E22" i="144"/>
  <c r="J21" i="144"/>
  <c r="E21" i="144"/>
  <c r="J19" i="144"/>
  <c r="E19" i="144"/>
  <c r="J18" i="144"/>
  <c r="E18" i="144"/>
  <c r="J17" i="144"/>
  <c r="E17" i="144"/>
  <c r="L14" i="144"/>
  <c r="K13" i="144"/>
  <c r="F13" i="144"/>
  <c r="J13" i="144"/>
  <c r="C13" i="144"/>
  <c r="C26" i="144" s="1"/>
  <c r="H26" i="144" s="1"/>
  <c r="K26" i="145"/>
  <c r="F26" i="145"/>
  <c r="J24" i="145"/>
  <c r="J23" i="145"/>
  <c r="E23" i="145"/>
  <c r="J22" i="145"/>
  <c r="E22" i="145"/>
  <c r="J21" i="145"/>
  <c r="E21" i="145"/>
  <c r="J19" i="145"/>
  <c r="E19" i="145"/>
  <c r="J18" i="145"/>
  <c r="E18" i="145"/>
  <c r="J17" i="145"/>
  <c r="E17" i="145"/>
  <c r="L14" i="145"/>
  <c r="K13" i="145"/>
  <c r="F13" i="145"/>
  <c r="J13" i="145"/>
  <c r="C13" i="145"/>
  <c r="C26" i="145" s="1"/>
  <c r="H26" i="145" s="1"/>
  <c r="K26" i="146"/>
  <c r="F26" i="146"/>
  <c r="J24" i="146"/>
  <c r="J23" i="146"/>
  <c r="E23" i="146"/>
  <c r="J22" i="146"/>
  <c r="E22" i="146"/>
  <c r="J21" i="146"/>
  <c r="E21" i="146"/>
  <c r="J19" i="146"/>
  <c r="E19" i="146"/>
  <c r="J18" i="146"/>
  <c r="E18" i="146"/>
  <c r="J17" i="146"/>
  <c r="E17" i="146"/>
  <c r="L14" i="146"/>
  <c r="K13" i="146"/>
  <c r="F13" i="146"/>
  <c r="J13" i="146"/>
  <c r="C13" i="146"/>
  <c r="H13" i="146" s="1"/>
  <c r="K26" i="147"/>
  <c r="F26" i="147"/>
  <c r="J24" i="147"/>
  <c r="J23" i="147"/>
  <c r="E23" i="147"/>
  <c r="J22" i="147"/>
  <c r="E22" i="147"/>
  <c r="J21" i="147"/>
  <c r="E21" i="147"/>
  <c r="J19" i="147"/>
  <c r="E19" i="147"/>
  <c r="J18" i="147"/>
  <c r="E18" i="147"/>
  <c r="J17" i="147"/>
  <c r="E17" i="147"/>
  <c r="L14" i="147"/>
  <c r="K13" i="147"/>
  <c r="F13" i="147"/>
  <c r="J13" i="147"/>
  <c r="C13" i="147"/>
  <c r="C26" i="147" s="1"/>
  <c r="H26" i="147" s="1"/>
  <c r="K26" i="148"/>
  <c r="F26" i="148"/>
  <c r="J24" i="148"/>
  <c r="J23" i="148"/>
  <c r="E23" i="148"/>
  <c r="J22" i="148"/>
  <c r="E22" i="148"/>
  <c r="J21" i="148"/>
  <c r="E21" i="148"/>
  <c r="J19" i="148"/>
  <c r="E19" i="148"/>
  <c r="J18" i="148"/>
  <c r="E18" i="148"/>
  <c r="J17" i="148"/>
  <c r="E17" i="148"/>
  <c r="L14" i="148"/>
  <c r="K13" i="148"/>
  <c r="F13" i="148"/>
  <c r="J13" i="148"/>
  <c r="C13" i="148"/>
  <c r="N14" i="148" s="1"/>
  <c r="K26" i="149"/>
  <c r="F26" i="149"/>
  <c r="J24" i="149"/>
  <c r="J23" i="149"/>
  <c r="E23" i="149"/>
  <c r="J22" i="149"/>
  <c r="E22" i="149"/>
  <c r="J21" i="149"/>
  <c r="E21" i="149"/>
  <c r="J19" i="149"/>
  <c r="E19" i="149"/>
  <c r="J18" i="149"/>
  <c r="E18" i="149"/>
  <c r="J17" i="149"/>
  <c r="E17" i="149"/>
  <c r="L14" i="149"/>
  <c r="K13" i="149"/>
  <c r="F13" i="149"/>
  <c r="J13" i="149"/>
  <c r="C13" i="149"/>
  <c r="H13" i="149" s="1"/>
  <c r="K26" i="150"/>
  <c r="F26" i="150"/>
  <c r="J24" i="150"/>
  <c r="J23" i="150"/>
  <c r="E23" i="150"/>
  <c r="J22" i="150"/>
  <c r="E22" i="150"/>
  <c r="J21" i="150"/>
  <c r="E21" i="150"/>
  <c r="J19" i="150"/>
  <c r="E19" i="150"/>
  <c r="J18" i="150"/>
  <c r="E18" i="150"/>
  <c r="J17" i="150"/>
  <c r="E17" i="150"/>
  <c r="L14" i="150"/>
  <c r="K13" i="150"/>
  <c r="F13" i="150"/>
  <c r="J13" i="150"/>
  <c r="C13" i="150"/>
  <c r="C26" i="150" s="1"/>
  <c r="H26" i="150" s="1"/>
  <c r="K26" i="151"/>
  <c r="F26" i="151"/>
  <c r="J24" i="151"/>
  <c r="J23" i="151"/>
  <c r="E23" i="151"/>
  <c r="J22" i="151"/>
  <c r="E22" i="151"/>
  <c r="J21" i="151"/>
  <c r="E21" i="151"/>
  <c r="J19" i="151"/>
  <c r="E19" i="151"/>
  <c r="J18" i="151"/>
  <c r="E18" i="151"/>
  <c r="J17" i="151"/>
  <c r="E17" i="151"/>
  <c r="L14" i="151"/>
  <c r="K13" i="151"/>
  <c r="F13" i="151"/>
  <c r="J13" i="151"/>
  <c r="C13" i="151"/>
  <c r="C26" i="151" s="1"/>
  <c r="H26" i="151" s="1"/>
  <c r="K26" i="152"/>
  <c r="F26" i="152"/>
  <c r="J24" i="152"/>
  <c r="J23" i="152"/>
  <c r="E23" i="152"/>
  <c r="J22" i="152"/>
  <c r="E22" i="152"/>
  <c r="J21" i="152"/>
  <c r="E21" i="152"/>
  <c r="J19" i="152"/>
  <c r="E19" i="152"/>
  <c r="J18" i="152"/>
  <c r="E18" i="152"/>
  <c r="J17" i="152"/>
  <c r="E17" i="152"/>
  <c r="L14" i="152"/>
  <c r="K13" i="152"/>
  <c r="F13" i="152"/>
  <c r="J13" i="152"/>
  <c r="C13" i="152"/>
  <c r="C26" i="152" s="1"/>
  <c r="H26" i="152" s="1"/>
  <c r="K26" i="153"/>
  <c r="F26" i="153"/>
  <c r="J24" i="153"/>
  <c r="J23" i="153"/>
  <c r="E23" i="153"/>
  <c r="J22" i="153"/>
  <c r="E22" i="153"/>
  <c r="J21" i="153"/>
  <c r="E21" i="153"/>
  <c r="J19" i="153"/>
  <c r="E19" i="153"/>
  <c r="J18" i="153"/>
  <c r="E18" i="153"/>
  <c r="J17" i="153"/>
  <c r="E17" i="153"/>
  <c r="L14" i="153"/>
  <c r="K13" i="153"/>
  <c r="F13" i="153"/>
  <c r="J13" i="153"/>
  <c r="C13" i="153"/>
  <c r="C26" i="153" s="1"/>
  <c r="H26" i="153" s="1"/>
  <c r="K26" i="154"/>
  <c r="F26" i="154"/>
  <c r="J24" i="154"/>
  <c r="J23" i="154"/>
  <c r="E23" i="154"/>
  <c r="J22" i="154"/>
  <c r="E22" i="154"/>
  <c r="J21" i="154"/>
  <c r="E21" i="154"/>
  <c r="J19" i="154"/>
  <c r="E19" i="154"/>
  <c r="J18" i="154"/>
  <c r="E18" i="154"/>
  <c r="J17" i="154"/>
  <c r="E17" i="154"/>
  <c r="L14" i="154"/>
  <c r="K13" i="154"/>
  <c r="F13" i="154"/>
  <c r="J13" i="154"/>
  <c r="C13" i="154"/>
  <c r="N14" i="154" s="1"/>
  <c r="K26" i="155"/>
  <c r="F26" i="155"/>
  <c r="J24" i="155"/>
  <c r="J23" i="155"/>
  <c r="E23" i="155"/>
  <c r="J22" i="155"/>
  <c r="E22" i="155"/>
  <c r="J21" i="155"/>
  <c r="E21" i="155"/>
  <c r="J19" i="155"/>
  <c r="E19" i="155"/>
  <c r="J18" i="155"/>
  <c r="E18" i="155"/>
  <c r="J17" i="155"/>
  <c r="E17" i="155"/>
  <c r="L14" i="155"/>
  <c r="K13" i="155"/>
  <c r="F13" i="155"/>
  <c r="J13" i="155"/>
  <c r="C13" i="155"/>
  <c r="C26" i="155" s="1"/>
  <c r="H26" i="155" s="1"/>
  <c r="K26" i="156"/>
  <c r="F26" i="156"/>
  <c r="J24" i="156"/>
  <c r="J23" i="156"/>
  <c r="E23" i="156"/>
  <c r="J22" i="156"/>
  <c r="E22" i="156"/>
  <c r="J21" i="156"/>
  <c r="E21" i="156"/>
  <c r="J19" i="156"/>
  <c r="E19" i="156"/>
  <c r="J18" i="156"/>
  <c r="E18" i="156"/>
  <c r="J17" i="156"/>
  <c r="E17" i="156"/>
  <c r="L14" i="156"/>
  <c r="K13" i="156"/>
  <c r="F13" i="156"/>
  <c r="J13" i="156"/>
  <c r="C13" i="156"/>
  <c r="C26" i="156" s="1"/>
  <c r="H26" i="156" s="1"/>
  <c r="K26" i="157"/>
  <c r="F26" i="157"/>
  <c r="J24" i="157"/>
  <c r="J23" i="157"/>
  <c r="E23" i="157"/>
  <c r="J22" i="157"/>
  <c r="E22" i="157"/>
  <c r="J21" i="157"/>
  <c r="E21" i="157"/>
  <c r="J19" i="157"/>
  <c r="E19" i="157"/>
  <c r="J18" i="157"/>
  <c r="E18" i="157"/>
  <c r="J17" i="157"/>
  <c r="E17" i="157"/>
  <c r="L14" i="157"/>
  <c r="K13" i="157"/>
  <c r="F13" i="157"/>
  <c r="J13" i="157"/>
  <c r="C13" i="157"/>
  <c r="H13" i="157" s="1"/>
  <c r="K26" i="158"/>
  <c r="F26" i="158"/>
  <c r="J24" i="158"/>
  <c r="J23" i="158"/>
  <c r="E23" i="158"/>
  <c r="J22" i="158"/>
  <c r="E22" i="158"/>
  <c r="J21" i="158"/>
  <c r="E21" i="158"/>
  <c r="J19" i="158"/>
  <c r="E19" i="158"/>
  <c r="J18" i="158"/>
  <c r="E18" i="158"/>
  <c r="J17" i="158"/>
  <c r="E17" i="158"/>
  <c r="L14" i="158"/>
  <c r="K13" i="158"/>
  <c r="F13" i="158"/>
  <c r="J13" i="158"/>
  <c r="C13" i="158"/>
  <c r="H13" i="158" s="1"/>
  <c r="K26" i="159"/>
  <c r="F26" i="159"/>
  <c r="F14" i="13" l="1"/>
  <c r="F14" i="131"/>
  <c r="F27" i="132"/>
  <c r="K14" i="131"/>
  <c r="F27" i="131"/>
  <c r="K27" i="131"/>
  <c r="K14" i="13"/>
  <c r="K27" i="13"/>
  <c r="F27" i="13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F14" i="132" l="1"/>
  <c r="E15" i="132" s="1"/>
  <c r="K14" i="132"/>
  <c r="K27" i="132"/>
  <c r="F14" i="133" l="1"/>
  <c r="K14" i="133"/>
  <c r="F27" i="133"/>
  <c r="K27" i="133"/>
  <c r="F14" i="134" l="1"/>
  <c r="K14" i="134"/>
  <c r="K27" i="134"/>
  <c r="F27" i="134"/>
  <c r="Q13" i="159"/>
  <c r="Q12" i="159"/>
  <c r="Q11" i="159"/>
  <c r="O11" i="159"/>
  <c r="O12" i="159" s="1"/>
  <c r="Q10" i="159"/>
  <c r="Q9" i="159"/>
  <c r="O9" i="159"/>
  <c r="Q8" i="159"/>
  <c r="O8" i="159"/>
  <c r="Q7" i="159"/>
  <c r="O7" i="159"/>
  <c r="Q6" i="159"/>
  <c r="O6" i="159"/>
  <c r="Q5" i="159"/>
  <c r="O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Q11" i="138"/>
  <c r="O11" i="138"/>
  <c r="O12" i="138" s="1"/>
  <c r="Q10" i="138"/>
  <c r="Q9" i="138"/>
  <c r="O9" i="138"/>
  <c r="Q8" i="138"/>
  <c r="O8" i="138"/>
  <c r="Q7" i="138"/>
  <c r="O7" i="138"/>
  <c r="Q6" i="138"/>
  <c r="O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Q8" i="133"/>
  <c r="O8" i="133"/>
  <c r="Q7" i="133"/>
  <c r="O7" i="133"/>
  <c r="Q6" i="133"/>
  <c r="O6" i="133"/>
  <c r="Q5" i="133"/>
  <c r="O5" i="133"/>
  <c r="Q13" i="132"/>
  <c r="Q12" i="132"/>
  <c r="Q11" i="132"/>
  <c r="O11" i="132"/>
  <c r="O12" i="132" s="1"/>
  <c r="Q10" i="132"/>
  <c r="Q9" i="132"/>
  <c r="O9" i="132"/>
  <c r="Q8" i="132"/>
  <c r="O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C13" i="159"/>
  <c r="J25" i="159"/>
  <c r="C12" i="159"/>
  <c r="P12" i="159"/>
  <c r="C11" i="159"/>
  <c r="C10" i="159"/>
  <c r="C9" i="159"/>
  <c r="H22" i="159" s="1"/>
  <c r="J21" i="159"/>
  <c r="C8" i="159"/>
  <c r="C21" i="159" s="1"/>
  <c r="C7" i="159"/>
  <c r="H20" i="159" s="1"/>
  <c r="J19" i="159"/>
  <c r="C6" i="159"/>
  <c r="C19" i="159" s="1"/>
  <c r="C5" i="159"/>
  <c r="H18" i="159" s="1"/>
  <c r="J17" i="159"/>
  <c r="C4" i="159"/>
  <c r="C17" i="159" s="1"/>
  <c r="F3" i="159"/>
  <c r="E3" i="159"/>
  <c r="D3" i="159"/>
  <c r="C3" i="159"/>
  <c r="C16" i="159" s="1"/>
  <c r="C12" i="158"/>
  <c r="C11" i="158"/>
  <c r="C24" i="158" s="1"/>
  <c r="H24" i="158" s="1"/>
  <c r="C10" i="158"/>
  <c r="C9" i="158"/>
  <c r="C8" i="158"/>
  <c r="C7" i="158"/>
  <c r="C6" i="158"/>
  <c r="C5" i="158"/>
  <c r="C4" i="158"/>
  <c r="F3" i="158"/>
  <c r="E3" i="158"/>
  <c r="D3" i="158"/>
  <c r="C3" i="158"/>
  <c r="C12" i="157"/>
  <c r="H12" i="157" s="1"/>
  <c r="C11" i="157"/>
  <c r="C24" i="157" s="1"/>
  <c r="H24" i="157" s="1"/>
  <c r="C10" i="157"/>
  <c r="C9" i="157"/>
  <c r="C8" i="157"/>
  <c r="C7" i="157"/>
  <c r="C6" i="157"/>
  <c r="C5" i="157"/>
  <c r="C4" i="157"/>
  <c r="F3" i="157"/>
  <c r="E3" i="157"/>
  <c r="D3" i="157"/>
  <c r="C3" i="157"/>
  <c r="C12" i="156"/>
  <c r="C11" i="156"/>
  <c r="C24" i="156" s="1"/>
  <c r="H24" i="156" s="1"/>
  <c r="C10" i="156"/>
  <c r="C9" i="156"/>
  <c r="C8" i="156"/>
  <c r="C7" i="156"/>
  <c r="C6" i="156"/>
  <c r="C5" i="156"/>
  <c r="C4" i="156"/>
  <c r="F3" i="156"/>
  <c r="E3" i="156"/>
  <c r="D3" i="156"/>
  <c r="C3" i="156"/>
  <c r="C12" i="155"/>
  <c r="C11" i="155"/>
  <c r="C24" i="155" s="1"/>
  <c r="H24" i="155" s="1"/>
  <c r="C10" i="155"/>
  <c r="C9" i="155"/>
  <c r="C8" i="155"/>
  <c r="C7" i="155"/>
  <c r="C6" i="155"/>
  <c r="C5" i="155"/>
  <c r="C4" i="155"/>
  <c r="F3" i="155"/>
  <c r="E3" i="155"/>
  <c r="D3" i="155"/>
  <c r="C3" i="155"/>
  <c r="C12" i="154"/>
  <c r="C11" i="154"/>
  <c r="C24" i="154" s="1"/>
  <c r="H24" i="154" s="1"/>
  <c r="C10" i="154"/>
  <c r="C9" i="154"/>
  <c r="C8" i="154"/>
  <c r="C7" i="154"/>
  <c r="C6" i="154"/>
  <c r="C5" i="154"/>
  <c r="C4" i="154"/>
  <c r="F3" i="154"/>
  <c r="E3" i="154"/>
  <c r="D3" i="154"/>
  <c r="C3" i="154"/>
  <c r="C12" i="153"/>
  <c r="C11" i="153"/>
  <c r="C24" i="153" s="1"/>
  <c r="H24" i="153" s="1"/>
  <c r="C10" i="153"/>
  <c r="C9" i="153"/>
  <c r="C8" i="153"/>
  <c r="C7" i="153"/>
  <c r="C6" i="153"/>
  <c r="C5" i="153"/>
  <c r="C4" i="153"/>
  <c r="F3" i="153"/>
  <c r="E3" i="153"/>
  <c r="D3" i="153"/>
  <c r="C3" i="153"/>
  <c r="C12" i="152"/>
  <c r="C11" i="152"/>
  <c r="C24" i="152" s="1"/>
  <c r="H24" i="152" s="1"/>
  <c r="C10" i="152"/>
  <c r="C9" i="152"/>
  <c r="C8" i="152"/>
  <c r="C7" i="152"/>
  <c r="C6" i="152"/>
  <c r="C5" i="152"/>
  <c r="C4" i="152"/>
  <c r="F3" i="152"/>
  <c r="E3" i="152"/>
  <c r="D3" i="152"/>
  <c r="C3" i="152"/>
  <c r="H12" i="151"/>
  <c r="C12" i="151"/>
  <c r="C11" i="151"/>
  <c r="C24" i="151" s="1"/>
  <c r="H24" i="151" s="1"/>
  <c r="C10" i="151"/>
  <c r="C9" i="151"/>
  <c r="C8" i="151"/>
  <c r="C7" i="151"/>
  <c r="C6" i="151"/>
  <c r="C5" i="151"/>
  <c r="C4" i="151"/>
  <c r="F3" i="151"/>
  <c r="E3" i="151"/>
  <c r="D3" i="151"/>
  <c r="C3" i="151"/>
  <c r="C12" i="150"/>
  <c r="C11" i="150"/>
  <c r="C24" i="150" s="1"/>
  <c r="H24" i="150" s="1"/>
  <c r="C10" i="150"/>
  <c r="C9" i="150"/>
  <c r="C8" i="150"/>
  <c r="C7" i="150"/>
  <c r="C6" i="150"/>
  <c r="C5" i="150"/>
  <c r="C4" i="150"/>
  <c r="F3" i="150"/>
  <c r="E3" i="150"/>
  <c r="D3" i="150"/>
  <c r="C3" i="150"/>
  <c r="C12" i="149"/>
  <c r="C11" i="149"/>
  <c r="C24" i="149" s="1"/>
  <c r="H24" i="149" s="1"/>
  <c r="C10" i="149"/>
  <c r="C9" i="149"/>
  <c r="C8" i="149"/>
  <c r="C7" i="149"/>
  <c r="C6" i="149"/>
  <c r="C5" i="149"/>
  <c r="C4" i="149"/>
  <c r="F3" i="149"/>
  <c r="E3" i="149"/>
  <c r="D3" i="149"/>
  <c r="C3" i="149"/>
  <c r="C12" i="148"/>
  <c r="C11" i="148"/>
  <c r="C24" i="148" s="1"/>
  <c r="H24" i="148" s="1"/>
  <c r="C10" i="148"/>
  <c r="C9" i="148"/>
  <c r="C8" i="148"/>
  <c r="C7" i="148"/>
  <c r="C6" i="148"/>
  <c r="C5" i="148"/>
  <c r="C4" i="148"/>
  <c r="F3" i="148"/>
  <c r="E3" i="148"/>
  <c r="D3" i="148"/>
  <c r="C3" i="148"/>
  <c r="C12" i="147"/>
  <c r="C11" i="147"/>
  <c r="C24" i="147" s="1"/>
  <c r="H24" i="147" s="1"/>
  <c r="C10" i="147"/>
  <c r="C9" i="147"/>
  <c r="C8" i="147"/>
  <c r="C7" i="147"/>
  <c r="C6" i="147"/>
  <c r="C5" i="147"/>
  <c r="C4" i="147"/>
  <c r="F3" i="147"/>
  <c r="E3" i="147"/>
  <c r="D3" i="147"/>
  <c r="C3" i="147"/>
  <c r="C12" i="146"/>
  <c r="C11" i="146"/>
  <c r="C24" i="146" s="1"/>
  <c r="H24" i="146" s="1"/>
  <c r="C10" i="146"/>
  <c r="C9" i="146"/>
  <c r="C8" i="146"/>
  <c r="C7" i="146"/>
  <c r="C6" i="146"/>
  <c r="C5" i="146"/>
  <c r="C4" i="146"/>
  <c r="F3" i="146"/>
  <c r="E3" i="146"/>
  <c r="D3" i="146"/>
  <c r="C3" i="146"/>
  <c r="C12" i="145"/>
  <c r="H12" i="145" s="1"/>
  <c r="C11" i="145"/>
  <c r="C24" i="145" s="1"/>
  <c r="H24" i="145" s="1"/>
  <c r="C10" i="145"/>
  <c r="C9" i="145"/>
  <c r="C8" i="145"/>
  <c r="C7" i="145"/>
  <c r="C6" i="145"/>
  <c r="C5" i="145"/>
  <c r="C4" i="145"/>
  <c r="F3" i="145"/>
  <c r="E3" i="145"/>
  <c r="D3" i="145"/>
  <c r="C3" i="145"/>
  <c r="C12" i="144"/>
  <c r="C11" i="144"/>
  <c r="C24" i="144" s="1"/>
  <c r="H24" i="144" s="1"/>
  <c r="C10" i="144"/>
  <c r="C9" i="144"/>
  <c r="C8" i="144"/>
  <c r="C7" i="144"/>
  <c r="C6" i="144"/>
  <c r="C5" i="144"/>
  <c r="C4" i="144"/>
  <c r="F3" i="144"/>
  <c r="E3" i="144"/>
  <c r="D3" i="144"/>
  <c r="C3" i="144"/>
  <c r="C12" i="143"/>
  <c r="C11" i="143"/>
  <c r="C24" i="143" s="1"/>
  <c r="H24" i="143" s="1"/>
  <c r="C10" i="143"/>
  <c r="C9" i="143"/>
  <c r="C8" i="143"/>
  <c r="C7" i="143"/>
  <c r="C6" i="143"/>
  <c r="C5" i="143"/>
  <c r="C4" i="143"/>
  <c r="F3" i="143"/>
  <c r="E3" i="143"/>
  <c r="D3" i="143"/>
  <c r="C3" i="143"/>
  <c r="C12" i="142"/>
  <c r="C11" i="142"/>
  <c r="C24" i="142" s="1"/>
  <c r="H24" i="142" s="1"/>
  <c r="C10" i="142"/>
  <c r="C9" i="142"/>
  <c r="C8" i="142"/>
  <c r="C7" i="142"/>
  <c r="C6" i="142"/>
  <c r="C5" i="142"/>
  <c r="C4" i="142"/>
  <c r="F3" i="142"/>
  <c r="E3" i="142"/>
  <c r="D3" i="142"/>
  <c r="C3" i="142"/>
  <c r="C12" i="141"/>
  <c r="C11" i="141"/>
  <c r="C24" i="141" s="1"/>
  <c r="H24" i="141" s="1"/>
  <c r="C10" i="141"/>
  <c r="C9" i="141"/>
  <c r="C8" i="141"/>
  <c r="C7" i="141"/>
  <c r="C6" i="141"/>
  <c r="C5" i="141"/>
  <c r="C4" i="141"/>
  <c r="F3" i="141"/>
  <c r="E3" i="141"/>
  <c r="D3" i="141"/>
  <c r="C3" i="141"/>
  <c r="C12" i="140"/>
  <c r="C11" i="140"/>
  <c r="C24" i="140" s="1"/>
  <c r="H24" i="140" s="1"/>
  <c r="C10" i="140"/>
  <c r="C9" i="140"/>
  <c r="C8" i="140"/>
  <c r="C7" i="140"/>
  <c r="C6" i="140"/>
  <c r="C5" i="140"/>
  <c r="C4" i="140"/>
  <c r="F3" i="140"/>
  <c r="E3" i="140"/>
  <c r="D3" i="140"/>
  <c r="C3" i="140"/>
  <c r="C12" i="139"/>
  <c r="C11" i="139"/>
  <c r="C24" i="139" s="1"/>
  <c r="H24" i="139" s="1"/>
  <c r="C10" i="139"/>
  <c r="C9" i="139"/>
  <c r="C8" i="139"/>
  <c r="C7" i="139"/>
  <c r="C6" i="139"/>
  <c r="C5" i="139"/>
  <c r="C4" i="139"/>
  <c r="F3" i="139"/>
  <c r="E3" i="139"/>
  <c r="D3" i="139"/>
  <c r="C3" i="139"/>
  <c r="C12" i="138"/>
  <c r="C11" i="138"/>
  <c r="C24" i="138" s="1"/>
  <c r="H24" i="138" s="1"/>
  <c r="C10" i="138"/>
  <c r="C9" i="138"/>
  <c r="N10" i="138" s="1"/>
  <c r="C8" i="138"/>
  <c r="C7" i="138"/>
  <c r="C6" i="138"/>
  <c r="C5" i="138"/>
  <c r="C4" i="138"/>
  <c r="F3" i="138"/>
  <c r="E3" i="138"/>
  <c r="D3" i="138"/>
  <c r="C3" i="138"/>
  <c r="C12" i="137"/>
  <c r="C11" i="137"/>
  <c r="C24" i="137" s="1"/>
  <c r="H24" i="137" s="1"/>
  <c r="C10" i="137"/>
  <c r="C9" i="137"/>
  <c r="C8" i="137"/>
  <c r="C7" i="137"/>
  <c r="C6" i="137"/>
  <c r="C5" i="137"/>
  <c r="C4" i="137"/>
  <c r="F3" i="137"/>
  <c r="E3" i="137"/>
  <c r="D3" i="137"/>
  <c r="C3" i="137"/>
  <c r="C12" i="136"/>
  <c r="C11" i="136"/>
  <c r="C24" i="136" s="1"/>
  <c r="H24" i="136" s="1"/>
  <c r="C10" i="136"/>
  <c r="C9" i="136"/>
  <c r="C8" i="136"/>
  <c r="C7" i="136"/>
  <c r="C6" i="136"/>
  <c r="C5" i="136"/>
  <c r="C4" i="136"/>
  <c r="F3" i="136"/>
  <c r="E3" i="136"/>
  <c r="C3" i="136"/>
  <c r="C12" i="135"/>
  <c r="C11" i="135"/>
  <c r="C24" i="135" s="1"/>
  <c r="H24" i="135" s="1"/>
  <c r="C10" i="135"/>
  <c r="C9" i="135"/>
  <c r="C8" i="135"/>
  <c r="C7" i="135"/>
  <c r="C6" i="135"/>
  <c r="C5" i="135"/>
  <c r="C4" i="135"/>
  <c r="F3" i="135"/>
  <c r="E3" i="135"/>
  <c r="D3" i="135"/>
  <c r="C3" i="135"/>
  <c r="C12" i="134"/>
  <c r="C11" i="134"/>
  <c r="C24" i="134" s="1"/>
  <c r="H24" i="134" s="1"/>
  <c r="C10" i="134"/>
  <c r="C9" i="134"/>
  <c r="C8" i="134"/>
  <c r="C7" i="134"/>
  <c r="C6" i="134"/>
  <c r="C5" i="134"/>
  <c r="N6" i="134" s="1"/>
  <c r="C4" i="134"/>
  <c r="F3" i="134"/>
  <c r="E3" i="134"/>
  <c r="D3" i="134"/>
  <c r="C3" i="134"/>
  <c r="C12" i="133"/>
  <c r="C11" i="133"/>
  <c r="C24" i="133" s="1"/>
  <c r="H24" i="133" s="1"/>
  <c r="C10" i="133"/>
  <c r="C9" i="133"/>
  <c r="C8" i="133"/>
  <c r="C7" i="133"/>
  <c r="C6" i="133"/>
  <c r="N7" i="133" s="1"/>
  <c r="C5" i="133"/>
  <c r="C4" i="133"/>
  <c r="N5" i="133" s="1"/>
  <c r="E3" i="133"/>
  <c r="D3" i="133"/>
  <c r="C3" i="133"/>
  <c r="C12" i="132"/>
  <c r="C11" i="132"/>
  <c r="C24" i="132" s="1"/>
  <c r="H24" i="132" s="1"/>
  <c r="C10" i="132"/>
  <c r="C9" i="132"/>
  <c r="C8" i="132"/>
  <c r="C7" i="132"/>
  <c r="N8" i="132" s="1"/>
  <c r="C6" i="132"/>
  <c r="C5" i="132"/>
  <c r="C4" i="132"/>
  <c r="F3" i="132"/>
  <c r="E3" i="132"/>
  <c r="D3" i="132"/>
  <c r="C3" i="132"/>
  <c r="C12" i="131"/>
  <c r="C11" i="131"/>
  <c r="C24" i="131" s="1"/>
  <c r="H24" i="131" s="1"/>
  <c r="C10" i="131"/>
  <c r="C9" i="131"/>
  <c r="C8" i="131"/>
  <c r="C7" i="131"/>
  <c r="C6" i="131"/>
  <c r="C5" i="131"/>
  <c r="H5" i="131" s="1"/>
  <c r="C4" i="13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H13" i="1"/>
  <c r="H12" i="1"/>
  <c r="H11" i="1"/>
  <c r="H10" i="1"/>
  <c r="H9" i="1"/>
  <c r="H8" i="1"/>
  <c r="H7" i="1"/>
  <c r="H6" i="1"/>
  <c r="H5" i="1"/>
  <c r="H4" i="1"/>
  <c r="K3" i="1"/>
  <c r="I3" i="1"/>
  <c r="H3" i="1"/>
  <c r="P10" i="13"/>
  <c r="P9" i="13"/>
  <c r="P8" i="13"/>
  <c r="P5" i="13"/>
  <c r="E3" i="13"/>
  <c r="D3" i="13"/>
  <c r="C3" i="13"/>
  <c r="C12" i="13"/>
  <c r="C11" i="13"/>
  <c r="C10" i="13"/>
  <c r="C9" i="13"/>
  <c r="C8" i="13"/>
  <c r="C7" i="13"/>
  <c r="C6" i="13"/>
  <c r="C5" i="13"/>
  <c r="C4" i="13"/>
  <c r="Q14" i="156" l="1"/>
  <c r="Q14" i="159"/>
  <c r="H18" i="132"/>
  <c r="C18" i="132"/>
  <c r="E16" i="136"/>
  <c r="J16" i="136"/>
  <c r="F16" i="139"/>
  <c r="K16" i="139"/>
  <c r="C19" i="140"/>
  <c r="H19" i="140"/>
  <c r="H22" i="144"/>
  <c r="C22" i="144"/>
  <c r="C17" i="148"/>
  <c r="H17" i="148"/>
  <c r="C25" i="154"/>
  <c r="N13" i="154"/>
  <c r="H25" i="154"/>
  <c r="I16" i="156"/>
  <c r="D16" i="156"/>
  <c r="H21" i="13"/>
  <c r="C21" i="13"/>
  <c r="K16" i="13"/>
  <c r="F16" i="13"/>
  <c r="H18" i="131"/>
  <c r="C18" i="131"/>
  <c r="H11" i="131"/>
  <c r="H19" i="132"/>
  <c r="C19" i="132"/>
  <c r="I16" i="133"/>
  <c r="D16" i="133"/>
  <c r="H22" i="133"/>
  <c r="C22" i="133"/>
  <c r="H17" i="134"/>
  <c r="C17" i="134"/>
  <c r="C25" i="134"/>
  <c r="N13" i="134"/>
  <c r="H25" i="134"/>
  <c r="H20" i="135"/>
  <c r="C20" i="135"/>
  <c r="K16" i="136"/>
  <c r="F16" i="136"/>
  <c r="C19" i="137"/>
  <c r="H19" i="137"/>
  <c r="D16" i="138"/>
  <c r="I16" i="138"/>
  <c r="H22" i="138"/>
  <c r="C22" i="138"/>
  <c r="C17" i="139"/>
  <c r="H17" i="139"/>
  <c r="H12" i="139"/>
  <c r="H25" i="139"/>
  <c r="C25" i="139"/>
  <c r="N13" i="139"/>
  <c r="H20" i="140"/>
  <c r="C20" i="140"/>
  <c r="I16" i="141"/>
  <c r="D16" i="141"/>
  <c r="H22" i="141"/>
  <c r="C22" i="141"/>
  <c r="C17" i="142"/>
  <c r="H17" i="142"/>
  <c r="H25" i="142"/>
  <c r="C25" i="142"/>
  <c r="N13" i="142"/>
  <c r="H20" i="143"/>
  <c r="C20" i="143"/>
  <c r="J16" i="144"/>
  <c r="E16" i="144"/>
  <c r="C18" i="145"/>
  <c r="H18" i="145"/>
  <c r="H20" i="146"/>
  <c r="C20" i="146"/>
  <c r="E16" i="147"/>
  <c r="J16" i="147"/>
  <c r="H18" i="148"/>
  <c r="C18" i="148"/>
  <c r="H16" i="149"/>
  <c r="C16" i="149"/>
  <c r="C21" i="149"/>
  <c r="H21" i="149"/>
  <c r="K16" i="150"/>
  <c r="F16" i="150"/>
  <c r="H19" i="151"/>
  <c r="C19" i="151"/>
  <c r="C16" i="152"/>
  <c r="H16" i="152"/>
  <c r="H21" i="152"/>
  <c r="C21" i="152"/>
  <c r="F16" i="153"/>
  <c r="K16" i="153"/>
  <c r="H18" i="154"/>
  <c r="C18" i="154"/>
  <c r="H12" i="154"/>
  <c r="C20" i="155"/>
  <c r="H20" i="155"/>
  <c r="J16" i="156"/>
  <c r="E16" i="156"/>
  <c r="C18" i="157"/>
  <c r="H18" i="157"/>
  <c r="H7" i="158"/>
  <c r="C20" i="158"/>
  <c r="H20" i="158"/>
  <c r="N5" i="159"/>
  <c r="I16" i="147"/>
  <c r="D16" i="147"/>
  <c r="C20" i="152"/>
  <c r="H20" i="152"/>
  <c r="H20" i="132"/>
  <c r="C20" i="132"/>
  <c r="H18" i="134"/>
  <c r="C18" i="134"/>
  <c r="C17" i="136"/>
  <c r="H17" i="136"/>
  <c r="H20" i="137"/>
  <c r="C20" i="137"/>
  <c r="C18" i="139"/>
  <c r="H18" i="139"/>
  <c r="H21" i="140"/>
  <c r="C21" i="140"/>
  <c r="H16" i="143"/>
  <c r="C16" i="143"/>
  <c r="K16" i="144"/>
  <c r="F16" i="144"/>
  <c r="H19" i="145"/>
  <c r="C19" i="145"/>
  <c r="C16" i="146"/>
  <c r="H16" i="146"/>
  <c r="H21" i="146"/>
  <c r="C21" i="146"/>
  <c r="F16" i="147"/>
  <c r="K16" i="147"/>
  <c r="C19" i="148"/>
  <c r="H19" i="148"/>
  <c r="I16" i="149"/>
  <c r="D16" i="149"/>
  <c r="H22" i="149"/>
  <c r="C22" i="149"/>
  <c r="H17" i="150"/>
  <c r="C17" i="150"/>
  <c r="H12" i="150"/>
  <c r="C25" i="150"/>
  <c r="N13" i="150"/>
  <c r="H25" i="150"/>
  <c r="H20" i="151"/>
  <c r="C20" i="151"/>
  <c r="I16" i="152"/>
  <c r="D16" i="152"/>
  <c r="C22" i="152"/>
  <c r="H22" i="152"/>
  <c r="H17" i="153"/>
  <c r="C17" i="153"/>
  <c r="N13" i="153"/>
  <c r="H25" i="153"/>
  <c r="C25" i="153"/>
  <c r="H19" i="154"/>
  <c r="C19" i="154"/>
  <c r="H16" i="155"/>
  <c r="C16" i="155"/>
  <c r="H21" i="155"/>
  <c r="C21" i="155"/>
  <c r="K16" i="156"/>
  <c r="F16" i="156"/>
  <c r="H19" i="157"/>
  <c r="C19" i="157"/>
  <c r="C16" i="158"/>
  <c r="H16" i="158"/>
  <c r="H8" i="158"/>
  <c r="H21" i="158"/>
  <c r="C21" i="158"/>
  <c r="E16" i="13"/>
  <c r="J16" i="13"/>
  <c r="C21" i="133"/>
  <c r="H21" i="133"/>
  <c r="C18" i="137"/>
  <c r="H18" i="137"/>
  <c r="H21" i="141"/>
  <c r="C21" i="141"/>
  <c r="H17" i="145"/>
  <c r="C17" i="145"/>
  <c r="H20" i="149"/>
  <c r="C20" i="149"/>
  <c r="H25" i="157"/>
  <c r="C25" i="157"/>
  <c r="N13" i="157"/>
  <c r="J16" i="133"/>
  <c r="E16" i="133"/>
  <c r="H3" i="135"/>
  <c r="H16" i="135"/>
  <c r="C16" i="135"/>
  <c r="H21" i="135"/>
  <c r="C21" i="135"/>
  <c r="H25" i="136"/>
  <c r="C25" i="136"/>
  <c r="N13" i="136"/>
  <c r="E16" i="138"/>
  <c r="J16" i="138"/>
  <c r="C16" i="140"/>
  <c r="H16" i="140"/>
  <c r="E16" i="141"/>
  <c r="J16" i="141"/>
  <c r="C18" i="142"/>
  <c r="H18" i="142"/>
  <c r="H21" i="143"/>
  <c r="C21" i="143"/>
  <c r="H19" i="131"/>
  <c r="C19" i="131"/>
  <c r="C16" i="132"/>
  <c r="H16" i="132"/>
  <c r="H21" i="132"/>
  <c r="C21" i="132"/>
  <c r="F16" i="133"/>
  <c r="K16" i="133"/>
  <c r="H19" i="134"/>
  <c r="C19" i="134"/>
  <c r="I3" i="135"/>
  <c r="I16" i="135"/>
  <c r="D16" i="135"/>
  <c r="H22" i="135"/>
  <c r="C22" i="135"/>
  <c r="C18" i="136"/>
  <c r="H18" i="136"/>
  <c r="H16" i="137"/>
  <c r="C16" i="137"/>
  <c r="H21" i="137"/>
  <c r="C21" i="137"/>
  <c r="F16" i="138"/>
  <c r="K16" i="138"/>
  <c r="C19" i="139"/>
  <c r="H19" i="139"/>
  <c r="D16" i="140"/>
  <c r="I16" i="140"/>
  <c r="H22" i="140"/>
  <c r="C22" i="140"/>
  <c r="F16" i="141"/>
  <c r="K16" i="141"/>
  <c r="C19" i="142"/>
  <c r="H19" i="142"/>
  <c r="I16" i="143"/>
  <c r="D16" i="143"/>
  <c r="H22" i="143"/>
  <c r="C22" i="143"/>
  <c r="C17" i="144"/>
  <c r="H17" i="144"/>
  <c r="H25" i="144"/>
  <c r="C25" i="144"/>
  <c r="N13" i="144"/>
  <c r="H20" i="145"/>
  <c r="C20" i="145"/>
  <c r="D16" i="146"/>
  <c r="I16" i="146"/>
  <c r="H22" i="146"/>
  <c r="C22" i="146"/>
  <c r="H17" i="147"/>
  <c r="C17" i="147"/>
  <c r="N13" i="147"/>
  <c r="H25" i="147"/>
  <c r="C25" i="147"/>
  <c r="C20" i="148"/>
  <c r="H20" i="148"/>
  <c r="J16" i="149"/>
  <c r="E16" i="149"/>
  <c r="H18" i="150"/>
  <c r="C18" i="150"/>
  <c r="H16" i="151"/>
  <c r="C16" i="151"/>
  <c r="C21" i="151"/>
  <c r="H21" i="151"/>
  <c r="E16" i="152"/>
  <c r="J16" i="152"/>
  <c r="H18" i="153"/>
  <c r="C18" i="153"/>
  <c r="H12" i="153"/>
  <c r="C20" i="154"/>
  <c r="H20" i="154"/>
  <c r="I16" i="155"/>
  <c r="D16" i="155"/>
  <c r="H22" i="155"/>
  <c r="C22" i="155"/>
  <c r="C17" i="156"/>
  <c r="H17" i="156"/>
  <c r="H12" i="156"/>
  <c r="N13" i="156"/>
  <c r="C25" i="156"/>
  <c r="H25" i="156"/>
  <c r="C20" i="157"/>
  <c r="H20" i="157"/>
  <c r="I16" i="158"/>
  <c r="D16" i="158"/>
  <c r="H9" i="158"/>
  <c r="H22" i="158"/>
  <c r="C22" i="158"/>
  <c r="N9" i="159"/>
  <c r="H12" i="148"/>
  <c r="H25" i="148"/>
  <c r="C25" i="148"/>
  <c r="N13" i="148"/>
  <c r="N10" i="13"/>
  <c r="C22" i="13"/>
  <c r="H22" i="13"/>
  <c r="N12" i="13"/>
  <c r="H24" i="13"/>
  <c r="C24" i="13"/>
  <c r="H16" i="131"/>
  <c r="C16" i="131"/>
  <c r="H20" i="131"/>
  <c r="C20" i="131"/>
  <c r="D16" i="132"/>
  <c r="I16" i="132"/>
  <c r="C22" i="132"/>
  <c r="H22" i="132"/>
  <c r="H17" i="133"/>
  <c r="C17" i="133"/>
  <c r="H12" i="133"/>
  <c r="N13" i="133"/>
  <c r="H25" i="133"/>
  <c r="C25" i="133"/>
  <c r="H20" i="134"/>
  <c r="C20" i="134"/>
  <c r="J16" i="135"/>
  <c r="E16" i="135"/>
  <c r="C19" i="136"/>
  <c r="H19" i="136"/>
  <c r="I16" i="137"/>
  <c r="D16" i="137"/>
  <c r="H22" i="137"/>
  <c r="C22" i="137"/>
  <c r="C17" i="138"/>
  <c r="H17" i="138"/>
  <c r="H12" i="138"/>
  <c r="H25" i="138"/>
  <c r="C25" i="138"/>
  <c r="N13" i="138"/>
  <c r="H20" i="139"/>
  <c r="C20" i="139"/>
  <c r="E16" i="140"/>
  <c r="J16" i="140"/>
  <c r="C17" i="141"/>
  <c r="H17" i="141"/>
  <c r="H25" i="141"/>
  <c r="C25" i="141"/>
  <c r="N13" i="141"/>
  <c r="H20" i="142"/>
  <c r="C20" i="142"/>
  <c r="E16" i="143"/>
  <c r="J16" i="143"/>
  <c r="H18" i="144"/>
  <c r="C18" i="144"/>
  <c r="H16" i="145"/>
  <c r="C16" i="145"/>
  <c r="C21" i="145"/>
  <c r="H21" i="145"/>
  <c r="J16" i="146"/>
  <c r="E16" i="146"/>
  <c r="C18" i="147"/>
  <c r="H18" i="147"/>
  <c r="C16" i="148"/>
  <c r="H16" i="148"/>
  <c r="H21" i="148"/>
  <c r="C21" i="148"/>
  <c r="F16" i="149"/>
  <c r="K16" i="149"/>
  <c r="H19" i="150"/>
  <c r="C19" i="150"/>
  <c r="I16" i="151"/>
  <c r="D16" i="151"/>
  <c r="H22" i="151"/>
  <c r="C22" i="151"/>
  <c r="K16" i="152"/>
  <c r="F16" i="152"/>
  <c r="H19" i="153"/>
  <c r="C19" i="153"/>
  <c r="C16" i="154"/>
  <c r="H16" i="154"/>
  <c r="H21" i="154"/>
  <c r="C21" i="154"/>
  <c r="E16" i="155"/>
  <c r="J16" i="155"/>
  <c r="H18" i="156"/>
  <c r="C18" i="156"/>
  <c r="H16" i="157"/>
  <c r="C16" i="157"/>
  <c r="H21" i="157"/>
  <c r="C21" i="157"/>
  <c r="E16" i="158"/>
  <c r="J16" i="158"/>
  <c r="N12" i="138"/>
  <c r="C19" i="135"/>
  <c r="H19" i="135"/>
  <c r="H21" i="138"/>
  <c r="C21" i="138"/>
  <c r="H16" i="141"/>
  <c r="C16" i="141"/>
  <c r="D16" i="144"/>
  <c r="I16" i="144"/>
  <c r="C19" i="146"/>
  <c r="H19" i="146"/>
  <c r="E16" i="150"/>
  <c r="J16" i="150"/>
  <c r="J16" i="153"/>
  <c r="E16" i="153"/>
  <c r="H17" i="154"/>
  <c r="C17" i="154"/>
  <c r="H19" i="155"/>
  <c r="C19" i="155"/>
  <c r="C19" i="158"/>
  <c r="H19" i="158"/>
  <c r="N13" i="131"/>
  <c r="H25" i="131"/>
  <c r="C25" i="131"/>
  <c r="H17" i="13"/>
  <c r="C17" i="13"/>
  <c r="N13" i="13"/>
  <c r="H25" i="13"/>
  <c r="C25" i="13"/>
  <c r="I16" i="131"/>
  <c r="D16" i="131"/>
  <c r="C21" i="131"/>
  <c r="H21" i="131"/>
  <c r="E16" i="132"/>
  <c r="J16" i="132"/>
  <c r="H18" i="133"/>
  <c r="C18" i="133"/>
  <c r="C16" i="134"/>
  <c r="H16" i="134"/>
  <c r="H21" i="134"/>
  <c r="C21" i="134"/>
  <c r="F16" i="135"/>
  <c r="K16" i="135"/>
  <c r="H20" i="136"/>
  <c r="C20" i="136"/>
  <c r="E16" i="137"/>
  <c r="J16" i="137"/>
  <c r="C18" i="138"/>
  <c r="H18" i="138"/>
  <c r="H16" i="139"/>
  <c r="C16" i="139"/>
  <c r="H21" i="139"/>
  <c r="C21" i="139"/>
  <c r="F16" i="140"/>
  <c r="K16" i="140"/>
  <c r="C18" i="141"/>
  <c r="H18" i="141"/>
  <c r="C16" i="142"/>
  <c r="H16" i="142"/>
  <c r="H21" i="142"/>
  <c r="C21" i="142"/>
  <c r="F16" i="143"/>
  <c r="K16" i="143"/>
  <c r="C19" i="144"/>
  <c r="H19" i="144"/>
  <c r="I16" i="145"/>
  <c r="D16" i="145"/>
  <c r="H22" i="145"/>
  <c r="C22" i="145"/>
  <c r="K16" i="146"/>
  <c r="F16" i="146"/>
  <c r="H19" i="147"/>
  <c r="C19" i="147"/>
  <c r="I3" i="148"/>
  <c r="D16" i="148"/>
  <c r="I16" i="148"/>
  <c r="H22" i="148"/>
  <c r="C22" i="148"/>
  <c r="H17" i="149"/>
  <c r="C17" i="149"/>
  <c r="H12" i="149"/>
  <c r="N13" i="149"/>
  <c r="H25" i="149"/>
  <c r="C25" i="149"/>
  <c r="H20" i="150"/>
  <c r="C20" i="150"/>
  <c r="J16" i="151"/>
  <c r="E16" i="151"/>
  <c r="H17" i="152"/>
  <c r="C17" i="152"/>
  <c r="C25" i="152"/>
  <c r="N13" i="152"/>
  <c r="H25" i="152"/>
  <c r="C20" i="153"/>
  <c r="H20" i="153"/>
  <c r="I16" i="154"/>
  <c r="D16" i="154"/>
  <c r="C22" i="154"/>
  <c r="H22" i="154"/>
  <c r="F16" i="155"/>
  <c r="K16" i="155"/>
  <c r="C19" i="156"/>
  <c r="H19" i="156"/>
  <c r="I16" i="157"/>
  <c r="D16" i="157"/>
  <c r="H22" i="157"/>
  <c r="C22" i="157"/>
  <c r="K16" i="158"/>
  <c r="F16" i="158"/>
  <c r="N9" i="133"/>
  <c r="H16" i="133"/>
  <c r="C16" i="133"/>
  <c r="C19" i="143"/>
  <c r="H19" i="143"/>
  <c r="H22" i="147"/>
  <c r="C22" i="147"/>
  <c r="H22" i="156"/>
  <c r="C22" i="156"/>
  <c r="H3" i="13"/>
  <c r="C16" i="13"/>
  <c r="H16" i="13"/>
  <c r="D16" i="134"/>
  <c r="I16" i="134"/>
  <c r="C17" i="135"/>
  <c r="H17" i="135"/>
  <c r="H25" i="135"/>
  <c r="C25" i="135"/>
  <c r="N13" i="135"/>
  <c r="F16" i="137"/>
  <c r="K16" i="137"/>
  <c r="C19" i="138"/>
  <c r="H19" i="138"/>
  <c r="I16" i="139"/>
  <c r="D16" i="139"/>
  <c r="H22" i="139"/>
  <c r="C22" i="139"/>
  <c r="C17" i="140"/>
  <c r="H17" i="140"/>
  <c r="H25" i="140"/>
  <c r="C25" i="140"/>
  <c r="N13" i="140"/>
  <c r="C19" i="141"/>
  <c r="H19" i="141"/>
  <c r="D16" i="142"/>
  <c r="I16" i="142"/>
  <c r="H22" i="142"/>
  <c r="C22" i="142"/>
  <c r="C17" i="143"/>
  <c r="H17" i="143"/>
  <c r="H25" i="143"/>
  <c r="C25" i="143"/>
  <c r="N13" i="143"/>
  <c r="H20" i="144"/>
  <c r="C20" i="144"/>
  <c r="E16" i="145"/>
  <c r="J16" i="145"/>
  <c r="C17" i="146"/>
  <c r="H17" i="146"/>
  <c r="H25" i="146"/>
  <c r="C25" i="146"/>
  <c r="N13" i="146"/>
  <c r="H20" i="147"/>
  <c r="C20" i="147"/>
  <c r="E16" i="148"/>
  <c r="J16" i="148"/>
  <c r="H18" i="149"/>
  <c r="C18" i="149"/>
  <c r="C16" i="150"/>
  <c r="H16" i="150"/>
  <c r="H21" i="150"/>
  <c r="C21" i="150"/>
  <c r="F16" i="151"/>
  <c r="K16" i="151"/>
  <c r="H18" i="152"/>
  <c r="C18" i="152"/>
  <c r="H16" i="153"/>
  <c r="C16" i="153"/>
  <c r="C21" i="153"/>
  <c r="H21" i="153"/>
  <c r="E16" i="154"/>
  <c r="J16" i="154"/>
  <c r="H17" i="155"/>
  <c r="C17" i="155"/>
  <c r="H25" i="155"/>
  <c r="C25" i="155"/>
  <c r="N13" i="155"/>
  <c r="C20" i="156"/>
  <c r="H20" i="156"/>
  <c r="E16" i="157"/>
  <c r="J16" i="157"/>
  <c r="C17" i="158"/>
  <c r="H17" i="158"/>
  <c r="H25" i="158"/>
  <c r="C25" i="158"/>
  <c r="N13" i="158"/>
  <c r="N4" i="153"/>
  <c r="N7" i="159"/>
  <c r="N8" i="13"/>
  <c r="H20" i="13"/>
  <c r="C20" i="13"/>
  <c r="H4" i="131"/>
  <c r="H17" i="131"/>
  <c r="C17" i="131"/>
  <c r="K16" i="134"/>
  <c r="F16" i="134"/>
  <c r="C16" i="138"/>
  <c r="H16" i="138"/>
  <c r="F16" i="142"/>
  <c r="K16" i="142"/>
  <c r="N13" i="145"/>
  <c r="H25" i="145"/>
  <c r="C25" i="145"/>
  <c r="H18" i="151"/>
  <c r="C18" i="151"/>
  <c r="H17" i="157"/>
  <c r="C17" i="157"/>
  <c r="H18" i="13"/>
  <c r="C18" i="13"/>
  <c r="J16" i="131"/>
  <c r="E16" i="131"/>
  <c r="H22" i="131"/>
  <c r="C22" i="131"/>
  <c r="K16" i="132"/>
  <c r="F16" i="132"/>
  <c r="H19" i="133"/>
  <c r="C19" i="133"/>
  <c r="C22" i="134"/>
  <c r="H22" i="134"/>
  <c r="H21" i="136"/>
  <c r="C21" i="136"/>
  <c r="N7" i="13"/>
  <c r="H19" i="13"/>
  <c r="C19" i="13"/>
  <c r="I3" i="13"/>
  <c r="D16" i="13"/>
  <c r="I16" i="13"/>
  <c r="F16" i="131"/>
  <c r="K16" i="131"/>
  <c r="H17" i="132"/>
  <c r="C17" i="132"/>
  <c r="C25" i="132"/>
  <c r="N13" i="132"/>
  <c r="H25" i="132"/>
  <c r="H20" i="133"/>
  <c r="C20" i="133"/>
  <c r="J16" i="134"/>
  <c r="E16" i="134"/>
  <c r="C18" i="135"/>
  <c r="H18" i="135"/>
  <c r="C16" i="136"/>
  <c r="H16" i="136"/>
  <c r="H22" i="136"/>
  <c r="C22" i="136"/>
  <c r="C17" i="137"/>
  <c r="H17" i="137"/>
  <c r="H25" i="137"/>
  <c r="C25" i="137"/>
  <c r="N13" i="137"/>
  <c r="H20" i="138"/>
  <c r="C20" i="138"/>
  <c r="E16" i="139"/>
  <c r="J16" i="139"/>
  <c r="C18" i="140"/>
  <c r="H18" i="140"/>
  <c r="H12" i="140"/>
  <c r="H20" i="141"/>
  <c r="C20" i="141"/>
  <c r="E16" i="142"/>
  <c r="J16" i="142"/>
  <c r="C18" i="143"/>
  <c r="H18" i="143"/>
  <c r="C16" i="144"/>
  <c r="H16" i="144"/>
  <c r="H21" i="144"/>
  <c r="C21" i="144"/>
  <c r="K16" i="145"/>
  <c r="F16" i="145"/>
  <c r="H18" i="146"/>
  <c r="C18" i="146"/>
  <c r="H16" i="147"/>
  <c r="C16" i="147"/>
  <c r="H21" i="147"/>
  <c r="C21" i="147"/>
  <c r="K16" i="148"/>
  <c r="F16" i="148"/>
  <c r="H19" i="149"/>
  <c r="C19" i="149"/>
  <c r="D16" i="150"/>
  <c r="I16" i="150"/>
  <c r="C22" i="150"/>
  <c r="H22" i="150"/>
  <c r="H17" i="151"/>
  <c r="C17" i="151"/>
  <c r="N13" i="151"/>
  <c r="H25" i="151"/>
  <c r="C25" i="151"/>
  <c r="H19" i="152"/>
  <c r="C19" i="152"/>
  <c r="I16" i="153"/>
  <c r="D16" i="153"/>
  <c r="H22" i="153"/>
  <c r="C22" i="153"/>
  <c r="K16" i="154"/>
  <c r="F16" i="154"/>
  <c r="C18" i="155"/>
  <c r="H18" i="155"/>
  <c r="C16" i="156"/>
  <c r="H16" i="156"/>
  <c r="H21" i="156"/>
  <c r="C21" i="156"/>
  <c r="F16" i="157"/>
  <c r="K16" i="157"/>
  <c r="H5" i="158"/>
  <c r="H18" i="158"/>
  <c r="C18" i="158"/>
  <c r="N6" i="138"/>
  <c r="Q14" i="146"/>
  <c r="O14" i="132"/>
  <c r="E24" i="157"/>
  <c r="E24" i="149"/>
  <c r="E24" i="141"/>
  <c r="E24" i="133"/>
  <c r="E24" i="158"/>
  <c r="E24" i="150"/>
  <c r="E24" i="142"/>
  <c r="E24" i="134"/>
  <c r="E24" i="159"/>
  <c r="E24" i="151"/>
  <c r="E24" i="143"/>
  <c r="E24" i="135"/>
  <c r="E24" i="152"/>
  <c r="E24" i="144"/>
  <c r="E24" i="136"/>
  <c r="E24" i="153"/>
  <c r="E24" i="145"/>
  <c r="E24" i="137"/>
  <c r="E24" i="154"/>
  <c r="E24" i="146"/>
  <c r="E24" i="138"/>
  <c r="E24" i="155"/>
  <c r="E24" i="147"/>
  <c r="E24" i="139"/>
  <c r="E24" i="131"/>
  <c r="E24" i="156"/>
  <c r="E24" i="148"/>
  <c r="E24" i="140"/>
  <c r="E24" i="132"/>
  <c r="E26" i="133"/>
  <c r="J26" i="133" s="1"/>
  <c r="E26" i="141"/>
  <c r="J26" i="141" s="1"/>
  <c r="E26" i="149"/>
  <c r="J26" i="149" s="1"/>
  <c r="E26" i="157"/>
  <c r="J26" i="157" s="1"/>
  <c r="E26" i="138"/>
  <c r="J26" i="138" s="1"/>
  <c r="E26" i="146"/>
  <c r="J26" i="146" s="1"/>
  <c r="E26" i="154"/>
  <c r="J26" i="154" s="1"/>
  <c r="E26" i="135"/>
  <c r="J26" i="135" s="1"/>
  <c r="E26" i="143"/>
  <c r="J26" i="143" s="1"/>
  <c r="E26" i="151"/>
  <c r="J26" i="151" s="1"/>
  <c r="E26" i="132"/>
  <c r="J26" i="132" s="1"/>
  <c r="E26" i="140"/>
  <c r="J26" i="140" s="1"/>
  <c r="E26" i="148"/>
  <c r="J26" i="148" s="1"/>
  <c r="E26" i="156"/>
  <c r="J26" i="156" s="1"/>
  <c r="E26" i="137"/>
  <c r="J26" i="137" s="1"/>
  <c r="E26" i="145"/>
  <c r="J26" i="145" s="1"/>
  <c r="E26" i="153"/>
  <c r="J26" i="153" s="1"/>
  <c r="E26" i="134"/>
  <c r="J26" i="134" s="1"/>
  <c r="E26" i="142"/>
  <c r="J26" i="142" s="1"/>
  <c r="E26" i="150"/>
  <c r="J26" i="150" s="1"/>
  <c r="E26" i="158"/>
  <c r="J26" i="158" s="1"/>
  <c r="E26" i="13"/>
  <c r="J26" i="13" s="1"/>
  <c r="E26" i="131"/>
  <c r="J26" i="131" s="1"/>
  <c r="E26" i="139"/>
  <c r="J26" i="139" s="1"/>
  <c r="E26" i="147"/>
  <c r="J26" i="147" s="1"/>
  <c r="E26" i="155"/>
  <c r="J26" i="155" s="1"/>
  <c r="E26" i="159"/>
  <c r="J26" i="159" s="1"/>
  <c r="E26" i="136"/>
  <c r="J26" i="136" s="1"/>
  <c r="E26" i="144"/>
  <c r="J26" i="144" s="1"/>
  <c r="E26" i="152"/>
  <c r="J26" i="152" s="1"/>
  <c r="E20" i="131"/>
  <c r="J20" i="131"/>
  <c r="E20" i="132"/>
  <c r="J20" i="132"/>
  <c r="E20" i="148"/>
  <c r="J20" i="148"/>
  <c r="J20" i="143"/>
  <c r="E20" i="143"/>
  <c r="J20" i="135"/>
  <c r="E20" i="135"/>
  <c r="E20" i="140"/>
  <c r="J20" i="140"/>
  <c r="J20" i="142"/>
  <c r="E20" i="142"/>
  <c r="E20" i="147"/>
  <c r="J20" i="147"/>
  <c r="J20" i="151"/>
  <c r="E20" i="151"/>
  <c r="J20" i="153"/>
  <c r="E20" i="153"/>
  <c r="E20" i="155"/>
  <c r="J20" i="155"/>
  <c r="J20" i="141"/>
  <c r="E20" i="141"/>
  <c r="J20" i="152"/>
  <c r="E20" i="152"/>
  <c r="J20" i="154"/>
  <c r="E20" i="154"/>
  <c r="J20" i="134"/>
  <c r="E20" i="134"/>
  <c r="E20" i="139"/>
  <c r="J20" i="139"/>
  <c r="J20" i="146"/>
  <c r="E20" i="146"/>
  <c r="J20" i="150"/>
  <c r="E20" i="150"/>
  <c r="E20" i="156"/>
  <c r="J20" i="156"/>
  <c r="E20" i="13"/>
  <c r="J20" i="13"/>
  <c r="J20" i="145"/>
  <c r="E20" i="145"/>
  <c r="E20" i="158"/>
  <c r="J20" i="158"/>
  <c r="E20" i="133"/>
  <c r="J20" i="133"/>
  <c r="J20" i="138"/>
  <c r="E20" i="138"/>
  <c r="E20" i="149"/>
  <c r="J20" i="149"/>
  <c r="E20" i="157"/>
  <c r="J20" i="157"/>
  <c r="J20" i="136"/>
  <c r="E20" i="136"/>
  <c r="J20" i="137"/>
  <c r="E20" i="137"/>
  <c r="J20" i="144"/>
  <c r="E20" i="144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25" i="151"/>
  <c r="E25" i="151"/>
  <c r="J25" i="157"/>
  <c r="E25" i="157"/>
  <c r="E25" i="135"/>
  <c r="J25" i="135"/>
  <c r="E25" i="138"/>
  <c r="J25" i="138"/>
  <c r="J25" i="143"/>
  <c r="E25" i="143"/>
  <c r="E25" i="145"/>
  <c r="J25" i="145"/>
  <c r="J25" i="148"/>
  <c r="E25" i="148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K14" i="135"/>
  <c r="F14" i="135"/>
  <c r="K27" i="135"/>
  <c r="F27" i="135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P4" i="136"/>
  <c r="P10" i="137"/>
  <c r="P8" i="138"/>
  <c r="I3" i="140"/>
  <c r="O4" i="140"/>
  <c r="P11" i="13"/>
  <c r="N12" i="135"/>
  <c r="P7" i="138"/>
  <c r="P9" i="138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H12" i="146"/>
  <c r="N5" i="154"/>
  <c r="N7" i="154"/>
  <c r="N9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P5" i="138"/>
  <c r="P6" i="138"/>
  <c r="P14" i="159"/>
  <c r="Q4" i="13"/>
  <c r="H12" i="152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P14" i="13"/>
  <c r="P5" i="131"/>
  <c r="P6" i="131"/>
  <c r="P14" i="132"/>
  <c r="P6" i="133"/>
  <c r="H12" i="134"/>
  <c r="P5" i="136"/>
  <c r="P9" i="136"/>
  <c r="N11" i="138"/>
  <c r="P12" i="138"/>
  <c r="P4" i="145"/>
  <c r="N10" i="145"/>
  <c r="P4" i="146"/>
  <c r="N8" i="146"/>
  <c r="N12" i="146"/>
  <c r="P13" i="147"/>
  <c r="N5" i="149"/>
  <c r="N11" i="149"/>
  <c r="H5" i="13"/>
  <c r="K3" i="13"/>
  <c r="O4" i="13"/>
  <c r="N6" i="13"/>
  <c r="P6" i="13"/>
  <c r="Q4" i="131"/>
  <c r="N8" i="131"/>
  <c r="H7" i="131"/>
  <c r="P9" i="131"/>
  <c r="N4" i="132"/>
  <c r="N5" i="132"/>
  <c r="N7" i="132"/>
  <c r="N9" i="132"/>
  <c r="N11" i="132"/>
  <c r="H12" i="132"/>
  <c r="O4" i="133"/>
  <c r="P5" i="133"/>
  <c r="P7" i="133"/>
  <c r="P9" i="133"/>
  <c r="P11" i="133"/>
  <c r="Q4" i="135"/>
  <c r="P6" i="135"/>
  <c r="P8" i="135"/>
  <c r="H12" i="135"/>
  <c r="N7" i="137"/>
  <c r="N10" i="137"/>
  <c r="P11" i="137"/>
  <c r="P14" i="138"/>
  <c r="N4" i="139"/>
  <c r="N5" i="139"/>
  <c r="N7" i="139"/>
  <c r="N9" i="139"/>
  <c r="P12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P14" i="149"/>
  <c r="N4" i="150"/>
  <c r="N5" i="150"/>
  <c r="N7" i="150"/>
  <c r="N9" i="150"/>
  <c r="N11" i="150"/>
  <c r="P12" i="150"/>
  <c r="P4" i="151"/>
  <c r="N6" i="151"/>
  <c r="N8" i="151"/>
  <c r="N10" i="151"/>
  <c r="N12" i="151"/>
  <c r="P4" i="152"/>
  <c r="N9" i="152"/>
  <c r="P10" i="152"/>
  <c r="P14" i="156"/>
  <c r="N4" i="157"/>
  <c r="N5" i="157"/>
  <c r="N7" i="157"/>
  <c r="N9" i="157"/>
  <c r="N11" i="157"/>
  <c r="P12" i="157"/>
  <c r="N5" i="138"/>
  <c r="N7" i="138"/>
  <c r="N9" i="138"/>
  <c r="N11" i="139"/>
  <c r="H6" i="13"/>
  <c r="P4" i="13"/>
  <c r="P7" i="13"/>
  <c r="P12" i="13"/>
  <c r="N10" i="131"/>
  <c r="H9" i="131"/>
  <c r="P14" i="134"/>
  <c r="Q4" i="137"/>
  <c r="N6" i="137"/>
  <c r="P7" i="137"/>
  <c r="N12" i="137"/>
  <c r="H12" i="137"/>
  <c r="P13" i="138"/>
  <c r="P14" i="147"/>
  <c r="N4" i="148"/>
  <c r="N5" i="148"/>
  <c r="N7" i="148"/>
  <c r="N9" i="148"/>
  <c r="N11" i="148"/>
  <c r="P12" i="148"/>
  <c r="P13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Q4" i="154"/>
  <c r="P6" i="154"/>
  <c r="P8" i="154"/>
  <c r="P10" i="154"/>
  <c r="P13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P4" i="131"/>
  <c r="N9" i="131"/>
  <c r="H8" i="131"/>
  <c r="N12" i="131"/>
  <c r="Q4" i="132"/>
  <c r="P6" i="132"/>
  <c r="P8" i="132"/>
  <c r="P10" i="132"/>
  <c r="P13" i="132"/>
  <c r="Q4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P14" i="146"/>
  <c r="N4" i="147"/>
  <c r="N5" i="147"/>
  <c r="N7" i="147"/>
  <c r="N9" i="147"/>
  <c r="P12" i="147"/>
  <c r="P13" i="150"/>
  <c r="N7" i="152"/>
  <c r="P8" i="152"/>
  <c r="O4" i="153"/>
  <c r="P5" i="153"/>
  <c r="P7" i="153"/>
  <c r="P9" i="153"/>
  <c r="P11" i="153"/>
  <c r="P5" i="155"/>
  <c r="P7" i="155"/>
  <c r="P9" i="155"/>
  <c r="P12" i="155"/>
  <c r="N4" i="156"/>
  <c r="N5" i="156"/>
  <c r="N7" i="156"/>
  <c r="N9" i="156"/>
  <c r="N11" i="156"/>
  <c r="P12" i="156"/>
  <c r="P13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P5" i="135"/>
  <c r="P7" i="135"/>
  <c r="P9" i="135"/>
  <c r="Q4" i="136"/>
  <c r="P10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P11" i="157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H24" i="159" s="1"/>
  <c r="D16" i="159"/>
  <c r="E17" i="159"/>
  <c r="E18" i="159"/>
  <c r="E19" i="159"/>
  <c r="E20" i="159"/>
  <c r="E21" i="159"/>
  <c r="E22" i="159"/>
  <c r="E2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H26" i="159" s="1"/>
  <c r="I3" i="159"/>
  <c r="H11" i="159"/>
  <c r="F16" i="159"/>
  <c r="I3" i="158"/>
  <c r="H3" i="158"/>
  <c r="H12" i="158"/>
  <c r="H11" i="158"/>
  <c r="H4" i="157"/>
  <c r="H5" i="157"/>
  <c r="H6" i="157"/>
  <c r="H7" i="157"/>
  <c r="H8" i="157"/>
  <c r="H9" i="157"/>
  <c r="H10" i="157"/>
  <c r="H3" i="157"/>
  <c r="H11" i="157"/>
  <c r="I3" i="156"/>
  <c r="H4" i="156"/>
  <c r="H5" i="156"/>
  <c r="H6" i="156"/>
  <c r="H7" i="156"/>
  <c r="H8" i="156"/>
  <c r="H9" i="156"/>
  <c r="H10" i="156"/>
  <c r="H3" i="156"/>
  <c r="H11" i="156"/>
  <c r="H3" i="155"/>
  <c r="H12" i="155"/>
  <c r="I3" i="155"/>
  <c r="H4" i="155"/>
  <c r="H5" i="155"/>
  <c r="H6" i="155"/>
  <c r="H7" i="155"/>
  <c r="H8" i="155"/>
  <c r="H9" i="155"/>
  <c r="H10" i="155"/>
  <c r="H11" i="155"/>
  <c r="I3" i="154"/>
  <c r="H4" i="154"/>
  <c r="H5" i="154"/>
  <c r="H6" i="154"/>
  <c r="H7" i="154"/>
  <c r="H8" i="154"/>
  <c r="H9" i="154"/>
  <c r="H10" i="154"/>
  <c r="H3" i="154"/>
  <c r="H11" i="154"/>
  <c r="H4" i="153"/>
  <c r="H5" i="153"/>
  <c r="H6" i="153"/>
  <c r="H7" i="153"/>
  <c r="H8" i="153"/>
  <c r="H9" i="153"/>
  <c r="H10" i="153"/>
  <c r="H3" i="153"/>
  <c r="I3" i="153"/>
  <c r="H11" i="153"/>
  <c r="H3" i="152"/>
  <c r="I3" i="152"/>
  <c r="H4" i="152"/>
  <c r="H5" i="152"/>
  <c r="H6" i="152"/>
  <c r="H7" i="152"/>
  <c r="H8" i="152"/>
  <c r="H9" i="152"/>
  <c r="H10" i="152"/>
  <c r="H11" i="152"/>
  <c r="H4" i="151"/>
  <c r="H5" i="151"/>
  <c r="H6" i="151"/>
  <c r="H7" i="151"/>
  <c r="H8" i="151"/>
  <c r="H9" i="151"/>
  <c r="H10" i="151"/>
  <c r="H3" i="151"/>
  <c r="I3" i="151"/>
  <c r="H11" i="151"/>
  <c r="H3" i="150"/>
  <c r="H4" i="150"/>
  <c r="H5" i="150"/>
  <c r="H6" i="150"/>
  <c r="H7" i="150"/>
  <c r="H8" i="150"/>
  <c r="H9" i="150"/>
  <c r="H10" i="150"/>
  <c r="I3" i="150"/>
  <c r="H11" i="150"/>
  <c r="H3" i="149"/>
  <c r="H4" i="149"/>
  <c r="H5" i="149"/>
  <c r="H6" i="149"/>
  <c r="H7" i="149"/>
  <c r="H8" i="149"/>
  <c r="H9" i="149"/>
  <c r="H10" i="149"/>
  <c r="I3" i="149"/>
  <c r="H11" i="149"/>
  <c r="H3" i="148"/>
  <c r="H4" i="148"/>
  <c r="H5" i="148"/>
  <c r="H6" i="148"/>
  <c r="H7" i="148"/>
  <c r="H8" i="148"/>
  <c r="H9" i="148"/>
  <c r="H10" i="148"/>
  <c r="H11" i="148"/>
  <c r="H3" i="147"/>
  <c r="H4" i="147"/>
  <c r="H5" i="147"/>
  <c r="H6" i="147"/>
  <c r="H7" i="147"/>
  <c r="H8" i="147"/>
  <c r="H9" i="147"/>
  <c r="H10" i="147"/>
  <c r="I3" i="147"/>
  <c r="H11" i="147"/>
  <c r="H4" i="146"/>
  <c r="H5" i="146"/>
  <c r="H6" i="146"/>
  <c r="H7" i="146"/>
  <c r="H8" i="146"/>
  <c r="H9" i="146"/>
  <c r="H10" i="146"/>
  <c r="H3" i="146"/>
  <c r="H11" i="146"/>
  <c r="H3" i="145"/>
  <c r="H4" i="145"/>
  <c r="H5" i="145"/>
  <c r="H6" i="145"/>
  <c r="H7" i="145"/>
  <c r="H8" i="145"/>
  <c r="H9" i="145"/>
  <c r="H10" i="145"/>
  <c r="H11" i="145"/>
  <c r="H3" i="144"/>
  <c r="H12" i="144"/>
  <c r="I3" i="144"/>
  <c r="H4" i="144"/>
  <c r="H5" i="144"/>
  <c r="H6" i="144"/>
  <c r="H7" i="144"/>
  <c r="H8" i="144"/>
  <c r="H9" i="144"/>
  <c r="H10" i="144"/>
  <c r="H11" i="144"/>
  <c r="H3" i="143"/>
  <c r="H4" i="143"/>
  <c r="H5" i="143"/>
  <c r="H6" i="143"/>
  <c r="H7" i="143"/>
  <c r="H8" i="143"/>
  <c r="H9" i="143"/>
  <c r="H10" i="143"/>
  <c r="H11" i="143"/>
  <c r="H3" i="142"/>
  <c r="H12" i="142"/>
  <c r="I3" i="142"/>
  <c r="H4" i="142"/>
  <c r="H5" i="142"/>
  <c r="H6" i="142"/>
  <c r="H7" i="142"/>
  <c r="H8" i="142"/>
  <c r="H9" i="142"/>
  <c r="H10" i="142"/>
  <c r="H11" i="142"/>
  <c r="H3" i="141"/>
  <c r="H4" i="141"/>
  <c r="H5" i="141"/>
  <c r="H6" i="141"/>
  <c r="H7" i="141"/>
  <c r="H8" i="141"/>
  <c r="H9" i="141"/>
  <c r="H10" i="141"/>
  <c r="I3" i="141"/>
  <c r="H11" i="141"/>
  <c r="H3" i="140"/>
  <c r="H4" i="140"/>
  <c r="H5" i="140"/>
  <c r="H6" i="140"/>
  <c r="H7" i="140"/>
  <c r="H8" i="140"/>
  <c r="H9" i="140"/>
  <c r="H10" i="140"/>
  <c r="H11" i="140"/>
  <c r="H3" i="139"/>
  <c r="H4" i="139"/>
  <c r="H5" i="139"/>
  <c r="H6" i="139"/>
  <c r="H7" i="139"/>
  <c r="H8" i="139"/>
  <c r="H9" i="139"/>
  <c r="H10" i="139"/>
  <c r="H11" i="139"/>
  <c r="H3" i="138"/>
  <c r="H4" i="138"/>
  <c r="H5" i="138"/>
  <c r="H6" i="138"/>
  <c r="H7" i="138"/>
  <c r="H8" i="138"/>
  <c r="H9" i="138"/>
  <c r="H10" i="138"/>
  <c r="H11" i="138"/>
  <c r="I3" i="137"/>
  <c r="H3" i="137"/>
  <c r="H4" i="137"/>
  <c r="H5" i="137"/>
  <c r="H6" i="137"/>
  <c r="H7" i="137"/>
  <c r="H8" i="137"/>
  <c r="H9" i="137"/>
  <c r="H10" i="137"/>
  <c r="K3" i="137"/>
  <c r="H11" i="137"/>
  <c r="H3" i="136"/>
  <c r="H4" i="136"/>
  <c r="H5" i="136"/>
  <c r="H6" i="136"/>
  <c r="H7" i="136"/>
  <c r="H8" i="136"/>
  <c r="H9" i="136"/>
  <c r="H10" i="136"/>
  <c r="K3" i="136"/>
  <c r="H11" i="136"/>
  <c r="H4" i="135"/>
  <c r="H5" i="135"/>
  <c r="H6" i="135"/>
  <c r="H7" i="135"/>
  <c r="H8" i="135"/>
  <c r="H9" i="135"/>
  <c r="H10" i="135"/>
  <c r="K3" i="135"/>
  <c r="H11" i="135"/>
  <c r="H3" i="134"/>
  <c r="I3" i="134"/>
  <c r="H4" i="134"/>
  <c r="H5" i="134"/>
  <c r="H6" i="134"/>
  <c r="H7" i="134"/>
  <c r="H8" i="134"/>
  <c r="H9" i="134"/>
  <c r="H10" i="134"/>
  <c r="K3" i="134"/>
  <c r="H11" i="134"/>
  <c r="H3" i="133"/>
  <c r="I3" i="133"/>
  <c r="H4" i="133"/>
  <c r="H5" i="133"/>
  <c r="H6" i="133"/>
  <c r="H7" i="133"/>
  <c r="H8" i="133"/>
  <c r="H9" i="133"/>
  <c r="H10" i="133"/>
  <c r="K3" i="133"/>
  <c r="H11" i="133"/>
  <c r="H3" i="132"/>
  <c r="I3" i="132"/>
  <c r="H4" i="132"/>
  <c r="H5" i="132"/>
  <c r="H6" i="132"/>
  <c r="H7" i="132"/>
  <c r="H8" i="132"/>
  <c r="H9" i="132"/>
  <c r="H10" i="132"/>
  <c r="K3" i="132"/>
  <c r="H11" i="132"/>
  <c r="K3" i="131"/>
  <c r="H3" i="131"/>
  <c r="H12" i="131"/>
  <c r="I3" i="131"/>
  <c r="H12" i="13"/>
  <c r="H11" i="13"/>
  <c r="H9" i="13"/>
  <c r="H10" i="13"/>
  <c r="F14" i="136" l="1"/>
  <c r="K14" i="136"/>
  <c r="K27" i="136"/>
  <c r="F27" i="136"/>
  <c r="O14" i="136"/>
  <c r="Q15" i="133"/>
  <c r="Q15" i="132"/>
  <c r="Q15" i="135"/>
  <c r="Q15" i="131"/>
  <c r="Q15" i="134"/>
  <c r="Q15" i="136" l="1"/>
  <c r="K14" i="137"/>
  <c r="F27" i="137"/>
  <c r="F14" i="137"/>
  <c r="K27" i="137"/>
  <c r="O14" i="137"/>
  <c r="Q15" i="137" l="1"/>
  <c r="F14" i="138"/>
  <c r="K14" i="138"/>
  <c r="F27" i="138"/>
  <c r="K27" i="138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K14" i="139" l="1"/>
  <c r="F27" i="139"/>
  <c r="K27" i="139"/>
  <c r="F14" i="139"/>
  <c r="O14" i="139"/>
  <c r="Q15" i="138"/>
  <c r="O14" i="13"/>
  <c r="Q14" i="13"/>
  <c r="Q15" i="139" l="1"/>
  <c r="F27" i="140"/>
  <c r="F14" i="140"/>
  <c r="K14" i="140"/>
  <c r="K27" i="140"/>
  <c r="O14" i="140"/>
  <c r="L1" i="135"/>
  <c r="Q15" i="140" l="1"/>
  <c r="K14" i="141"/>
  <c r="F27" i="141"/>
  <c r="F14" i="141"/>
  <c r="O14" i="141"/>
  <c r="K27" i="141"/>
  <c r="L14" i="159"/>
  <c r="L1" i="134"/>
  <c r="L1" i="132"/>
  <c r="L1" i="131"/>
  <c r="P3" i="1"/>
  <c r="F26" i="1"/>
  <c r="K13" i="1"/>
  <c r="K26" i="1" l="1"/>
  <c r="F27" i="1"/>
  <c r="Q15" i="141"/>
  <c r="O14" i="142"/>
  <c r="K27" i="142"/>
  <c r="F14" i="142"/>
  <c r="K14" i="142"/>
  <c r="F27" i="142"/>
  <c r="L1" i="133"/>
  <c r="K14" i="143" l="1"/>
  <c r="F27" i="143"/>
  <c r="O14" i="143"/>
  <c r="F14" i="143"/>
  <c r="K27" i="143"/>
  <c r="Q15" i="142"/>
  <c r="Q15" i="13"/>
  <c r="Q15" i="143" l="1"/>
  <c r="F27" i="144"/>
  <c r="F14" i="144"/>
  <c r="K27" i="144"/>
  <c r="K14" i="144"/>
  <c r="O14" i="144"/>
  <c r="Q20" i="1"/>
  <c r="Q15" i="144" l="1"/>
  <c r="O14" i="145"/>
  <c r="K14" i="145"/>
  <c r="K27" i="145"/>
  <c r="F14" i="145"/>
  <c r="F27" i="145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F27" i="146" l="1"/>
  <c r="K14" i="146"/>
  <c r="K27" i="146"/>
  <c r="F14" i="146"/>
  <c r="O14" i="146"/>
  <c r="Q15" i="145"/>
  <c r="K14" i="1"/>
  <c r="Q15" i="146" l="1"/>
  <c r="K14" i="147"/>
  <c r="K27" i="147"/>
  <c r="O14" i="147"/>
  <c r="F14" i="147"/>
  <c r="F27" i="147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K27" i="148"/>
  <c r="F27" i="148"/>
  <c r="F14" i="148"/>
  <c r="O14" i="148"/>
  <c r="K14" i="148"/>
  <c r="L1" i="159"/>
  <c r="L1" i="148"/>
  <c r="Q15" i="148" l="1"/>
  <c r="K14" i="149"/>
  <c r="F14" i="149"/>
  <c r="F27" i="149"/>
  <c r="K27" i="149"/>
  <c r="O14" i="149"/>
  <c r="Q9" i="1"/>
  <c r="F27" i="150" l="1"/>
  <c r="O14" i="150"/>
  <c r="K27" i="150"/>
  <c r="F14" i="150"/>
  <c r="K14" i="150"/>
  <c r="Q15" i="149"/>
  <c r="Q19" i="1"/>
  <c r="Q28" i="1" s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F14" i="151"/>
  <c r="F27" i="151"/>
  <c r="K14" i="151"/>
  <c r="K27" i="151"/>
  <c r="O14" i="151"/>
  <c r="L1" i="1"/>
  <c r="L2" i="1" s="1"/>
  <c r="L3" i="1" s="1"/>
  <c r="L1" i="13"/>
  <c r="Q14" i="1"/>
  <c r="F14" i="1"/>
  <c r="K27" i="1"/>
  <c r="K27" i="152" l="1"/>
  <c r="F27" i="152"/>
  <c r="F14" i="152"/>
  <c r="O14" i="152"/>
  <c r="K14" i="152"/>
  <c r="Q15" i="151"/>
  <c r="L2" i="13"/>
  <c r="Q15" i="1"/>
  <c r="Q15" i="152" l="1"/>
  <c r="F14" i="153"/>
  <c r="K27" i="153"/>
  <c r="K14" i="153"/>
  <c r="F27" i="153"/>
  <c r="O14" i="153"/>
  <c r="L3" i="13"/>
  <c r="L2" i="131"/>
  <c r="J1" i="1"/>
  <c r="F1" i="1"/>
  <c r="D1" i="1"/>
  <c r="K14" i="154" l="1"/>
  <c r="F27" i="154"/>
  <c r="F14" i="154"/>
  <c r="O14" i="154"/>
  <c r="K27" i="154"/>
  <c r="Q15" i="153"/>
  <c r="L3" i="131"/>
  <c r="L2" i="132"/>
  <c r="O14" i="155" l="1"/>
  <c r="F14" i="155"/>
  <c r="F27" i="155"/>
  <c r="K14" i="155"/>
  <c r="K27" i="155"/>
  <c r="Q15" i="154"/>
  <c r="L2" i="133"/>
  <c r="L3" i="132"/>
  <c r="K44" i="1"/>
  <c r="I42" i="1"/>
  <c r="I44" i="1" s="1"/>
  <c r="F44" i="1"/>
  <c r="D42" i="1"/>
  <c r="D44" i="1" s="1"/>
  <c r="Q15" i="155" l="1"/>
  <c r="K14" i="156"/>
  <c r="K27" i="156"/>
  <c r="F14" i="156"/>
  <c r="O14" i="156"/>
  <c r="F27" i="156"/>
  <c r="L3" i="133"/>
  <c r="L2" i="134"/>
  <c r="F45" i="1"/>
  <c r="K45" i="1"/>
  <c r="O14" i="157" l="1"/>
  <c r="F14" i="157"/>
  <c r="F27" i="157"/>
  <c r="K14" i="157"/>
  <c r="K27" i="157"/>
  <c r="Q15" i="156"/>
  <c r="L2" i="135"/>
  <c r="L3" i="135" s="1"/>
  <c r="L3" i="134"/>
  <c r="Q15" i="157" l="1"/>
  <c r="F14" i="158"/>
  <c r="O14" i="158"/>
  <c r="K27" i="158"/>
  <c r="K14" i="158"/>
  <c r="F27" i="158"/>
  <c r="L2" i="136"/>
  <c r="L2" i="137" s="1"/>
  <c r="K14" i="159" l="1"/>
  <c r="O14" i="159"/>
  <c r="F14" i="159"/>
  <c r="K27" i="159"/>
  <c r="F27" i="159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<sst xmlns="http://schemas.openxmlformats.org/spreadsheetml/2006/main" count="878" uniqueCount="79">
  <si>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</si>
  <si>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</si>
  <si>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</si>
  <si>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</si>
  <si>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</si>
  <si>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</si>
  <si>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</si>
  <si>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</si>
  <si>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</si>
  <si>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</si>
  <si>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</si>
  <si>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</si>
  <si>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</si>
  <si>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</si>
  <si>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</si>
  <si>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</si>
  <si>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</si>
  <si>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</si>
  <si>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</si>
  <si>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</si>
  <si>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</si>
  <si>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</si>
  <si>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</si>
  <si>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</si>
  <si>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</si>
  <si>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</si>
  <si>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</si>
  <si>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</si>
  <si>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</si>
  <si>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</si>
  <si>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</si>
  <si>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</si>
  <si>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</si>
  <si>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</si>
  <si>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</si>
  <si>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</si>
  <si>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</si>
  <si>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</si>
  <si>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</si>
  <si>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</si>
  <si>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</si>
  <si>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</si>
  <si>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</si>
  <si>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</si>
  <si>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</si>
  <si>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</si>
  <si>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</si>
  <si>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</si>
  <si>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</si>
  <si>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</si>
  <si>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</si>
  <si>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</si>
  <si>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</si>
  <si>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</si>
  <si>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09:00~09:00</t>
    <phoneticPr fontId="1" type="noConversion"/>
  </si>
  <si>
    <t>수량 및 금액</t>
    <phoneticPr fontId="1" type="noConversion"/>
  </si>
  <si>
    <t>안     진</t>
    <phoneticPr fontId="1" type="noConversion"/>
  </si>
  <si>
    <t>안     진</t>
    <phoneticPr fontId="1" type="noConversion"/>
  </si>
  <si>
    <t>동     양</t>
    <phoneticPr fontId="1" type="noConversion"/>
  </si>
  <si>
    <t>동     양</t>
    <phoneticPr fontId="1" type="noConversion"/>
  </si>
  <si>
    <t>통     운</t>
    <phoneticPr fontId="1" type="noConversion"/>
  </si>
  <si>
    <t>통     운</t>
    <phoneticPr fontId="1" type="noConversion"/>
  </si>
  <si>
    <t>태     영</t>
    <phoneticPr fontId="1" type="noConversion"/>
  </si>
  <si>
    <t>태     영</t>
    <phoneticPr fontId="1" type="noConversion"/>
  </si>
  <si>
    <t>09:00~09:00</t>
    <phoneticPr fontId="1" type="noConversion"/>
  </si>
  <si>
    <t>동양외상</t>
    <phoneticPr fontId="1" type="noConversion"/>
  </si>
  <si>
    <t>차액</t>
    <phoneticPr fontId="1" type="noConversion"/>
  </si>
  <si>
    <t>동양외상</t>
    <phoneticPr fontId="1" type="noConversion"/>
  </si>
  <si>
    <t>동양외상</t>
    <phoneticPr fontId="1" type="noConversion"/>
  </si>
  <si>
    <t>동양외상</t>
    <phoneticPr fontId="1" type="noConversion"/>
  </si>
  <si>
    <r>
      <t>3697</t>
    </r>
    <r>
      <rPr>
        <sz val="11"/>
        <color theme="1"/>
        <rFont val="돋움"/>
        <family val="3"/>
        <charset val="129"/>
      </rPr>
      <t>호</t>
    </r>
    <phoneticPr fontId="1" type="noConversion"/>
  </si>
  <si>
    <t>동양외상</t>
    <phoneticPr fontId="1" type="noConversion"/>
  </si>
  <si>
    <t>동양외상</t>
    <phoneticPr fontId="1" type="noConversion"/>
  </si>
  <si>
    <t>동양외상</t>
    <phoneticPr fontId="1" type="noConversion"/>
  </si>
  <si>
    <t>동양외상</t>
    <phoneticPr fontId="1" type="noConversion"/>
  </si>
  <si>
    <t>안진외상</t>
    <phoneticPr fontId="1" type="noConversion"/>
  </si>
  <si>
    <t>안진외상</t>
    <phoneticPr fontId="1" type="noConversion"/>
  </si>
  <si>
    <t>이월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</si>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</sst>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maigun ghodic"/>
      <family val="2"/>
    </font>
    <font>
      <sz val="11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1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22" xfId="0" applyNumberFormat="1" applyFont="1" applyBorder="1" applyAlignment="1" applyProtection="1">
      <alignment horizontal="center" vertical="center"/>
      <protection locked="0"/>
    </xf>
    <xf numFmtId="176" fontId="10" fillId="0" borderId="23" xfId="0" applyNumberFormat="1" applyFont="1" applyBorder="1" applyAlignment="1" applyProtection="1">
      <alignment horizontal="center" vertical="center"/>
      <protection locked="0"/>
    </xf>
    <xf numFmtId="176" fontId="10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</xf>
    <xf numFmtId="176" fontId="21" fillId="0" borderId="5" xfId="0" applyNumberFormat="1" applyFont="1" applyBorder="1" applyAlignment="1" applyProtection="1">
      <alignment horizontal="right" vertical="center"/>
      <protection locked="0"/>
    </xf>
    <xf numFmtId="176" fontId="21" fillId="0" borderId="0" xfId="0" applyNumberFormat="1" applyFont="1" applyAlignment="1" applyProtection="1">
      <alignment horizontal="center" vertical="center"/>
      <protection locked="0"/>
    </xf>
    <xf numFmtId="41" fontId="20" fillId="0" borderId="11" xfId="0" applyNumberFormat="1" applyFont="1" applyBorder="1" applyAlignment="1" applyProtection="1">
      <alignment horizontal="center" vertical="center"/>
      <protection locked="0"/>
    </xf>
    <xf numFmtId="177" fontId="21" fillId="0" borderId="1" xfId="0" applyNumberFormat="1" applyFont="1" applyBorder="1" applyAlignment="1" applyProtection="1">
      <alignment horizontal="right" vertical="center"/>
      <protection locked="0"/>
    </xf>
    <xf numFmtId="176" fontId="10" fillId="0" borderId="26" xfId="0" applyNumberFormat="1" applyFont="1" applyBorder="1" applyAlignment="1" applyProtection="1">
      <alignment horizontal="center" vertical="center"/>
      <protection locked="0"/>
    </xf>
    <xf numFmtId="176" fontId="10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  <protection locked="0"/>
    </xf>
    <xf numFmtId="176" fontId="4" fillId="0" borderId="28" xfId="0" applyNumberFormat="1" applyFont="1" applyBorder="1" applyAlignment="1">
      <alignment horizontal="center" vertical="center"/>
    </xf>
    <xf numFmtId="176" fontId="11" fillId="0" borderId="28" xfId="0" applyNumberFormat="1" applyFont="1" applyBorder="1" applyAlignment="1">
      <alignment horizontal="center" vertical="center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1" fillId="0" borderId="30" xfId="0" applyNumberFormat="1" applyFont="1" applyBorder="1" applyAlignment="1" applyProtection="1">
      <alignment horizontal="center" vertical="center"/>
      <protection locked="0"/>
    </xf>
    <xf numFmtId="176" fontId="11" fillId="0" borderId="31" xfId="0" applyNumberFormat="1" applyFont="1" applyBorder="1" applyAlignment="1" applyProtection="1">
      <alignment horizontal="center" vertical="center"/>
      <protection locked="0"/>
    </xf>
    <xf numFmtId="176" fontId="11" fillId="0" borderId="32" xfId="0" applyNumberFormat="1" applyFont="1" applyBorder="1" applyAlignment="1" applyProtection="1">
      <alignment horizontal="center" vertical="center"/>
    </xf>
    <xf numFmtId="176" fontId="11" fillId="0" borderId="29" xfId="0" applyNumberFormat="1" applyFont="1" applyBorder="1" applyAlignment="1" applyProtection="1">
      <alignment horizontal="center" vertical="center"/>
      <protection locked="0"/>
    </xf>
    <xf numFmtId="176" fontId="4" fillId="0" borderId="31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 applyProtection="1">
      <alignment horizontal="center" vertical="center"/>
      <protection locked="0"/>
    </xf>
    <xf numFmtId="176" fontId="4" fillId="0" borderId="5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22" fillId="0" borderId="0" xfId="0" applyNumberFormat="1" applyFont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23" fillId="0" borderId="0" xfId="0" applyNumberFormat="1" applyFont="1" applyAlignment="1" applyProtection="1">
      <alignment horizontal="center" vertical="center"/>
      <protection locked="0"/>
    </xf>
    <xf numFmtId="176" fontId="15" fillId="2" borderId="11" xfId="0" applyNumberFormat="1" applyFont="1" applyFill="1" applyBorder="1" applyAlignment="1" applyProtection="1">
      <alignment horizontal="center" vertical="center"/>
      <protection locked="0"/>
    </xf>
    <xf numFmtId="176" fontId="11" fillId="2" borderId="5" xfId="0" applyNumberFormat="1" applyFont="1" applyFill="1" applyBorder="1" applyAlignment="1" applyProtection="1">
      <alignment horizontal="right" vertical="center"/>
      <protection locked="0"/>
    </xf>
    <xf numFmtId="176" fontId="15" fillId="2" borderId="11" xfId="0" applyNumberFormat="1" applyFont="1" applyFill="1" applyBorder="1" applyAlignment="1" applyProtection="1">
      <alignment horizontal="center" vertical="center"/>
    </xf>
    <xf numFmtId="176" fontId="11" fillId="2" borderId="5" xfId="0" applyNumberFormat="1" applyFont="1" applyFill="1" applyBorder="1" applyAlignment="1" applyProtection="1">
      <alignment horizontal="right" vertical="center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3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5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68;&#47560;&#44048;23.01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3">
          <cell r="J3" t="str">
            <v>제   목</v>
          </cell>
        </row>
        <row r="4">
          <cell r="E4" t="str">
            <v>고액권</v>
          </cell>
          <cell r="J4" t="str">
            <v>고액권</v>
          </cell>
        </row>
        <row r="5">
          <cell r="E5" t="str">
            <v>천원권</v>
          </cell>
          <cell r="J5" t="str">
            <v>천원권</v>
          </cell>
        </row>
        <row r="6">
          <cell r="E6" t="str">
            <v>블루/레드포인트</v>
          </cell>
          <cell r="J6" t="str">
            <v>블루/레드포인트</v>
          </cell>
        </row>
        <row r="7">
          <cell r="E7" t="str">
            <v>롯대칠성</v>
          </cell>
          <cell r="J7" t="str">
            <v>롯대칠성</v>
          </cell>
        </row>
        <row r="8">
          <cell r="E8" t="str">
            <v>신용카드</v>
          </cell>
          <cell r="J8" t="str">
            <v>신용카드</v>
          </cell>
        </row>
        <row r="9">
          <cell r="E9" t="str">
            <v>상품권</v>
          </cell>
          <cell r="J9" t="str">
            <v>상품권</v>
          </cell>
        </row>
        <row r="10">
          <cell r="E10" t="str">
            <v>OK케시백</v>
          </cell>
          <cell r="J10" t="str">
            <v>OK케시백</v>
          </cell>
        </row>
        <row r="11">
          <cell r="E11" t="str">
            <v>모바일</v>
          </cell>
          <cell r="J11" t="str">
            <v>모바일</v>
          </cell>
        </row>
        <row r="12">
          <cell r="E12" t="str">
            <v>제로페이</v>
          </cell>
          <cell r="J12" t="str">
            <v>제로페이</v>
          </cell>
        </row>
        <row r="13">
          <cell r="E13" t="str">
            <v>합계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tabSelected="1" workbookViewId="0">
      <selection activeCell="F18" sqref="F18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11.25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13.625" style="27" bestFit="1" customWidth="1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11.25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2023</v>
      </c>
      <c r="D1" s="24" t="str">
        <f>IF(C1&lt;2000,"◀  년 입력","년")</f>
        <v>년</v>
      </c>
      <c r="E1" s="25">
        <v>12</v>
      </c>
      <c r="F1" s="24" t="str">
        <f>IF(E1&lt;1,"◀  월 입력","월")</f>
        <v>월</v>
      </c>
      <c r="G1" s="25">
        <v>1</v>
      </c>
      <c r="H1" s="26" t="s">
        <v>11</v>
      </c>
      <c r="I1" s="25">
        <v>1032</v>
      </c>
      <c r="J1" s="24" t="str">
        <f>IF(I1&lt;100,"◀  단가입력","원")</f>
        <v>원</v>
      </c>
      <c r="L1" s="28">
        <f>+ROUND(+O5*0.584/1000,3)</f>
        <v>15.68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15.68</v>
      </c>
      <c r="M2" s="27" t="s">
        <v>7</v>
      </c>
      <c r="N2" s="138" t="s">
        <v>12</v>
      </c>
      <c r="O2" s="138"/>
      <c r="P2" s="138"/>
      <c r="Q2" s="138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2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+L2*G1</f>
        <v>15.68</v>
      </c>
      <c r="M3" s="27" t="s">
        <v>10</v>
      </c>
      <c r="N3" s="32"/>
      <c r="O3" s="32"/>
      <c r="P3" s="137" t="str">
        <f>+'(1)'!$C$1&amp;"년"&amp;'(1)'!$E$1&amp;"월"&amp;$G$1&amp;"일"</f>
        <v>2023년12월1일</v>
      </c>
      <c r="Q3" s="137"/>
      <c r="R3" s="33"/>
    </row>
    <row r="4" spans="3:25" ht="16.5" customHeight="1" thickBot="1">
      <c r="C4" s="34" t="s">
        <v>15</v>
      </c>
      <c r="D4" s="35">
        <v>8281.2469999999994</v>
      </c>
      <c r="E4" s="34" t="str">
        <f>+'[1](1)'!E4</f>
        <v>고액권</v>
      </c>
      <c r="F4" s="36">
        <v>205000</v>
      </c>
      <c r="H4" s="93" t="str">
        <f>+C4</f>
        <v>판매량</v>
      </c>
      <c r="I4" s="35">
        <v>9518.2900000000009</v>
      </c>
      <c r="J4" s="42" t="str">
        <f>+'[1](1)'!J4</f>
        <v>고액권</v>
      </c>
      <c r="K4" s="36">
        <v>225000</v>
      </c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39225</v>
      </c>
      <c r="S4" s="41" t="s">
        <v>17</v>
      </c>
    </row>
    <row r="5" spans="3:25" ht="16.5" customHeight="1">
      <c r="C5" s="42" t="s">
        <v>18</v>
      </c>
      <c r="D5" s="43"/>
      <c r="E5" s="42" t="str">
        <f>+'[1](1)'!E5</f>
        <v>천원권</v>
      </c>
      <c r="F5" s="44">
        <v>1800</v>
      </c>
      <c r="H5" s="94" t="str">
        <f>+C5</f>
        <v>법인전표</v>
      </c>
      <c r="I5" s="43"/>
      <c r="J5" s="42" t="str">
        <f>+'[1](1)'!J5</f>
        <v>천원권</v>
      </c>
      <c r="K5" s="44">
        <v>3000</v>
      </c>
      <c r="M5" s="38"/>
      <c r="N5" s="45" t="str">
        <f>+C4</f>
        <v>판매량</v>
      </c>
      <c r="O5" s="46">
        <f>SUM(D4+I4+D17+I17+D35+I35)</f>
        <v>26849.938000000002</v>
      </c>
      <c r="P5" s="47" t="str">
        <f>+E4</f>
        <v>고액권</v>
      </c>
      <c r="Q5" s="48">
        <f>SUM(F4+K4+F17+K17+F35+K35)</f>
        <v>685000</v>
      </c>
      <c r="R5" s="49">
        <v>15</v>
      </c>
      <c r="S5" s="41" t="s">
        <v>20</v>
      </c>
    </row>
    <row r="6" spans="3:25" ht="16.5" customHeight="1">
      <c r="C6" s="42" t="s">
        <v>21</v>
      </c>
      <c r="D6" s="50"/>
      <c r="E6" s="105" t="str">
        <f>+'[1](1)'!E6</f>
        <v>블루/레드포인트</v>
      </c>
      <c r="F6" s="44"/>
      <c r="H6" s="94" t="str">
        <f t="shared" ref="H6:H13" si="2">+C6</f>
        <v>외상전표</v>
      </c>
      <c r="I6" s="50">
        <v>186.523</v>
      </c>
      <c r="J6" s="105" t="str">
        <f>+'[1](1)'!J6</f>
        <v>블루/레드포인트</v>
      </c>
      <c r="K6" s="44"/>
      <c r="M6" s="38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6600</v>
      </c>
      <c r="R6" s="49">
        <v>2</v>
      </c>
      <c r="S6" s="41" t="s">
        <v>23</v>
      </c>
    </row>
    <row r="7" spans="3:25" ht="16.5" customHeight="1">
      <c r="C7" s="42" t="s">
        <v>24</v>
      </c>
      <c r="D7" s="50"/>
      <c r="E7" s="42" t="str">
        <f>+'[1](1)'!E7</f>
        <v>롯대칠성</v>
      </c>
      <c r="F7" s="44"/>
      <c r="H7" s="94" t="str">
        <f t="shared" si="2"/>
        <v>효신(업)</v>
      </c>
      <c r="I7" s="50"/>
      <c r="J7" s="42" t="str">
        <f>+'[1](1)'!J7</f>
        <v>롯대칠성</v>
      </c>
      <c r="K7" s="44"/>
      <c r="M7" s="38"/>
      <c r="N7" s="51" t="str">
        <f t="shared" ref="N7:N14" si="3">+C6</f>
        <v>외상전표</v>
      </c>
      <c r="O7" s="54">
        <f>SUM(D6+I6+D19+I19+D37+I37)</f>
        <v>214.761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47</v>
      </c>
      <c r="S7" s="41" t="s">
        <v>6</v>
      </c>
    </row>
    <row r="8" spans="3:25" ht="16.5" customHeight="1">
      <c r="C8" s="42" t="s">
        <v>26</v>
      </c>
      <c r="D8" s="50"/>
      <c r="E8" s="42" t="str">
        <f>+'[1](1)'!E8</f>
        <v>신용카드</v>
      </c>
      <c r="F8" s="44">
        <v>8294062</v>
      </c>
      <c r="H8" s="94" t="str">
        <f t="shared" si="2"/>
        <v>자가소비</v>
      </c>
      <c r="I8" s="50"/>
      <c r="J8" s="42" t="str">
        <f>+'[1](1)'!J8</f>
        <v>신용카드</v>
      </c>
      <c r="K8" s="44">
        <v>17679035</v>
      </c>
      <c r="M8" s="38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tr">
        <f>+'[1](1)'!E9</f>
        <v>상품권</v>
      </c>
      <c r="F9" s="44"/>
      <c r="H9" s="94" t="str">
        <f t="shared" si="2"/>
        <v>-</v>
      </c>
      <c r="I9" s="50"/>
      <c r="J9" s="42" t="str">
        <f>+'[1](1)'!J9</f>
        <v>상품권</v>
      </c>
      <c r="K9" s="44"/>
      <c r="M9" s="38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26729699</v>
      </c>
      <c r="R9" s="40"/>
    </row>
    <row r="10" spans="3:25" ht="16.5" customHeight="1">
      <c r="C10" s="42" t="s">
        <v>49</v>
      </c>
      <c r="D10" s="50"/>
      <c r="E10" s="42" t="str">
        <f>+'[1](1)'!E10</f>
        <v>OK케시백</v>
      </c>
      <c r="F10" s="44">
        <v>46150</v>
      </c>
      <c r="H10" s="94" t="str">
        <f t="shared" si="2"/>
        <v>고객우대</v>
      </c>
      <c r="I10" s="50">
        <v>337.97</v>
      </c>
      <c r="J10" s="42" t="str">
        <f>+'[1](1)'!J10</f>
        <v>OK케시백</v>
      </c>
      <c r="K10" s="44"/>
      <c r="M10" s="38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</row>
    <row r="11" spans="3:25" ht="16.5" customHeight="1" thickBot="1">
      <c r="C11" s="42" t="s">
        <v>46</v>
      </c>
      <c r="D11" s="55">
        <f>SUM(D10*-35)</f>
        <v>0</v>
      </c>
      <c r="E11" s="42" t="str">
        <f>+'[1](1)'!E11</f>
        <v>모바일</v>
      </c>
      <c r="F11" s="44"/>
      <c r="H11" s="94" t="str">
        <f t="shared" si="2"/>
        <v>-</v>
      </c>
      <c r="I11" s="55">
        <f>SUM(I10*-35)</f>
        <v>-11828.95</v>
      </c>
      <c r="J11" s="56" t="str">
        <f>+'[1](1)'!J11</f>
        <v>모바일</v>
      </c>
      <c r="K11" s="44">
        <v>5000</v>
      </c>
      <c r="M11" s="38"/>
      <c r="N11" s="51" t="str">
        <f t="shared" si="3"/>
        <v>고객우대</v>
      </c>
      <c r="O11" s="54">
        <f>SUM(D10+I10+D23+I23+D41+I41)</f>
        <v>450.00600000000003</v>
      </c>
      <c r="P11" s="51" t="str">
        <f t="shared" si="4"/>
        <v>OK케시백</v>
      </c>
      <c r="Q11" s="53">
        <f>SUM(F10+K10+F23+K23+F41+K41)</f>
        <v>46150</v>
      </c>
      <c r="R11" s="49"/>
    </row>
    <row r="12" spans="3:25" ht="16.5" customHeight="1" thickBot="1">
      <c r="C12" s="56" t="s">
        <v>46</v>
      </c>
      <c r="D12" s="57"/>
      <c r="E12" s="56" t="str">
        <f>+'[1](1)'!E12</f>
        <v>제로페이</v>
      </c>
      <c r="F12" s="58"/>
      <c r="H12" s="95" t="str">
        <f t="shared" si="2"/>
        <v>-</v>
      </c>
      <c r="I12" s="57"/>
      <c r="J12" s="29" t="str">
        <f>+'[1](1)'!J12</f>
        <v>제로페이</v>
      </c>
      <c r="K12" s="58"/>
      <c r="M12" s="38"/>
      <c r="N12" s="51" t="str">
        <f t="shared" si="3"/>
        <v>-</v>
      </c>
      <c r="O12" s="52">
        <f>SUM(O11*-35)</f>
        <v>-15750.210000000001</v>
      </c>
      <c r="P12" s="51" t="str">
        <f t="shared" si="4"/>
        <v>모바일</v>
      </c>
      <c r="Q12" s="53">
        <f>SUM(F11+K11+F24+K24+F42+K42)</f>
        <v>5000</v>
      </c>
      <c r="R12" s="40"/>
    </row>
    <row r="13" spans="3:25" ht="16.5" customHeight="1" thickBot="1">
      <c r="C13" s="59" t="s">
        <v>33</v>
      </c>
      <c r="D13" s="60">
        <f>SUM((D4-D5-D6-D7-D8-D9)*$I$1+D11)</f>
        <v>8546246.9039999992</v>
      </c>
      <c r="E13" s="29" t="str">
        <f>+'[1](1)'!E13</f>
        <v>합계</v>
      </c>
      <c r="F13" s="61">
        <f>SUM(F4:F12)</f>
        <v>8547012</v>
      </c>
      <c r="G13" s="62"/>
      <c r="H13" s="92" t="str">
        <f t="shared" si="2"/>
        <v>합계</v>
      </c>
      <c r="I13" s="60">
        <f>SUM((I4-I5-I6-I7-I8-I9)*$I$1+I11)</f>
        <v>9618554.5940000024</v>
      </c>
      <c r="J13" s="29" t="str">
        <f t="shared" ref="J13" si="5">+E13</f>
        <v>합계</v>
      </c>
      <c r="K13" s="61">
        <f>IF(K8=0,0,SUM(K4:K12)-F8)</f>
        <v>9617973</v>
      </c>
      <c r="M13" s="38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Y13" s="66"/>
    </row>
    <row r="14" spans="3:25" ht="16.5" customHeight="1" thickBot="1">
      <c r="C14" s="37"/>
      <c r="F14" s="67">
        <f>SUM(F13-D13)</f>
        <v>765.09600000083447</v>
      </c>
      <c r="K14" s="67">
        <f>SUM(K13-I13)</f>
        <v>-581.59400000236928</v>
      </c>
      <c r="N14" s="39" t="str">
        <f t="shared" si="3"/>
        <v>합계</v>
      </c>
      <c r="O14" s="68">
        <f>SUM((O5-O6-O7-O8-O9-O10)*+$I$1+O12)</f>
        <v>27471752.454000004</v>
      </c>
      <c r="P14" s="39" t="str">
        <f t="shared" si="4"/>
        <v>합계</v>
      </c>
      <c r="Q14" s="69">
        <f>SUM(Q5:Q13)</f>
        <v>27472449</v>
      </c>
    </row>
    <row r="15" spans="3:25" ht="16.5" customHeight="1" thickBot="1">
      <c r="C15" s="27">
        <v>3</v>
      </c>
      <c r="H15" s="27">
        <v>4</v>
      </c>
      <c r="Q15" s="70">
        <f>SUM(F14+K14+F27+K27)</f>
        <v>696.54599999822676</v>
      </c>
    </row>
    <row r="16" spans="3:25" ht="16.5" customHeight="1" thickBot="1">
      <c r="C16" s="96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2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3" t="str">
        <f>+C4</f>
        <v>판매량</v>
      </c>
      <c r="D17" s="35">
        <v>9050.4009999999998</v>
      </c>
      <c r="E17" s="34" t="str">
        <f>+E4</f>
        <v>고액권</v>
      </c>
      <c r="F17" s="36">
        <v>255000</v>
      </c>
      <c r="H17" s="93" t="str">
        <f>+C4</f>
        <v>판매량</v>
      </c>
      <c r="I17" s="35"/>
      <c r="J17" s="34" t="str">
        <f>+E4</f>
        <v>고액권</v>
      </c>
      <c r="K17" s="36"/>
      <c r="R17" s="32"/>
      <c r="S17" s="32"/>
    </row>
    <row r="18" spans="3:19" ht="16.5" customHeight="1" thickBot="1">
      <c r="C18" s="94" t="str">
        <f>+C5</f>
        <v>법인전표</v>
      </c>
      <c r="D18" s="43"/>
      <c r="E18" s="42" t="str">
        <f>+E5</f>
        <v>천원권</v>
      </c>
      <c r="F18" s="44">
        <v>1800</v>
      </c>
      <c r="H18" s="94" t="str">
        <f>+C5</f>
        <v>법인전표</v>
      </c>
      <c r="I18" s="43"/>
      <c r="J18" s="42" t="str">
        <f>+E5</f>
        <v>천원권</v>
      </c>
      <c r="K18" s="44"/>
      <c r="N18" s="135" t="s">
        <v>34</v>
      </c>
      <c r="O18" s="148"/>
      <c r="P18" s="116" t="s">
        <v>35</v>
      </c>
      <c r="Q18" s="71" t="s">
        <v>36</v>
      </c>
      <c r="R18" s="32"/>
      <c r="S18" s="32"/>
    </row>
    <row r="19" spans="3:19" ht="16.5" customHeight="1">
      <c r="C19" s="94" t="str">
        <f t="shared" ref="C19:C26" si="7">+C6</f>
        <v>외상전표</v>
      </c>
      <c r="D19" s="50">
        <v>28.238</v>
      </c>
      <c r="E19" s="105" t="str">
        <f t="shared" ref="E19:E26" si="8">+E6</f>
        <v>블루/레드포인트</v>
      </c>
      <c r="F19" s="44"/>
      <c r="H19" s="94" t="str">
        <f t="shared" ref="H19:H26" si="9">+C6</f>
        <v>외상전표</v>
      </c>
      <c r="I19" s="50"/>
      <c r="J19" s="105" t="str">
        <f t="shared" ref="J19:J26" si="10">+E6</f>
        <v>블루/레드포인트</v>
      </c>
      <c r="K19" s="44"/>
      <c r="N19" s="139" t="s">
        <v>37</v>
      </c>
      <c r="O19" s="140"/>
      <c r="P19" s="117">
        <v>15</v>
      </c>
      <c r="Q19" s="48">
        <f>SUM(P19*1000)</f>
        <v>15000</v>
      </c>
      <c r="R19" s="32"/>
      <c r="S19" s="32"/>
    </row>
    <row r="20" spans="3:19" ht="16.5" customHeight="1">
      <c r="C20" s="94" t="str">
        <f t="shared" si="7"/>
        <v>효신(업)</v>
      </c>
      <c r="D20" s="50"/>
      <c r="E20" s="42" t="str">
        <f t="shared" si="8"/>
        <v>롯대칠성</v>
      </c>
      <c r="F20" s="107"/>
      <c r="G20" s="108"/>
      <c r="H20" s="109" t="str">
        <f t="shared" si="9"/>
        <v>효신(업)</v>
      </c>
      <c r="I20" s="110"/>
      <c r="J20" s="42" t="str">
        <f t="shared" si="10"/>
        <v>롯대칠성</v>
      </c>
      <c r="K20" s="44"/>
      <c r="N20" s="145" t="s">
        <v>38</v>
      </c>
      <c r="O20" s="146"/>
      <c r="P20" s="118">
        <v>44</v>
      </c>
      <c r="Q20" s="53">
        <f>SUM(P20*1000)</f>
        <v>44000</v>
      </c>
      <c r="R20" s="32"/>
      <c r="S20" s="32"/>
    </row>
    <row r="21" spans="3:19" ht="16.5" customHeight="1">
      <c r="C21" s="94" t="str">
        <f t="shared" si="7"/>
        <v>자가소비</v>
      </c>
      <c r="D21" s="50"/>
      <c r="E21" s="42" t="str">
        <f t="shared" si="8"/>
        <v>신용카드</v>
      </c>
      <c r="F21" s="44">
        <v>26729699</v>
      </c>
      <c r="H21" s="94" t="str">
        <f t="shared" si="9"/>
        <v>자가소비</v>
      </c>
      <c r="I21" s="50"/>
      <c r="J21" s="42" t="str">
        <f t="shared" si="10"/>
        <v>신용카드</v>
      </c>
      <c r="K21" s="44"/>
      <c r="N21" s="145" t="s">
        <v>56</v>
      </c>
      <c r="O21" s="146"/>
      <c r="P21" s="118">
        <v>10</v>
      </c>
      <c r="Q21" s="53"/>
      <c r="R21" s="32"/>
      <c r="S21" s="32"/>
    </row>
    <row r="22" spans="3:19" ht="16.5" customHeight="1">
      <c r="C22" s="94" t="str">
        <f t="shared" si="7"/>
        <v>-</v>
      </c>
      <c r="D22" s="50"/>
      <c r="E22" s="42" t="str">
        <f t="shared" si="8"/>
        <v>상품권</v>
      </c>
      <c r="F22" s="44"/>
      <c r="H22" s="94" t="str">
        <f t="shared" si="9"/>
        <v>-</v>
      </c>
      <c r="I22" s="50"/>
      <c r="J22" s="42" t="str">
        <f t="shared" si="10"/>
        <v>상품권</v>
      </c>
      <c r="K22" s="44"/>
      <c r="N22" s="147" t="s">
        <v>58</v>
      </c>
      <c r="O22" s="142"/>
      <c r="P22" s="118">
        <v>8</v>
      </c>
      <c r="Q22" s="53"/>
      <c r="R22" s="32"/>
      <c r="S22" s="32"/>
    </row>
    <row r="23" spans="3:19" ht="16.5" customHeight="1">
      <c r="C23" s="94" t="str">
        <f t="shared" si="7"/>
        <v>고객우대</v>
      </c>
      <c r="D23" s="50">
        <v>112.036</v>
      </c>
      <c r="E23" s="42" t="str">
        <f t="shared" si="8"/>
        <v>OK케시백</v>
      </c>
      <c r="F23" s="44"/>
      <c r="H23" s="94" t="str">
        <f t="shared" si="9"/>
        <v>고객우대</v>
      </c>
      <c r="I23" s="50"/>
      <c r="J23" s="42" t="str">
        <f t="shared" si="10"/>
        <v>OK케시백</v>
      </c>
      <c r="K23" s="44"/>
      <c r="N23" s="141" t="s">
        <v>60</v>
      </c>
      <c r="O23" s="142"/>
      <c r="P23" s="118">
        <v>3</v>
      </c>
      <c r="Q23" s="53"/>
      <c r="R23" s="32"/>
      <c r="S23" s="32"/>
    </row>
    <row r="24" spans="3:19" ht="16.5" customHeight="1">
      <c r="C24" s="94" t="str">
        <f t="shared" si="7"/>
        <v>-</v>
      </c>
      <c r="D24" s="55">
        <f>SUM(D23*-35)</f>
        <v>-3921.26</v>
      </c>
      <c r="E24" s="42" t="str">
        <f t="shared" si="8"/>
        <v>모바일</v>
      </c>
      <c r="F24" s="44"/>
      <c r="H24" s="94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41" t="s">
        <v>63</v>
      </c>
      <c r="O24" s="142"/>
      <c r="P24" s="118">
        <v>7</v>
      </c>
      <c r="Q24" s="53"/>
      <c r="R24" s="32"/>
      <c r="S24" s="32"/>
    </row>
    <row r="25" spans="3:19" ht="16.5" customHeight="1" thickBot="1">
      <c r="C25" s="95" t="str">
        <f t="shared" si="7"/>
        <v>-</v>
      </c>
      <c r="D25" s="57"/>
      <c r="E25" s="56" t="str">
        <f t="shared" si="8"/>
        <v>제로페이</v>
      </c>
      <c r="F25" s="58"/>
      <c r="H25" s="95" t="str">
        <f t="shared" si="9"/>
        <v>-</v>
      </c>
      <c r="I25" s="57"/>
      <c r="J25" s="56" t="str">
        <f t="shared" si="10"/>
        <v>제로페이</v>
      </c>
      <c r="K25" s="58"/>
      <c r="N25" s="141"/>
      <c r="O25" s="142"/>
      <c r="P25" s="118"/>
      <c r="Q25" s="125"/>
      <c r="R25" s="32"/>
      <c r="S25" s="32"/>
    </row>
    <row r="26" spans="3:19" ht="16.5" customHeight="1" thickBot="1">
      <c r="C26" s="92" t="str">
        <f t="shared" si="7"/>
        <v>합계</v>
      </c>
      <c r="D26" s="60">
        <f>SUM((D17-D18-D19-D20-D21-D22)*$I$1+D24)</f>
        <v>9306950.9560000002</v>
      </c>
      <c r="E26" s="29" t="str">
        <f t="shared" si="8"/>
        <v>합계</v>
      </c>
      <c r="F26" s="61">
        <f>IF(F21=0,0,SUM(F17:F25)-K8)</f>
        <v>9307464</v>
      </c>
      <c r="G26" s="62"/>
      <c r="H26" s="92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41"/>
      <c r="O26" s="142"/>
      <c r="P26" s="72"/>
      <c r="Q26" s="113"/>
      <c r="R26" s="32"/>
      <c r="S26" s="32"/>
    </row>
    <row r="27" spans="3:19" ht="15.75" customHeight="1" thickBot="1">
      <c r="F27" s="67">
        <f>SUM(F26-D26)</f>
        <v>513.04399999976158</v>
      </c>
      <c r="K27" s="67">
        <f>SUM(K26-I26)</f>
        <v>0</v>
      </c>
      <c r="N27" s="143" t="s">
        <v>39</v>
      </c>
      <c r="O27" s="144"/>
      <c r="P27" s="119">
        <f>+P28-SUM(P19:P26)</f>
        <v>-7</v>
      </c>
      <c r="Q27" s="73"/>
    </row>
    <row r="28" spans="3:19" ht="23.25" customHeight="1" thickBot="1">
      <c r="F28" s="67"/>
      <c r="K28" s="67"/>
      <c r="N28" s="135" t="s">
        <v>40</v>
      </c>
      <c r="O28" s="136"/>
      <c r="P28" s="120">
        <v>80</v>
      </c>
      <c r="Q28" s="69">
        <f>SUM(Q19:Q27)</f>
        <v>59000</v>
      </c>
    </row>
    <row r="29" spans="3:19" ht="21.75" customHeight="1" thickBot="1">
      <c r="F29" s="67"/>
      <c r="K29" s="67"/>
    </row>
    <row r="30" spans="3:19" ht="21.75" customHeight="1">
      <c r="F30" s="67"/>
      <c r="K30" s="67"/>
      <c r="N30" s="111" t="s">
        <v>50</v>
      </c>
      <c r="O30" s="100" t="s">
        <v>51</v>
      </c>
      <c r="P30" s="100" t="s">
        <v>52</v>
      </c>
      <c r="Q30" s="101" t="s">
        <v>53</v>
      </c>
    </row>
    <row r="31" spans="3:19" ht="21.75" customHeight="1" thickBot="1">
      <c r="F31" s="67"/>
      <c r="K31" s="67"/>
      <c r="N31" s="112"/>
      <c r="O31" s="102">
        <v>29173</v>
      </c>
      <c r="P31" s="103">
        <v>29199</v>
      </c>
      <c r="Q31" s="104">
        <f>P31-O31</f>
        <v>26</v>
      </c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4"/>
      <c r="E35" s="34" t="s">
        <v>16</v>
      </c>
      <c r="F35" s="36"/>
      <c r="H35" s="34" t="s">
        <v>15</v>
      </c>
      <c r="I35" s="74"/>
      <c r="J35" s="34" t="s">
        <v>16</v>
      </c>
      <c r="K35" s="36"/>
    </row>
    <row r="36" spans="3:11" ht="21.75" customHeight="1">
      <c r="C36" s="42" t="s">
        <v>18</v>
      </c>
      <c r="D36" s="75"/>
      <c r="E36" s="42" t="s">
        <v>19</v>
      </c>
      <c r="F36" s="44"/>
      <c r="H36" s="42" t="s">
        <v>18</v>
      </c>
      <c r="I36" s="75"/>
      <c r="J36" s="42" t="s">
        <v>19</v>
      </c>
      <c r="K36" s="44"/>
    </row>
    <row r="37" spans="3:11" ht="21.75" customHeight="1">
      <c r="C37" s="42" t="s">
        <v>21</v>
      </c>
      <c r="D37" s="76"/>
      <c r="E37" s="42" t="s">
        <v>22</v>
      </c>
      <c r="F37" s="44"/>
      <c r="H37" s="42" t="s">
        <v>21</v>
      </c>
      <c r="I37" s="76"/>
      <c r="J37" s="42" t="s">
        <v>22</v>
      </c>
      <c r="K37" s="44"/>
    </row>
    <row r="38" spans="3:11" ht="21.75" customHeight="1">
      <c r="C38" s="42" t="s">
        <v>24</v>
      </c>
      <c r="D38" s="76"/>
      <c r="E38" s="42" t="s">
        <v>25</v>
      </c>
      <c r="F38" s="44"/>
      <c r="H38" s="42" t="s">
        <v>24</v>
      </c>
      <c r="I38" s="76"/>
      <c r="J38" s="42" t="s">
        <v>25</v>
      </c>
      <c r="K38" s="44"/>
    </row>
    <row r="39" spans="3:11" ht="21.75" customHeight="1">
      <c r="C39" s="42" t="s">
        <v>26</v>
      </c>
      <c r="D39" s="76"/>
      <c r="E39" s="42" t="s">
        <v>27</v>
      </c>
      <c r="F39" s="44"/>
      <c r="H39" s="42" t="s">
        <v>26</v>
      </c>
      <c r="I39" s="76"/>
      <c r="J39" s="42" t="s">
        <v>27</v>
      </c>
      <c r="K39" s="44"/>
    </row>
    <row r="40" spans="3:11" ht="21.75" customHeight="1">
      <c r="C40" s="42"/>
      <c r="D40" s="76"/>
      <c r="E40" s="42" t="s">
        <v>28</v>
      </c>
      <c r="F40" s="44"/>
      <c r="H40" s="42"/>
      <c r="I40" s="76"/>
      <c r="J40" s="42" t="s">
        <v>28</v>
      </c>
      <c r="K40" s="44"/>
    </row>
    <row r="41" spans="3:11" ht="21.75" customHeight="1">
      <c r="C41" s="42" t="s">
        <v>29</v>
      </c>
      <c r="D41" s="76"/>
      <c r="E41" s="42" t="s">
        <v>30</v>
      </c>
      <c r="F41" s="44"/>
      <c r="H41" s="42" t="s">
        <v>29</v>
      </c>
      <c r="I41" s="76"/>
      <c r="J41" s="42" t="s">
        <v>30</v>
      </c>
      <c r="K41" s="44"/>
    </row>
    <row r="42" spans="3:11" ht="21.75" customHeight="1">
      <c r="C42" s="42"/>
      <c r="D42" s="77">
        <f>SUM(D41*-50)</f>
        <v>0</v>
      </c>
      <c r="E42" s="42" t="s">
        <v>31</v>
      </c>
      <c r="F42" s="44"/>
      <c r="H42" s="42"/>
      <c r="I42" s="77">
        <f>SUM(I41*-50)</f>
        <v>0</v>
      </c>
      <c r="J42" s="42" t="s">
        <v>31</v>
      </c>
      <c r="K42" s="44"/>
    </row>
    <row r="43" spans="3:11" ht="21.75" customHeight="1" thickBot="1">
      <c r="C43" s="56"/>
      <c r="D43" s="78"/>
      <c r="E43" s="56" t="s">
        <v>32</v>
      </c>
      <c r="F43" s="58"/>
      <c r="H43" s="56"/>
      <c r="I43" s="78"/>
      <c r="J43" s="56" t="s">
        <v>32</v>
      </c>
      <c r="K43" s="58"/>
    </row>
    <row r="44" spans="3:11" ht="21.75" customHeight="1" thickBot="1">
      <c r="C44" s="59" t="s">
        <v>33</v>
      </c>
      <c r="D44" s="79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79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3">
    <mergeCell ref="N28:O28"/>
    <mergeCell ref="P3:Q3"/>
    <mergeCell ref="N2:Q2"/>
    <mergeCell ref="N19:O19"/>
    <mergeCell ref="N24:O24"/>
    <mergeCell ref="N27:O27"/>
    <mergeCell ref="N20:O20"/>
    <mergeCell ref="N22:O22"/>
    <mergeCell ref="N23:O23"/>
    <mergeCell ref="N18:O18"/>
    <mergeCell ref="N21:O21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5.9740000000000002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10.305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103.05</v>
      </c>
      <c r="M3" s="18" t="s">
        <v>10</v>
      </c>
      <c r="N3" s="3"/>
      <c r="O3" s="3"/>
      <c r="P3" s="150" t="str">
        <f>+'(1)'!C1&amp;"년"&amp;'(1)'!E1&amp;"월"&amp;C1&amp;"일"</f>
        <v>2023년12월10일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5829.4709999999995</v>
      </c>
      <c r="E4" s="34" t="str">
        <f>+'[1](1)'!E4</f>
        <v>고액권</v>
      </c>
      <c r="F4" s="36">
        <v>155000</v>
      </c>
      <c r="G4" s="27"/>
      <c r="H4" s="34" t="str">
        <f>+C4</f>
        <v>판매량</v>
      </c>
      <c r="I4" s="35">
        <v>4400.027</v>
      </c>
      <c r="J4" s="42" t="str">
        <f>+'[1](1)'!J4</f>
        <v>고액권</v>
      </c>
      <c r="K4" s="36">
        <v>40000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32951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10229.498</v>
      </c>
      <c r="P5" s="47" t="str">
        <f>+E4</f>
        <v>고액권</v>
      </c>
      <c r="Q5" s="48">
        <f>SUM(F4+K4+F17+K17+F35+K35)</f>
        <v>195000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5836648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10333280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10333280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20000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6016014.0719999997</v>
      </c>
      <c r="E13" s="29" t="str">
        <f>+'[1](1)'!E13</f>
        <v>합계</v>
      </c>
      <c r="F13" s="61">
        <f>SUM(F4:F12)</f>
        <v>6015648</v>
      </c>
      <c r="G13" s="62"/>
      <c r="H13" s="29" t="str">
        <f t="shared" si="3"/>
        <v>합계</v>
      </c>
      <c r="I13" s="60">
        <f>SUM((I4-I5-I6-I7-I8-I9)*$I$1+I11)</f>
        <v>4540827.8640000001</v>
      </c>
      <c r="J13" s="29" t="str">
        <f t="shared" ref="J13" si="6">+E13</f>
        <v>합계</v>
      </c>
      <c r="K13" s="61">
        <f>IF(K8=0,0,SUM(K4:K12)-F8)</f>
        <v>4540632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-366.07199999969453</v>
      </c>
      <c r="G14" s="27"/>
      <c r="H14" s="27"/>
      <c r="I14" s="27"/>
      <c r="J14" s="27"/>
      <c r="K14" s="67">
        <f>SUM(K13-I13)</f>
        <v>-195.8640000000596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51147.49</v>
      </c>
      <c r="P14" s="39" t="str">
        <f t="shared" si="5"/>
        <v>합계</v>
      </c>
      <c r="Q14" s="69">
        <f>SUM(Q5:Q13)</f>
        <v>10556280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-561.93599999975413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52</v>
      </c>
      <c r="Q20" s="53">
        <f>SUM(P20*1000)</f>
        <v>52000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76</v>
      </c>
      <c r="Q28" s="69">
        <f>SUM(Q19:Q27)</f>
        <v>63000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29632</v>
      </c>
      <c r="P31" s="103">
        <v>29669</v>
      </c>
      <c r="Q31" s="104">
        <f>P31-O31</f>
        <v>37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11" sqref="K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25" style="10" customWidth="1"/>
    <col min="7" max="7" width="6.625" style="10" customWidth="1"/>
    <col min="8" max="8" width="9" style="10"/>
    <col min="9" max="9" width="11.25" style="10" customWidth="1"/>
    <col min="10" max="10" width="11.25" style="10" bestFit="1" customWidth="1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10.742000000000001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10.345000000000001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113.795</v>
      </c>
      <c r="M3" s="18" t="s">
        <v>10</v>
      </c>
      <c r="N3" s="3"/>
      <c r="O3" s="3"/>
      <c r="P3" s="150" t="str">
        <f>+'(1)'!C1&amp;"년"&amp;'(1)'!E1&amp;"월"&amp;C1&amp;"일"</f>
        <v>2023년12월11일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9717.2180000000008</v>
      </c>
      <c r="E4" s="34" t="str">
        <f>+'[1](1)'!E4</f>
        <v>고액권</v>
      </c>
      <c r="F4" s="36">
        <v>195000</v>
      </c>
      <c r="G4" s="27"/>
      <c r="H4" s="34" t="str">
        <f>+C4</f>
        <v>판매량</v>
      </c>
      <c r="I4" s="35">
        <v>8677.1620000000003</v>
      </c>
      <c r="J4" s="42" t="str">
        <f>+'[1](1)'!J4</f>
        <v>고액권</v>
      </c>
      <c r="K4" s="36">
        <v>155000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50573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130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18394.38</v>
      </c>
      <c r="P5" s="47" t="str">
        <f>+E4</f>
        <v>고액권</v>
      </c>
      <c r="Q5" s="48">
        <f>SUM(F4+K4+F17+K17+F35+K35)</f>
        <v>350000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183.02099999999999</v>
      </c>
      <c r="E6" s="105" t="str">
        <f>+'[1](1)'!E6</f>
        <v>블루/레드포인트</v>
      </c>
      <c r="F6" s="44"/>
      <c r="G6" s="130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183.02099999999999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9634296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18428949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18428949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213.66200000000001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60.679000000000002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-7478.17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-2123.7649999999999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274.34100000000001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-9601.9349999999995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9831813.1339999996</v>
      </c>
      <c r="E13" s="29" t="str">
        <f>+'[1](1)'!E13</f>
        <v>합계</v>
      </c>
      <c r="F13" s="61">
        <f>SUM(F4:F12)</f>
        <v>9831296</v>
      </c>
      <c r="G13" s="62"/>
      <c r="H13" s="29" t="str">
        <f t="shared" si="3"/>
        <v>합계</v>
      </c>
      <c r="I13" s="60">
        <f>SUM((I4-I5-I6-I7-I8-I9)*$I$1+I11)</f>
        <v>8952707.4189999998</v>
      </c>
      <c r="J13" s="29" t="str">
        <f t="shared" ref="J13" si="6">+E13</f>
        <v>합계</v>
      </c>
      <c r="K13" s="61">
        <f>IF(K8=0,0,SUM(K4:K12)-F8)</f>
        <v>8952653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-517.13399999961257</v>
      </c>
      <c r="G14" s="27"/>
      <c r="H14" s="27"/>
      <c r="I14" s="27"/>
      <c r="J14" s="27"/>
      <c r="K14" s="67">
        <f>SUM(K13-I13)</f>
        <v>-54.418999999761581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81454.86</v>
      </c>
      <c r="P14" s="39" t="str">
        <f t="shared" si="5"/>
        <v>합계</v>
      </c>
      <c r="Q14" s="69">
        <f>SUM(Q5:Q13)</f>
        <v>18783949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-571.55299999937415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0</v>
      </c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0</v>
      </c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29669</v>
      </c>
      <c r="P31" s="103">
        <v>29669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10" sqref="P10:Q10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10.398999999999999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124.78799999999998</v>
      </c>
      <c r="M3" s="18" t="s">
        <v>10</v>
      </c>
      <c r="N3" s="3"/>
      <c r="O3" s="3"/>
      <c r="P3" s="150" t="str">
        <f>+'(1)'!C1&amp;"년"&amp;'(1)'!E1&amp;"월"&amp;C1&amp;"일"</f>
        <v>2023년12월12일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10239.233</v>
      </c>
      <c r="E4" s="34" t="str">
        <f>+'[1](1)'!E4</f>
        <v>고액권</v>
      </c>
      <c r="F4" s="36">
        <v>195000</v>
      </c>
      <c r="G4" s="27"/>
      <c r="H4" s="34" t="str">
        <f>+C4</f>
        <v>판매량</v>
      </c>
      <c r="I4" s="35">
        <v>8579.7330000000002</v>
      </c>
      <c r="J4" s="42" t="str">
        <f>+'[1](1)'!J4</f>
        <v>고액권</v>
      </c>
      <c r="K4" s="36">
        <v>105000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31631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18818.966</v>
      </c>
      <c r="P5" s="47" t="str">
        <f>+E4</f>
        <v>고액권</v>
      </c>
      <c r="Q5" s="48">
        <f>SUM(F4+K4+F17+K17+F35+K35)</f>
        <v>300000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202.55500000000001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29.035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231.59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10008855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18636891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131" t="s">
        <v>75</v>
      </c>
      <c r="K9" s="132">
        <v>84311</v>
      </c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18636891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456.15899999999999</v>
      </c>
      <c r="E10" s="42" t="str">
        <f>+'[1](1)'!E10</f>
        <v>OK케시백</v>
      </c>
      <c r="F10" s="44">
        <v>42600</v>
      </c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>
        <v>7000</v>
      </c>
      <c r="L10" s="2"/>
      <c r="M10" s="20"/>
      <c r="N10" s="51" t="str">
        <f t="shared" si="4"/>
        <v>-</v>
      </c>
      <c r="O10" s="54"/>
      <c r="P10" s="133" t="s">
        <v>76</v>
      </c>
      <c r="Q10" s="134">
        <f>SUM(F9+K9+F22+K22+F40+K40)</f>
        <v>84311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-15965.565000000001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456.15899999999999</v>
      </c>
      <c r="P11" s="51" t="str">
        <f t="shared" si="5"/>
        <v>OK케시백</v>
      </c>
      <c r="Q11" s="53">
        <f>SUM(F10+K10+F23+K23+F41+K41)</f>
        <v>49600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95002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-15965.565000000001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10341886.131000001</v>
      </c>
      <c r="E13" s="29" t="str">
        <f>+'[1](1)'!E13</f>
        <v>합계</v>
      </c>
      <c r="F13" s="61">
        <f>SUM(F4:F12)</f>
        <v>10341457</v>
      </c>
      <c r="G13" s="62"/>
      <c r="H13" s="29" t="str">
        <f t="shared" si="3"/>
        <v>합계</v>
      </c>
      <c r="I13" s="60">
        <f>SUM((I4-I5-I6-I7-I8-I9)*$I$1+I11)</f>
        <v>8824320.3360000011</v>
      </c>
      <c r="J13" s="29" t="str">
        <f t="shared" ref="J13" si="6">+E13</f>
        <v>합계</v>
      </c>
      <c r="K13" s="61">
        <f>IF(K8=0,0,SUM(K4:K12)-F8)</f>
        <v>8825347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95002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-429.13100000098348</v>
      </c>
      <c r="G14" s="27"/>
      <c r="H14" s="27"/>
      <c r="I14" s="27"/>
      <c r="J14" s="27"/>
      <c r="K14" s="67">
        <f>SUM(K13-I13)</f>
        <v>1026.663999998942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76971.315000000002</v>
      </c>
      <c r="P14" s="39" t="str">
        <f t="shared" si="5"/>
        <v>합계</v>
      </c>
      <c r="Q14" s="69">
        <f>SUM(Q5:Q13)</f>
        <v>19166804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597.53299999795854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30</v>
      </c>
      <c r="Q19" s="48">
        <f>SUM(P19*1000)</f>
        <v>30000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77</v>
      </c>
      <c r="Q20" s="53">
        <f>SUM(P20*1000)</f>
        <v>77000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26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184</v>
      </c>
      <c r="Q28" s="69">
        <f>SUM(Q19:Q27)</f>
        <v>107000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29669</v>
      </c>
      <c r="P31" s="103">
        <v>29707</v>
      </c>
      <c r="Q31" s="104">
        <f>P31-O31</f>
        <v>38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11.224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10.462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136.006</v>
      </c>
      <c r="M3" s="18" t="s">
        <v>10</v>
      </c>
      <c r="N3" s="3"/>
      <c r="O3" s="3"/>
      <c r="P3" s="150" t="str">
        <f>+'(1)'!C1&amp;"년"&amp;'(1)'!E1&amp;"월"&amp;C1&amp;"일"</f>
        <v>2023년12월13일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10726.045</v>
      </c>
      <c r="E4" s="34" t="str">
        <f>+'[1](1)'!E4</f>
        <v>고액권</v>
      </c>
      <c r="F4" s="36">
        <v>35000</v>
      </c>
      <c r="G4" s="27"/>
      <c r="H4" s="34" t="str">
        <f>+C4</f>
        <v>판매량</v>
      </c>
      <c r="I4" s="35">
        <v>8493.7610000000004</v>
      </c>
      <c r="J4" s="42" t="str">
        <f>+'[1](1)'!J4</f>
        <v>고액권</v>
      </c>
      <c r="K4" s="36">
        <v>65000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48329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19219.806</v>
      </c>
      <c r="P5" s="47" t="str">
        <f>+E4</f>
        <v>고액권</v>
      </c>
      <c r="Q5" s="48">
        <f>SUM(F4+K4+F17+K17+F35+K35)</f>
        <v>100000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217.78399999999999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217.78399999999999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10792522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19485373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19485373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330.69400000000002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162.596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-11574.29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-5690.8600000000006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493.29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-17265.150000000001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10832951.062000001</v>
      </c>
      <c r="E13" s="29" t="str">
        <f>+'[1](1)'!E13</f>
        <v>합계</v>
      </c>
      <c r="F13" s="61">
        <f>SUM(F4:F12)</f>
        <v>10832522</v>
      </c>
      <c r="G13" s="62"/>
      <c r="H13" s="29" t="str">
        <f t="shared" si="3"/>
        <v>합계</v>
      </c>
      <c r="I13" s="60">
        <f>SUM((I4-I5-I6-I7-I8-I9)*$I$1+I11)</f>
        <v>8759870.4920000006</v>
      </c>
      <c r="J13" s="29" t="str">
        <f t="shared" ref="J13" si="6">+E13</f>
        <v>합계</v>
      </c>
      <c r="K13" s="61">
        <f>IF(K8=0,0,SUM(K4:K12)-F8)</f>
        <v>8759851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-429.06200000084937</v>
      </c>
      <c r="G14" s="27"/>
      <c r="H14" s="27"/>
      <c r="I14" s="27"/>
      <c r="J14" s="27"/>
      <c r="K14" s="67">
        <f>SUM(K13-I13)</f>
        <v>-19.492000000551343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77744.959999999992</v>
      </c>
      <c r="P14" s="39" t="str">
        <f t="shared" si="5"/>
        <v>합계</v>
      </c>
      <c r="Q14" s="69">
        <f>SUM(Q5:Q13)</f>
        <v>19592373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-448.55400000140071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46</v>
      </c>
      <c r="Q20" s="53">
        <f>SUM(P20*1000)</f>
        <v>46000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102</v>
      </c>
      <c r="Q28" s="69">
        <f>SUM(Q19:Q27)</f>
        <v>57000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29707</v>
      </c>
      <c r="P31" s="103">
        <v>29739</v>
      </c>
      <c r="Q31" s="104">
        <f>P31-O31</f>
        <v>32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21" sqref="R2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10.005000000000001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10.429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146.006</v>
      </c>
      <c r="M3" s="18" t="s">
        <v>10</v>
      </c>
      <c r="N3" s="3"/>
      <c r="O3" s="3"/>
      <c r="P3" s="150" t="str">
        <f>+'(1)'!C1&amp;"년"&amp;'(1)'!E1&amp;"월"&amp;C1&amp;"일"</f>
        <v>2023년12월14일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8551.3169999999991</v>
      </c>
      <c r="E4" s="34" t="str">
        <f>+'[1](1)'!E4</f>
        <v>고액권</v>
      </c>
      <c r="F4" s="36">
        <v>180000</v>
      </c>
      <c r="G4" s="27"/>
      <c r="H4" s="34" t="str">
        <f>+C4</f>
        <v>판매량</v>
      </c>
      <c r="I4" s="35">
        <v>8580.9140000000007</v>
      </c>
      <c r="J4" s="42" t="str">
        <f>+'[1](1)'!J4</f>
        <v>고액권</v>
      </c>
      <c r="K4" s="36">
        <v>210000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31176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17132.231</v>
      </c>
      <c r="P5" s="47" t="str">
        <f>+E4</f>
        <v>고액권</v>
      </c>
      <c r="Q5" s="48">
        <f>SUM(F4+K4+F17+K17+F35+K35)</f>
        <v>390000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218.46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40.878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259.33800000000002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8417549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17014965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17014965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45.481000000000002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45.54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-1591.835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-1593.8999999999999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91.021000000000001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-3185.7350000000001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8597916.5889999997</v>
      </c>
      <c r="E13" s="29" t="str">
        <f>+'[1](1)'!E13</f>
        <v>합계</v>
      </c>
      <c r="F13" s="61">
        <f>SUM(F4:F12)</f>
        <v>8597549</v>
      </c>
      <c r="G13" s="62"/>
      <c r="H13" s="29" t="str">
        <f t="shared" si="3"/>
        <v>합계</v>
      </c>
      <c r="I13" s="60">
        <f>SUM((I4-I5-I6-I7-I8-I9)*$I$1+I11)</f>
        <v>8811723.2520000003</v>
      </c>
      <c r="J13" s="29" t="str">
        <f t="shared" ref="J13" si="6">+E13</f>
        <v>합계</v>
      </c>
      <c r="K13" s="61">
        <f>IF(K8=0,0,SUM(K4:K12)-F8)</f>
        <v>8811416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-367.58899999968708</v>
      </c>
      <c r="G14" s="27"/>
      <c r="H14" s="27"/>
      <c r="I14" s="27"/>
      <c r="J14" s="27"/>
      <c r="K14" s="67">
        <f>SUM(K13-I13)</f>
        <v>-307.25200000032783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81178.73</v>
      </c>
      <c r="P14" s="39" t="str">
        <f t="shared" si="5"/>
        <v>합계</v>
      </c>
      <c r="Q14" s="69">
        <f>SUM(Q5:Q13)</f>
        <v>17408965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-674.8410000000149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</v>
      </c>
      <c r="Q20" s="53">
        <f>SUM(P20*1000)</f>
        <v>1000</v>
      </c>
      <c r="R20" s="18" t="s">
        <v>77</v>
      </c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10</v>
      </c>
      <c r="Q28" s="69">
        <f>SUM(Q19:Q27)</f>
        <v>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29739</v>
      </c>
      <c r="P31" s="103">
        <v>29740</v>
      </c>
      <c r="Q31" s="104">
        <f>P31-O31</f>
        <v>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11.954000000000001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10.531000000000001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157.965</v>
      </c>
      <c r="M3" s="18" t="s">
        <v>10</v>
      </c>
      <c r="N3" s="3"/>
      <c r="O3" s="3"/>
      <c r="P3" s="150" t="str">
        <f>+'(1)'!C1&amp;"년"&amp;'(1)'!E1&amp;"월"&amp;C1&amp;"일"</f>
        <v>2023년12월15일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10412.869000000001</v>
      </c>
      <c r="E4" s="34" t="str">
        <f>+'[1](1)'!E4</f>
        <v>고액권</v>
      </c>
      <c r="F4" s="36">
        <v>80000</v>
      </c>
      <c r="G4" s="27"/>
      <c r="H4" s="34" t="str">
        <f>+C4</f>
        <v>판매량</v>
      </c>
      <c r="I4" s="35">
        <v>10057.014999999999</v>
      </c>
      <c r="J4" s="42" t="str">
        <f>+'[1](1)'!J4</f>
        <v>고액권</v>
      </c>
      <c r="K4" s="36">
        <v>285000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46434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3300</v>
      </c>
      <c r="L5" s="2"/>
      <c r="M5" s="20"/>
      <c r="N5" s="45" t="str">
        <f>+C4</f>
        <v>판매량</v>
      </c>
      <c r="O5" s="46">
        <f>SUM(D4+I4+D17+I17+D35+I35)</f>
        <v>20469.883999999998</v>
      </c>
      <c r="P5" s="47" t="str">
        <f>+E4</f>
        <v>고액권</v>
      </c>
      <c r="Q5" s="48">
        <f>SUM(F4+K4+F17+K17+F35+K35)</f>
        <v>365000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162.34200000000001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3300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162.34200000000001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64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10478844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20535995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20535995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419.822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108.29600000000001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-14693.77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-3790.36</v>
      </c>
      <c r="J11" s="56" t="str">
        <f>+'[1](1)'!J11</f>
        <v>모바일</v>
      </c>
      <c r="K11" s="44">
        <v>30000</v>
      </c>
      <c r="L11" s="2"/>
      <c r="M11" s="20"/>
      <c r="N11" s="51" t="str">
        <f t="shared" si="4"/>
        <v>고객우대</v>
      </c>
      <c r="O11" s="54">
        <f>SUM(D10+I10+D23+I23+D41+I41)</f>
        <v>528.11800000000005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-18484.13</v>
      </c>
      <c r="P12" s="51" t="str">
        <f t="shared" si="5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10563850.094000001</v>
      </c>
      <c r="E13" s="29" t="str">
        <f>+'[1](1)'!E13</f>
        <v>합계</v>
      </c>
      <c r="F13" s="61">
        <f>SUM(F4:F12)</f>
        <v>10563844</v>
      </c>
      <c r="G13" s="62"/>
      <c r="H13" s="29" t="str">
        <f t="shared" si="3"/>
        <v>합계</v>
      </c>
      <c r="I13" s="60">
        <f>SUM((I4-I5-I6-I7-I8-I9)*$I$1+I11)</f>
        <v>10375049.119999999</v>
      </c>
      <c r="J13" s="29" t="str">
        <f t="shared" ref="J13" si="6">+E13</f>
        <v>합계</v>
      </c>
      <c r="K13" s="61">
        <f>IF(K8=0,0,SUM(K4:K12)-F8)</f>
        <v>10375451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-6.0940000005066395</v>
      </c>
      <c r="G14" s="27"/>
      <c r="H14" s="27"/>
      <c r="I14" s="27"/>
      <c r="J14" s="27"/>
      <c r="K14" s="67">
        <f>SUM(K13-I13)</f>
        <v>401.88000000081956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83053.579999999987</v>
      </c>
      <c r="P14" s="39" t="str">
        <f t="shared" si="5"/>
        <v>합계</v>
      </c>
      <c r="Q14" s="69">
        <f>SUM(Q5:Q13)</f>
        <v>20939295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395.78600000031292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9</v>
      </c>
      <c r="Q20" s="53">
        <f>SUM(P20*1000)</f>
        <v>9000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34</v>
      </c>
      <c r="Q28" s="69">
        <f>SUM(Q19:Q27)</f>
        <v>13000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29740</v>
      </c>
      <c r="P31" s="103">
        <v>29743</v>
      </c>
      <c r="Q31" s="104">
        <f>P31-O31</f>
        <v>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10.425000000000001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10.523999999999999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168.38399999999999</v>
      </c>
      <c r="M3" s="18" t="s">
        <v>10</v>
      </c>
      <c r="N3" s="3"/>
      <c r="O3" s="3"/>
      <c r="P3" s="150" t="str">
        <f>+'(1)'!C1&amp;"년"&amp;'(1)'!E1&amp;"월"&amp;C1&amp;"일"</f>
        <v>2023년12월16일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8826.2839999999997</v>
      </c>
      <c r="E4" s="34" t="str">
        <f>+'[1](1)'!E4</f>
        <v>고액권</v>
      </c>
      <c r="F4" s="36">
        <v>5000</v>
      </c>
      <c r="G4" s="27"/>
      <c r="H4" s="34" t="str">
        <f>+C4</f>
        <v>판매량</v>
      </c>
      <c r="I4" s="35">
        <v>9024.6260000000002</v>
      </c>
      <c r="J4" s="42" t="str">
        <f>+'[1](1)'!J4</f>
        <v>고액권</v>
      </c>
      <c r="K4" s="36">
        <v>155000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28464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500</v>
      </c>
      <c r="L5" s="2"/>
      <c r="M5" s="20"/>
      <c r="N5" s="45" t="str">
        <f>+C4</f>
        <v>판매량</v>
      </c>
      <c r="O5" s="46">
        <f>SUM(D4+I4+D17+I17+D35+I35)</f>
        <v>17850.91</v>
      </c>
      <c r="P5" s="47" t="str">
        <f>+E4</f>
        <v>고액권</v>
      </c>
      <c r="Q5" s="48">
        <f>SUM(F4+K4+F17+K17+F35+K35)</f>
        <v>160000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87.98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2500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87.98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8985501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18143671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18143671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55.701999999999998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-1949.57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55.701999999999998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20000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-1949.57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9015980.1579999998</v>
      </c>
      <c r="E13" s="29" t="str">
        <f>+'[1](1)'!E13</f>
        <v>합계</v>
      </c>
      <c r="F13" s="61">
        <f>SUM(F4:F12)</f>
        <v>9017501</v>
      </c>
      <c r="G13" s="62"/>
      <c r="H13" s="29" t="str">
        <f t="shared" si="3"/>
        <v>합계</v>
      </c>
      <c r="I13" s="60">
        <f>SUM((I4-I5-I6-I7-I8-I9)*$I$1+I11)</f>
        <v>9313414.0319999997</v>
      </c>
      <c r="J13" s="29" t="str">
        <f t="shared" ref="J13" si="6">+E13</f>
        <v>합계</v>
      </c>
      <c r="K13" s="61">
        <f>IF(K8=0,0,SUM(K4:K12)-F8)</f>
        <v>9313670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1520.8420000001788</v>
      </c>
      <c r="G14" s="27"/>
      <c r="H14" s="27"/>
      <c r="I14" s="27"/>
      <c r="J14" s="27"/>
      <c r="K14" s="67">
        <f>SUM(K13-I13)</f>
        <v>255.96800000034273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86865.079999999987</v>
      </c>
      <c r="P14" s="39" t="str">
        <f t="shared" si="5"/>
        <v>합계</v>
      </c>
      <c r="Q14" s="69">
        <f>SUM(Q5:Q13)</f>
        <v>18331171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1776.8100000005215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39</v>
      </c>
      <c r="Q20" s="53">
        <f>SUM(P20*1000)</f>
        <v>39000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97</v>
      </c>
      <c r="Q28" s="69">
        <f>SUM(Q19:Q27)</f>
        <v>58000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29743</v>
      </c>
      <c r="P31" s="103">
        <v>29760</v>
      </c>
      <c r="Q31" s="104">
        <f>P31-O31</f>
        <v>17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7.2220000000000004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10.33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175.61</v>
      </c>
      <c r="M3" s="18" t="s">
        <v>10</v>
      </c>
      <c r="N3" s="3"/>
      <c r="O3" s="3"/>
      <c r="P3" s="150" t="str">
        <f>+'(1)'!C1&amp;"년"&amp;'(1)'!E1&amp;"월"&amp;C1&amp;"일"</f>
        <v>2023년12월17일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6191.1620000000003</v>
      </c>
      <c r="E4" s="34" t="str">
        <f>+'[1](1)'!E4</f>
        <v>고액권</v>
      </c>
      <c r="F4" s="36">
        <v>80000</v>
      </c>
      <c r="G4" s="27"/>
      <c r="H4" s="34" t="str">
        <f>+C4</f>
        <v>판매량</v>
      </c>
      <c r="I4" s="35">
        <v>6175.5339999999997</v>
      </c>
      <c r="J4" s="42" t="str">
        <f>+'[1](1)'!J4</f>
        <v>고액권</v>
      </c>
      <c r="K4" s="36">
        <v>310000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15450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3500</v>
      </c>
      <c r="L5" s="2"/>
      <c r="M5" s="20"/>
      <c r="N5" s="45" t="str">
        <f>+C4</f>
        <v>판매량</v>
      </c>
      <c r="O5" s="46">
        <f>SUM(D4+I4+D17+I17+D35+I35)</f>
        <v>12366.696</v>
      </c>
      <c r="P5" s="47" t="str">
        <f>+E4</f>
        <v>고액권</v>
      </c>
      <c r="Q5" s="48">
        <f>SUM(F4+K4+F17+K17+F35+K35)</f>
        <v>390000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7500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6248898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12281940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12281940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58.863</v>
      </c>
      <c r="J10" s="42" t="str">
        <f>+'[1](1)'!J10</f>
        <v>OK케시백</v>
      </c>
      <c r="K10" s="44">
        <v>24927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-2060.2049999999999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58.863</v>
      </c>
      <c r="P11" s="51" t="str">
        <f t="shared" si="5"/>
        <v>OK케시백</v>
      </c>
      <c r="Q11" s="53">
        <f>SUM(F10+K10+F23+K23+F41+K41)</f>
        <v>24927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45303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-2060.2049999999999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6389279.1840000004</v>
      </c>
      <c r="E13" s="29" t="str">
        <f>+'[1](1)'!E13</f>
        <v>합계</v>
      </c>
      <c r="F13" s="61">
        <f>SUM(F4:F12)</f>
        <v>6388201</v>
      </c>
      <c r="G13" s="62"/>
      <c r="H13" s="29" t="str">
        <f t="shared" si="3"/>
        <v>합계</v>
      </c>
      <c r="I13" s="60">
        <f>SUM((I4-I5-I6-I7-I8-I9)*$I$1+I11)</f>
        <v>6371090.8829999994</v>
      </c>
      <c r="J13" s="29" t="str">
        <f t="shared" ref="J13" si="6">+E13</f>
        <v>합계</v>
      </c>
      <c r="K13" s="61">
        <f>IF(K8=0,0,SUM(K4:K12)-F8)</f>
        <v>6371469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45303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-1078.1840000003576</v>
      </c>
      <c r="G14" s="27"/>
      <c r="H14" s="27"/>
      <c r="I14" s="27"/>
      <c r="J14" s="27"/>
      <c r="K14" s="67">
        <f>SUM(K13-I13)</f>
        <v>378.11700000055134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59773.274999999994</v>
      </c>
      <c r="P14" s="39" t="str">
        <f t="shared" si="5"/>
        <v>합계</v>
      </c>
      <c r="Q14" s="69">
        <f>SUM(Q5:Q13)</f>
        <v>12759670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-700.06699999980628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0</v>
      </c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0</v>
      </c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0</v>
      </c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29760</v>
      </c>
      <c r="P31" s="103">
        <v>29760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O5" sqref="O5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11.351000000000001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10.387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186.96600000000001</v>
      </c>
      <c r="M3" s="18" t="s">
        <v>10</v>
      </c>
      <c r="N3" s="3"/>
      <c r="O3" s="3"/>
      <c r="P3" s="150" t="str">
        <f>+'(1)'!C1&amp;"년"&amp;'(1)'!E1&amp;"월"&amp;C1&amp;"일"</f>
        <v>2023년12월18일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10072.356</v>
      </c>
      <c r="E4" s="34" t="str">
        <f>+'[1](1)'!E4</f>
        <v>고액권</v>
      </c>
      <c r="F4" s="36">
        <v>105000</v>
      </c>
      <c r="G4" s="27"/>
      <c r="H4" s="34" t="str">
        <f>+C4</f>
        <v>판매량</v>
      </c>
      <c r="I4" s="35">
        <v>9363.4519999999993</v>
      </c>
      <c r="J4" s="42" t="str">
        <f>+'[1](1)'!J4</f>
        <v>고액권</v>
      </c>
      <c r="K4" s="36">
        <v>110000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32746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19435.807999999997</v>
      </c>
      <c r="P5" s="47" t="str">
        <f>+E4</f>
        <v>고액권</v>
      </c>
      <c r="Q5" s="48">
        <f>SUM(F4+K4+F17+K17+F35+K35)</f>
        <v>215000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196.64699999999999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43.418999999999997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240.06599999999997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10062338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19567486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19567486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493.45400000000001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-17270.89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493.45400000000001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-17270.89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10174460.797999999</v>
      </c>
      <c r="E13" s="29" t="str">
        <f>+'[1](1)'!E13</f>
        <v>합계</v>
      </c>
      <c r="F13" s="61">
        <f>SUM(F4:F12)</f>
        <v>10173338</v>
      </c>
      <c r="G13" s="62"/>
      <c r="H13" s="29" t="str">
        <f t="shared" si="3"/>
        <v>합계</v>
      </c>
      <c r="I13" s="60">
        <f>SUM((I4-I5-I6-I7-I8-I9)*$I$1+I11)</f>
        <v>9618274.0559999999</v>
      </c>
      <c r="J13" s="29" t="str">
        <f t="shared" ref="J13" si="6">+E13</f>
        <v>합계</v>
      </c>
      <c r="K13" s="61">
        <f>IF(K8=0,0,SUM(K4:K12)-F8)</f>
        <v>9618148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-1122.7979999985546</v>
      </c>
      <c r="G14" s="27"/>
      <c r="H14" s="27"/>
      <c r="I14" s="27"/>
      <c r="J14" s="27"/>
      <c r="K14" s="67">
        <f>SUM(K13-I13)</f>
        <v>-126.05599999986589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78707.819999999992</v>
      </c>
      <c r="P14" s="39" t="str">
        <f t="shared" si="5"/>
        <v>합계</v>
      </c>
      <c r="Q14" s="69">
        <f>SUM(Q5:Q13)</f>
        <v>19791486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-1248.8539999984205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38</v>
      </c>
      <c r="Q20" s="53">
        <f>SUM(P20*1000)</f>
        <v>38000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75</v>
      </c>
      <c r="Q28" s="69">
        <f>SUM(Q19:Q27)</f>
        <v>51000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29760</v>
      </c>
      <c r="P31" s="103">
        <v>29774</v>
      </c>
      <c r="Q31" s="104">
        <f>P31-O31</f>
        <v>14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D11" sqref="D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11.096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10.423999999999999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198.05599999999998</v>
      </c>
      <c r="M3" s="18" t="s">
        <v>10</v>
      </c>
      <c r="N3" s="3"/>
      <c r="O3" s="3"/>
      <c r="P3" s="150" t="str">
        <f>+'(1)'!C1&amp;"년"&amp;'(1)'!E1&amp;"월"&amp;C1&amp;"일"</f>
        <v>2023년12월19일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10371.022999999999</v>
      </c>
      <c r="E4" s="34" t="str">
        <f>+'[1](1)'!E4</f>
        <v>고액권</v>
      </c>
      <c r="F4" s="36">
        <v>145000</v>
      </c>
      <c r="G4" s="27"/>
      <c r="H4" s="34" t="str">
        <f>+C4</f>
        <v>판매량</v>
      </c>
      <c r="I4" s="35">
        <v>8628.9110000000001</v>
      </c>
      <c r="J4" s="42" t="str">
        <f>+'[1](1)'!J4</f>
        <v>고액권</v>
      </c>
      <c r="K4" s="36">
        <v>115000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45315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3300</v>
      </c>
      <c r="L5" s="2"/>
      <c r="M5" s="20"/>
      <c r="N5" s="45" t="str">
        <f>+C4</f>
        <v>판매량</v>
      </c>
      <c r="O5" s="46">
        <f>SUM(D4+I4+D17+I17+D35+I35)</f>
        <v>18999.934000000001</v>
      </c>
      <c r="P5" s="47" t="str">
        <f>+E4</f>
        <v>고액권</v>
      </c>
      <c r="Q5" s="48">
        <f>SUM(F4+K4+F17+K17+F35+K35)</f>
        <v>260000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166.059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3300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166.059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10378086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19098862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19098862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252.16900000000001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104.396</v>
      </c>
      <c r="J10" s="42" t="str">
        <f>+'[1](1)'!J10</f>
        <v>OK케시백</v>
      </c>
      <c r="K10" s="44">
        <v>3000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-8825.9150000000009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-3653.86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356.565</v>
      </c>
      <c r="P11" s="51" t="str">
        <f t="shared" si="5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>
        <v>58400</v>
      </c>
      <c r="L12" s="2"/>
      <c r="M12" s="20"/>
      <c r="N12" s="51" t="str">
        <f t="shared" si="4"/>
        <v>-</v>
      </c>
      <c r="O12" s="55">
        <f>SUM(O11*-35)</f>
        <v>-12479.775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10522696.933</v>
      </c>
      <c r="E13" s="29" t="str">
        <f>+'[1](1)'!E13</f>
        <v>합계</v>
      </c>
      <c r="F13" s="61">
        <f>SUM(F4:F12)</f>
        <v>10523086</v>
      </c>
      <c r="G13" s="62"/>
      <c r="H13" s="29" t="str">
        <f t="shared" si="3"/>
        <v>합계</v>
      </c>
      <c r="I13" s="60">
        <f>SUM((I4-I5-I6-I7-I8-I9)*$I$1+I11)</f>
        <v>8901382.2920000013</v>
      </c>
      <c r="J13" s="29" t="str">
        <f t="shared" ref="J13" si="6">+E13</f>
        <v>합계</v>
      </c>
      <c r="K13" s="61">
        <f>IF(K8=0,0,SUM(K4:K12)-F8)</f>
        <v>8900476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58400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389.06699999980628</v>
      </c>
      <c r="G14" s="27"/>
      <c r="H14" s="27"/>
      <c r="I14" s="27"/>
      <c r="J14" s="27"/>
      <c r="K14" s="67">
        <f>SUM(K13-I13)</f>
        <v>-906.2920000012964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81689.600000000006</v>
      </c>
      <c r="P14" s="39" t="str">
        <f t="shared" si="5"/>
        <v>합계</v>
      </c>
      <c r="Q14" s="69">
        <f>SUM(Q5:Q13)</f>
        <v>19423562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-517.22500000149012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42</v>
      </c>
      <c r="Q20" s="53">
        <f>SUM(P20*1000)</f>
        <v>42000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87</v>
      </c>
      <c r="Q28" s="69">
        <f>SUM(Q19:Q27)</f>
        <v>49000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29774</v>
      </c>
      <c r="P31" s="103">
        <v>29803</v>
      </c>
      <c r="Q31" s="104">
        <f>P31-O31</f>
        <v>29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11" sqref="K11"/>
    </sheetView>
  </sheetViews>
  <sheetFormatPr defaultRowHeight="27.75" customHeight="1"/>
  <cols>
    <col min="1" max="2" width="9" style="81"/>
    <col min="3" max="3" width="9" style="81" bestFit="1" customWidth="1"/>
    <col min="4" max="4" width="11.375" style="81" customWidth="1"/>
    <col min="5" max="5" width="11.25" style="81" bestFit="1" customWidth="1"/>
    <col min="6" max="6" width="11.375" style="81" customWidth="1"/>
    <col min="7" max="7" width="5" style="81" customWidth="1"/>
    <col min="8" max="8" width="9" style="81"/>
    <col min="9" max="9" width="11.375" style="81" customWidth="1"/>
    <col min="10" max="10" width="11.25" style="81" bestFit="1" customWidth="1"/>
    <col min="11" max="11" width="11.25" style="81" customWidth="1"/>
    <col min="12" max="12" width="11.75" style="81" customWidth="1"/>
    <col min="13" max="13" width="9" style="81"/>
    <col min="14" max="14" width="9" style="81" bestFit="1" customWidth="1"/>
    <col min="15" max="15" width="12.375" style="81" bestFit="1" customWidth="1"/>
    <col min="16" max="16" width="9" style="81" bestFit="1" customWidth="1"/>
    <col min="17" max="18" width="12.375" style="81" bestFit="1" customWidth="1"/>
    <col min="19" max="16384" width="9" style="81"/>
  </cols>
  <sheetData>
    <row r="1" spans="3:22" ht="18.75" customHeight="1">
      <c r="C1" s="66">
        <v>2</v>
      </c>
      <c r="D1" s="80" t="s">
        <v>41</v>
      </c>
      <c r="E1" s="99">
        <v>5</v>
      </c>
      <c r="F1" s="27"/>
      <c r="G1" s="27"/>
      <c r="H1" s="27"/>
      <c r="I1" s="27">
        <v>1032</v>
      </c>
      <c r="J1" s="27"/>
      <c r="K1" s="27"/>
      <c r="L1" s="31">
        <f>+ROUND(+O5*0.584/1000,3)</f>
        <v>9.6690000000000005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12.675000000000001</v>
      </c>
      <c r="M2" s="27" t="s">
        <v>7</v>
      </c>
      <c r="N2" s="138" t="s">
        <v>42</v>
      </c>
      <c r="O2" s="138"/>
      <c r="P2" s="138"/>
      <c r="Q2" s="138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129" t="s">
        <v>14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+L2*C1</f>
        <v>25.35</v>
      </c>
      <c r="M3" s="27" t="s">
        <v>10</v>
      </c>
      <c r="N3" s="32"/>
      <c r="O3" s="32"/>
      <c r="P3" s="137" t="str">
        <f>+'(1)'!C1&amp;"년"&amp;'(1)'!E1&amp;"월"&amp;C1&amp;"일"</f>
        <v>2023년12월2일</v>
      </c>
      <c r="Q3" s="137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8724.7039999999997</v>
      </c>
      <c r="E4" s="34" t="str">
        <f>+'[1](1)'!E4</f>
        <v>고액권</v>
      </c>
      <c r="F4" s="36"/>
      <c r="G4" s="27"/>
      <c r="H4" s="34" t="str">
        <f>+C4</f>
        <v>판매량</v>
      </c>
      <c r="I4" s="35">
        <v>7832.3559999999998</v>
      </c>
      <c r="J4" s="42" t="str">
        <f>+'[1](1)'!J4</f>
        <v>고액권</v>
      </c>
      <c r="K4" s="36">
        <v>280000</v>
      </c>
      <c r="L4" s="37"/>
      <c r="M4" s="82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21888</v>
      </c>
      <c r="S4" s="41" t="s">
        <v>43</v>
      </c>
      <c r="T4" s="27"/>
      <c r="U4" s="27"/>
      <c r="V4" s="27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37"/>
      <c r="M5" s="82"/>
      <c r="N5" s="45" t="str">
        <f>+C4</f>
        <v>판매량</v>
      </c>
      <c r="O5" s="46">
        <f>SUM(D4+I4+D17+I17+D35+I35)</f>
        <v>16557.059999999998</v>
      </c>
      <c r="P5" s="47" t="str">
        <f>+E4</f>
        <v>고액권</v>
      </c>
      <c r="Q5" s="48">
        <f>SUM(F4+K4+F17+K17+F35+K35)</f>
        <v>280000</v>
      </c>
      <c r="R5" s="49">
        <v>18</v>
      </c>
      <c r="S5" s="41" t="s">
        <v>44</v>
      </c>
      <c r="T5" s="27"/>
      <c r="U5" s="27"/>
      <c r="V5" s="27"/>
    </row>
    <row r="6" spans="3:22" ht="16.5" customHeight="1">
      <c r="C6" s="83" t="str">
        <f>+'(1)'!C6</f>
        <v>외상전표</v>
      </c>
      <c r="D6" s="50">
        <v>20.46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26.754999999999999</v>
      </c>
      <c r="J6" s="105" t="str">
        <f>+'[1](1)'!J6</f>
        <v>블루/레드포인트</v>
      </c>
      <c r="K6" s="44"/>
      <c r="L6" s="37"/>
      <c r="M6" s="82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49">
        <v>2.4</v>
      </c>
      <c r="S6" s="41" t="s">
        <v>45</v>
      </c>
      <c r="T6" s="27"/>
      <c r="U6" s="27"/>
      <c r="V6" s="27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37"/>
      <c r="M7" s="82"/>
      <c r="N7" s="51" t="str">
        <f t="shared" ref="N7:N14" si="3">+C6</f>
        <v>외상전표</v>
      </c>
      <c r="O7" s="54">
        <f>SUM(D6+I6+D19+I19+D37+I37)</f>
        <v>47.215000000000003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48</v>
      </c>
      <c r="S7" s="41" t="s">
        <v>6</v>
      </c>
      <c r="T7" s="27"/>
      <c r="U7" s="27"/>
      <c r="V7" s="27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8980340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f>F8+7707732</f>
        <v>16688072</v>
      </c>
      <c r="L8" s="37"/>
      <c r="M8" s="82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37"/>
      <c r="M9" s="82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16688072</v>
      </c>
      <c r="R9" s="40"/>
      <c r="S9" s="27"/>
      <c r="T9" s="27"/>
      <c r="U9" s="27"/>
      <c r="V9" s="27"/>
    </row>
    <row r="10" spans="3:22" ht="16.5" customHeight="1">
      <c r="C10" s="83" t="str">
        <f>+'(1)'!C10</f>
        <v>고객우대</v>
      </c>
      <c r="D10" s="50">
        <v>117.008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>
        <v>27053</v>
      </c>
      <c r="L10" s="37"/>
      <c r="M10" s="82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 thickBot="1">
      <c r="C11" s="83" t="str">
        <f>+'(1)'!C11</f>
        <v>-</v>
      </c>
      <c r="D11" s="55">
        <f>SUM(D10*-35)</f>
        <v>-4095.2799999999997</v>
      </c>
      <c r="E11" s="42" t="str">
        <f>+'[1](1)'!E11</f>
        <v>모바일</v>
      </c>
      <c r="F11" s="44">
        <v>35000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37"/>
      <c r="M11" s="82"/>
      <c r="N11" s="51" t="str">
        <f t="shared" si="3"/>
        <v>고객우대</v>
      </c>
      <c r="O11" s="54">
        <f>SUM(D10+I10+D23+I23+D41+I41)</f>
        <v>117.008</v>
      </c>
      <c r="P11" s="51" t="str">
        <f t="shared" si="4"/>
        <v>OK케시백</v>
      </c>
      <c r="Q11" s="53">
        <f>SUM(F10+K10+F23+K23+F41+K41)</f>
        <v>27053</v>
      </c>
      <c r="R11" s="40"/>
      <c r="S11" s="27"/>
      <c r="T11" s="27"/>
      <c r="U11" s="27"/>
      <c r="V11" s="27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37"/>
      <c r="M12" s="82"/>
      <c r="N12" s="51" t="str">
        <f t="shared" si="3"/>
        <v>-</v>
      </c>
      <c r="O12" s="52">
        <f>SUM(O11*-35)</f>
        <v>-4095.2799999999997</v>
      </c>
      <c r="P12" s="51" t="str">
        <f t="shared" si="4"/>
        <v>모바일</v>
      </c>
      <c r="Q12" s="53">
        <f>SUM(F11+K11+F24+K24+F42+K42)</f>
        <v>35000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SUM((D4-D5-D6-D7-D8-D9)*$I$1+D11)</f>
        <v>8978684.5280000009</v>
      </c>
      <c r="E13" s="29" t="str">
        <f>+'[1](1)'!E13</f>
        <v>합계</v>
      </c>
      <c r="F13" s="61">
        <f>SUM(F4:F12)</f>
        <v>9015340</v>
      </c>
      <c r="G13" s="62"/>
      <c r="H13" s="29" t="str">
        <f t="shared" si="2"/>
        <v>합계</v>
      </c>
      <c r="I13" s="60">
        <f>SUM((I4-I5-I6-I7-I8-I9)*$I$1+I11)</f>
        <v>8055380.2319999998</v>
      </c>
      <c r="J13" s="29" t="str">
        <f t="shared" ref="J13" si="5">+E13</f>
        <v>합계</v>
      </c>
      <c r="K13" s="61">
        <f>IF(K8=0,0,SUM(K4:K12)-F8)</f>
        <v>8017785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36655.471999999136</v>
      </c>
      <c r="G14" s="27"/>
      <c r="H14" s="27"/>
      <c r="I14" s="27"/>
      <c r="J14" s="27"/>
      <c r="K14" s="67">
        <f>SUM(K13-I13)</f>
        <v>-37595.231999999844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78453.944999999992</v>
      </c>
      <c r="P14" s="39" t="str">
        <f t="shared" si="4"/>
        <v>합계</v>
      </c>
      <c r="Q14" s="69">
        <f>SUM(Q5:Q13)</f>
        <v>17033125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-939.76000000070781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9</v>
      </c>
      <c r="Q19" s="48">
        <f>SUM(P19*1000)</f>
        <v>9000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76</v>
      </c>
      <c r="Q20" s="53">
        <f>SUM(P20*1000)</f>
        <v>76000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4</v>
      </c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13</v>
      </c>
      <c r="Q22" s="53"/>
      <c r="R22" s="32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7</v>
      </c>
      <c r="Q23" s="53"/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6</v>
      </c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2"/>
      <c r="Q25" s="127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SUM((I17-I18-I19-I20-I21-I22)*$I$1+I24)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41"/>
      <c r="O26" s="142"/>
      <c r="P26" s="124"/>
      <c r="Q26" s="115"/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-7</v>
      </c>
      <c r="Q27" s="73"/>
      <c r="R27" s="27"/>
      <c r="S27" s="27"/>
      <c r="T27" s="27"/>
      <c r="U27" s="27"/>
      <c r="V27" s="27"/>
    </row>
    <row r="28" spans="3:22" ht="27.75" customHeight="1" thickBo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35" t="s">
        <v>40</v>
      </c>
      <c r="O28" s="136"/>
      <c r="P28" s="120">
        <v>108</v>
      </c>
      <c r="Q28" s="69">
        <f>SUM(Q19:Q27)</f>
        <v>85000</v>
      </c>
      <c r="R28" s="27"/>
      <c r="S28" s="27"/>
      <c r="T28" s="27"/>
      <c r="U28" s="27"/>
      <c r="V28" s="27"/>
    </row>
    <row r="29" spans="3:22" ht="27.75" customHeight="1" thickBot="1">
      <c r="C29" s="85"/>
      <c r="D29" s="85"/>
      <c r="E29" s="85"/>
      <c r="F29" s="85"/>
      <c r="G29" s="32"/>
      <c r="H29" s="85"/>
      <c r="I29" s="85"/>
      <c r="J29" s="85"/>
      <c r="K29" s="85"/>
      <c r="L29" s="27"/>
      <c r="M29" s="27"/>
      <c r="N29" s="1"/>
      <c r="O29" s="1"/>
      <c r="P29" s="27"/>
      <c r="Q29" s="27"/>
      <c r="R29" s="27"/>
      <c r="S29" s="27"/>
      <c r="T29" s="27"/>
      <c r="U29" s="27"/>
      <c r="V29" s="27"/>
    </row>
    <row r="30" spans="3:22" ht="27.75" customHeight="1">
      <c r="C30" s="85"/>
      <c r="D30" s="32"/>
      <c r="E30" s="85"/>
      <c r="F30" s="86"/>
      <c r="G30" s="32"/>
      <c r="H30" s="85"/>
      <c r="I30" s="32"/>
      <c r="J30" s="85"/>
      <c r="K30" s="86"/>
      <c r="L30" s="27"/>
      <c r="M30" s="27"/>
      <c r="N30" s="111" t="s">
        <v>50</v>
      </c>
      <c r="O30" s="100" t="s">
        <v>51</v>
      </c>
      <c r="P30" s="100" t="s">
        <v>52</v>
      </c>
      <c r="Q30" s="101" t="s">
        <v>53</v>
      </c>
      <c r="R30" s="27"/>
      <c r="S30" s="27"/>
      <c r="T30" s="27"/>
      <c r="U30" s="27"/>
      <c r="V30" s="27"/>
    </row>
    <row r="31" spans="3:22" ht="27.75" customHeight="1" thickBot="1">
      <c r="C31" s="85"/>
      <c r="D31" s="32"/>
      <c r="E31" s="85"/>
      <c r="F31" s="86"/>
      <c r="G31" s="32"/>
      <c r="H31" s="85"/>
      <c r="I31" s="32"/>
      <c r="J31" s="85"/>
      <c r="K31" s="86"/>
      <c r="L31" s="27"/>
      <c r="M31" s="27"/>
      <c r="N31" s="112"/>
      <c r="O31" s="102">
        <v>29199</v>
      </c>
      <c r="P31" s="103">
        <v>29250</v>
      </c>
      <c r="Q31" s="104">
        <f>P31-O31</f>
        <v>51</v>
      </c>
      <c r="R31" s="27"/>
      <c r="S31" s="27"/>
      <c r="T31" s="27"/>
      <c r="U31" s="27"/>
      <c r="V31" s="27"/>
    </row>
    <row r="32" spans="3:22" ht="27.75" customHeight="1">
      <c r="C32" s="85"/>
      <c r="D32" s="87"/>
      <c r="E32" s="85"/>
      <c r="F32" s="86"/>
      <c r="G32" s="32"/>
      <c r="H32" s="85"/>
      <c r="I32" s="87"/>
      <c r="J32" s="85"/>
      <c r="K32" s="86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5"/>
      <c r="D33" s="87"/>
      <c r="E33" s="85"/>
      <c r="F33" s="86"/>
      <c r="G33" s="32"/>
      <c r="H33" s="85"/>
      <c r="I33" s="87"/>
      <c r="J33" s="85"/>
      <c r="K33" s="86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5"/>
      <c r="D34" s="87"/>
      <c r="E34" s="85"/>
      <c r="F34" s="86"/>
      <c r="G34" s="32"/>
      <c r="H34" s="85"/>
      <c r="I34" s="87"/>
      <c r="J34" s="85"/>
      <c r="K34" s="86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5"/>
      <c r="D35" s="87"/>
      <c r="E35" s="85"/>
      <c r="F35" s="86"/>
      <c r="G35" s="32"/>
      <c r="H35" s="85"/>
      <c r="I35" s="87"/>
      <c r="J35" s="85"/>
      <c r="K35" s="86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5"/>
      <c r="D36" s="87"/>
      <c r="E36" s="85"/>
      <c r="F36" s="86"/>
      <c r="G36" s="32"/>
      <c r="H36" s="85"/>
      <c r="I36" s="87"/>
      <c r="J36" s="85"/>
      <c r="K36" s="8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5"/>
      <c r="D37" s="32"/>
      <c r="E37" s="85"/>
      <c r="F37" s="86"/>
      <c r="G37" s="32"/>
      <c r="H37" s="85"/>
      <c r="I37" s="32"/>
      <c r="J37" s="85"/>
      <c r="K37" s="8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88"/>
      <c r="D38" s="89"/>
      <c r="E38" s="88"/>
      <c r="F38" s="90"/>
      <c r="G38" s="89"/>
      <c r="H38" s="88"/>
      <c r="I38" s="89"/>
      <c r="J38" s="88"/>
      <c r="K38" s="90"/>
    </row>
    <row r="39" spans="3:22" ht="27.75" customHeight="1">
      <c r="C39" s="88"/>
      <c r="D39" s="89"/>
      <c r="E39" s="88"/>
      <c r="F39" s="90"/>
      <c r="G39" s="89"/>
      <c r="H39" s="88"/>
      <c r="I39" s="89"/>
      <c r="J39" s="88"/>
      <c r="K39" s="90"/>
    </row>
    <row r="40" spans="3:22" ht="27.75" customHeight="1">
      <c r="F40" s="91"/>
      <c r="K40" s="91"/>
    </row>
  </sheetData>
  <mergeCells count="13">
    <mergeCell ref="N28:O28"/>
    <mergeCell ref="N24:O24"/>
    <mergeCell ref="N27:O27"/>
    <mergeCell ref="N22:O22"/>
    <mergeCell ref="N23:O23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D11" sqref="D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11.14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10.46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209.20000000000002</v>
      </c>
      <c r="M3" s="18" t="s">
        <v>10</v>
      </c>
      <c r="N3" s="3"/>
      <c r="O3" s="3"/>
      <c r="P3" s="150" t="str">
        <f>+'(1)'!C1&amp;"년"&amp;'(1)'!E1&amp;"월"&amp;C1&amp;"일"</f>
        <v>2023년12월20일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10187.566000000001</v>
      </c>
      <c r="E4" s="34" t="str">
        <f>+'[1](1)'!E4</f>
        <v>고액권</v>
      </c>
      <c r="F4" s="36">
        <v>140000</v>
      </c>
      <c r="G4" s="27"/>
      <c r="H4" s="34" t="str">
        <f>+C4</f>
        <v>판매량</v>
      </c>
      <c r="I4" s="35">
        <v>8888.4760000000006</v>
      </c>
      <c r="J4" s="42" t="str">
        <f>+'[1](1)'!J4</f>
        <v>고액권</v>
      </c>
      <c r="K4" s="36">
        <v>170000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26136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9400</v>
      </c>
      <c r="L5" s="2"/>
      <c r="M5" s="20"/>
      <c r="N5" s="45" t="str">
        <f>+C4</f>
        <v>판매량</v>
      </c>
      <c r="O5" s="46">
        <f>SUM(D4+I4+D17+I17+D35+I35)</f>
        <v>19076.042000000001</v>
      </c>
      <c r="P5" s="47" t="str">
        <f>+E4</f>
        <v>고액권</v>
      </c>
      <c r="Q5" s="48">
        <f>SUM(F4+K4+F17+K17+F35+K35)</f>
        <v>310000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389.50400000000002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12400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389.50400000000002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9949491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18940910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18940910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256.12900000000002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48.932000000000002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-8964.5150000000012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-1712.6200000000001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305.06100000000004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-10677.135000000002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10102635.468999999</v>
      </c>
      <c r="E13" s="29" t="str">
        <f>+'[1](1)'!E13</f>
        <v>합계</v>
      </c>
      <c r="F13" s="61">
        <f>SUM(F4:F12)</f>
        <v>10102491</v>
      </c>
      <c r="G13" s="62"/>
      <c r="H13" s="29" t="str">
        <f t="shared" si="3"/>
        <v>합계</v>
      </c>
      <c r="I13" s="60">
        <f>SUM((I4-I5-I6-I7-I8-I9)*$I$1+I11)</f>
        <v>9171194.6120000016</v>
      </c>
      <c r="J13" s="29" t="str">
        <f t="shared" ref="J13" si="6">+E13</f>
        <v>합계</v>
      </c>
      <c r="K13" s="61">
        <f>IF(K8=0,0,SUM(K4:K12)-F8)</f>
        <v>9170819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-144.46899999864399</v>
      </c>
      <c r="G14" s="27"/>
      <c r="H14" s="27"/>
      <c r="I14" s="27"/>
      <c r="J14" s="27"/>
      <c r="K14" s="67">
        <f>SUM(K13-I13)</f>
        <v>-375.61200000159442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82755.554999999993</v>
      </c>
      <c r="P14" s="39" t="str">
        <f t="shared" si="5"/>
        <v>합계</v>
      </c>
      <c r="Q14" s="69">
        <f>SUM(Q5:Q13)</f>
        <v>19273310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-520.08100000023842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29</v>
      </c>
      <c r="Q19" s="48">
        <f>SUM(P19*1000)</f>
        <v>29000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59</v>
      </c>
      <c r="Q20" s="53">
        <f>SUM(P20*1000)</f>
        <v>59000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124</v>
      </c>
      <c r="Q28" s="69">
        <f>SUM(Q19:Q27)</f>
        <v>88000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29803</v>
      </c>
      <c r="P31" s="103">
        <v>29826</v>
      </c>
      <c r="Q31" s="104">
        <f>P31-O31</f>
        <v>23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B13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12.353999999999999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10.55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221.55</v>
      </c>
      <c r="M3" s="18" t="s">
        <v>10</v>
      </c>
      <c r="N3" s="3"/>
      <c r="O3" s="3"/>
      <c r="P3" s="150" t="str">
        <f>+'(1)'!C1&amp;"년"&amp;'(1)'!E1&amp;"월"&amp;C1&amp;"일"</f>
        <v>2023년12월21일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11635.944</v>
      </c>
      <c r="E4" s="34" t="str">
        <f>+'[1](1)'!E4</f>
        <v>고액권</v>
      </c>
      <c r="F4" s="36">
        <v>70000</v>
      </c>
      <c r="G4" s="27"/>
      <c r="H4" s="34" t="str">
        <f>+C4</f>
        <v>판매량</v>
      </c>
      <c r="I4" s="35">
        <v>9518.2569999999996</v>
      </c>
      <c r="J4" s="42" t="str">
        <f>+'[1](1)'!J4</f>
        <v>고액권</v>
      </c>
      <c r="K4" s="36">
        <v>395000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42011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5000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21154.201000000001</v>
      </c>
      <c r="P5" s="47" t="str">
        <f>+E4</f>
        <v>고액권</v>
      </c>
      <c r="Q5" s="48">
        <f>SUM(F4+K4+F17+K17+F35+K35)</f>
        <v>465000</v>
      </c>
      <c r="R5" s="7">
        <v>11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146.035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146.035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11762931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21190220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21190220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380.46699999999998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-13316.344999999999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380.46699999999998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-13316.344999999999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11844269.742999999</v>
      </c>
      <c r="E13" s="29" t="str">
        <f>+'[1](1)'!E13</f>
        <v>합계</v>
      </c>
      <c r="F13" s="61">
        <f>SUM(F4:F12)</f>
        <v>11842931</v>
      </c>
      <c r="G13" s="62"/>
      <c r="H13" s="29" t="str">
        <f t="shared" si="3"/>
        <v>합계</v>
      </c>
      <c r="I13" s="60">
        <f>SUM((I4-I5-I6-I7-I8-I9)*$I$1+I11)</f>
        <v>9822841.2239999995</v>
      </c>
      <c r="J13" s="29" t="str">
        <f t="shared" ref="J13" si="6">+E13</f>
        <v>합계</v>
      </c>
      <c r="K13" s="61">
        <f>IF(K8=0,0,SUM(K4:K12)-F8)</f>
        <v>9824289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-1338.7429999988526</v>
      </c>
      <c r="G14" s="27"/>
      <c r="H14" s="27"/>
      <c r="I14" s="27"/>
      <c r="J14" s="27"/>
      <c r="K14" s="67">
        <f>SUM(K13-I13)</f>
        <v>1447.7760000005364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91724.485000000001</v>
      </c>
      <c r="P14" s="39" t="str">
        <f t="shared" si="5"/>
        <v>합계</v>
      </c>
      <c r="Q14" s="69">
        <f>SUM(Q5:Q13)</f>
        <v>21667220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109.03300000168383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62</v>
      </c>
      <c r="Q20" s="53">
        <f>SUM(P20*1000)</f>
        <v>62000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61</v>
      </c>
      <c r="Q28" s="69">
        <f>SUM(Q19:Q27)</f>
        <v>71000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29826</v>
      </c>
      <c r="P31" s="103">
        <v>29850</v>
      </c>
      <c r="Q31" s="104">
        <f>P31-O31</f>
        <v>24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B14" sqref="B14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12.481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10.638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234.036</v>
      </c>
      <c r="M3" s="18" t="s">
        <v>10</v>
      </c>
      <c r="N3" s="3"/>
      <c r="O3" s="3"/>
      <c r="P3" s="150" t="str">
        <f>+'(1)'!C1&amp;"년"&amp;'(1)'!E1&amp;"월"&amp;C1&amp;"일"</f>
        <v>2023년12월22일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11854.913</v>
      </c>
      <c r="E4" s="34" t="str">
        <f>+'[1](1)'!E4</f>
        <v>고액권</v>
      </c>
      <c r="F4" s="36">
        <v>35000</v>
      </c>
      <c r="G4" s="27"/>
      <c r="H4" s="34" t="str">
        <f>+C4</f>
        <v>판매량</v>
      </c>
      <c r="I4" s="35">
        <v>9516.4879999999994</v>
      </c>
      <c r="J4" s="42" t="str">
        <f>+'[1](1)'!J4</f>
        <v>고액권</v>
      </c>
      <c r="K4" s="36">
        <v>180000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20274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5000</v>
      </c>
      <c r="L5" s="2"/>
      <c r="M5" s="20"/>
      <c r="N5" s="45" t="str">
        <f>+C4</f>
        <v>판매량</v>
      </c>
      <c r="O5" s="46">
        <f>SUM(D4+I4+D17+I17+D35+I35)</f>
        <v>21371.400999999998</v>
      </c>
      <c r="P5" s="47" t="str">
        <f>+E4</f>
        <v>고액권</v>
      </c>
      <c r="Q5" s="48">
        <f>SUM(F4+K4+F17+K17+F35+K35)</f>
        <v>215000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211.941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9000</v>
      </c>
      <c r="R6" s="7">
        <v>1.9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211.941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11913846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21546671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50000</v>
      </c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21546671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348.096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95.373000000000005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-12183.36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-3338.0550000000003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443.46899999999999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-15521.414999999999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12003363.744000001</v>
      </c>
      <c r="E13" s="29" t="str">
        <f>+'[1](1)'!E13</f>
        <v>합계</v>
      </c>
      <c r="F13" s="61">
        <f>SUM(F4:F12)</f>
        <v>12002846</v>
      </c>
      <c r="G13" s="62"/>
      <c r="H13" s="29" t="str">
        <f t="shared" si="3"/>
        <v>합계</v>
      </c>
      <c r="I13" s="60">
        <f>SUM((I4-I5-I6-I7-I8-I9)*$I$1+I11)</f>
        <v>9817677.5609999988</v>
      </c>
      <c r="J13" s="29" t="str">
        <f t="shared" ref="J13" si="6">+E13</f>
        <v>합계</v>
      </c>
      <c r="K13" s="61">
        <f>IF(K8=0,0,SUM(K4:K12)-F8)</f>
        <v>9817825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-517.74400000087917</v>
      </c>
      <c r="G14" s="27"/>
      <c r="H14" s="27"/>
      <c r="I14" s="27"/>
      <c r="J14" s="27"/>
      <c r="K14" s="67">
        <f>SUM(K13-I13)</f>
        <v>147.43900000117719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90275.884999999995</v>
      </c>
      <c r="P14" s="39" t="str">
        <f t="shared" si="5"/>
        <v>합계</v>
      </c>
      <c r="Q14" s="69">
        <f>SUM(Q5:Q13)</f>
        <v>21820671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-370.30499999970198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57</v>
      </c>
      <c r="Q20" s="53">
        <f>SUM(P20*1000)</f>
        <v>57000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65</v>
      </c>
      <c r="Q28" s="69">
        <f>SUM(Q19:Q27)</f>
        <v>63000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29850</v>
      </c>
      <c r="P31" s="103" t="s">
        <v>78</v>
      </c>
      <c r="Q31" s="104" t="e">
        <f>P31-O31</f>
        <v>#VALUE!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10.099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10.615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244.14500000000001</v>
      </c>
      <c r="M3" s="18" t="s">
        <v>10</v>
      </c>
      <c r="N3" s="3"/>
      <c r="O3" s="3"/>
      <c r="P3" s="150" t="str">
        <f>+'(1)'!C1&amp;"년"&amp;'(1)'!E1&amp;"월"&amp;C1&amp;"일"</f>
        <v>2023년12월23일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9241.5280000000002</v>
      </c>
      <c r="E4" s="34" t="str">
        <f>+'[1](1)'!E4</f>
        <v>고액권</v>
      </c>
      <c r="F4" s="36">
        <v>125000</v>
      </c>
      <c r="G4" s="27"/>
      <c r="H4" s="34" t="str">
        <f>+C4</f>
        <v>판매량</v>
      </c>
      <c r="I4" s="35">
        <v>8050.66</v>
      </c>
      <c r="J4" s="42" t="str">
        <f>+'[1](1)'!J4</f>
        <v>고액권</v>
      </c>
      <c r="K4" s="36">
        <v>185000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40004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17292.188000000002</v>
      </c>
      <c r="P5" s="47" t="str">
        <f>+E4</f>
        <v>고액권</v>
      </c>
      <c r="Q5" s="48">
        <f>SUM(F4+K4+F17+K17+F35+K35)</f>
        <v>310000</v>
      </c>
      <c r="R5" s="7">
        <v>11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91.453000000000003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91.453000000000003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9276423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17363556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17363556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162.38800000000001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-5683.58</v>
      </c>
      <c r="E11" s="42" t="str">
        <f>+'[1](1)'!E11</f>
        <v>모바일</v>
      </c>
      <c r="F11" s="44">
        <v>35000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162.38800000000001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>
        <v>32306</v>
      </c>
      <c r="L12" s="2"/>
      <c r="M12" s="20"/>
      <c r="N12" s="51" t="str">
        <f t="shared" si="4"/>
        <v>-</v>
      </c>
      <c r="O12" s="55">
        <f>SUM(O11*-35)</f>
        <v>-5683.58</v>
      </c>
      <c r="P12" s="51" t="str">
        <f t="shared" si="5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9437193.8200000003</v>
      </c>
      <c r="E13" s="29" t="str">
        <f>+'[1](1)'!E13</f>
        <v>합계</v>
      </c>
      <c r="F13" s="61">
        <f>SUM(F4:F12)</f>
        <v>9436423</v>
      </c>
      <c r="G13" s="62"/>
      <c r="H13" s="29" t="str">
        <f t="shared" si="3"/>
        <v>합계</v>
      </c>
      <c r="I13" s="60">
        <f>SUM((I4-I5-I6-I7-I8-I9)*$I$1+I11)</f>
        <v>8308281.1200000001</v>
      </c>
      <c r="J13" s="29" t="str">
        <f t="shared" ref="J13" si="6">+E13</f>
        <v>합계</v>
      </c>
      <c r="K13" s="61">
        <f>IF(K8=0,0,SUM(K4:K12)-F8)</f>
        <v>8307439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32306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-770.82000000029802</v>
      </c>
      <c r="G14" s="27"/>
      <c r="H14" s="27"/>
      <c r="I14" s="27"/>
      <c r="J14" s="27"/>
      <c r="K14" s="67">
        <f>SUM(K13-I13)</f>
        <v>-842.12000000011176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80320.095000000001</v>
      </c>
      <c r="P14" s="39" t="str">
        <f t="shared" si="5"/>
        <v>합계</v>
      </c>
      <c r="Q14" s="69">
        <f>SUM(Q5:Q13)</f>
        <v>17743862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-1612.9400000004098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78</v>
      </c>
      <c r="Q20" s="53">
        <f>SUM(P20*1000)</f>
        <v>78000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137</v>
      </c>
      <c r="Q28" s="69">
        <f>SUM(Q19:Q27)</f>
        <v>95000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29871</v>
      </c>
      <c r="P31" s="103">
        <v>29912</v>
      </c>
      <c r="Q31" s="104">
        <f>P31-O31</f>
        <v>41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11.25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6.83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10.457000000000001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250.96800000000002</v>
      </c>
      <c r="M3" s="18" t="s">
        <v>10</v>
      </c>
      <c r="N3" s="3"/>
      <c r="O3" s="3"/>
      <c r="P3" s="150" t="str">
        <f>+'(1)'!C1&amp;"년"&amp;'(1)'!E1&amp;"월"&amp;C1&amp;"일"</f>
        <v>2023년12월24일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6492.1409999999996</v>
      </c>
      <c r="E4" s="34" t="str">
        <f>+'[1](1)'!E4</f>
        <v>고액권</v>
      </c>
      <c r="F4" s="36">
        <v>175000</v>
      </c>
      <c r="G4" s="27"/>
      <c r="H4" s="34" t="str">
        <f>+C4</f>
        <v>판매량</v>
      </c>
      <c r="I4" s="35">
        <v>5202.6369999999997</v>
      </c>
      <c r="J4" s="42" t="str">
        <f>+'[1](1)'!J4</f>
        <v>고액권</v>
      </c>
      <c r="K4" s="36">
        <v>145000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28829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11694.777999999998</v>
      </c>
      <c r="P5" s="47" t="str">
        <f>+E4</f>
        <v>고액권</v>
      </c>
      <c r="Q5" s="48">
        <f>SUM(F4+K4+F17+K17+F35+K35)</f>
        <v>320000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56.331000000000003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56.331000000000003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6396221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11602935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11602935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58.042000000000002</v>
      </c>
      <c r="E10" s="42" t="str">
        <f>+'[1](1)'!E10</f>
        <v>OK케시백</v>
      </c>
      <c r="F10" s="44">
        <v>10000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>
        <v>10000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-2031.47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58.042000000000002</v>
      </c>
      <c r="P11" s="51" t="str">
        <f t="shared" si="5"/>
        <v>OK케시백</v>
      </c>
      <c r="Q11" s="53">
        <f>SUM(F10+K10+F23+K23+F41+K41)</f>
        <v>20000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56529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-2031.47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6639724.4500000002</v>
      </c>
      <c r="E13" s="29" t="str">
        <f>+'[1](1)'!E13</f>
        <v>합계</v>
      </c>
      <c r="F13" s="61">
        <f>SUM(F4:F12)</f>
        <v>6640750</v>
      </c>
      <c r="G13" s="62"/>
      <c r="H13" s="29" t="str">
        <f t="shared" si="3"/>
        <v>합계</v>
      </c>
      <c r="I13" s="60">
        <f>SUM((I4-I5-I6-I7-I8-I9)*$I$1+I11)</f>
        <v>5369121.3839999996</v>
      </c>
      <c r="J13" s="29" t="str">
        <f t="shared" ref="J13" si="6">+E13</f>
        <v>합계</v>
      </c>
      <c r="K13" s="61">
        <f>IF(K8=0,0,SUM(K4:K12)-F8)</f>
        <v>5368714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56529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1025.5499999998137</v>
      </c>
      <c r="G14" s="27"/>
      <c r="H14" s="27"/>
      <c r="I14" s="27"/>
      <c r="J14" s="27"/>
      <c r="K14" s="67">
        <f>SUM(K13-I13)</f>
        <v>-407.38399999961257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56160.764999999992</v>
      </c>
      <c r="P14" s="39" t="str">
        <f t="shared" si="5"/>
        <v>합계</v>
      </c>
      <c r="Q14" s="69">
        <f>SUM(Q5:Q13)</f>
        <v>12009464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618.16600000020117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18</v>
      </c>
      <c r="Q19" s="48">
        <f>SUM(P19*1000)</f>
        <v>18000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77</v>
      </c>
      <c r="Q20" s="53">
        <f>SUM(P20*1000)</f>
        <v>77000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122</v>
      </c>
      <c r="Q28" s="69">
        <f>SUM(Q19:Q27)</f>
        <v>95000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29912</v>
      </c>
      <c r="P31" s="103">
        <v>29953</v>
      </c>
      <c r="Q31" s="104">
        <f>P31-O31</f>
        <v>41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D11" sqref="D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6.02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10.28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257</v>
      </c>
      <c r="M3" s="18" t="s">
        <v>10</v>
      </c>
      <c r="N3" s="3"/>
      <c r="O3" s="3"/>
      <c r="P3" s="150" t="str">
        <f>+'(1)'!C1&amp;"년"&amp;'(1)'!E1&amp;"월"&amp;C1&amp;"일"</f>
        <v>2023년12월25일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5816.7579999999998</v>
      </c>
      <c r="E4" s="34" t="str">
        <f>+'[1](1)'!E4</f>
        <v>고액권</v>
      </c>
      <c r="F4" s="36"/>
      <c r="G4" s="27"/>
      <c r="H4" s="34" t="str">
        <f>+C4</f>
        <v>판매량</v>
      </c>
      <c r="I4" s="35">
        <v>4491.4250000000002</v>
      </c>
      <c r="J4" s="42" t="str">
        <f>+'[1](1)'!J4</f>
        <v>고액권</v>
      </c>
      <c r="K4" s="36">
        <v>30000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54883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3200</v>
      </c>
      <c r="L5" s="2"/>
      <c r="M5" s="20"/>
      <c r="N5" s="45" t="str">
        <f>+C4</f>
        <v>판매량</v>
      </c>
      <c r="O5" s="46">
        <f>SUM(D4+I4+D17+I17+D35+I35)</f>
        <v>10308.183000000001</v>
      </c>
      <c r="P5" s="47" t="str">
        <f>+E4</f>
        <v>고액권</v>
      </c>
      <c r="Q5" s="48">
        <f>SUM(F4+K4+F17+K17+F35+K35)</f>
        <v>30000</v>
      </c>
      <c r="R5" s="7">
        <v>10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4200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6004519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10592278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10592278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65.683999999999997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55.171999999999997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-2298.94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-1931.02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120.85599999999999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-4229.96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6000595.3159999996</v>
      </c>
      <c r="E13" s="29" t="str">
        <f>+'[1](1)'!E13</f>
        <v>합계</v>
      </c>
      <c r="F13" s="61">
        <f>SUM(F4:F12)</f>
        <v>6010519</v>
      </c>
      <c r="G13" s="62"/>
      <c r="H13" s="29" t="str">
        <f t="shared" si="3"/>
        <v>합계</v>
      </c>
      <c r="I13" s="60">
        <f>SUM((I4-I5-I6-I7-I8-I9)*$I$1+I11)</f>
        <v>4633219.580000001</v>
      </c>
      <c r="J13" s="29" t="str">
        <f t="shared" ref="J13" si="6">+E13</f>
        <v>합계</v>
      </c>
      <c r="K13" s="61">
        <f>IF(K8=0,0,SUM(K4:K12)-F8)</f>
        <v>4622959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9923.6840000003576</v>
      </c>
      <c r="G14" s="27"/>
      <c r="H14" s="27"/>
      <c r="I14" s="27"/>
      <c r="J14" s="27"/>
      <c r="K14" s="67">
        <f>SUM(K13-I13)</f>
        <v>-10260.580000001006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47310.955000000009</v>
      </c>
      <c r="P14" s="39" t="str">
        <f t="shared" si="5"/>
        <v>합계</v>
      </c>
      <c r="Q14" s="69">
        <f>SUM(Q5:Q13)</f>
        <v>10633478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-336.8960000006482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73</v>
      </c>
      <c r="Q20" s="53">
        <f>SUM(P20*1000)</f>
        <v>73000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119</v>
      </c>
      <c r="Q28" s="69">
        <f>SUM(Q19:Q27)</f>
        <v>92000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29912</v>
      </c>
      <c r="P31" s="103">
        <v>29996</v>
      </c>
      <c r="Q31" s="104">
        <f>P31-O31</f>
        <v>84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11.131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10.313000000000001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268.13800000000003</v>
      </c>
      <c r="M3" s="18" t="s">
        <v>10</v>
      </c>
      <c r="N3" s="3"/>
      <c r="O3" s="3"/>
      <c r="P3" s="150" t="str">
        <f>+'(1)'!C1&amp;"년"&amp;'(1)'!E1&amp;"월"&amp;C1&amp;"일"</f>
        <v>2023년12월26일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11026.982</v>
      </c>
      <c r="E4" s="34" t="str">
        <f>+'[1](1)'!E4</f>
        <v>고액권</v>
      </c>
      <c r="F4" s="36">
        <v>130000</v>
      </c>
      <c r="G4" s="27"/>
      <c r="H4" s="34" t="str">
        <f>+C4</f>
        <v>판매량</v>
      </c>
      <c r="I4" s="35">
        <v>8032.6670000000004</v>
      </c>
      <c r="J4" s="42" t="str">
        <f>+'[1](1)'!J4</f>
        <v>고액권</v>
      </c>
      <c r="K4" s="36">
        <v>100000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35994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19059.649000000001</v>
      </c>
      <c r="P5" s="47" t="str">
        <f>+E4</f>
        <v>고액권</v>
      </c>
      <c r="Q5" s="48">
        <f>SUM(F4+K4+F17+K17+F35+K35)</f>
        <v>230000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180.20400000000001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29.771999999999998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209.976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10987305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19142461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19142461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163.22900000000001</v>
      </c>
      <c r="E10" s="42" t="str">
        <f>+'[1](1)'!E10</f>
        <v>OK케시백</v>
      </c>
      <c r="F10" s="44">
        <v>56542</v>
      </c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-5713.0150000000003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163.22900000000001</v>
      </c>
      <c r="P11" s="51" t="str">
        <f t="shared" si="5"/>
        <v>OK케시백</v>
      </c>
      <c r="Q11" s="53">
        <f>SUM(F10+K10+F23+K23+F41+K41)</f>
        <v>56542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-5713.0150000000003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11188161.880999999</v>
      </c>
      <c r="E13" s="29" t="str">
        <f>+'[1](1)'!E13</f>
        <v>합계</v>
      </c>
      <c r="F13" s="61">
        <f>SUM(F4:F12)</f>
        <v>11186847</v>
      </c>
      <c r="G13" s="62"/>
      <c r="H13" s="29" t="str">
        <f t="shared" si="3"/>
        <v>합계</v>
      </c>
      <c r="I13" s="60">
        <f>SUM((I4-I5-I6-I7-I8-I9)*$I$1+I11)</f>
        <v>8258987.6400000006</v>
      </c>
      <c r="J13" s="29" t="str">
        <f t="shared" ref="J13" si="6">+E13</f>
        <v>합계</v>
      </c>
      <c r="K13" s="61">
        <f>IF(K8=0,0,SUM(K4:K12)-F8)</f>
        <v>8259156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-1314.8809999991208</v>
      </c>
      <c r="G14" s="27"/>
      <c r="H14" s="27"/>
      <c r="I14" s="27"/>
      <c r="J14" s="27"/>
      <c r="K14" s="67">
        <f>SUM(K13-I13)</f>
        <v>168.35999999940395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88535.35000000002</v>
      </c>
      <c r="P14" s="39" t="str">
        <f t="shared" si="5"/>
        <v>합계</v>
      </c>
      <c r="Q14" s="69">
        <f>SUM(Q5:Q13)</f>
        <v>19446003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-1146.5209999997169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28</v>
      </c>
      <c r="Q19" s="48">
        <f>SUM(P19*1000)</f>
        <v>28000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140</v>
      </c>
      <c r="Q20" s="53">
        <f>SUM(P20*1000)</f>
        <v>140000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29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231</v>
      </c>
      <c r="Q28" s="69">
        <f>SUM(Q19:Q27)</f>
        <v>168000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29996</v>
      </c>
      <c r="P31" s="103">
        <v>30074</v>
      </c>
      <c r="Q31" s="104">
        <f>P31-O31</f>
        <v>78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11.473000000000001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10.356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279.61200000000002</v>
      </c>
      <c r="M3" s="18" t="s">
        <v>10</v>
      </c>
      <c r="N3" s="3"/>
      <c r="O3" s="3"/>
      <c r="P3" s="150" t="str">
        <f>+'(1)'!C1&amp;"년"&amp;'(1)'!E1&amp;"월"&amp;C1&amp;"일"</f>
        <v>2023년12월27일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10659.976000000001</v>
      </c>
      <c r="E4" s="34" t="str">
        <f>+'[1](1)'!E4</f>
        <v>고액권</v>
      </c>
      <c r="F4" s="36">
        <v>265000</v>
      </c>
      <c r="G4" s="27"/>
      <c r="H4" s="34" t="str">
        <f>+C4</f>
        <v>판매량</v>
      </c>
      <c r="I4" s="35">
        <v>8986.0669999999991</v>
      </c>
      <c r="J4" s="42" t="str">
        <f>+'[1](1)'!J4</f>
        <v>고액권</v>
      </c>
      <c r="K4" s="36">
        <v>150000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16051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2700</v>
      </c>
      <c r="L5" s="2"/>
      <c r="M5" s="20"/>
      <c r="N5" s="45" t="str">
        <f>+C4</f>
        <v>판매량</v>
      </c>
      <c r="O5" s="46">
        <f>SUM(D4+I4+D17+I17+D35+I35)</f>
        <v>19646.042999999998</v>
      </c>
      <c r="P5" s="47" t="str">
        <f>+E4</f>
        <v>고액권</v>
      </c>
      <c r="Q5" s="48">
        <f>SUM(F4+K4+F17+K17+F35+K35)</f>
        <v>415000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357.74599999999998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2700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357.74599999999998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10353081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19451254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19451254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207.70699999999999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>
        <v>24367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-7269.7449999999999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207.70699999999999</v>
      </c>
      <c r="P11" s="51" t="str">
        <f t="shared" si="5"/>
        <v>OK케시백</v>
      </c>
      <c r="Q11" s="53">
        <f>SUM(F10+K10+F23+K23+F41+K41)</f>
        <v>24367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-7269.7449999999999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10624631.615000002</v>
      </c>
      <c r="E13" s="29" t="str">
        <f>+'[1](1)'!E13</f>
        <v>합계</v>
      </c>
      <c r="F13" s="61">
        <f>SUM(F4:F12)</f>
        <v>10623081</v>
      </c>
      <c r="G13" s="62"/>
      <c r="H13" s="29" t="str">
        <f t="shared" si="3"/>
        <v>합계</v>
      </c>
      <c r="I13" s="60">
        <f>SUM((I4-I5-I6-I7-I8-I9)*$I$1+I11)</f>
        <v>9273621.1439999994</v>
      </c>
      <c r="J13" s="29" t="str">
        <f t="shared" ref="J13" si="6">+E13</f>
        <v>합계</v>
      </c>
      <c r="K13" s="61">
        <f>IF(K8=0,0,SUM(K4:K12)-F8)</f>
        <v>9275240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-1550.6150000020862</v>
      </c>
      <c r="G14" s="27"/>
      <c r="H14" s="27"/>
      <c r="I14" s="27"/>
      <c r="J14" s="27"/>
      <c r="K14" s="67">
        <f>SUM(K13-I13)</f>
        <v>1618.8560000006109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89171.739999999991</v>
      </c>
      <c r="P14" s="39" t="str">
        <f t="shared" si="5"/>
        <v>합계</v>
      </c>
      <c r="Q14" s="69">
        <f>SUM(Q5:Q13)</f>
        <v>19898321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68.240999998524785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21</v>
      </c>
      <c r="Q19" s="48">
        <f>SUM(P19*1000)</f>
        <v>21000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117</v>
      </c>
      <c r="Q20" s="53">
        <f>SUM(P20*1000)</f>
        <v>117000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30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197</v>
      </c>
      <c r="Q28" s="69">
        <f>SUM(Q19:Q27)</f>
        <v>138000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30074</v>
      </c>
      <c r="P31" s="103">
        <v>30160</v>
      </c>
      <c r="Q31" s="104">
        <f>P31-O31</f>
        <v>86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10.804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10.372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290.416</v>
      </c>
      <c r="M3" s="18" t="s">
        <v>10</v>
      </c>
      <c r="N3" s="3"/>
      <c r="O3" s="3"/>
      <c r="P3" s="150" t="str">
        <f>+'(1)'!C1&amp;"년"&amp;'(1)'!E1&amp;"월"&amp;C1&amp;"일"</f>
        <v>2023년12월28일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9678.9369999999999</v>
      </c>
      <c r="E4" s="34" t="str">
        <f>+'[1](1)'!E4</f>
        <v>고액권</v>
      </c>
      <c r="F4" s="36">
        <v>170000</v>
      </c>
      <c r="G4" s="27"/>
      <c r="H4" s="34" t="str">
        <f>+C4</f>
        <v>판매량</v>
      </c>
      <c r="I4" s="35">
        <v>8821.018</v>
      </c>
      <c r="J4" s="42" t="str">
        <f>+'[1](1)'!J4</f>
        <v>고액권</v>
      </c>
      <c r="K4" s="36">
        <v>245000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35026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18499.955000000002</v>
      </c>
      <c r="P5" s="47" t="str">
        <f>+E4</f>
        <v>고액권</v>
      </c>
      <c r="Q5" s="48">
        <f>SUM(F4+K4+F17+K17+F35+K35)</f>
        <v>415000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130.827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130.827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9680223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18538629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18538629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9853649.5200000014</v>
      </c>
      <c r="E13" s="29" t="str">
        <f>+'[1](1)'!E13</f>
        <v>합계</v>
      </c>
      <c r="F13" s="61">
        <f>SUM(F4:F12)</f>
        <v>9853223</v>
      </c>
      <c r="G13" s="62"/>
      <c r="H13" s="29" t="str">
        <f t="shared" si="3"/>
        <v>합계</v>
      </c>
      <c r="I13" s="60">
        <f>SUM((I4-I5-I6-I7-I8-I9)*$I$1+I11)</f>
        <v>9103290.5759999994</v>
      </c>
      <c r="J13" s="29" t="str">
        <f t="shared" ref="J13" si="6">+E13</f>
        <v>합계</v>
      </c>
      <c r="K13" s="61">
        <f>IF(K8=0,0,SUM(K4:K12)-F8)</f>
        <v>9103406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-426.52000000141561</v>
      </c>
      <c r="G14" s="27"/>
      <c r="H14" s="27"/>
      <c r="I14" s="27"/>
      <c r="J14" s="27"/>
      <c r="K14" s="67">
        <f>SUM(K13-I13)</f>
        <v>115.42400000058115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91845.64</v>
      </c>
      <c r="P14" s="39" t="str">
        <f t="shared" si="5"/>
        <v>합계</v>
      </c>
      <c r="Q14" s="69">
        <f>SUM(Q5:Q13)</f>
        <v>18956629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-311.09600000083447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103</v>
      </c>
      <c r="Q20" s="53">
        <f>SUM(P20*1000)</f>
        <v>103000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153</v>
      </c>
      <c r="Q28" s="69">
        <f>SUM(Q19:Q27)</f>
        <v>115000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30160</v>
      </c>
      <c r="P31" s="103">
        <v>30228</v>
      </c>
      <c r="Q31" s="104">
        <f>P31-O31</f>
        <v>68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11.286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10.404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301.71600000000001</v>
      </c>
      <c r="M3" s="18" t="s">
        <v>10</v>
      </c>
      <c r="N3" s="3"/>
      <c r="O3" s="3"/>
      <c r="P3" s="150" t="str">
        <f>+'(1)'!C1&amp;"년"&amp;'(1)'!E1&amp;"월"&amp;C1&amp;"일"</f>
        <v>2023년12월29일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10311.565000000001</v>
      </c>
      <c r="E4" s="34" t="str">
        <f>+'[1](1)'!E4</f>
        <v>고액권</v>
      </c>
      <c r="F4" s="36">
        <v>175000</v>
      </c>
      <c r="G4" s="27"/>
      <c r="H4" s="34" t="str">
        <f>+C4</f>
        <v>판매량</v>
      </c>
      <c r="I4" s="35">
        <v>9013.6959999999999</v>
      </c>
      <c r="J4" s="42" t="str">
        <f>+'[1](1)'!J4</f>
        <v>고액권</v>
      </c>
      <c r="K4" s="36">
        <v>245000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52164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19325.260999999999</v>
      </c>
      <c r="P5" s="47" t="str">
        <f>+E4</f>
        <v>고액권</v>
      </c>
      <c r="Q5" s="48">
        <f>SUM(F4+K4+F17+K17+F35+K35)</f>
        <v>420000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202.19800000000001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37.58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239.77800000000002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10245921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19247934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19247934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96.9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46.216000000000001</v>
      </c>
      <c r="J10" s="42" t="str">
        <f>+'[1](1)'!J10</f>
        <v>OK케시백</v>
      </c>
      <c r="K10" s="44">
        <v>8000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-3391.5</v>
      </c>
      <c r="E11" s="42" t="str">
        <f>+'[1](1)'!E11</f>
        <v>모바일</v>
      </c>
      <c r="F11" s="44">
        <v>15000</v>
      </c>
      <c r="G11" s="27"/>
      <c r="H11" s="83" t="str">
        <f t="shared" si="3"/>
        <v>-</v>
      </c>
      <c r="I11" s="55">
        <f>SUM(I10*-35)</f>
        <v>-1617.56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143.11600000000001</v>
      </c>
      <c r="P11" s="51" t="str">
        <f t="shared" si="5"/>
        <v>OK케시백</v>
      </c>
      <c r="Q11" s="53">
        <f>SUM(F10+K10+F23+K23+F41+K41)</f>
        <v>8000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-5009.0600000000004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10429475.244000001</v>
      </c>
      <c r="E13" s="29" t="str">
        <f>+'[1](1)'!E13</f>
        <v>합계</v>
      </c>
      <c r="F13" s="61">
        <f>SUM(F4:F12)</f>
        <v>10438921</v>
      </c>
      <c r="G13" s="62"/>
      <c r="H13" s="29" t="str">
        <f t="shared" si="3"/>
        <v>합계</v>
      </c>
      <c r="I13" s="60">
        <f>SUM((I4-I5-I6-I7-I8-I9)*$I$1+I11)</f>
        <v>9261734.1519999988</v>
      </c>
      <c r="J13" s="29" t="str">
        <f t="shared" ref="J13" si="6">+E13</f>
        <v>합계</v>
      </c>
      <c r="K13" s="61">
        <f>IF(K8=0,0,SUM(K4:K12)-F8)</f>
        <v>9261013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9445.7559999991208</v>
      </c>
      <c r="G14" s="27"/>
      <c r="H14" s="27"/>
      <c r="I14" s="27"/>
      <c r="J14" s="27"/>
      <c r="K14" s="67">
        <f>SUM(K13-I13)</f>
        <v>-721.15199999883771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90418.35500000001</v>
      </c>
      <c r="P14" s="39" t="str">
        <f t="shared" si="5"/>
        <v>합계</v>
      </c>
      <c r="Q14" s="69">
        <f>SUM(Q5:Q13)</f>
        <v>19699934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8724.6040000002831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72</v>
      </c>
      <c r="Q20" s="53">
        <f>SUM(P20*1000)</f>
        <v>72000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120</v>
      </c>
      <c r="Q28" s="69">
        <f>SUM(Q19:Q27)</f>
        <v>83000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30228</v>
      </c>
      <c r="P31" s="103">
        <v>30286</v>
      </c>
      <c r="Q31" s="104">
        <f>P31-O31</f>
        <v>58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1">
        <f>+ROUND(+O5*0.584/1000,3)</f>
        <v>6.5709999999999997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10.64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31.92</v>
      </c>
      <c r="M3" s="18" t="s">
        <v>10</v>
      </c>
      <c r="N3" s="3"/>
      <c r="O3" s="3"/>
      <c r="P3" s="150" t="str">
        <f>+'(1)'!C1&amp;"년"&amp;'(1)'!E1&amp;"월"&amp;C1&amp;"일"</f>
        <v>2023년12월3일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7260.52</v>
      </c>
      <c r="E4" s="34" t="str">
        <f>+'[1](1)'!E4</f>
        <v>고액권</v>
      </c>
      <c r="F4" s="36">
        <v>95000</v>
      </c>
      <c r="G4" s="27"/>
      <c r="H4" s="34" t="str">
        <f>+C4</f>
        <v>판매량</v>
      </c>
      <c r="I4" s="35">
        <v>3990.6849999999999</v>
      </c>
      <c r="J4" s="42" t="str">
        <f>+'[1](1)'!J4</f>
        <v>고액권</v>
      </c>
      <c r="K4" s="36">
        <v>165000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46973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2600</v>
      </c>
      <c r="L5" s="2"/>
      <c r="M5" s="20"/>
      <c r="N5" s="45" t="str">
        <f>+C4</f>
        <v>판매량</v>
      </c>
      <c r="O5" s="46">
        <f>SUM(D4+I4+D17+I17+D35+I35)</f>
        <v>11251.205</v>
      </c>
      <c r="P5" s="47" t="str">
        <f>+E4</f>
        <v>고액권</v>
      </c>
      <c r="Q5" s="48">
        <f>SUM(F4+K4+F17+K17+F35+K35)</f>
        <v>260000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22.129000000000001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2600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22.129000000000001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48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7368061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11318458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11318458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63.584000000000003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-2225.44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63.584000000000003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-2225.44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7467794.0719999997</v>
      </c>
      <c r="E13" s="29" t="str">
        <f>+'[1](1)'!E13</f>
        <v>합계</v>
      </c>
      <c r="F13" s="61">
        <f>SUM(F4:F12)</f>
        <v>7468061</v>
      </c>
      <c r="G13" s="62"/>
      <c r="H13" s="29" t="str">
        <f t="shared" si="2"/>
        <v>합계</v>
      </c>
      <c r="I13" s="60">
        <f>SUM((I4-I5-I6-I7-I8-I9)*$I$1+I11)</f>
        <v>4118386.92</v>
      </c>
      <c r="J13" s="29" t="str">
        <f t="shared" ref="J13" si="5">+E13</f>
        <v>합계</v>
      </c>
      <c r="K13" s="61">
        <f>IF(K8=0,0,SUM(K4:K12)-F8)</f>
        <v>4117997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266.92800000030547</v>
      </c>
      <c r="G14" s="27"/>
      <c r="H14" s="27"/>
      <c r="I14" s="27"/>
      <c r="J14" s="27"/>
      <c r="K14" s="67">
        <f>SUM(K13-I13)</f>
        <v>-389.91999999992549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53919.939999999995</v>
      </c>
      <c r="P14" s="39" t="str">
        <f t="shared" si="4"/>
        <v>합계</v>
      </c>
      <c r="Q14" s="69">
        <f>SUM(Q5:Q13)</f>
        <v>11586058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-122.99199999962002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88</v>
      </c>
      <c r="Q20" s="53">
        <f>SUM(P20*1000)</f>
        <v>88000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12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116</v>
      </c>
      <c r="Q28" s="69">
        <f>SUM(Q19:Q27)</f>
        <v>100000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29250</v>
      </c>
      <c r="P31" s="103">
        <v>29312</v>
      </c>
      <c r="Q31" s="104">
        <f>P31-O31</f>
        <v>62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C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8.8640000000000008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10.353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310.58999999999997</v>
      </c>
      <c r="M3" s="18" t="s">
        <v>10</v>
      </c>
      <c r="N3" s="3"/>
      <c r="O3" s="3"/>
      <c r="P3" s="150" t="str">
        <f>+'(1)'!C1&amp;"년"&amp;'(1)'!E1&amp;"월"&amp;C1&amp;"일"</f>
        <v>2023년12월30일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7267.3419999999996</v>
      </c>
      <c r="E4" s="34" t="str">
        <f>+'[1](1)'!E4</f>
        <v>고액권</v>
      </c>
      <c r="F4" s="36">
        <v>185000</v>
      </c>
      <c r="G4" s="27"/>
      <c r="H4" s="34" t="str">
        <f>+C4</f>
        <v>판매량</v>
      </c>
      <c r="I4" s="35">
        <v>7911.4260000000004</v>
      </c>
      <c r="J4" s="42" t="str">
        <f>+'[1](1)'!J4</f>
        <v>고액권</v>
      </c>
      <c r="K4" s="36">
        <v>155000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37165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15178.768</v>
      </c>
      <c r="P5" s="47" t="str">
        <f>+E4</f>
        <v>고액권</v>
      </c>
      <c r="Q5" s="48">
        <f>SUM(F4+K4+F17+K17+F35+K35)</f>
        <v>340000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26.141999999999999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26.141999999999999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7201652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15209792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15209792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>
        <v>13000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13000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f>38521+29287</f>
        <v>67808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7472918.3999999994</v>
      </c>
      <c r="E13" s="29" t="str">
        <f>+'[1](1)'!E13</f>
        <v>합계</v>
      </c>
      <c r="F13" s="61">
        <f>SUM(F4:F12)</f>
        <v>7473460</v>
      </c>
      <c r="G13" s="62"/>
      <c r="H13" s="29" t="str">
        <f t="shared" si="3"/>
        <v>합계</v>
      </c>
      <c r="I13" s="60">
        <f>SUM((I4-I5-I6-I7-I8-I9)*$I$1+I11)</f>
        <v>8164591.6320000002</v>
      </c>
      <c r="J13" s="29" t="str">
        <f t="shared" ref="J13" si="6">+E13</f>
        <v>합계</v>
      </c>
      <c r="K13" s="61">
        <f>IF(K8=0,0,SUM(K4:K12)-F8)</f>
        <v>8164140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67808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541.60000000055879</v>
      </c>
      <c r="G14" s="27"/>
      <c r="H14" s="27"/>
      <c r="I14" s="27"/>
      <c r="J14" s="27"/>
      <c r="K14" s="67">
        <f>SUM(K13-I13)</f>
        <v>-451.63200000021607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75763.13</v>
      </c>
      <c r="P14" s="39" t="str">
        <f t="shared" si="5"/>
        <v>합계</v>
      </c>
      <c r="Q14" s="69">
        <f>SUM(Q5:Q13)</f>
        <v>15637600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89.968000000342727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2</v>
      </c>
      <c r="Q19" s="48">
        <f>SUM(P19*1000)</f>
        <v>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</v>
      </c>
      <c r="Q20" s="53">
        <f>SUM(P20*1000)</f>
        <v>1000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13</v>
      </c>
      <c r="Q28" s="69">
        <f>SUM(Q19:Q27)</f>
        <v>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30286</v>
      </c>
      <c r="P31" s="103">
        <v>30287</v>
      </c>
      <c r="Q31" s="104">
        <f>P31-O31</f>
        <v>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C1" workbookViewId="0">
      <selection activeCell="R16" sqref="R1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3.9849999999999999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10.148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314.58799999999997</v>
      </c>
      <c r="M3" s="18" t="s">
        <v>10</v>
      </c>
      <c r="N3" s="3"/>
      <c r="O3" s="3"/>
      <c r="P3" s="150" t="str">
        <f>+'(1)'!C1&amp;"년"&amp;'(1)'!E1&amp;"월"&amp;C1&amp;"일"</f>
        <v>2023년12월31일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5749.4309999999996</v>
      </c>
      <c r="E4" s="34" t="str">
        <f>+'[1](1)'!E4</f>
        <v>고액권</v>
      </c>
      <c r="F4" s="36">
        <v>280000</v>
      </c>
      <c r="G4" s="27"/>
      <c r="H4" s="34" t="str">
        <f>+C4</f>
        <v>판매량</v>
      </c>
      <c r="I4" s="35">
        <v>1073.7829999999999</v>
      </c>
      <c r="J4" s="42" t="str">
        <f>+'[1](1)'!J4</f>
        <v>고액권</v>
      </c>
      <c r="K4" s="36">
        <v>40000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30608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0</v>
      </c>
      <c r="L5" s="2"/>
      <c r="M5" s="20"/>
      <c r="N5" s="45" t="str">
        <f>+C4</f>
        <v>판매량</v>
      </c>
      <c r="O5" s="46">
        <f>SUM(D4+I4+D17+I17+D35+I35)</f>
        <v>6823.2139999999999</v>
      </c>
      <c r="P5" s="47" t="str">
        <f>+E4</f>
        <v>고액권</v>
      </c>
      <c r="Q5" s="48">
        <f>SUM(F4+K4+F17+K17+F35+K35)</f>
        <v>320000</v>
      </c>
      <c r="R5" s="7">
        <v>15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5601167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6662168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6662168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>
        <v>2000</v>
      </c>
      <c r="G10" s="27"/>
      <c r="H10" s="42" t="str">
        <f t="shared" si="3"/>
        <v>고객우대</v>
      </c>
      <c r="I10" s="50">
        <v>60.841999999999999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50000</v>
      </c>
      <c r="G11" s="27"/>
      <c r="H11" s="83" t="str">
        <f t="shared" si="3"/>
        <v>-</v>
      </c>
      <c r="I11" s="55">
        <f>SUM(I10*-35)</f>
        <v>-2129.4699999999998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60.841999999999999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-2129.4699999999998</v>
      </c>
      <c r="P12" s="51" t="str">
        <f t="shared" si="5"/>
        <v>모바일</v>
      </c>
      <c r="Q12" s="53">
        <f>SUM(F11+K11+F24+K24+F42+K42)</f>
        <v>55000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5933412.7919999994</v>
      </c>
      <c r="E13" s="29" t="str">
        <f>+'[1](1)'!E13</f>
        <v>합계</v>
      </c>
      <c r="F13" s="61">
        <f>SUM(F4:F12)</f>
        <v>5934167</v>
      </c>
      <c r="G13" s="62"/>
      <c r="H13" s="29" t="str">
        <f t="shared" si="3"/>
        <v>합계</v>
      </c>
      <c r="I13" s="60">
        <f>SUM((I4-I5-I6-I7-I8-I9)*$I$1+I11)</f>
        <v>1106014.5859999999</v>
      </c>
      <c r="J13" s="29" t="str">
        <f t="shared" ref="J13" si="6">+E13</f>
        <v>합계</v>
      </c>
      <c r="K13" s="61">
        <f>IF(K8=0,0,SUM(K4:K12)-F8)</f>
        <v>1106001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754.20800000056624</v>
      </c>
      <c r="G14" s="27"/>
      <c r="H14" s="27"/>
      <c r="I14" s="27"/>
      <c r="J14" s="27"/>
      <c r="K14" s="67">
        <f>SUM(K13-I13)</f>
        <v>-13.585999999893829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31986.6</v>
      </c>
      <c r="P14" s="39" t="str">
        <f t="shared" si="5"/>
        <v>합계</v>
      </c>
      <c r="Q14" s="69">
        <f>SUM(Q5:Q13)</f>
        <v>7040168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740.62200000067241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63</v>
      </c>
      <c r="Q20" s="53">
        <f>SUM(P20*1000)</f>
        <v>63000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109</v>
      </c>
      <c r="Q28" s="69">
        <f>SUM(Q19:Q27)</f>
        <v>79000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30287</v>
      </c>
      <c r="P31" s="103">
        <v>30320</v>
      </c>
      <c r="Q31" s="104">
        <f>P31-O31</f>
        <v>33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1">
        <f>+ROUND(+O5*0.584/1000,3)</f>
        <v>11.135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10.763999999999999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43.055999999999997</v>
      </c>
      <c r="M3" s="18" t="s">
        <v>10</v>
      </c>
      <c r="N3" s="3"/>
      <c r="O3" s="3"/>
      <c r="P3" s="150" t="str">
        <f>+'(1)'!C1&amp;"년"&amp;'(1)'!E1&amp;"월"&amp;C1&amp;"일"</f>
        <v>2023년12월4일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10762.040999999999</v>
      </c>
      <c r="E4" s="34" t="str">
        <f>+'[1](1)'!E4</f>
        <v>고액권</v>
      </c>
      <c r="F4" s="36">
        <v>110000</v>
      </c>
      <c r="G4" s="27"/>
      <c r="H4" s="34" t="str">
        <f>+C4</f>
        <v>판매량</v>
      </c>
      <c r="I4" s="35">
        <v>8305.2530000000006</v>
      </c>
      <c r="J4" s="42" t="str">
        <f>+'[1](1)'!J4</f>
        <v>고액권</v>
      </c>
      <c r="K4" s="36">
        <v>90000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28212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19067.294000000002</v>
      </c>
      <c r="P5" s="47" t="str">
        <f>+E4</f>
        <v>고액권</v>
      </c>
      <c r="Q5" s="48">
        <f>SUM(F4+K4+F17+K17+F35+K35)</f>
        <v>200000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222.79300000000001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222.79300000000001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59.670999999999999</v>
      </c>
      <c r="E8" s="42" t="str">
        <f>+'[1](1)'!E8</f>
        <v>신용카드</v>
      </c>
      <c r="F8" s="44">
        <f>10903779-312000</f>
        <v>10591779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19032488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">
        <v>67</v>
      </c>
      <c r="F9" s="44">
        <v>106729</v>
      </c>
      <c r="G9" s="27"/>
      <c r="H9" s="42" t="str">
        <f t="shared" si="2"/>
        <v>-</v>
      </c>
      <c r="I9" s="50"/>
      <c r="J9" s="42" t="s">
        <v>67</v>
      </c>
      <c r="K9" s="44">
        <v>35742</v>
      </c>
      <c r="L9" s="2"/>
      <c r="M9" s="20"/>
      <c r="N9" s="51" t="str">
        <f t="shared" si="3"/>
        <v>자가소비</v>
      </c>
      <c r="O9" s="54">
        <f>SUM(D8+I8+D21+I21+D39+I39)</f>
        <v>59.670999999999999</v>
      </c>
      <c r="P9" s="51" t="str">
        <f t="shared" si="4"/>
        <v>신용카드</v>
      </c>
      <c r="Q9" s="53">
        <f>IF(K8=0,F8,IF(F21=0,K8,IF(K21=0,F21,K21)))</f>
        <v>19032488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221.631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동양외상</v>
      </c>
      <c r="Q10" s="53">
        <f>SUM(F9+K9+F22+K22+F40+K40)</f>
        <v>142471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-7757.085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221.631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-7757.085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10807166.378999999</v>
      </c>
      <c r="E13" s="29" t="str">
        <f>+'[1](1)'!E13</f>
        <v>합계</v>
      </c>
      <c r="F13" s="61">
        <f>SUM(F4:F12)</f>
        <v>10812508</v>
      </c>
      <c r="G13" s="62"/>
      <c r="H13" s="29" t="str">
        <f t="shared" si="2"/>
        <v>합계</v>
      </c>
      <c r="I13" s="60">
        <f>SUM((I4-I5-I6-I7-I8-I9)*$I$1+I11)</f>
        <v>8571021.0960000008</v>
      </c>
      <c r="J13" s="29" t="str">
        <f t="shared" ref="J13" si="5">+E13</f>
        <v>합계</v>
      </c>
      <c r="K13" s="61">
        <f>IF(K8=0,0,SUM(K4:K12)-F8)</f>
        <v>8571451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130" t="s">
        <v>65</v>
      </c>
      <c r="E14" s="130">
        <f>54698+52031</f>
        <v>106729</v>
      </c>
      <c r="F14" s="67">
        <f>SUM(F13-D13)</f>
        <v>5341.621000001207</v>
      </c>
      <c r="G14" s="27"/>
      <c r="H14" s="27"/>
      <c r="I14" s="27"/>
      <c r="J14" s="27"/>
      <c r="K14" s="67">
        <f>SUM(K13-I13)</f>
        <v>429.90399999916553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86167.065000000002</v>
      </c>
      <c r="P14" s="39" t="str">
        <f t="shared" si="4"/>
        <v>합계</v>
      </c>
      <c r="Q14" s="69">
        <f>SUM(Q5:Q13)</f>
        <v>19383959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130" t="s">
        <v>66</v>
      </c>
      <c r="E15" s="130">
        <f>E14+F14</f>
        <v>112070.62100000121</v>
      </c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5771.5250000003725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20</v>
      </c>
      <c r="Q19" s="48">
        <f>SUM(P19*1000)</f>
        <v>20000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80</v>
      </c>
      <c r="Q20" s="53">
        <f>SUM(P20*1000)</f>
        <v>80000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동양외상</v>
      </c>
      <c r="F22" s="44"/>
      <c r="G22" s="27"/>
      <c r="H22" s="42" t="str">
        <f t="shared" si="10"/>
        <v>-</v>
      </c>
      <c r="I22" s="50"/>
      <c r="J22" s="42" t="str">
        <f t="shared" si="11"/>
        <v>동양외상</v>
      </c>
      <c r="K22" s="44"/>
      <c r="L22" s="2"/>
      <c r="M22" s="1"/>
      <c r="N22" s="147" t="s">
        <v>59</v>
      </c>
      <c r="O22" s="142"/>
      <c r="P22" s="118">
        <v>21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155</v>
      </c>
      <c r="Q28" s="69">
        <f>SUM(Q19:Q27)</f>
        <v>100000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29312</v>
      </c>
      <c r="P31" s="103">
        <v>29366</v>
      </c>
      <c r="Q31" s="104">
        <f>P31-O31</f>
        <v>54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11" sqref="R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99">
        <v>5</v>
      </c>
      <c r="F1" s="1"/>
      <c r="G1" s="1"/>
      <c r="H1" s="1"/>
      <c r="I1" s="128">
        <v>1032</v>
      </c>
      <c r="J1" s="1"/>
      <c r="K1" s="1"/>
      <c r="L1" s="21">
        <f>+ROUND(+O5*0.584/1000,3)</f>
        <v>10.395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98"/>
      <c r="E2" s="1"/>
      <c r="F2" s="1"/>
      <c r="G2" s="1"/>
      <c r="H2" s="1">
        <v>2</v>
      </c>
      <c r="I2" s="98"/>
      <c r="J2" s="1"/>
      <c r="K2" s="1"/>
      <c r="L2" s="21">
        <f>ROUND((+'(4)'!L2*(C1-1)+L1)/C1,3)</f>
        <v>10.69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53.449999999999996</v>
      </c>
      <c r="M3" s="18" t="s">
        <v>10</v>
      </c>
      <c r="N3" s="3"/>
      <c r="O3" s="3"/>
      <c r="P3" s="150" t="str">
        <f>+'(1)'!C1&amp;"년"&amp;'(1)'!E1&amp;"월"&amp;C1&amp;"일"</f>
        <v>2023년12월5일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9597.1319999999996</v>
      </c>
      <c r="E4" s="34" t="str">
        <f>+'[1](1)'!E4</f>
        <v>고액권</v>
      </c>
      <c r="F4" s="36">
        <v>185000</v>
      </c>
      <c r="G4" s="27"/>
      <c r="H4" s="34" t="str">
        <f>+C4</f>
        <v>판매량</v>
      </c>
      <c r="I4" s="35">
        <v>8203.1229999999996</v>
      </c>
      <c r="J4" s="42" t="str">
        <f>+'[1](1)'!J4</f>
        <v>고액권</v>
      </c>
      <c r="K4" s="36">
        <v>295000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46496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17800.254999999997</v>
      </c>
      <c r="P5" s="47" t="str">
        <f>+E4</f>
        <v>고액권</v>
      </c>
      <c r="Q5" s="48">
        <f>SUM(F4+K4+F17+K17+F35+K35)</f>
        <v>480000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249.71799999999999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1017</v>
      </c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249.71799999999999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9446174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17561551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1017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">
        <v>68</v>
      </c>
      <c r="K9" s="44">
        <v>24468</v>
      </c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17561551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174.65899999999999</v>
      </c>
      <c r="E10" s="42" t="str">
        <f>+'[1](1)'!E10</f>
        <v>OK케시백</v>
      </c>
      <c r="F10" s="44">
        <v>2000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>
        <v>30000</v>
      </c>
      <c r="L10" s="2"/>
      <c r="M10" s="20"/>
      <c r="N10" s="51" t="str">
        <f t="shared" si="3"/>
        <v>-</v>
      </c>
      <c r="O10" s="54"/>
      <c r="P10" s="51" t="s">
        <v>69</v>
      </c>
      <c r="Q10" s="53">
        <f>SUM(F9+K9+F22+K22+F40+K40)</f>
        <v>24468</v>
      </c>
      <c r="R10" s="5" t="s">
        <v>70</v>
      </c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-6113.0649999999996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174.65899999999999</v>
      </c>
      <c r="P11" s="51" t="str">
        <f t="shared" si="4"/>
        <v>OK케시백</v>
      </c>
      <c r="Q11" s="53">
        <f>SUM(F10+K10+F23+K23+F41+K41)</f>
        <v>32000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-6113.0649999999996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9640418.1830000002</v>
      </c>
      <c r="E13" s="29" t="str">
        <f>+'[1](1)'!E13</f>
        <v>합계</v>
      </c>
      <c r="F13" s="61">
        <f>SUM(F4:F12)</f>
        <v>9639191</v>
      </c>
      <c r="G13" s="62"/>
      <c r="H13" s="29" t="str">
        <f t="shared" si="2"/>
        <v>합계</v>
      </c>
      <c r="I13" s="60">
        <f>SUM((I4-I5-I6-I7-I8-I9)*$I$1+I11)</f>
        <v>8465622.9359999988</v>
      </c>
      <c r="J13" s="29" t="str">
        <f t="shared" ref="J13" si="5">+E13</f>
        <v>합계</v>
      </c>
      <c r="K13" s="61">
        <f>IF(K8=0,0,SUM(K4:K12)-F8)</f>
        <v>8465845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-1227.1830000001937</v>
      </c>
      <c r="G14" s="27"/>
      <c r="H14" s="27"/>
      <c r="I14" s="27"/>
      <c r="J14" s="27"/>
      <c r="K14" s="67">
        <f>SUM(K13-I13)</f>
        <v>222.06400000117719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81639.619999999981</v>
      </c>
      <c r="P14" s="39" t="str">
        <f t="shared" si="4"/>
        <v>합계</v>
      </c>
      <c r="Q14" s="69">
        <f>SUM(Q5:Q13)</f>
        <v>18105036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-1005.1189999990165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52</v>
      </c>
      <c r="Q20" s="53">
        <f>SUM(P20*1000)</f>
        <v>52000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21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101</v>
      </c>
      <c r="Q28" s="69">
        <f>SUM(Q19:Q27)</f>
        <v>64000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29366</v>
      </c>
      <c r="P31" s="103">
        <v>29398</v>
      </c>
      <c r="Q31" s="104">
        <f>P31-O31</f>
        <v>32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D32" sqref="D32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1">
        <f>+ROUND(+O5*0.584/1000,3)</f>
        <v>11.031000000000001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10.747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64.481999999999999</v>
      </c>
      <c r="M3" s="18" t="s">
        <v>10</v>
      </c>
      <c r="N3" s="3"/>
      <c r="O3" s="3"/>
      <c r="P3" s="150" t="str">
        <f>+'(1)'!C1&amp;"년"&amp;'(1)'!E1&amp;"월"&amp;C1&amp;"일"</f>
        <v>2023년12월6일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10199.07</v>
      </c>
      <c r="E4" s="34" t="str">
        <f>+'[1](1)'!E4</f>
        <v>고액권</v>
      </c>
      <c r="F4" s="36">
        <v>100000</v>
      </c>
      <c r="G4" s="27"/>
      <c r="H4" s="34" t="str">
        <f>+C4</f>
        <v>판매량</v>
      </c>
      <c r="I4" s="35">
        <v>8689.4040000000005</v>
      </c>
      <c r="J4" s="42" t="str">
        <f>+'[1](1)'!J4</f>
        <v>고액권</v>
      </c>
      <c r="K4" s="36">
        <v>175000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27037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1500</v>
      </c>
      <c r="L5" s="2"/>
      <c r="M5" s="20"/>
      <c r="N5" s="45" t="str">
        <f>+C4</f>
        <v>판매량</v>
      </c>
      <c r="O5" s="46">
        <f>SUM(D4+I4+D17+I17+D35+I35)</f>
        <v>18888.474000000002</v>
      </c>
      <c r="P5" s="47" t="str">
        <f>+E4</f>
        <v>고액권</v>
      </c>
      <c r="Q5" s="48">
        <f>SUM(F4+K4+F17+K17+F35+K35)</f>
        <v>275000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108.93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5500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108.93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10237785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18992258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">
        <v>71</v>
      </c>
      <c r="K9" s="44">
        <v>33315</v>
      </c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18992258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379.18299999999999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112.24299999999999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">
        <v>72</v>
      </c>
      <c r="Q10" s="53">
        <f>SUM(F9+K9+F22+K22+F40+K40)</f>
        <v>33315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-13271.404999999999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-3928.5049999999997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491.42599999999999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56644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-17199.91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10399753.074999999</v>
      </c>
      <c r="E13" s="29" t="str">
        <f>+'[1](1)'!E13</f>
        <v>합계</v>
      </c>
      <c r="F13" s="61">
        <f>SUM(F4:F12)</f>
        <v>10398429</v>
      </c>
      <c r="G13" s="62"/>
      <c r="H13" s="29" t="str">
        <f t="shared" si="2"/>
        <v>합계</v>
      </c>
      <c r="I13" s="60">
        <f>SUM((I4-I5-I6-I7-I8-I9)*$I$1+I11)</f>
        <v>8963536.4230000004</v>
      </c>
      <c r="J13" s="29" t="str">
        <f t="shared" ref="J13" si="5">+E13</f>
        <v>합계</v>
      </c>
      <c r="K13" s="61">
        <f>IF(K8=0,0,SUM(K4:K12)-F8)</f>
        <v>8964288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56644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-1324.0749999992549</v>
      </c>
      <c r="G14" s="27"/>
      <c r="H14" s="27"/>
      <c r="I14" s="27"/>
      <c r="J14" s="27"/>
      <c r="K14" s="67">
        <f>SUM(K13-I13)</f>
        <v>751.57699999958277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76697.81</v>
      </c>
      <c r="P14" s="39" t="str">
        <f t="shared" si="4"/>
        <v>합계</v>
      </c>
      <c r="Q14" s="69">
        <f>SUM(Q5:Q13)</f>
        <v>19362717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-572.49799999967217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25</v>
      </c>
      <c r="Q20" s="53">
        <f>SUM(P20*1000)</f>
        <v>25000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13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62</v>
      </c>
      <c r="Q28" s="69">
        <f>SUM(Q19:Q27)</f>
        <v>34000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29398</v>
      </c>
      <c r="P31" s="103">
        <v>29417</v>
      </c>
      <c r="Q31" s="104">
        <f>P31-O31</f>
        <v>19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6" workbookViewId="0">
      <selection activeCell="Q11" sqref="Q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1">
        <f>+ROUND(+O5*0.584/1000,3)</f>
        <v>11.007999999999999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10.784000000000001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75.488</v>
      </c>
      <c r="M3" s="18" t="s">
        <v>10</v>
      </c>
      <c r="N3" s="3"/>
      <c r="O3" s="3"/>
      <c r="P3" s="150" t="str">
        <f>+'(1)'!C1&amp;"년"&amp;'(1)'!E1&amp;"월"&amp;C1&amp;"일"</f>
        <v>2023년12월7일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10210.909</v>
      </c>
      <c r="E4" s="34" t="str">
        <f>+'[1](1)'!E4</f>
        <v>고액권</v>
      </c>
      <c r="F4" s="36">
        <v>210000</v>
      </c>
      <c r="G4" s="27"/>
      <c r="H4" s="34" t="str">
        <f>+C4</f>
        <v>판매량</v>
      </c>
      <c r="I4" s="35">
        <v>8638.6759999999995</v>
      </c>
      <c r="J4" s="42" t="str">
        <f>+'[1](1)'!J4</f>
        <v>고액권</v>
      </c>
      <c r="K4" s="36">
        <v>180000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44479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2500</v>
      </c>
      <c r="L5" s="2"/>
      <c r="M5" s="20"/>
      <c r="N5" s="45" t="str">
        <f>+C4</f>
        <v>판매량</v>
      </c>
      <c r="O5" s="46">
        <f>SUM(D4+I4+D17+I17+D35+I35)</f>
        <v>18849.584999999999</v>
      </c>
      <c r="P5" s="47" t="str">
        <f>+E4</f>
        <v>고액권</v>
      </c>
      <c r="Q5" s="48">
        <f>SUM(F4+K4+F17+K17+F35+K35)</f>
        <v>390000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270.029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4500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270.029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9995361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18729232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">
        <v>73</v>
      </c>
      <c r="K9" s="44">
        <v>33025</v>
      </c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18729232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425.79</v>
      </c>
      <c r="E10" s="42" t="str">
        <f>+'[1](1)'!E10</f>
        <v>OK케시백</v>
      </c>
      <c r="F10" s="44">
        <v>3000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">
        <v>74</v>
      </c>
      <c r="Q10" s="53">
        <f>SUM(F9+K9+F22+K22+F40+K40)</f>
        <v>33025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-14902.650000000001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425.79</v>
      </c>
      <c r="P11" s="51" t="str">
        <f t="shared" si="4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-14902.650000000001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10244085.509999998</v>
      </c>
      <c r="E13" s="29" t="str">
        <f>+'[1](1)'!E13</f>
        <v>합계</v>
      </c>
      <c r="F13" s="61">
        <f>SUM(F4:F12)</f>
        <v>10210361</v>
      </c>
      <c r="G13" s="62"/>
      <c r="H13" s="29" t="str">
        <f t="shared" si="2"/>
        <v>합계</v>
      </c>
      <c r="I13" s="60">
        <f>SUM((I4-I5-I6-I7-I8-I9)*$I$1+I11)</f>
        <v>8915113.6319999993</v>
      </c>
      <c r="J13" s="29" t="str">
        <f t="shared" ref="J13" si="5">+E13</f>
        <v>합계</v>
      </c>
      <c r="K13" s="61">
        <f>IF(K8=0,0,SUM(K4:K12)-F8)</f>
        <v>8949396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-33724.509999997914</v>
      </c>
      <c r="G14" s="27"/>
      <c r="H14" s="27"/>
      <c r="I14" s="27"/>
      <c r="J14" s="27"/>
      <c r="K14" s="67">
        <f>SUM(K13-I13)</f>
        <v>34282.368000000715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77995.13</v>
      </c>
      <c r="P14" s="39" t="str">
        <f t="shared" si="4"/>
        <v>합계</v>
      </c>
      <c r="Q14" s="69">
        <f>SUM(Q5:Q13)</f>
        <v>19159757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557.85800000280142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30</v>
      </c>
      <c r="Q19" s="48">
        <f>SUM(P19*1000)</f>
        <v>30000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131</v>
      </c>
      <c r="Q20" s="53">
        <f>SUM(P20*1000)</f>
        <v>131000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29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24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20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220</v>
      </c>
      <c r="Q28" s="69">
        <f>SUM(Q19:Q27)</f>
        <v>161000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29417</v>
      </c>
      <c r="P31" s="103">
        <v>29485</v>
      </c>
      <c r="Q31" s="104">
        <f>P31-O31</f>
        <v>68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L21" sqref="L2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11.766999999999999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10.907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">
        <v>55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87.256</v>
      </c>
      <c r="M3" s="18" t="s">
        <v>10</v>
      </c>
      <c r="N3" s="3"/>
      <c r="O3" s="3"/>
      <c r="P3" s="150" t="str">
        <f>+'(1)'!C1&amp;"년"&amp;'(1)'!E1&amp;"월"&amp;C1&amp;"일"</f>
        <v>2023년12월8일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11131.566999999999</v>
      </c>
      <c r="E4" s="34" t="str">
        <f>+'[1](1)'!E4</f>
        <v>고액권</v>
      </c>
      <c r="F4" s="36"/>
      <c r="G4" s="27"/>
      <c r="H4" s="34" t="str">
        <f>+C4</f>
        <v>판매량</v>
      </c>
      <c r="I4" s="35">
        <v>9018.1659999999993</v>
      </c>
      <c r="J4" s="42" t="str">
        <f>+'[1](1)'!J4</f>
        <v>고액권</v>
      </c>
      <c r="K4" s="36">
        <v>85000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23803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4200</v>
      </c>
      <c r="L5" s="2"/>
      <c r="M5" s="20"/>
      <c r="N5" s="45" t="str">
        <f>+C4</f>
        <v>판매량</v>
      </c>
      <c r="O5" s="46">
        <f>SUM(D4+I4+D17+I17+D35+I35)</f>
        <v>20149.733</v>
      </c>
      <c r="P5" s="47" t="str">
        <f>+E4</f>
        <v>고액권</v>
      </c>
      <c r="Q5" s="48">
        <f>SUM(F4+K4+F17+K17+F35+K35)</f>
        <v>85000</v>
      </c>
      <c r="R5" s="7">
        <v>19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282.22899999999998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35.923000000000002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4200</v>
      </c>
      <c r="R6" s="7">
        <v>2.8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318.15199999999999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11195964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20311359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20311359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108.30500000000001</v>
      </c>
      <c r="E10" s="42" t="str">
        <f>+'[1](1)'!E10</f>
        <v>OK케시백</v>
      </c>
      <c r="F10" s="44">
        <v>19000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-3790.6750000000002</v>
      </c>
      <c r="E11" s="42" t="str">
        <f>+'[1](1)'!E11</f>
        <v>모바일</v>
      </c>
      <c r="F11" s="44">
        <v>40000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108.30500000000001</v>
      </c>
      <c r="P11" s="51" t="str">
        <f t="shared" si="4"/>
        <v>OK케시백</v>
      </c>
      <c r="Q11" s="53">
        <f>SUM(F10+K10+F23+K23+F41+K41)</f>
        <v>21000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-3790.6750000000002</v>
      </c>
      <c r="P12" s="51" t="str">
        <f t="shared" si="4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11192726.140999999</v>
      </c>
      <c r="E13" s="29" t="str">
        <f>+'[1](1)'!E13</f>
        <v>합계</v>
      </c>
      <c r="F13" s="61">
        <f>SUM(F4:F12)</f>
        <v>11254964</v>
      </c>
      <c r="G13" s="62"/>
      <c r="H13" s="29" t="str">
        <f t="shared" si="2"/>
        <v>합계</v>
      </c>
      <c r="I13" s="60">
        <f>SUM((I4-I5-I6-I7-I8-I9)*$I$1+I11)</f>
        <v>9269674.7759999987</v>
      </c>
      <c r="J13" s="29" t="str">
        <f t="shared" ref="J13" si="5">+E13</f>
        <v>합계</v>
      </c>
      <c r="K13" s="61">
        <f>IF(K8=0,0,SUM(K4:K12)-F8)</f>
        <v>9206595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62237.859000001103</v>
      </c>
      <c r="G14" s="27"/>
      <c r="H14" s="27"/>
      <c r="I14" s="27"/>
      <c r="J14" s="27"/>
      <c r="K14" s="67">
        <f>SUM(K13-I13)</f>
        <v>-63079.775999998674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95367.23000000001</v>
      </c>
      <c r="P14" s="39" t="str">
        <f t="shared" si="4"/>
        <v>합계</v>
      </c>
      <c r="Q14" s="69">
        <f>SUM(Q5:Q13)</f>
        <v>20461559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-841.91699999757111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129</v>
      </c>
      <c r="Q20" s="53">
        <f>SUM(P20*1000)</f>
        <v>129000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18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165</v>
      </c>
      <c r="Q28" s="69">
        <f>SUM(Q19:Q27)</f>
        <v>140000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29485</v>
      </c>
      <c r="P31" s="103">
        <v>29576</v>
      </c>
      <c r="Q31" s="104">
        <f>P31-O31</f>
        <v>91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11" sqref="I1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9.8219999999999992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10.786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97.073999999999998</v>
      </c>
      <c r="M3" s="18" t="s">
        <v>10</v>
      </c>
      <c r="N3" s="3"/>
      <c r="O3" s="3"/>
      <c r="P3" s="150" t="str">
        <f>+'(1)'!C1&amp;"년"&amp;'(1)'!E1&amp;"월"&amp;C1&amp;"일"</f>
        <v>2023년12월9일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8336.5310000000009</v>
      </c>
      <c r="E4" s="34" t="str">
        <f>+'[1](1)'!E4</f>
        <v>고액권</v>
      </c>
      <c r="F4" s="36">
        <v>175000</v>
      </c>
      <c r="G4" s="27"/>
      <c r="H4" s="34" t="str">
        <f>+C4</f>
        <v>판매량</v>
      </c>
      <c r="I4" s="35">
        <v>8482.4189999999999</v>
      </c>
      <c r="J4" s="42" t="str">
        <f>+'[1](1)'!J4</f>
        <v>고액권</v>
      </c>
      <c r="K4" s="36">
        <v>385000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43535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16818.95</v>
      </c>
      <c r="P5" s="47" t="str">
        <f>+E4</f>
        <v>고액권</v>
      </c>
      <c r="Q5" s="48">
        <f>SUM(F4+K4+F17+K17+F35+K35)</f>
        <v>560000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73.924000000000007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73.924000000000007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8337418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16695593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16695593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105.172</v>
      </c>
      <c r="E10" s="42" t="str">
        <f>+'[1](1)'!E10</f>
        <v>OK케시백</v>
      </c>
      <c r="F10" s="44">
        <v>6000</v>
      </c>
      <c r="G10" s="27"/>
      <c r="H10" s="42" t="str">
        <f t="shared" si="2"/>
        <v>고객우대</v>
      </c>
      <c r="I10" s="50">
        <v>53.768999999999998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-3681.02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-1881.915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158.941</v>
      </c>
      <c r="P11" s="51" t="str">
        <f t="shared" si="4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-5562.9350000000004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8523329.404000001</v>
      </c>
      <c r="E13" s="29" t="str">
        <f>+'[1](1)'!E13</f>
        <v>합계</v>
      </c>
      <c r="F13" s="61">
        <f>SUM(F4:F12)</f>
        <v>8523418</v>
      </c>
      <c r="G13" s="62"/>
      <c r="H13" s="29" t="str">
        <f t="shared" si="2"/>
        <v>합계</v>
      </c>
      <c r="I13" s="60">
        <f>SUM((I4-I5-I6-I7-I8-I9)*$I$1+I11)</f>
        <v>8751974.4930000007</v>
      </c>
      <c r="J13" s="29" t="str">
        <f t="shared" ref="J13" si="5">+E13</f>
        <v>합계</v>
      </c>
      <c r="K13" s="61">
        <f>IF(K8=0,0,SUM(K4:K12)-F8)</f>
        <v>8752175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88.59599999897182</v>
      </c>
      <c r="G14" s="27"/>
      <c r="H14" s="27"/>
      <c r="I14" s="27"/>
      <c r="J14" s="27"/>
      <c r="K14" s="67">
        <f>SUM(K13-I13)</f>
        <v>200.50699999928474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78162.195000000007</v>
      </c>
      <c r="P14" s="39" t="str">
        <f t="shared" si="4"/>
        <v>합계</v>
      </c>
      <c r="Q14" s="69">
        <f>SUM(Q5:Q13)</f>
        <v>17275593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289.10299999825656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88</v>
      </c>
      <c r="Q20" s="53">
        <f>SUM(P20*1000)</f>
        <v>88000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140</v>
      </c>
      <c r="Q28" s="69">
        <f>SUM(Q19:Q27)</f>
        <v>102000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29576</v>
      </c>
      <c r="P31" s="103">
        <v>29632</v>
      </c>
      <c r="Q31" s="104">
        <f>P31-O31</f>
        <v>56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2024-03-01T00:01:56Z</dcterms:modified>
</cp:coreProperties>
</file>