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4" activeTab="7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  <sheet name="Sheet1" sheetId="160" r:id="rId32"/>
  </sheets>
  <externalReferences>
    <externalReference r:id="rId33"/>
  </externalReferences>
  <calcPr calcId="144525"/>
</workbook>
</file>

<file path=xl/calcChain.xml><?xml version="1.0" encoding="utf-8"?>
<calcChain xmlns="http://schemas.openxmlformats.org/spreadsheetml/2006/main">
  <c r="K8" i="155" l="1"/>
  <c r="P27" i="152" l="1"/>
  <c r="K8" i="148" l="1"/>
  <c r="K8" i="141" l="1"/>
  <c r="F11" i="132" l="1"/>
  <c r="K3" i="144" l="1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43"/>
  <c r="K3" i="142"/>
  <c r="K3" i="141"/>
  <c r="K3" i="140"/>
  <c r="K3" i="139"/>
  <c r="K3" i="138"/>
  <c r="F3" i="133"/>
  <c r="P27" i="1" l="1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8" i="144" s="1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50" l="1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D11" i="159"/>
  <c r="I24" i="158"/>
  <c r="D24" i="158"/>
  <c r="I11" i="158"/>
  <c r="D11" i="158"/>
  <c r="I24" i="157"/>
  <c r="D24" i="157"/>
  <c r="I11" i="157"/>
  <c r="D11" i="157"/>
  <c r="I24" i="156"/>
  <c r="D24" i="156"/>
  <c r="I11" i="156"/>
  <c r="D11" i="156"/>
  <c r="I24" i="155"/>
  <c r="D24" i="155"/>
  <c r="I11" i="155"/>
  <c r="D11" i="155"/>
  <c r="I24" i="154"/>
  <c r="D24" i="154"/>
  <c r="I11" i="154"/>
  <c r="D11" i="154"/>
  <c r="I24" i="153"/>
  <c r="D24" i="153"/>
  <c r="I11" i="153"/>
  <c r="D11" i="153"/>
  <c r="I24" i="152"/>
  <c r="D24" i="152"/>
  <c r="I11" i="152"/>
  <c r="D11" i="152"/>
  <c r="I24" i="151"/>
  <c r="D24" i="151"/>
  <c r="I11" i="151"/>
  <c r="D11" i="151"/>
  <c r="I24" i="150"/>
  <c r="D24" i="150"/>
  <c r="I11" i="150"/>
  <c r="D11" i="150"/>
  <c r="I24" i="149"/>
  <c r="D24" i="149"/>
  <c r="I11" i="149"/>
  <c r="D11" i="149"/>
  <c r="I24" i="148"/>
  <c r="D24" i="148"/>
  <c r="I11" i="148"/>
  <c r="D11" i="148"/>
  <c r="I24" i="147"/>
  <c r="D24" i="147"/>
  <c r="I11" i="147"/>
  <c r="D11" i="147"/>
  <c r="I24" i="146"/>
  <c r="D24" i="146"/>
  <c r="I11" i="146"/>
  <c r="D11" i="146"/>
  <c r="I24" i="145"/>
  <c r="D24" i="145"/>
  <c r="I11" i="145"/>
  <c r="D11" i="145"/>
  <c r="I24" i="144"/>
  <c r="D24" i="144"/>
  <c r="I11" i="144"/>
  <c r="D11" i="144"/>
  <c r="I24" i="143"/>
  <c r="D24" i="143"/>
  <c r="I11" i="143"/>
  <c r="D11" i="143"/>
  <c r="I24" i="142"/>
  <c r="D24" i="142"/>
  <c r="I11" i="142"/>
  <c r="D11" i="142"/>
  <c r="I24" i="141"/>
  <c r="D24" i="141"/>
  <c r="I11" i="141"/>
  <c r="D11" i="141"/>
  <c r="I24" i="140"/>
  <c r="D24" i="140"/>
  <c r="I11" i="140"/>
  <c r="D11" i="140"/>
  <c r="I24" i="139"/>
  <c r="D24" i="139"/>
  <c r="I11" i="139"/>
  <c r="D11" i="139"/>
  <c r="I24" i="138"/>
  <c r="D24" i="138"/>
  <c r="I11" i="138"/>
  <c r="D11" i="138"/>
  <c r="I24" i="137"/>
  <c r="D24" i="137"/>
  <c r="I11" i="137"/>
  <c r="D11" i="137"/>
  <c r="I24" i="136"/>
  <c r="D24" i="136"/>
  <c r="I11" i="136"/>
  <c r="D11" i="136"/>
  <c r="I24" i="135"/>
  <c r="D24" i="135"/>
  <c r="I11" i="135"/>
  <c r="D11" i="135"/>
  <c r="I24" i="134"/>
  <c r="D24" i="134"/>
  <c r="I11" i="134"/>
  <c r="D11" i="134"/>
  <c r="I24" i="133"/>
  <c r="D24" i="133"/>
  <c r="I11" i="133"/>
  <c r="D11" i="133"/>
  <c r="I24" i="132"/>
  <c r="D24" i="132"/>
  <c r="I11" i="132"/>
  <c r="D11" i="132"/>
  <c r="I24" i="131"/>
  <c r="D24" i="131"/>
  <c r="I11" i="131"/>
  <c r="D11" i="131"/>
  <c r="I24" i="13"/>
  <c r="D24" i="13"/>
  <c r="I11" i="13"/>
  <c r="D11" i="13"/>
  <c r="I24" i="1"/>
  <c r="D24" i="1"/>
  <c r="I11" i="1"/>
  <c r="D11" i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H13" i="13" l="1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Q13" i="159" l="1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Q14" i="132"/>
  <c r="Q14" i="133"/>
  <c r="Q14" i="134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Q13" i="13" l="1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Q14" i="13" l="1"/>
  <c r="L1" i="135" l="1"/>
  <c r="L14" i="159" l="1"/>
  <c r="L1" i="134"/>
  <c r="L1" i="132"/>
  <c r="L1" i="131"/>
  <c r="F26" i="1"/>
  <c r="K13" i="1"/>
  <c r="K26" i="1" l="1"/>
  <c r="L1" i="133"/>
  <c r="Q20" i="1" l="1"/>
  <c r="L1" i="158" l="1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L1" i="159" l="1"/>
  <c r="L1" i="148"/>
  <c r="Q9" i="1" l="1"/>
  <c r="Q19" i="1" l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L1" i="1" l="1"/>
  <c r="L2" i="1" s="1"/>
  <c r="L3" i="1" s="1"/>
  <c r="L1" i="13"/>
  <c r="Q14" i="1"/>
  <c r="L2" i="13" l="1"/>
  <c r="L3" i="13" l="1"/>
  <c r="L2" i="131"/>
  <c r="D1" i="1"/>
  <c r="L3" i="131" l="1"/>
  <c r="L2" i="132"/>
  <c r="L2" i="133" l="1"/>
  <c r="L3" i="132"/>
  <c r="K44" i="1"/>
  <c r="I42" i="1"/>
  <c r="F44" i="1"/>
  <c r="D42" i="1"/>
  <c r="L3" i="133" l="1"/>
  <c r="L2" i="134"/>
  <c r="L2" i="135" l="1"/>
  <c r="L3" i="135" s="1"/>
  <c r="L3" i="134"/>
  <c r="L2" i="136" l="1"/>
  <c r="L2" i="137" s="1"/>
  <c r="L3" i="136" l="1"/>
  <c r="L2" i="138"/>
  <c r="L3" i="137"/>
  <c r="L2" i="139" l="1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  <c r="O14" i="1"/>
  <c r="J1" i="1"/>
  <c r="I44" i="1"/>
  <c r="K45" i="1" s="1"/>
  <c r="I26" i="1"/>
  <c r="K27" i="1" s="1"/>
  <c r="D26" i="1"/>
  <c r="F27" i="1" s="1"/>
  <c r="I13" i="1"/>
  <c r="K14" i="1" s="1"/>
  <c r="D13" i="1"/>
  <c r="F14" i="1" s="1"/>
  <c r="I1" i="154"/>
  <c r="D26" i="154" s="1"/>
  <c r="F27" i="154" s="1"/>
  <c r="I1" i="156"/>
  <c r="I26" i="156" s="1"/>
  <c r="K27" i="156" s="1"/>
  <c r="I1" i="158"/>
  <c r="I13" i="158" s="1"/>
  <c r="K14" i="158" s="1"/>
  <c r="D13" i="158"/>
  <c r="F14" i="158" s="1"/>
  <c r="I1" i="13"/>
  <c r="D26" i="13" s="1"/>
  <c r="F27" i="13" s="1"/>
  <c r="I1" i="133"/>
  <c r="I26" i="133" s="1"/>
  <c r="K27" i="133" s="1"/>
  <c r="I1" i="134"/>
  <c r="I26" i="134" s="1"/>
  <c r="K27" i="134" s="1"/>
  <c r="I1" i="137"/>
  <c r="I26" i="137" s="1"/>
  <c r="K27" i="137" s="1"/>
  <c r="I1" i="139"/>
  <c r="I13" i="139" s="1"/>
  <c r="K14" i="139" s="1"/>
  <c r="I1" i="140"/>
  <c r="I26" i="140" s="1"/>
  <c r="K27" i="140" s="1"/>
  <c r="I1" i="142"/>
  <c r="I13" i="142" s="1"/>
  <c r="K14" i="142" s="1"/>
  <c r="I1" i="144"/>
  <c r="I26" i="144" s="1"/>
  <c r="K27" i="144" s="1"/>
  <c r="I1" i="145"/>
  <c r="I13" i="145" s="1"/>
  <c r="K14" i="145" s="1"/>
  <c r="I1" i="147"/>
  <c r="D26" i="147" s="1"/>
  <c r="F27" i="147" s="1"/>
  <c r="I1" i="148"/>
  <c r="I26" i="148" s="1"/>
  <c r="K27" i="148" s="1"/>
  <c r="I1" i="149"/>
  <c r="I26" i="149" s="1"/>
  <c r="K27" i="149" s="1"/>
  <c r="I13" i="149"/>
  <c r="K14" i="149" s="1"/>
  <c r="I1" i="151"/>
  <c r="D13" i="151" s="1"/>
  <c r="F14" i="151" s="1"/>
  <c r="I1" i="136"/>
  <c r="D26" i="136" s="1"/>
  <c r="F27" i="136" s="1"/>
  <c r="I26" i="136"/>
  <c r="K27" i="136" s="1"/>
  <c r="I1" i="135"/>
  <c r="I26" i="135" s="1"/>
  <c r="K27" i="135" s="1"/>
  <c r="I1" i="132"/>
  <c r="D13" i="132" s="1"/>
  <c r="F14" i="132" s="1"/>
  <c r="I1" i="143"/>
  <c r="I13" i="143" s="1"/>
  <c r="K14" i="143" s="1"/>
  <c r="I1" i="150"/>
  <c r="I13" i="150" s="1"/>
  <c r="K14" i="150" s="1"/>
  <c r="I1" i="153"/>
  <c r="I13" i="153" s="1"/>
  <c r="K14" i="153" s="1"/>
  <c r="I26" i="153"/>
  <c r="K27" i="153" s="1"/>
  <c r="I26" i="155"/>
  <c r="K27" i="155" s="1"/>
  <c r="I1" i="155"/>
  <c r="D26" i="155" s="1"/>
  <c r="F27" i="155" s="1"/>
  <c r="D44" i="1"/>
  <c r="F45" i="1" s="1"/>
  <c r="I1" i="157"/>
  <c r="I26" i="157" s="1"/>
  <c r="K27" i="157" s="1"/>
  <c r="I1" i="159"/>
  <c r="D13" i="159" s="1"/>
  <c r="F14" i="159" s="1"/>
  <c r="D26" i="159"/>
  <c r="F27" i="159"/>
  <c r="I1" i="131"/>
  <c r="I13" i="131" s="1"/>
  <c r="K14" i="131" s="1"/>
  <c r="I1" i="138"/>
  <c r="I13" i="138" s="1"/>
  <c r="K14" i="138" s="1"/>
  <c r="I1" i="141"/>
  <c r="I13" i="141" s="1"/>
  <c r="K14" i="141" s="1"/>
  <c r="I1" i="146"/>
  <c r="I13" i="146" s="1"/>
  <c r="K14" i="146" s="1"/>
  <c r="I1" i="152"/>
  <c r="D26" i="152" s="1"/>
  <c r="F27" i="152" s="1"/>
  <c r="D13" i="152"/>
  <c r="F14" i="152" s="1"/>
  <c r="D13" i="146" l="1"/>
  <c r="F14" i="146" s="1"/>
  <c r="D13" i="157"/>
  <c r="F14" i="157" s="1"/>
  <c r="D13" i="143"/>
  <c r="F14" i="143" s="1"/>
  <c r="I13" i="159"/>
  <c r="K14" i="159" s="1"/>
  <c r="D13" i="141"/>
  <c r="F14" i="141" s="1"/>
  <c r="D26" i="158"/>
  <c r="F27" i="158" s="1"/>
  <c r="I13" i="133"/>
  <c r="K14" i="133" s="1"/>
  <c r="I26" i="154"/>
  <c r="K27" i="154" s="1"/>
  <c r="I26" i="13"/>
  <c r="K27" i="13" s="1"/>
  <c r="I26" i="151"/>
  <c r="K27" i="151" s="1"/>
  <c r="D13" i="136"/>
  <c r="F14" i="136" s="1"/>
  <c r="I26" i="141"/>
  <c r="K27" i="141" s="1"/>
  <c r="D26" i="145"/>
  <c r="F27" i="145" s="1"/>
  <c r="I13" i="154"/>
  <c r="K14" i="154" s="1"/>
  <c r="I26" i="147"/>
  <c r="K27" i="147" s="1"/>
  <c r="I26" i="159"/>
  <c r="K27" i="159" s="1"/>
  <c r="Q15" i="1"/>
  <c r="I26" i="152"/>
  <c r="K27" i="152" s="1"/>
  <c r="I13" i="144"/>
  <c r="K14" i="144" s="1"/>
  <c r="D26" i="146"/>
  <c r="F27" i="146" s="1"/>
  <c r="D13" i="13"/>
  <c r="F14" i="13" s="1"/>
  <c r="D13" i="155"/>
  <c r="F14" i="155" s="1"/>
  <c r="D13" i="150"/>
  <c r="F14" i="150" s="1"/>
  <c r="I13" i="152"/>
  <c r="K14" i="152" s="1"/>
  <c r="Q15" i="152" s="1"/>
  <c r="I26" i="146"/>
  <c r="K27" i="146" s="1"/>
  <c r="I13" i="140"/>
  <c r="K14" i="140" s="1"/>
  <c r="D13" i="134"/>
  <c r="F14" i="134" s="1"/>
  <c r="D26" i="150"/>
  <c r="F27" i="150" s="1"/>
  <c r="D13" i="140"/>
  <c r="F14" i="140" s="1"/>
  <c r="I13" i="134"/>
  <c r="K14" i="134" s="1"/>
  <c r="I13" i="148"/>
  <c r="K14" i="148" s="1"/>
  <c r="D13" i="154"/>
  <c r="F14" i="154" s="1"/>
  <c r="D13" i="145"/>
  <c r="F14" i="145" s="1"/>
  <c r="I26" i="158"/>
  <c r="K27" i="158" s="1"/>
  <c r="D13" i="139"/>
  <c r="F14" i="139" s="1"/>
  <c r="I13" i="136"/>
  <c r="K14" i="136" s="1"/>
  <c r="I13" i="132"/>
  <c r="K14" i="132" s="1"/>
  <c r="D26" i="139"/>
  <c r="F27" i="139" s="1"/>
  <c r="D26" i="131"/>
  <c r="F27" i="131" s="1"/>
  <c r="D13" i="135"/>
  <c r="F14" i="135" s="1"/>
  <c r="D13" i="142"/>
  <c r="F14" i="142" s="1"/>
  <c r="D26" i="137"/>
  <c r="F27" i="137" s="1"/>
  <c r="I13" i="155"/>
  <c r="K14" i="155" s="1"/>
  <c r="I26" i="143"/>
  <c r="K27" i="143" s="1"/>
  <c r="D26" i="157"/>
  <c r="F27" i="157" s="1"/>
  <c r="D26" i="134"/>
  <c r="F27" i="134" s="1"/>
  <c r="D26" i="156"/>
  <c r="F27" i="156" s="1"/>
  <c r="I13" i="151"/>
  <c r="K14" i="151" s="1"/>
  <c r="D13" i="147"/>
  <c r="F14" i="147" s="1"/>
  <c r="D26" i="143"/>
  <c r="F27" i="143" s="1"/>
  <c r="D26" i="148"/>
  <c r="F27" i="148" s="1"/>
  <c r="I26" i="145"/>
  <c r="K27" i="145" s="1"/>
  <c r="D13" i="137"/>
  <c r="F14" i="137" s="1"/>
  <c r="I26" i="131"/>
  <c r="K27" i="131" s="1"/>
  <c r="D26" i="140"/>
  <c r="F27" i="140" s="1"/>
  <c r="I26" i="132"/>
  <c r="K27" i="132" s="1"/>
  <c r="D13" i="131"/>
  <c r="F14" i="131" s="1"/>
  <c r="D13" i="156"/>
  <c r="F14" i="156" s="1"/>
  <c r="D13" i="144"/>
  <c r="F14" i="144" s="1"/>
  <c r="I26" i="139"/>
  <c r="K27" i="139" s="1"/>
  <c r="I13" i="13"/>
  <c r="K14" i="13" s="1"/>
  <c r="I13" i="135"/>
  <c r="K14" i="135" s="1"/>
  <c r="D13" i="153"/>
  <c r="F14" i="153" s="1"/>
  <c r="D13" i="148"/>
  <c r="F14" i="148" s="1"/>
  <c r="D26" i="142"/>
  <c r="F27" i="142" s="1"/>
  <c r="I13" i="157"/>
  <c r="K14" i="157" s="1"/>
  <c r="I13" i="147"/>
  <c r="K14" i="147" s="1"/>
  <c r="I26" i="142"/>
  <c r="K27" i="142" s="1"/>
  <c r="D13" i="138"/>
  <c r="F14" i="138" s="1"/>
  <c r="D26" i="132"/>
  <c r="F27" i="132" s="1"/>
  <c r="D26" i="151"/>
  <c r="F27" i="151" s="1"/>
  <c r="I26" i="138"/>
  <c r="K27" i="138" s="1"/>
  <c r="D13" i="133"/>
  <c r="F14" i="133" s="1"/>
  <c r="D13" i="149"/>
  <c r="F14" i="149" s="1"/>
  <c r="D26" i="144"/>
  <c r="F27" i="144" s="1"/>
  <c r="D26" i="138"/>
  <c r="F27" i="138" s="1"/>
  <c r="D26" i="135"/>
  <c r="F27" i="135" s="1"/>
  <c r="I26" i="150"/>
  <c r="K27" i="150" s="1"/>
  <c r="I13" i="137"/>
  <c r="K14" i="137" s="1"/>
  <c r="D26" i="149"/>
  <c r="F27" i="149" s="1"/>
  <c r="D26" i="133"/>
  <c r="F27" i="133" s="1"/>
  <c r="I13" i="156"/>
  <c r="K14" i="156" s="1"/>
  <c r="D26" i="141"/>
  <c r="F27" i="141" s="1"/>
  <c r="D26" i="153"/>
  <c r="F27" i="153" s="1"/>
  <c r="Q15" i="159" l="1"/>
  <c r="Q15" i="141"/>
  <c r="Q15" i="158"/>
  <c r="Q15" i="153"/>
  <c r="Q15" i="150"/>
  <c r="Q15" i="136"/>
  <c r="Q15" i="132"/>
  <c r="Q15" i="146"/>
  <c r="Q15" i="13"/>
  <c r="Q15" i="151"/>
  <c r="Q15" i="154"/>
  <c r="Q15" i="144"/>
  <c r="Q15" i="139"/>
  <c r="Q15" i="134"/>
  <c r="Q15" i="149"/>
  <c r="Q15" i="157"/>
  <c r="Q15" i="143"/>
  <c r="Q15" i="133"/>
  <c r="Q15" i="131"/>
  <c r="Q15" i="147"/>
  <c r="Q15" i="142"/>
  <c r="Q15" i="145"/>
  <c r="Q15" i="156"/>
  <c r="Q15" i="148"/>
  <c r="Q15" i="135"/>
  <c r="Q15" i="155"/>
  <c r="Q15" i="138"/>
  <c r="Q15" i="137"/>
  <c r="Q15" i="140"/>
  <c r="P3" i="1"/>
  <c r="P3" i="151"/>
  <c r="P3" i="150"/>
  <c r="P3" i="148"/>
  <c r="P3" i="152"/>
  <c r="P3" i="143"/>
  <c r="P3" i="134"/>
  <c r="P3" i="140"/>
  <c r="P3" i="144"/>
  <c r="P3" i="135"/>
  <c r="P3" i="139"/>
  <c r="P3" i="146"/>
  <c r="P3" i="136"/>
  <c r="P3" i="142"/>
  <c r="P3" i="153"/>
  <c r="P3" i="155"/>
  <c r="P3" i="141"/>
  <c r="P3" i="133"/>
  <c r="P3" i="157"/>
  <c r="P3" i="147"/>
  <c r="P3" i="132"/>
  <c r="P3" i="131"/>
  <c r="P3" i="149"/>
  <c r="P3" i="137"/>
  <c r="P3" i="138"/>
  <c r="P3" i="145"/>
  <c r="P3" i="154"/>
  <c r="P3" i="13"/>
  <c r="P3" i="159"/>
  <c r="P3" i="158"/>
  <c r="P3" i="156"/>
  <c r="F1" i="1"/>
  <c r="E1" i="139"/>
  <c r="O14" i="139"/>
  <c r="E1" i="150"/>
  <c r="O14" i="150"/>
  <c r="E1" i="158"/>
  <c r="O14" i="158"/>
  <c r="E1" i="153"/>
  <c r="O14" i="153"/>
  <c r="E1" i="133"/>
  <c r="O14" i="133"/>
  <c r="E1" i="132"/>
  <c r="O14" i="132"/>
  <c r="E1" i="142"/>
  <c r="O14" i="142"/>
  <c r="E1" i="146"/>
  <c r="O14" i="146" s="1"/>
  <c r="E1" i="154"/>
  <c r="O14" i="154" s="1"/>
  <c r="E1" i="155"/>
  <c r="O14" i="155" s="1"/>
  <c r="E1" i="143"/>
  <c r="O14" i="143" s="1"/>
  <c r="E1" i="151"/>
  <c r="O14" i="151" s="1"/>
  <c r="E1" i="134"/>
  <c r="O14" i="134"/>
  <c r="E1" i="136"/>
  <c r="O14" i="136"/>
  <c r="E1" i="13"/>
  <c r="O14" i="13"/>
  <c r="E1" i="147"/>
  <c r="O14" i="147"/>
  <c r="E1" i="159"/>
  <c r="O14" i="159"/>
  <c r="E1" i="140"/>
  <c r="O14" i="140"/>
  <c r="E1" i="148"/>
  <c r="O14" i="148"/>
  <c r="E1" i="156"/>
  <c r="O14" i="156"/>
  <c r="E1" i="135"/>
  <c r="O14" i="135"/>
  <c r="E1" i="137"/>
  <c r="O14" i="137"/>
  <c r="E1" i="144"/>
  <c r="O14" i="144"/>
  <c r="E1" i="152"/>
  <c r="O14" i="152"/>
  <c r="E1" i="145"/>
  <c r="O14" i="145"/>
  <c r="E1" i="149"/>
  <c r="O14" i="149"/>
  <c r="E1" i="131"/>
  <c r="O14" i="131"/>
  <c r="E1" i="138"/>
  <c r="O14" i="138"/>
  <c r="E1" i="141"/>
  <c r="O14" i="141"/>
  <c r="E1" i="157"/>
  <c r="O14" i="157"/>
</calcChain>
</file>

<file path=xl/sharedStrings.xml><?xml version="1.0" encoding="utf-8"?>
<sst xmlns="http://schemas.openxmlformats.org/spreadsheetml/2006/main" count="863" uniqueCount="65">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</sst>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A7" workbookViewId="0">
      <selection activeCell="F22" sqref="F22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2024</v>
      </c>
      <c r="D1" s="24" t="str">
        <f>IF(C1&lt;2000,"◀  년 입력","년")</f>
        <v>년</v>
      </c>
      <c r="E1" s="25">
        <v>1</v>
      </c>
      <c r="F1" s="24" t="str">
        <f>IF(E1&lt;1,"◀  월 입력","월")</f>
        <v>월</v>
      </c>
      <c r="G1" s="25">
        <v>1</v>
      </c>
      <c r="H1" s="26" t="s">
        <v>11</v>
      </c>
      <c r="I1" s="25">
        <v>1032</v>
      </c>
      <c r="J1" s="24" t="str">
        <f>IF(I1&lt;100,"◀  단가입력","원")</f>
        <v>원</v>
      </c>
      <c r="L1" s="28">
        <f>+ROUND(+O5*0.584/1000,3)</f>
        <v>7.4480000000000004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7.4480000000000004</v>
      </c>
      <c r="M2" s="27" t="s">
        <v>7</v>
      </c>
      <c r="N2" s="133" t="s">
        <v>12</v>
      </c>
      <c r="O2" s="133"/>
      <c r="P2" s="133"/>
      <c r="Q2" s="133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7.4480000000000004</v>
      </c>
      <c r="M3" s="27" t="s">
        <v>10</v>
      </c>
      <c r="N3" s="32"/>
      <c r="O3" s="32"/>
      <c r="P3" s="132" t="str">
        <f>+'(1)'!$C$1&amp;"년"&amp;'(1)'!$E$1&amp;"월"&amp;$G$1&amp;"일"</f>
        <v>2024년1월1일</v>
      </c>
      <c r="Q3" s="132"/>
      <c r="R3" s="33"/>
    </row>
    <row r="4" spans="3:25" ht="16.5" customHeight="1" thickBot="1">
      <c r="C4" s="34" t="s">
        <v>15</v>
      </c>
      <c r="D4" s="35">
        <v>4858</v>
      </c>
      <c r="E4" s="34" t="str">
        <f>+'[1](1)'!E4</f>
        <v>고액권</v>
      </c>
      <c r="F4" s="36">
        <v>155000</v>
      </c>
      <c r="H4" s="93" t="str">
        <f>+C4</f>
        <v>판매량</v>
      </c>
      <c r="I4" s="35">
        <v>4552.7340000000004</v>
      </c>
      <c r="J4" s="42" t="str">
        <f>+'[1](1)'!J4</f>
        <v>고액권</v>
      </c>
      <c r="K4" s="36">
        <v>260000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54418</v>
      </c>
      <c r="S4" s="41" t="s">
        <v>17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3000</v>
      </c>
      <c r="H5" s="94" t="str">
        <f>+C5</f>
        <v>법인전표</v>
      </c>
      <c r="I5" s="43"/>
      <c r="J5" s="42" t="str">
        <f>+'[1](1)'!J5</f>
        <v>천원권</v>
      </c>
      <c r="K5" s="44">
        <v>1000</v>
      </c>
      <c r="M5" s="38"/>
      <c r="N5" s="45" t="str">
        <f>+C4</f>
        <v>판매량</v>
      </c>
      <c r="O5" s="46">
        <f>SUM(D4+I4+D17+I17+D35+I35)</f>
        <v>12753.313</v>
      </c>
      <c r="P5" s="47" t="str">
        <f>+E4</f>
        <v>고액권</v>
      </c>
      <c r="Q5" s="48">
        <f>SUM(F4+K4+F17+K17+F35+K35)</f>
        <v>500000</v>
      </c>
      <c r="R5" s="49">
        <v>13</v>
      </c>
      <c r="S5" s="41" t="s">
        <v>20</v>
      </c>
    </row>
    <row r="6" spans="3:25" ht="16.5" customHeight="1">
      <c r="C6" s="42" t="s">
        <v>21</v>
      </c>
      <c r="D6" s="50"/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/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4700</v>
      </c>
      <c r="R6" s="49">
        <v>2</v>
      </c>
      <c r="S6" s="41" t="s">
        <v>23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4854802</v>
      </c>
      <c r="H8" s="94" t="str">
        <f t="shared" si="2"/>
        <v>자가소비</v>
      </c>
      <c r="I8" s="50"/>
      <c r="J8" s="42" t="str">
        <f>+'[1](1)'!J8</f>
        <v>신용카드</v>
      </c>
      <c r="K8" s="44">
        <v>9263763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12626167</v>
      </c>
      <c r="R9" s="40"/>
    </row>
    <row r="10" spans="3:25" ht="16.5" customHeight="1">
      <c r="C10" s="42" t="s">
        <v>49</v>
      </c>
      <c r="D10" s="50"/>
      <c r="E10" s="42" t="str">
        <f>+'[1](1)'!E10</f>
        <v>OK케시백</v>
      </c>
      <c r="F10" s="44"/>
      <c r="H10" s="94" t="str">
        <f t="shared" si="2"/>
        <v>고객우대</v>
      </c>
      <c r="I10" s="50"/>
      <c r="J10" s="42" t="str">
        <f>+'[1](1)'!J10</f>
        <v>OK케시백</v>
      </c>
      <c r="K10" s="44">
        <v>28000</v>
      </c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M11" s="38"/>
      <c r="N11" s="51" t="str">
        <f t="shared" si="3"/>
        <v>고객우대</v>
      </c>
      <c r="O11" s="54">
        <f>SUM(D10+I10+D23+I23+D41+I41)</f>
        <v>50.26</v>
      </c>
      <c r="P11" s="51" t="str">
        <f t="shared" si="4"/>
        <v>OK케시백</v>
      </c>
      <c r="Q11" s="53">
        <f>SUM(F10+K10+F23+K23+F41+K41)</f>
        <v>28000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/>
      <c r="M12" s="38"/>
      <c r="N12" s="51" t="str">
        <f t="shared" si="3"/>
        <v>-</v>
      </c>
      <c r="O12" s="52">
        <f>SUM(O11*-35)</f>
        <v>-1759.1</v>
      </c>
      <c r="P12" s="51" t="str">
        <f t="shared" si="4"/>
        <v>모바일</v>
      </c>
      <c r="Q12" s="53">
        <f>SUM(F11+K11+F24+K24+F42+K42)</f>
        <v>0</v>
      </c>
      <c r="R12" s="40"/>
    </row>
    <row r="13" spans="3:25" ht="16.5" customHeight="1" thickBot="1">
      <c r="C13" s="59" t="s">
        <v>33</v>
      </c>
      <c r="D13" s="60">
        <f>SUM((D4-D5-D6-D7-D8-D9)*$I$1+D11)</f>
        <v>5013456</v>
      </c>
      <c r="E13" s="29" t="str">
        <f>+'[1](1)'!E13</f>
        <v>합계</v>
      </c>
      <c r="F13" s="61">
        <f>SUM(F4:F12)</f>
        <v>5012802</v>
      </c>
      <c r="G13" s="62"/>
      <c r="H13" s="92" t="str">
        <f t="shared" si="2"/>
        <v>합계</v>
      </c>
      <c r="I13" s="60">
        <f>SUM((I4-I5-I6-I7-I8-I9)*$I$1+I11)</f>
        <v>4698421.4880000008</v>
      </c>
      <c r="J13" s="29" t="str">
        <f t="shared" ref="J13" si="5">+E13</f>
        <v>합계</v>
      </c>
      <c r="K13" s="61">
        <f>IF(K8=0,0,SUM(K4:K12)-F8)</f>
        <v>4697961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-654</v>
      </c>
      <c r="K14" s="67">
        <f>SUM(K13-I13)</f>
        <v>-460.48800000082701</v>
      </c>
      <c r="N14" s="39" t="str">
        <f t="shared" si="3"/>
        <v>합계</v>
      </c>
      <c r="O14" s="68">
        <f>SUM((O5-O6-O7-O8-O9-O10)*+$I$1+O12)</f>
        <v>13159659.916000001</v>
      </c>
      <c r="P14" s="39" t="str">
        <f t="shared" si="4"/>
        <v>합계</v>
      </c>
      <c r="Q14" s="69">
        <f>SUM(Q5:Q13)</f>
        <v>13158867</v>
      </c>
    </row>
    <row r="15" spans="3:25" ht="16.5" customHeight="1" thickBot="1">
      <c r="C15" s="27">
        <v>3</v>
      </c>
      <c r="H15" s="27">
        <v>4</v>
      </c>
      <c r="Q15" s="70">
        <f>SUM(F14+K14+F27+K27)</f>
        <v>-792.91600000113249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3342.5790000000002</v>
      </c>
      <c r="E17" s="34" t="str">
        <f>+E4</f>
        <v>고액권</v>
      </c>
      <c r="F17" s="36">
        <v>85000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700</v>
      </c>
      <c r="H18" s="94" t="str">
        <f>+C5</f>
        <v>법인전표</v>
      </c>
      <c r="I18" s="43"/>
      <c r="J18" s="42" t="str">
        <f>+E5</f>
        <v>천원권</v>
      </c>
      <c r="K18" s="44"/>
      <c r="N18" s="130" t="s">
        <v>34</v>
      </c>
      <c r="O18" s="143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0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4" t="s">
        <v>37</v>
      </c>
      <c r="O19" s="135"/>
      <c r="P19" s="117">
        <v>7</v>
      </c>
      <c r="Q19" s="48">
        <f>SUM(P19*1000)</f>
        <v>7000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0" t="s">
        <v>38</v>
      </c>
      <c r="O20" s="141"/>
      <c r="P20" s="118">
        <v>74</v>
      </c>
      <c r="Q20" s="53">
        <f>SUM(P20*1000)</f>
        <v>74000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12626167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0" t="s">
        <v>56</v>
      </c>
      <c r="O21" s="141"/>
      <c r="P21" s="118">
        <v>2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2" t="s">
        <v>58</v>
      </c>
      <c r="O22" s="137"/>
      <c r="P22" s="118">
        <v>8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50.26</v>
      </c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36" t="s">
        <v>60</v>
      </c>
      <c r="O23" s="137"/>
      <c r="P23" s="118">
        <v>9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-1759.1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36" t="s">
        <v>63</v>
      </c>
      <c r="O24" s="137"/>
      <c r="P24" s="118">
        <v>4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36"/>
      <c r="O25" s="137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3447782.4280000003</v>
      </c>
      <c r="E26" s="29" t="str">
        <f t="shared" si="8"/>
        <v>합계</v>
      </c>
      <c r="F26" s="61">
        <f>IF(F21=0,0,SUM(F17:F25)-K8)</f>
        <v>3448104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36"/>
      <c r="O26" s="137"/>
      <c r="P26" s="72"/>
      <c r="Q26" s="113"/>
      <c r="R26" s="32"/>
      <c r="S26" s="32"/>
    </row>
    <row r="27" spans="3:19" ht="15.75" customHeight="1" thickBot="1">
      <c r="F27" s="67">
        <f>SUM(F26-D26)</f>
        <v>321.57199999969453</v>
      </c>
      <c r="K27" s="67">
        <f>SUM(K26-I26)</f>
        <v>0</v>
      </c>
      <c r="N27" s="138" t="s">
        <v>39</v>
      </c>
      <c r="O27" s="139"/>
      <c r="P27" s="119">
        <f>+P28-SUM(P19:P26)</f>
        <v>-3</v>
      </c>
      <c r="Q27" s="73"/>
    </row>
    <row r="28" spans="3:19" ht="23.25" customHeight="1" thickBot="1">
      <c r="F28" s="67"/>
      <c r="K28" s="67"/>
      <c r="N28" s="130" t="s">
        <v>40</v>
      </c>
      <c r="O28" s="131"/>
      <c r="P28" s="120">
        <v>101</v>
      </c>
      <c r="Q28" s="69">
        <f>SUM(Q19:Q27)</f>
        <v>81000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30320</v>
      </c>
      <c r="P31" s="103">
        <v>30371</v>
      </c>
      <c r="Q31" s="104">
        <f>P31-O31</f>
        <v>51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10.614000000000001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9.4809999999999999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94.81</v>
      </c>
      <c r="M3" s="18" t="s">
        <v>10</v>
      </c>
      <c r="N3" s="3"/>
      <c r="O3" s="3"/>
      <c r="P3" s="145" t="str">
        <f>+'(1)'!C1&amp;"년"&amp;'(1)'!E1&amp;"월"&amp;C1&amp;"일"</f>
        <v>2024년1월10일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10897.609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7276.4210000000003</v>
      </c>
      <c r="J4" s="42" t="str">
        <f>+'[1](1)'!J4</f>
        <v>고액권</v>
      </c>
      <c r="K4" s="36">
        <v>80000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48680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</v>
      </c>
      <c r="L5" s="2"/>
      <c r="M5" s="20"/>
      <c r="N5" s="45" t="str">
        <f>+C4</f>
        <v>판매량</v>
      </c>
      <c r="O5" s="46">
        <f>SUM(D4+I4+D17+I17+D35+I35)</f>
        <v>18174.03</v>
      </c>
      <c r="P5" s="47" t="str">
        <f>+E4</f>
        <v>고액권</v>
      </c>
      <c r="Q5" s="48">
        <f>SUM(F4+K4+F17+K17+F35+K35)</f>
        <v>190000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170.93899999999999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2200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170.93899999999999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10943527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18371983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18371983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259.01100000000002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-9065.3850000000002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259.01100000000002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-9065.3850000000002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11060858.055</v>
      </c>
      <c r="E13" s="29" t="str">
        <f>+'[1](1)'!E13</f>
        <v>합계</v>
      </c>
      <c r="F13" s="61">
        <f>SUM(F4:F12)</f>
        <v>11060527</v>
      </c>
      <c r="G13" s="62"/>
      <c r="H13" s="29" t="str">
        <f t="shared" si="3"/>
        <v>합계</v>
      </c>
      <c r="I13" s="60">
        <f>SUM((I4-I5-I6-I7-I8-I9)*$I$1+I11)</f>
        <v>7509266.4720000001</v>
      </c>
      <c r="J13" s="29" t="str">
        <f t="shared" ref="J13" si="6">+E13</f>
        <v>합계</v>
      </c>
      <c r="K13" s="61">
        <f>IF(K8=0,0,SUM(K4:K12)-F8)</f>
        <v>7508656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-331.05499999970198</v>
      </c>
      <c r="G14" s="27"/>
      <c r="H14" s="27"/>
      <c r="I14" s="27"/>
      <c r="J14" s="27"/>
      <c r="K14" s="67">
        <f>SUM(K13-I13)</f>
        <v>-610.47200000006706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8937.7060000000001</v>
      </c>
      <c r="P14" s="39" t="str">
        <f t="shared" si="5"/>
        <v>합계</v>
      </c>
      <c r="Q14" s="69">
        <f>SUM(Q5:Q13)</f>
        <v>18569183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-941.52699999976903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36</v>
      </c>
      <c r="Q19" s="48">
        <f>SUM(P19*1000)</f>
        <v>36000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151</v>
      </c>
      <c r="Q20" s="53">
        <f>SUM(P20*1000)</f>
        <v>151000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16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32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27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264</v>
      </c>
      <c r="Q28" s="69">
        <f>SUM(Q19:Q27)</f>
        <v>187000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30703</v>
      </c>
      <c r="P31" s="103">
        <v>30785</v>
      </c>
      <c r="Q31" s="104">
        <f>P31-O31</f>
        <v>82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10.852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9.6059999999999999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105.666</v>
      </c>
      <c r="M3" s="18" t="s">
        <v>10</v>
      </c>
      <c r="N3" s="3"/>
      <c r="O3" s="3"/>
      <c r="P3" s="145" t="str">
        <f>+'(1)'!C1&amp;"년"&amp;'(1)'!E1&amp;"월"&amp;C1&amp;"일"</f>
        <v>2024년1월11일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10598.24</v>
      </c>
      <c r="E4" s="34" t="str">
        <f>+'[1](1)'!E4</f>
        <v>고액권</v>
      </c>
      <c r="F4" s="36">
        <v>205000</v>
      </c>
      <c r="G4" s="27"/>
      <c r="H4" s="34" t="str">
        <f>+C4</f>
        <v>판매량</v>
      </c>
      <c r="I4" s="35">
        <v>7984.3559999999998</v>
      </c>
      <c r="J4" s="42" t="str">
        <f>+'[1](1)'!J4</f>
        <v>고액권</v>
      </c>
      <c r="K4" s="36">
        <v>105000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30290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3700</v>
      </c>
      <c r="L5" s="2"/>
      <c r="M5" s="20"/>
      <c r="N5" s="45" t="str">
        <f>+C4</f>
        <v>판매량</v>
      </c>
      <c r="O5" s="46">
        <f>SUM(D4+I4+D17+I17+D35+I35)</f>
        <v>18582.595999999998</v>
      </c>
      <c r="P5" s="47" t="str">
        <f>+E4</f>
        <v>고액권</v>
      </c>
      <c r="Q5" s="48">
        <f>SUM(F4+K4+F17+K17+F35+K35)</f>
        <v>310000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158.54300000000001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22.082999999999998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6700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180.626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10548826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18624553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18624553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204.92699999999999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-7172.4449999999997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204.92699999999999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27231</v>
      </c>
      <c r="L12" s="2"/>
      <c r="M12" s="20"/>
      <c r="N12" s="51" t="str">
        <f t="shared" si="4"/>
        <v>-</v>
      </c>
      <c r="O12" s="55">
        <f>SUM(O11*-35)</f>
        <v>-7172.4449999999997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10766594.858999999</v>
      </c>
      <c r="E13" s="29" t="str">
        <f>+'[1](1)'!E13</f>
        <v>합계</v>
      </c>
      <c r="F13" s="61">
        <f>SUM(F4:F12)</f>
        <v>10766826</v>
      </c>
      <c r="G13" s="62"/>
      <c r="H13" s="29" t="str">
        <f t="shared" si="3"/>
        <v>합계</v>
      </c>
      <c r="I13" s="60">
        <f>SUM((I4-I5-I6-I7-I8-I9)*$I$1+I11)</f>
        <v>8217065.7360000005</v>
      </c>
      <c r="J13" s="29" t="str">
        <f t="shared" ref="J13" si="6">+E13</f>
        <v>합계</v>
      </c>
      <c r="K13" s="61">
        <f>IF(K8=0,0,SUM(K4:K12)-F8)</f>
        <v>8216658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27231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231.14100000075996</v>
      </c>
      <c r="G14" s="27"/>
      <c r="H14" s="27"/>
      <c r="I14" s="27"/>
      <c r="J14" s="27"/>
      <c r="K14" s="67">
        <f>SUM(K13-I13)</f>
        <v>-407.73600000049919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11229.524999999998</v>
      </c>
      <c r="P14" s="39" t="str">
        <f t="shared" si="5"/>
        <v>합계</v>
      </c>
      <c r="Q14" s="69">
        <f>SUM(Q5:Q13)</f>
        <v>18983484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-176.59499999973923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118</v>
      </c>
      <c r="Q20" s="53">
        <f>SUM(P20*1000)</f>
        <v>118000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160</v>
      </c>
      <c r="Q28" s="69">
        <f>SUM(Q19:Q27)</f>
        <v>126000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30785</v>
      </c>
      <c r="P31" s="103">
        <v>30860</v>
      </c>
      <c r="Q31" s="104">
        <f>P31-O31</f>
        <v>75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O5" sqref="O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11.218999999999999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9.74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116.88</v>
      </c>
      <c r="M3" s="18" t="s">
        <v>10</v>
      </c>
      <c r="N3" s="3"/>
      <c r="O3" s="3"/>
      <c r="P3" s="145" t="str">
        <f>+'(1)'!C1&amp;"년"&amp;'(1)'!E1&amp;"월"&amp;C1&amp;"일"</f>
        <v>2024년1월12일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10015.205</v>
      </c>
      <c r="E4" s="34" t="str">
        <f>+'[1](1)'!E4</f>
        <v>고액권</v>
      </c>
      <c r="F4" s="36">
        <v>30000</v>
      </c>
      <c r="G4" s="27"/>
      <c r="H4" s="34" t="str">
        <f>+C4</f>
        <v>판매량</v>
      </c>
      <c r="I4" s="35">
        <v>9195.2880000000005</v>
      </c>
      <c r="J4" s="42" t="str">
        <f>+'[1](1)'!J4</f>
        <v>고액권</v>
      </c>
      <c r="K4" s="36">
        <v>255000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46828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19210.493000000002</v>
      </c>
      <c r="P5" s="47" t="str">
        <f>+E4</f>
        <v>고액권</v>
      </c>
      <c r="Q5" s="48">
        <f>SUM(F4+K4+F17+K17+F35+K35)</f>
        <v>285000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280.69600000000003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27.588999999999999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308.28500000000003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9950386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19153951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19153951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395.77300000000002</v>
      </c>
      <c r="E10" s="42" t="str">
        <f>+'[1](1)'!E10</f>
        <v>OK케시백</v>
      </c>
      <c r="F10" s="44">
        <v>18000</v>
      </c>
      <c r="G10" s="27"/>
      <c r="H10" s="42" t="str">
        <f t="shared" si="3"/>
        <v>고객우대</v>
      </c>
      <c r="I10" s="50">
        <v>58.034999999999997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-13852.055</v>
      </c>
      <c r="E11" s="42" t="str">
        <f>+'[1](1)'!E11</f>
        <v>모바일</v>
      </c>
      <c r="F11" s="44">
        <v>30000</v>
      </c>
      <c r="G11" s="27"/>
      <c r="H11" s="83" t="str">
        <f t="shared" si="3"/>
        <v>-</v>
      </c>
      <c r="I11" s="55">
        <f>SUM(I10*-35)</f>
        <v>-2031.2249999999999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453.80799999999999</v>
      </c>
      <c r="P11" s="51" t="str">
        <f t="shared" si="5"/>
        <v>OK케시백</v>
      </c>
      <c r="Q11" s="53">
        <f>SUM(F10+K10+F23+K23+F41+K41)</f>
        <v>18000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-15883.279999999999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10032161.233000001</v>
      </c>
      <c r="E13" s="29" t="str">
        <f>+'[1](1)'!E13</f>
        <v>합계</v>
      </c>
      <c r="F13" s="61">
        <f>SUM(F4:F12)</f>
        <v>10032386</v>
      </c>
      <c r="G13" s="62"/>
      <c r="H13" s="29" t="str">
        <f t="shared" si="3"/>
        <v>합계</v>
      </c>
      <c r="I13" s="60">
        <f>SUM((I4-I5-I6-I7-I8-I9)*$I$1+I11)</f>
        <v>9459034.1430000011</v>
      </c>
      <c r="J13" s="29" t="str">
        <f t="shared" ref="J13" si="6">+E13</f>
        <v>합계</v>
      </c>
      <c r="K13" s="61">
        <f>IF(K8=0,0,SUM(K4:K12)-F8)</f>
        <v>9458565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224.76699999906123</v>
      </c>
      <c r="G14" s="27"/>
      <c r="H14" s="27"/>
      <c r="I14" s="27"/>
      <c r="J14" s="27"/>
      <c r="K14" s="67">
        <f>SUM(K13-I13)</f>
        <v>-469.14300000108778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3018.9280000000035</v>
      </c>
      <c r="P14" s="39" t="str">
        <f t="shared" si="5"/>
        <v>합계</v>
      </c>
      <c r="Q14" s="69">
        <f>SUM(Q5:Q13)</f>
        <v>19490951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-244.37600000202656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109</v>
      </c>
      <c r="Q20" s="53">
        <f>SUM(P20*1000)</f>
        <v>109000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160</v>
      </c>
      <c r="Q28" s="69">
        <f>SUM(Q19:Q27)</f>
        <v>121000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30860</v>
      </c>
      <c r="P31" s="103">
        <v>30927</v>
      </c>
      <c r="Q31" s="104">
        <f>P31-O31</f>
        <v>67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9.5030000000000001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9.7219999999999995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126.386</v>
      </c>
      <c r="M3" s="18" t="s">
        <v>10</v>
      </c>
      <c r="N3" s="3"/>
      <c r="O3" s="3"/>
      <c r="P3" s="145" t="str">
        <f>+'(1)'!C1&amp;"년"&amp;'(1)'!E1&amp;"월"&amp;C1&amp;"일"</f>
        <v>2024년1월13일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8231.8089999999993</v>
      </c>
      <c r="E4" s="34" t="str">
        <f>+'[1](1)'!E4</f>
        <v>고액권</v>
      </c>
      <c r="F4" s="36">
        <v>80000</v>
      </c>
      <c r="G4" s="27"/>
      <c r="H4" s="34" t="str">
        <f>+C4</f>
        <v>판매량</v>
      </c>
      <c r="I4" s="35">
        <v>8040.1260000000002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31514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1500</v>
      </c>
      <c r="L5" s="2"/>
      <c r="M5" s="20"/>
      <c r="N5" s="45" t="str">
        <f>+C4</f>
        <v>판매량</v>
      </c>
      <c r="O5" s="46">
        <f>SUM(D4+I4+D17+I17+D35+I35)</f>
        <v>16271.934999999999</v>
      </c>
      <c r="P5" s="47" t="str">
        <f>+E4</f>
        <v>고액권</v>
      </c>
      <c r="Q5" s="48">
        <f>SUM(F4+K4+F17+K17+F35+K35)</f>
        <v>235000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15.791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5500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15.791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8366476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8141054+F8</f>
        <v>16507530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16507530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197.02600000000001</v>
      </c>
      <c r="E10" s="42" t="str">
        <f>+'[1](1)'!E10</f>
        <v>OK케시백</v>
      </c>
      <c r="F10" s="44">
        <v>26000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-6895.9100000000008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197.02600000000001</v>
      </c>
      <c r="P11" s="51" t="str">
        <f t="shared" si="5"/>
        <v>OK케시백</v>
      </c>
      <c r="Q11" s="53">
        <f>SUM(F10+K10+F23+K23+F41+K41)</f>
        <v>26000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-6895.9100000000008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8472034.6659999993</v>
      </c>
      <c r="E13" s="29" t="str">
        <f>+'[1](1)'!E13</f>
        <v>합계</v>
      </c>
      <c r="F13" s="61">
        <f>SUM(F4:F12)</f>
        <v>8476476</v>
      </c>
      <c r="G13" s="62"/>
      <c r="H13" s="29" t="str">
        <f t="shared" si="3"/>
        <v>합계</v>
      </c>
      <c r="I13" s="60">
        <f>SUM((I4-I5-I6-I7-I8-I9)*$I$1+I11)</f>
        <v>8297410.0320000006</v>
      </c>
      <c r="J13" s="29" t="str">
        <f t="shared" ref="J13" si="6">+E13</f>
        <v>합계</v>
      </c>
      <c r="K13" s="61">
        <f>IF(K8=0,0,SUM(K4:K12)-F8)</f>
        <v>8297554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4441.3340000007302</v>
      </c>
      <c r="G14" s="27"/>
      <c r="H14" s="27"/>
      <c r="I14" s="27"/>
      <c r="J14" s="27"/>
      <c r="K14" s="67">
        <f>SUM(K13-I13)</f>
        <v>143.9679999994114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9360.2340000000004</v>
      </c>
      <c r="P14" s="39" t="str">
        <f t="shared" si="5"/>
        <v>합계</v>
      </c>
      <c r="Q14" s="69">
        <f>SUM(Q5:Q13)</f>
        <v>16774030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4585.3020000001416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90</v>
      </c>
      <c r="Q20" s="53">
        <f>SUM(P20*1000)</f>
        <v>90000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134</v>
      </c>
      <c r="Q28" s="69">
        <f>SUM(Q19:Q27)</f>
        <v>106000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30927</v>
      </c>
      <c r="P31" s="103">
        <v>30990</v>
      </c>
      <c r="Q31" s="104">
        <f>P31-O31</f>
        <v>63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5.7590000000000003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9.4390000000000001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132.14600000000002</v>
      </c>
      <c r="M3" s="18" t="s">
        <v>10</v>
      </c>
      <c r="N3" s="3"/>
      <c r="O3" s="3"/>
      <c r="P3" s="145" t="str">
        <f>+'(1)'!C1&amp;"년"&amp;'(1)'!E1&amp;"월"&amp;C1&amp;"일"</f>
        <v>2024년1월14일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5136.9629999999997</v>
      </c>
      <c r="E4" s="34" t="str">
        <f>+'[1](1)'!E4</f>
        <v>고액권</v>
      </c>
      <c r="F4" s="36">
        <v>215000</v>
      </c>
      <c r="G4" s="27"/>
      <c r="H4" s="34" t="str">
        <f>+C4</f>
        <v>판매량</v>
      </c>
      <c r="I4" s="35">
        <v>4724.1980000000003</v>
      </c>
      <c r="J4" s="42" t="str">
        <f>+'[1](1)'!J4</f>
        <v>고액권</v>
      </c>
      <c r="K4" s="36">
        <v>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56253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9861.1610000000001</v>
      </c>
      <c r="P5" s="47" t="str">
        <f>+E4</f>
        <v>고액권</v>
      </c>
      <c r="Q5" s="48">
        <f>SUM(F4+K4+F17+K17+F35+K35)</f>
        <v>255000</v>
      </c>
      <c r="R5" s="7">
        <v>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5051562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9875809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9875809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114.123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30000</v>
      </c>
      <c r="G11" s="27"/>
      <c r="H11" s="83" t="str">
        <f t="shared" si="3"/>
        <v>-</v>
      </c>
      <c r="I11" s="55">
        <f>SUM(I10*-35)</f>
        <v>-3994.3050000000003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114.123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-3994.3050000000003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5301345.8159999996</v>
      </c>
      <c r="E13" s="29" t="str">
        <f>+'[1](1)'!E13</f>
        <v>합계</v>
      </c>
      <c r="F13" s="61">
        <f>SUM(F4:F12)</f>
        <v>5300562</v>
      </c>
      <c r="G13" s="62"/>
      <c r="H13" s="29" t="str">
        <f t="shared" si="3"/>
        <v>합계</v>
      </c>
      <c r="I13" s="60">
        <f>SUM((I4-I5-I6-I7-I8-I9)*$I$1+I11)</f>
        <v>4871378.0310000004</v>
      </c>
      <c r="J13" s="29" t="str">
        <f t="shared" ref="J13" si="6">+E13</f>
        <v>합계</v>
      </c>
      <c r="K13" s="61">
        <f>IF(K8=0,0,SUM(K4:K12)-F8)</f>
        <v>4872247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-783.81599999964237</v>
      </c>
      <c r="G14" s="27"/>
      <c r="H14" s="27"/>
      <c r="I14" s="27"/>
      <c r="J14" s="27"/>
      <c r="K14" s="67">
        <f>SUM(K13-I13)</f>
        <v>868.96899999957532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5866.8559999999998</v>
      </c>
      <c r="P14" s="39" t="str">
        <f t="shared" si="5"/>
        <v>합계</v>
      </c>
      <c r="Q14" s="69">
        <f>SUM(Q5:Q13)</f>
        <v>10172809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85.152999999932945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72</v>
      </c>
      <c r="Q28" s="69">
        <f>SUM(Q19:Q27)</f>
        <v>46000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30990</v>
      </c>
      <c r="P31" s="103">
        <v>31012</v>
      </c>
      <c r="Q31" s="104">
        <f>P31-O31</f>
        <v>22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10.723000000000001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9.5250000000000004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142.875</v>
      </c>
      <c r="M3" s="18" t="s">
        <v>10</v>
      </c>
      <c r="N3" s="3"/>
      <c r="O3" s="3"/>
      <c r="P3" s="145" t="str">
        <f>+'(1)'!C1&amp;"년"&amp;'(1)'!E1&amp;"월"&amp;C1&amp;"일"</f>
        <v>2024년1월15일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11132.237999999999</v>
      </c>
      <c r="E4" s="34" t="str">
        <f>+'[1](1)'!E4</f>
        <v>고액권</v>
      </c>
      <c r="F4" s="36">
        <v>100000</v>
      </c>
      <c r="G4" s="27"/>
      <c r="H4" s="34" t="str">
        <f>+C4</f>
        <v>판매량</v>
      </c>
      <c r="I4" s="35">
        <v>7228.9719999999998</v>
      </c>
      <c r="J4" s="42" t="str">
        <f>+'[1](1)'!J4</f>
        <v>고액권</v>
      </c>
      <c r="K4" s="36">
        <v>60000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38445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2700</v>
      </c>
      <c r="L5" s="2"/>
      <c r="M5" s="20"/>
      <c r="N5" s="45" t="str">
        <f>+C4</f>
        <v>판매량</v>
      </c>
      <c r="O5" s="46">
        <f>SUM(D4+I4+D17+I17+D35+I35)</f>
        <v>18361.21</v>
      </c>
      <c r="P5" s="47" t="str">
        <f>+E4</f>
        <v>고액권</v>
      </c>
      <c r="Q5" s="48">
        <f>SUM(F4+K4+F17+K17+F35+K35)</f>
        <v>160000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251.41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5700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251.41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53.662999999999997</v>
      </c>
      <c r="E8" s="42" t="str">
        <f>+'[1](1)'!E8</f>
        <v>신용카드</v>
      </c>
      <c r="F8" s="44">
        <v>11030996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18428984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53.662999999999997</v>
      </c>
      <c r="P9" s="51" t="str">
        <f t="shared" si="5"/>
        <v>신용카드</v>
      </c>
      <c r="Q9" s="53">
        <f>IF(K8=0,F8,IF(F21=0,K8,IF(K21=0,F21,K21)))</f>
        <v>18428984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389.80200000000002</v>
      </c>
      <c r="E10" s="42" t="str">
        <f>+'[1](1)'!E10</f>
        <v>OK케시백</v>
      </c>
      <c r="F10" s="44">
        <v>21471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-13643.070000000002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389.80200000000002</v>
      </c>
      <c r="P11" s="51" t="str">
        <f t="shared" si="5"/>
        <v>OK케시백</v>
      </c>
      <c r="Q11" s="53">
        <f>SUM(F10+K10+F23+K23+F41+K41)</f>
        <v>21471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-13643.070000000002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11159991.209999999</v>
      </c>
      <c r="E13" s="29" t="str">
        <f>+'[1](1)'!E13</f>
        <v>합계</v>
      </c>
      <c r="F13" s="61">
        <f>SUM(F4:F12)</f>
        <v>11160467</v>
      </c>
      <c r="G13" s="62"/>
      <c r="H13" s="29" t="str">
        <f t="shared" si="3"/>
        <v>합계</v>
      </c>
      <c r="I13" s="60">
        <f>SUM((I4-I5-I6-I7-I8-I9)*$I$1+I11)</f>
        <v>7460299.1039999994</v>
      </c>
      <c r="J13" s="29" t="str">
        <f t="shared" ref="J13" si="6">+E13</f>
        <v>합계</v>
      </c>
      <c r="K13" s="61">
        <f>IF(K8=0,0,SUM(K4:K12)-F8)</f>
        <v>7460688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475.79000000096858</v>
      </c>
      <c r="G14" s="27"/>
      <c r="H14" s="27"/>
      <c r="I14" s="27"/>
      <c r="J14" s="27"/>
      <c r="K14" s="67">
        <f>SUM(K13-I13)</f>
        <v>388.8960000006482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4413.0669999999973</v>
      </c>
      <c r="P14" s="39" t="str">
        <f t="shared" si="5"/>
        <v>합계</v>
      </c>
      <c r="Q14" s="69">
        <f>SUM(Q5:Q13)</f>
        <v>18621155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864.68600000161678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68</v>
      </c>
      <c r="Q20" s="53">
        <f>SUM(P20*1000)</f>
        <v>68000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134</v>
      </c>
      <c r="Q28" s="69">
        <f>SUM(Q19:Q27)</f>
        <v>82000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31012</v>
      </c>
      <c r="P31" s="103">
        <v>31060</v>
      </c>
      <c r="Q31" s="104">
        <f>P31-O31</f>
        <v>48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10.236000000000001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9.5690000000000008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153.10400000000001</v>
      </c>
      <c r="M3" s="18" t="s">
        <v>10</v>
      </c>
      <c r="N3" s="3"/>
      <c r="O3" s="3"/>
      <c r="P3" s="145" t="str">
        <f>+'(1)'!C1&amp;"년"&amp;'(1)'!E1&amp;"월"&amp;C1&amp;"일"</f>
        <v>2024년1월16일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9632.5110000000004</v>
      </c>
      <c r="E4" s="34" t="str">
        <f>+'[1](1)'!E4</f>
        <v>고액권</v>
      </c>
      <c r="F4" s="36">
        <v>125000</v>
      </c>
      <c r="G4" s="27"/>
      <c r="H4" s="34" t="str">
        <f>+C4</f>
        <v>판매량</v>
      </c>
      <c r="I4" s="35">
        <v>7894.3149999999996</v>
      </c>
      <c r="J4" s="42" t="str">
        <f>+'[1](1)'!J4</f>
        <v>고액권</v>
      </c>
      <c r="K4" s="36">
        <v>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20661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</v>
      </c>
      <c r="L5" s="2"/>
      <c r="M5" s="20"/>
      <c r="N5" s="45" t="str">
        <f>+C4</f>
        <v>판매량</v>
      </c>
      <c r="O5" s="46">
        <f>SUM(D4+I4+D17+I17+D35+I35)</f>
        <v>17526.826000000001</v>
      </c>
      <c r="P5" s="47" t="str">
        <f>+E4</f>
        <v>고액권</v>
      </c>
      <c r="Q5" s="48">
        <f>SUM(F4+K4+F17+K17+F35+K35)</f>
        <v>190000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215.34100000000001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215.34100000000001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9585224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17662512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17662512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161.982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-5669.37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161.982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-5669.37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9712850.0700000003</v>
      </c>
      <c r="E13" s="29" t="str">
        <f>+'[1](1)'!E13</f>
        <v>합계</v>
      </c>
      <c r="F13" s="61">
        <f>SUM(F4:F12)</f>
        <v>9712224</v>
      </c>
      <c r="G13" s="62"/>
      <c r="H13" s="29" t="str">
        <f t="shared" si="3"/>
        <v>합계</v>
      </c>
      <c r="I13" s="60">
        <f>SUM((I4-I5-I6-I7-I8-I9)*$I$1+I11)</f>
        <v>8146933.0799999991</v>
      </c>
      <c r="J13" s="29" t="str">
        <f t="shared" ref="J13" si="6">+E13</f>
        <v>합계</v>
      </c>
      <c r="K13" s="61">
        <f>IF(K8=0,0,SUM(K4:K12)-F8)</f>
        <v>8147388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-626.07000000029802</v>
      </c>
      <c r="G14" s="27"/>
      <c r="H14" s="27"/>
      <c r="I14" s="27"/>
      <c r="J14" s="27"/>
      <c r="K14" s="67">
        <f>SUM(K13-I13)</f>
        <v>454.92000000085682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11642.115000000002</v>
      </c>
      <c r="P14" s="39" t="str">
        <f t="shared" si="5"/>
        <v>합계</v>
      </c>
      <c r="Q14" s="69">
        <f>SUM(Q5:Q13)</f>
        <v>17859612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-171.14999999944121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70</v>
      </c>
      <c r="Q20" s="53">
        <f>SUM(P20*1000)</f>
        <v>70000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108</v>
      </c>
      <c r="Q28" s="69">
        <f>SUM(Q19:Q27)</f>
        <v>89000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31060</v>
      </c>
      <c r="P31" s="103">
        <v>31104</v>
      </c>
      <c r="Q31" s="104">
        <f>P31-O31</f>
        <v>44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10.407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9.6180000000000003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163.506</v>
      </c>
      <c r="M3" s="18" t="s">
        <v>10</v>
      </c>
      <c r="N3" s="3"/>
      <c r="O3" s="3"/>
      <c r="P3" s="145" t="str">
        <f>+'(1)'!C1&amp;"년"&amp;'(1)'!E1&amp;"월"&amp;C1&amp;"일"</f>
        <v>2024년1월17일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9090.16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8730.4860000000008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39247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2300</v>
      </c>
      <c r="L5" s="2"/>
      <c r="M5" s="20"/>
      <c r="N5" s="45" t="str">
        <f>+C4</f>
        <v>판매량</v>
      </c>
      <c r="O5" s="46">
        <f>SUM(D4+I4+D17+I17+D35+I35)</f>
        <v>17820.646000000001</v>
      </c>
      <c r="P5" s="47" t="str">
        <f>+E4</f>
        <v>고액권</v>
      </c>
      <c r="Q5" s="48">
        <f>SUM(F4+K4+F17+K17+F35+K35)</f>
        <v>285000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150.898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6300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150.898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9065099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17855817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17855817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397.06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60.927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-13897.1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-2132.4450000000002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457.98700000000002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59326</v>
      </c>
      <c r="L12" s="2"/>
      <c r="M12" s="20"/>
      <c r="N12" s="51" t="str">
        <f t="shared" si="4"/>
        <v>-</v>
      </c>
      <c r="O12" s="55">
        <f>SUM(O11*-35)</f>
        <v>-16029.545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9211421.2840000018</v>
      </c>
      <c r="E13" s="29" t="str">
        <f>+'[1](1)'!E13</f>
        <v>합계</v>
      </c>
      <c r="F13" s="61">
        <f>SUM(F4:F12)</f>
        <v>9211099</v>
      </c>
      <c r="G13" s="62"/>
      <c r="H13" s="29" t="str">
        <f t="shared" si="3"/>
        <v>합계</v>
      </c>
      <c r="I13" s="60">
        <f>SUM((I4-I5-I6-I7-I8-I9)*$I$1+I11)</f>
        <v>9007729.1070000008</v>
      </c>
      <c r="J13" s="29" t="str">
        <f t="shared" ref="J13" si="6">+E13</f>
        <v>합계</v>
      </c>
      <c r="K13" s="61">
        <f>IF(K8=0,0,SUM(K4:K12)-F8)</f>
        <v>9007344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59326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-322.28400000184774</v>
      </c>
      <c r="G14" s="27"/>
      <c r="H14" s="27"/>
      <c r="I14" s="27"/>
      <c r="J14" s="27"/>
      <c r="K14" s="67">
        <f>SUM(K13-I13)</f>
        <v>-385.10700000077486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1640.2029999999995</v>
      </c>
      <c r="P14" s="39" t="str">
        <f t="shared" si="5"/>
        <v>합계</v>
      </c>
      <c r="Q14" s="69">
        <f>SUM(Q5:Q13)</f>
        <v>18218443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-707.3910000026226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2</v>
      </c>
      <c r="Q19" s="48">
        <f>SUM(P19*1000)</f>
        <v>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29</v>
      </c>
      <c r="Q28" s="69">
        <f>SUM(Q19:Q27)</f>
        <v>23000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31104</v>
      </c>
      <c r="P31" s="103">
        <v>31118</v>
      </c>
      <c r="Q31" s="104">
        <f>P31-O31</f>
        <v>14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10.978999999999999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9.6940000000000008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174.49200000000002</v>
      </c>
      <c r="M3" s="18" t="s">
        <v>10</v>
      </c>
      <c r="N3" s="3"/>
      <c r="O3" s="3"/>
      <c r="P3" s="145" t="str">
        <f>+'(1)'!C1&amp;"년"&amp;'(1)'!E1&amp;"월"&amp;C1&amp;"일"</f>
        <v>2024년1월18일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10651.673000000001</v>
      </c>
      <c r="E4" s="34" t="str">
        <f>+'[1](1)'!E4</f>
        <v>고액권</v>
      </c>
      <c r="F4" s="36">
        <v>160000</v>
      </c>
      <c r="G4" s="27"/>
      <c r="H4" s="34" t="str">
        <f>+C4</f>
        <v>판매량</v>
      </c>
      <c r="I4" s="35">
        <v>8147.9459999999999</v>
      </c>
      <c r="J4" s="42" t="str">
        <f>+'[1](1)'!J4</f>
        <v>고액권</v>
      </c>
      <c r="K4" s="36">
        <v>105000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20038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8500</v>
      </c>
      <c r="L5" s="2"/>
      <c r="M5" s="20"/>
      <c r="N5" s="45" t="str">
        <f>+C4</f>
        <v>판매량</v>
      </c>
      <c r="O5" s="46">
        <f>SUM(D4+I4+D17+I17+D35+I35)</f>
        <v>18799.618999999999</v>
      </c>
      <c r="P5" s="47" t="str">
        <f>+E4</f>
        <v>고액권</v>
      </c>
      <c r="Q5" s="48">
        <f>SUM(F4+K4+F17+K17+F35+K35)</f>
        <v>265000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275.77499999999998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11500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275.77499999999998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10479012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18766884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18766884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270.49700000000001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46.186999999999998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-9467.3950000000004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-1616.5449999999998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316.68400000000003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51837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-11083.94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10698459.341000002</v>
      </c>
      <c r="E13" s="29" t="str">
        <f>+'[1](1)'!E13</f>
        <v>합계</v>
      </c>
      <c r="F13" s="61">
        <f>SUM(F4:F12)</f>
        <v>10698849</v>
      </c>
      <c r="G13" s="62"/>
      <c r="H13" s="29" t="str">
        <f t="shared" si="3"/>
        <v>합계</v>
      </c>
      <c r="I13" s="60">
        <f>SUM((I4-I5-I6-I7-I8-I9)*$I$1+I11)</f>
        <v>8407063.727</v>
      </c>
      <c r="J13" s="29" t="str">
        <f t="shared" ref="J13" si="6">+E13</f>
        <v>합계</v>
      </c>
      <c r="K13" s="61">
        <f>IF(K8=0,0,SUM(K4:K12)-F8)</f>
        <v>8406372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51837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389.65899999812245</v>
      </c>
      <c r="G14" s="27"/>
      <c r="H14" s="27"/>
      <c r="I14" s="27"/>
      <c r="J14" s="27"/>
      <c r="K14" s="67">
        <f>SUM(K13-I13)</f>
        <v>-691.7269999999553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7439.9039999999968</v>
      </c>
      <c r="P14" s="39" t="str">
        <f t="shared" si="5"/>
        <v>합계</v>
      </c>
      <c r="Q14" s="69">
        <f>SUM(Q5:Q13)</f>
        <v>19105221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-302.06800000183284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24</v>
      </c>
      <c r="Q19" s="48">
        <f>SUM(P19*1000)</f>
        <v>24000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127</v>
      </c>
      <c r="Q20" s="53">
        <f>SUM(P20*1000)</f>
        <v>127000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38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27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22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239</v>
      </c>
      <c r="Q28" s="69">
        <f>SUM(Q19:Q27)</f>
        <v>151000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31118</v>
      </c>
      <c r="P31" s="103">
        <v>31186</v>
      </c>
      <c r="Q31" s="104">
        <f>P31-O31</f>
        <v>68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11.178000000000001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9.7720000000000002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185.66800000000001</v>
      </c>
      <c r="M3" s="18" t="s">
        <v>10</v>
      </c>
      <c r="N3" s="3"/>
      <c r="O3" s="3"/>
      <c r="P3" s="145" t="str">
        <f>+'(1)'!C1&amp;"년"&amp;'(1)'!E1&amp;"월"&amp;C1&amp;"일"</f>
        <v>2024년1월19일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10833.485000000001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8307.5329999999994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37525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2700</v>
      </c>
      <c r="L5" s="2"/>
      <c r="M5" s="20"/>
      <c r="N5" s="45" t="str">
        <f>+C4</f>
        <v>판매량</v>
      </c>
      <c r="O5" s="46">
        <f>SUM(D4+I4+D17+I17+D35+I35)</f>
        <v>19141.018</v>
      </c>
      <c r="P5" s="47" t="str">
        <f>+E4</f>
        <v>고액권</v>
      </c>
      <c r="Q5" s="48">
        <f>SUM(F4+K4+F17+K17+F35+K35)</f>
        <v>290000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100.71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6700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100.71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10907767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19338505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19338505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400.38900000000001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-14013.615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400.38900000000001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-14013.615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11062210.185000001</v>
      </c>
      <c r="E13" s="29" t="str">
        <f>+'[1](1)'!E13</f>
        <v>합계</v>
      </c>
      <c r="F13" s="61">
        <f>SUM(F4:F12)</f>
        <v>11061767</v>
      </c>
      <c r="G13" s="62"/>
      <c r="H13" s="29" t="str">
        <f t="shared" si="3"/>
        <v>합계</v>
      </c>
      <c r="I13" s="60">
        <f>SUM((I4-I5-I6-I7-I8-I9)*$I$1+I11)</f>
        <v>8573374.0559999999</v>
      </c>
      <c r="J13" s="29" t="str">
        <f t="shared" ref="J13" si="6">+E13</f>
        <v>합계</v>
      </c>
      <c r="K13" s="61">
        <f>IF(K8=0,0,SUM(K4:K12)-F8)</f>
        <v>8573438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-443.18500000052154</v>
      </c>
      <c r="G14" s="27"/>
      <c r="H14" s="27"/>
      <c r="I14" s="27"/>
      <c r="J14" s="27"/>
      <c r="K14" s="67">
        <f>SUM(K13-I13)</f>
        <v>63.94400000013411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5026.6930000000011</v>
      </c>
      <c r="P14" s="39" t="str">
        <f t="shared" si="5"/>
        <v>합계</v>
      </c>
      <c r="Q14" s="69">
        <f>SUM(Q5:Q13)</f>
        <v>19635205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-379.24100000038743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135</v>
      </c>
      <c r="Q20" s="53">
        <f>SUM(P20*1000)</f>
        <v>135000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-30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160</v>
      </c>
      <c r="Q28" s="69">
        <f>SUM(Q19:Q27)</f>
        <v>145000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31186</v>
      </c>
      <c r="P31" s="103">
        <v>31270</v>
      </c>
      <c r="Q31" s="104">
        <f>P31-O31</f>
        <v>84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f>'(1)'!E1</f>
        <v>1</v>
      </c>
      <c r="F1" s="27"/>
      <c r="G1" s="27"/>
      <c r="H1" s="27"/>
      <c r="I1" s="27">
        <f>'(1)'!I1</f>
        <v>1032</v>
      </c>
      <c r="J1" s="27"/>
      <c r="K1" s="27"/>
      <c r="L1" s="31">
        <f>+ROUND(+O5*0.584/1000,3)</f>
        <v>9.7810000000000006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8.6150000000000002</v>
      </c>
      <c r="M2" s="27" t="s">
        <v>7</v>
      </c>
      <c r="N2" s="133" t="s">
        <v>42</v>
      </c>
      <c r="O2" s="133"/>
      <c r="P2" s="133"/>
      <c r="Q2" s="133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17.23</v>
      </c>
      <c r="M3" s="27" t="s">
        <v>10</v>
      </c>
      <c r="N3" s="32"/>
      <c r="O3" s="32"/>
      <c r="P3" s="132" t="str">
        <f>+'(1)'!C1&amp;"년"&amp;'(1)'!E1&amp;"월"&amp;C1&amp;"일"</f>
        <v>2024년1월2일</v>
      </c>
      <c r="Q3" s="132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9649.116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7099.4690000000001</v>
      </c>
      <c r="J4" s="42" t="str">
        <f>+'[1](1)'!J4</f>
        <v>고액권</v>
      </c>
      <c r="K4" s="36">
        <v>150000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37796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1600</v>
      </c>
      <c r="L5" s="37"/>
      <c r="M5" s="82"/>
      <c r="N5" s="45" t="str">
        <f>+C4</f>
        <v>판매량</v>
      </c>
      <c r="O5" s="46">
        <f>SUM(D4+I4+D17+I17+D35+I35)</f>
        <v>16748.584999999999</v>
      </c>
      <c r="P5" s="47" t="str">
        <f>+E4</f>
        <v>고액권</v>
      </c>
      <c r="Q5" s="48">
        <f>SUM(F4+K4+F17+K17+F35+K35)</f>
        <v>335000</v>
      </c>
      <c r="R5" s="49">
        <v>15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188.76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1600</v>
      </c>
      <c r="R6" s="49">
        <v>2.2000000000000002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188.76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9565455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16735650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16735650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362.09300000000002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5000</v>
      </c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-12673.255000000001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37"/>
      <c r="M11" s="82"/>
      <c r="N11" s="51" t="str">
        <f t="shared" si="3"/>
        <v>고객우대</v>
      </c>
      <c r="O11" s="54">
        <f>SUM(D10+I10+D23+I23+D41+I41)</f>
        <v>362.09300000000002</v>
      </c>
      <c r="P11" s="51" t="str">
        <f t="shared" si="4"/>
        <v>OK케시백</v>
      </c>
      <c r="Q11" s="53">
        <f>SUM(F10+K10+F23+K23+F41+K41)</f>
        <v>5000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-12673.255000000001</v>
      </c>
      <c r="P12" s="51" t="str">
        <f t="shared" si="4"/>
        <v>모바일</v>
      </c>
      <c r="Q12" s="53">
        <f>SUM(F11+K11+F24+K24+F42+K42)</f>
        <v>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9750414.1369999982</v>
      </c>
      <c r="E13" s="29" t="str">
        <f>+'[1](1)'!E13</f>
        <v>합계</v>
      </c>
      <c r="F13" s="61">
        <f>SUM(F4:F12)</f>
        <v>9750455</v>
      </c>
      <c r="G13" s="62"/>
      <c r="H13" s="29" t="str">
        <f t="shared" si="2"/>
        <v>합계</v>
      </c>
      <c r="I13" s="60">
        <f>SUM((I4-I5-I6-I7-I8-I9)*$I$1+I11)</f>
        <v>7326652.0080000004</v>
      </c>
      <c r="J13" s="29" t="str">
        <f t="shared" ref="J13" si="5">+E13</f>
        <v>합계</v>
      </c>
      <c r="K13" s="61">
        <f>IF(K8=0,0,SUM(K4:K12)-F8)</f>
        <v>7326795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40.863000001758337</v>
      </c>
      <c r="G14" s="27"/>
      <c r="H14" s="27"/>
      <c r="I14" s="27"/>
      <c r="J14" s="27"/>
      <c r="K14" s="67">
        <f>SUM(K13-I13)</f>
        <v>142.99199999962002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3886.5699999999997</v>
      </c>
      <c r="P14" s="39" t="str">
        <f t="shared" si="4"/>
        <v>합계</v>
      </c>
      <c r="Q14" s="69">
        <f>SUM(Q5:Q13)</f>
        <v>17077250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183.85500000137836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10</v>
      </c>
      <c r="Q19" s="48">
        <f>SUM(P19*1000)</f>
        <v>10000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81</v>
      </c>
      <c r="Q20" s="53">
        <f>SUM(P20*1000)</f>
        <v>81000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11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19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14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36"/>
      <c r="O26" s="137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-4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0" t="s">
        <v>40</v>
      </c>
      <c r="O28" s="131"/>
      <c r="P28" s="120">
        <v>142</v>
      </c>
      <c r="Q28" s="69">
        <f>SUM(Q19:Q27)</f>
        <v>91000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30371</v>
      </c>
      <c r="P31" s="103">
        <v>30424</v>
      </c>
      <c r="Q31" s="104">
        <f>P31-O31</f>
        <v>53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4:O24"/>
    <mergeCell ref="N27:O27"/>
    <mergeCell ref="N22:O22"/>
    <mergeCell ref="N23:O23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5" sqref="I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9.4670000000000005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9.7569999999999997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195.14</v>
      </c>
      <c r="M3" s="18" t="s">
        <v>10</v>
      </c>
      <c r="N3" s="3"/>
      <c r="O3" s="3"/>
      <c r="P3" s="145" t="str">
        <f>+'(1)'!C1&amp;"년"&amp;'(1)'!E1&amp;"월"&amp;C1&amp;"일"</f>
        <v>2024년1월20일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8423.0630000000001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7788.1289999999999</v>
      </c>
      <c r="J4" s="42" t="str">
        <f>+'[1](1)'!J4</f>
        <v>고액권</v>
      </c>
      <c r="K4" s="36">
        <v>215000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20940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16211.191999999999</v>
      </c>
      <c r="P5" s="47" t="str">
        <f>+E4</f>
        <v>고액권</v>
      </c>
      <c r="Q5" s="48">
        <f>SUM(F4+K4+F17+K17+F35+K35)</f>
        <v>385000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63.96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63.96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8453821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F8+7820310</f>
        <v>16274131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16274131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109.193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-3821.7550000000001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109.193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-3821.7550000000001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8622772.5409999993</v>
      </c>
      <c r="E13" s="29" t="str">
        <f>+'[1](1)'!E13</f>
        <v>합계</v>
      </c>
      <c r="F13" s="61">
        <f>SUM(F4:F12)</f>
        <v>8623821</v>
      </c>
      <c r="G13" s="62"/>
      <c r="H13" s="29" t="str">
        <f t="shared" si="3"/>
        <v>합계</v>
      </c>
      <c r="I13" s="60">
        <f>SUM((I4-I5-I6-I7-I8-I9)*$I$1+I11)</f>
        <v>8037349.1279999996</v>
      </c>
      <c r="J13" s="29" t="str">
        <f t="shared" ref="J13" si="6">+E13</f>
        <v>합계</v>
      </c>
      <c r="K13" s="61">
        <f>IF(K8=0,0,SUM(K4:K12)-F8)</f>
        <v>8036310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1048.4590000007302</v>
      </c>
      <c r="G14" s="27"/>
      <c r="H14" s="27"/>
      <c r="I14" s="27"/>
      <c r="J14" s="27"/>
      <c r="K14" s="67">
        <f>SUM(K13-I13)</f>
        <v>-1039.1279999995604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12325.476999999999</v>
      </c>
      <c r="P14" s="39" t="str">
        <f t="shared" si="5"/>
        <v>합계</v>
      </c>
      <c r="Q14" s="69">
        <f>SUM(Q5:Q13)</f>
        <v>16660131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9.3310000011697412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59</v>
      </c>
      <c r="Q28" s="69">
        <f>SUM(Q19:Q27)</f>
        <v>40000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31270</v>
      </c>
      <c r="P31" s="103">
        <v>31292</v>
      </c>
      <c r="Q31" s="104">
        <f>P31-O31</f>
        <v>22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7.0049999999999999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9.6259999999999994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202.14599999999999</v>
      </c>
      <c r="M3" s="18" t="s">
        <v>10</v>
      </c>
      <c r="N3" s="3"/>
      <c r="O3" s="3"/>
      <c r="P3" s="145" t="str">
        <f>+'(1)'!C1&amp;"년"&amp;'(1)'!E1&amp;"월"&amp;C1&amp;"일"</f>
        <v>2024년1월21일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7331.6639999999998</v>
      </c>
      <c r="E4" s="34" t="str">
        <f>+'[1](1)'!E4</f>
        <v>고액권</v>
      </c>
      <c r="F4" s="36">
        <v>60000</v>
      </c>
      <c r="G4" s="27"/>
      <c r="H4" s="34" t="str">
        <f>+C4</f>
        <v>판매량</v>
      </c>
      <c r="I4" s="35">
        <v>4662.7160000000003</v>
      </c>
      <c r="J4" s="42" t="str">
        <f>+'[1](1)'!J4</f>
        <v>고액권</v>
      </c>
      <c r="K4" s="36">
        <v>60000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45046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3300</v>
      </c>
      <c r="L5" s="2"/>
      <c r="M5" s="20"/>
      <c r="N5" s="45" t="str">
        <f>+C4</f>
        <v>판매량</v>
      </c>
      <c r="O5" s="46">
        <f>SUM(D4+I4+D17+I17+D35+I35)</f>
        <v>11994.380000000001</v>
      </c>
      <c r="P5" s="47" t="str">
        <f>+E4</f>
        <v>고액권</v>
      </c>
      <c r="Q5" s="48">
        <f>SUM(F4+K4+F17+K17+F35+K35)</f>
        <v>120000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6300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7487400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12233180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12233180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193.965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64.468000000000004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-6788.7750000000005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-2256.38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258.43299999999999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-9045.1549999999988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7559488.4729999993</v>
      </c>
      <c r="E13" s="29" t="str">
        <f>+'[1](1)'!E13</f>
        <v>합계</v>
      </c>
      <c r="F13" s="61">
        <f>SUM(F4:F12)</f>
        <v>7560400</v>
      </c>
      <c r="G13" s="62"/>
      <c r="H13" s="29" t="str">
        <f t="shared" si="3"/>
        <v>합계</v>
      </c>
      <c r="I13" s="60">
        <f>SUM((I4-I5-I6-I7-I8-I9)*$I$1+I11)</f>
        <v>4809666.5320000006</v>
      </c>
      <c r="J13" s="29" t="str">
        <f t="shared" ref="J13" si="6">+E13</f>
        <v>합계</v>
      </c>
      <c r="K13" s="61">
        <f>IF(K8=0,0,SUM(K4:K12)-F8)</f>
        <v>4809080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911.52700000070035</v>
      </c>
      <c r="G14" s="27"/>
      <c r="H14" s="27"/>
      <c r="I14" s="27"/>
      <c r="J14" s="27"/>
      <c r="K14" s="67">
        <f>SUM(K13-I13)</f>
        <v>-586.5320000005886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2949.2250000000022</v>
      </c>
      <c r="P14" s="39" t="str">
        <f t="shared" si="5"/>
        <v>합계</v>
      </c>
      <c r="Q14" s="69">
        <f>SUM(Q5:Q13)</f>
        <v>12369480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324.99500000011176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58</v>
      </c>
      <c r="Q20" s="53">
        <f>SUM(P20*1000)</f>
        <v>58000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125</v>
      </c>
      <c r="Q28" s="69">
        <f>SUM(Q19:Q27)</f>
        <v>69000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31292</v>
      </c>
      <c r="P31" s="103">
        <v>31324</v>
      </c>
      <c r="Q31" s="104">
        <f>P31-O31</f>
        <v>32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10.566000000000001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9.6690000000000005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212.71800000000002</v>
      </c>
      <c r="M3" s="18" t="s">
        <v>10</v>
      </c>
      <c r="N3" s="3"/>
      <c r="O3" s="3"/>
      <c r="P3" s="145" t="str">
        <f>+'(1)'!C1&amp;"년"&amp;'(1)'!E1&amp;"월"&amp;C1&amp;"일"</f>
        <v>2024년1월22일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9921.6190000000006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8171.2740000000003</v>
      </c>
      <c r="J4" s="42" t="str">
        <f>+'[1](1)'!J4</f>
        <v>고액권</v>
      </c>
      <c r="K4" s="36">
        <v>130000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26699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5000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3200</v>
      </c>
      <c r="L5" s="2"/>
      <c r="M5" s="20"/>
      <c r="N5" s="45" t="str">
        <f>+C4</f>
        <v>판매량</v>
      </c>
      <c r="O5" s="46">
        <f>SUM(D4+I4+D17+I17+D35+I35)</f>
        <v>18092.893</v>
      </c>
      <c r="P5" s="47" t="str">
        <f>+E4</f>
        <v>고액권</v>
      </c>
      <c r="Q5" s="48">
        <f>SUM(F4+K4+F17+K17+F35+K35)</f>
        <v>340000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269.91699999999997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8200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269.91699999999997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9714279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18014456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18014456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151.387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-5298.5450000000001</v>
      </c>
      <c r="E11" s="42" t="str">
        <f>+'[1](1)'!E11</f>
        <v>모바일</v>
      </c>
      <c r="F11" s="44">
        <v>25000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151.387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-5298.5450000000001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9955257.9190000016</v>
      </c>
      <c r="E13" s="29" t="str">
        <f>+'[1](1)'!E13</f>
        <v>합계</v>
      </c>
      <c r="F13" s="61">
        <f>SUM(F4:F12)</f>
        <v>9954279</v>
      </c>
      <c r="G13" s="62"/>
      <c r="H13" s="29" t="str">
        <f t="shared" si="3"/>
        <v>합계</v>
      </c>
      <c r="I13" s="60">
        <f>SUM((I4-I5-I6-I7-I8-I9)*$I$1+I11)</f>
        <v>8432754.7680000011</v>
      </c>
      <c r="J13" s="29" t="str">
        <f t="shared" ref="J13" si="6">+E13</f>
        <v>합계</v>
      </c>
      <c r="K13" s="61">
        <f>IF(K8=0,0,SUM(K4:K12)-F8)</f>
        <v>8433377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-978.91900000162423</v>
      </c>
      <c r="G14" s="27"/>
      <c r="H14" s="27"/>
      <c r="I14" s="27"/>
      <c r="J14" s="27"/>
      <c r="K14" s="67">
        <f>SUM(K13-I13)</f>
        <v>622.23199999891222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12524.430999999999</v>
      </c>
      <c r="P14" s="39" t="str">
        <f t="shared" si="5"/>
        <v>합계</v>
      </c>
      <c r="Q14" s="69">
        <f>SUM(Q5:Q13)</f>
        <v>18387656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-356.68700000271201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31324</v>
      </c>
      <c r="P31" s="103">
        <v>31324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9.5890000000000004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9.6660000000000004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222.31800000000001</v>
      </c>
      <c r="M3" s="18" t="s">
        <v>10</v>
      </c>
      <c r="N3" s="3"/>
      <c r="O3" s="3"/>
      <c r="P3" s="145" t="str">
        <f>+'(1)'!C1&amp;"년"&amp;'(1)'!E1&amp;"월"&amp;C1&amp;"일"</f>
        <v>2024년1월23일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8203.348</v>
      </c>
      <c r="E4" s="34" t="str">
        <f>+'[1](1)'!E4</f>
        <v>고액권</v>
      </c>
      <c r="F4" s="36">
        <v>65000</v>
      </c>
      <c r="G4" s="27"/>
      <c r="H4" s="34" t="str">
        <f>+C4</f>
        <v>판매량</v>
      </c>
      <c r="I4" s="35">
        <v>8216.3850000000002</v>
      </c>
      <c r="J4" s="42" t="str">
        <f>+'[1](1)'!J4</f>
        <v>고액권</v>
      </c>
      <c r="K4" s="36">
        <v>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45937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16419.733</v>
      </c>
      <c r="P5" s="47" t="str">
        <f>+E4</f>
        <v>고액권</v>
      </c>
      <c r="Q5" s="48">
        <f>SUM(F4+K4+F17+K17+F35+K35)</f>
        <v>120000</v>
      </c>
      <c r="R5" s="7">
        <v>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149.06399999999999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149.06399999999999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8233329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16649392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16649392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382.464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110.786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-13386.24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-3877.51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493.25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-17263.75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8298634.8479999993</v>
      </c>
      <c r="E13" s="29" t="str">
        <f>+'[1](1)'!E13</f>
        <v>합계</v>
      </c>
      <c r="F13" s="61">
        <f>SUM(F4:F12)</f>
        <v>8298329</v>
      </c>
      <c r="G13" s="62"/>
      <c r="H13" s="29" t="str">
        <f t="shared" si="3"/>
        <v>합계</v>
      </c>
      <c r="I13" s="60">
        <f>SUM((I4-I5-I6-I7-I8-I9)*$I$1+I11)</f>
        <v>8475431.8100000005</v>
      </c>
      <c r="J13" s="29" t="str">
        <f t="shared" ref="J13" si="6">+E13</f>
        <v>합계</v>
      </c>
      <c r="K13" s="61">
        <f>IF(K8=0,0,SUM(K4:K12)-F8)</f>
        <v>8475063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-305.84799999929965</v>
      </c>
      <c r="G14" s="27"/>
      <c r="H14" s="27"/>
      <c r="I14" s="27"/>
      <c r="J14" s="27"/>
      <c r="K14" s="67">
        <f>SUM(K13-I13)</f>
        <v>-368.81000000052154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-993.08100000000013</v>
      </c>
      <c r="P14" s="39" t="str">
        <f t="shared" si="5"/>
        <v>합계</v>
      </c>
      <c r="Q14" s="69">
        <f>SUM(Q5:Q13)</f>
        <v>16773392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-674.65799999982119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31324</v>
      </c>
      <c r="P31" s="103">
        <v>31324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11.05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9.7240000000000002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233.376</v>
      </c>
      <c r="M3" s="18" t="s">
        <v>10</v>
      </c>
      <c r="N3" s="3"/>
      <c r="O3" s="3"/>
      <c r="P3" s="145" t="str">
        <f>+'(1)'!C1&amp;"년"&amp;'(1)'!E1&amp;"월"&amp;C1&amp;"일"</f>
        <v>2024년1월24일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10785.775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8136.0870000000004</v>
      </c>
      <c r="J4" s="42" t="str">
        <f>+'[1](1)'!J4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27375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1700</v>
      </c>
      <c r="L5" s="2"/>
      <c r="M5" s="20"/>
      <c r="N5" s="45" t="str">
        <f>+C4</f>
        <v>판매량</v>
      </c>
      <c r="O5" s="46">
        <f>SUM(D4+I4+D17+I17+D35+I35)</f>
        <v>18921.862000000001</v>
      </c>
      <c r="P5" s="47" t="str">
        <f>+E4</f>
        <v>고액권</v>
      </c>
      <c r="Q5" s="48">
        <f>SUM(F4+K4+F17+K17+F35+K35)</f>
        <v>305000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316.78100000000001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2700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316.78100000000001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10549637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18822241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18822241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276.49299999999999</v>
      </c>
      <c r="E10" s="42" t="str">
        <f>+'[1](1)'!E10</f>
        <v>OK케시백</v>
      </c>
      <c r="F10" s="44">
        <v>5000</v>
      </c>
      <c r="G10" s="27"/>
      <c r="H10" s="42" t="str">
        <f t="shared" si="3"/>
        <v>고객우대</v>
      </c>
      <c r="I10" s="50">
        <v>50.283000000000001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-9677.2549999999992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-1759.905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326.77600000000001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-11437.16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10794324.552999998</v>
      </c>
      <c r="E13" s="29" t="str">
        <f>+'[1](1)'!E13</f>
        <v>합계</v>
      </c>
      <c r="F13" s="61">
        <f>SUM(F4:F12)</f>
        <v>10795637</v>
      </c>
      <c r="G13" s="62"/>
      <c r="H13" s="29" t="str">
        <f t="shared" si="3"/>
        <v>합계</v>
      </c>
      <c r="I13" s="60">
        <f>SUM((I4-I5-I6-I7-I8-I9)*$I$1+I11)</f>
        <v>8394681.8790000007</v>
      </c>
      <c r="J13" s="29" t="str">
        <f t="shared" ref="J13" si="6">+E13</f>
        <v>합계</v>
      </c>
      <c r="K13" s="61">
        <f>IF(K8=0,0,SUM(K4:K12)-F8)</f>
        <v>8394304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1312.4470000024885</v>
      </c>
      <c r="G14" s="27"/>
      <c r="H14" s="27"/>
      <c r="I14" s="27"/>
      <c r="J14" s="27"/>
      <c r="K14" s="67">
        <f>SUM(K13-I13)</f>
        <v>-377.87900000065565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7167.9210000000021</v>
      </c>
      <c r="P14" s="39" t="str">
        <f t="shared" si="5"/>
        <v>합계</v>
      </c>
      <c r="Q14" s="69">
        <f>SUM(Q5:Q13)</f>
        <v>19189941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934.56800000183284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36</v>
      </c>
      <c r="Q20" s="53">
        <f>SUM(P20*1000)</f>
        <v>36000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67</v>
      </c>
      <c r="Q28" s="69">
        <f>SUM(Q19:Q27)</f>
        <v>49000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31324</v>
      </c>
      <c r="P31" s="103">
        <v>31343</v>
      </c>
      <c r="Q31" s="104">
        <f>P31-O31</f>
        <v>19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10.566000000000001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9.7579999999999991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243.95</v>
      </c>
      <c r="M3" s="18" t="s">
        <v>10</v>
      </c>
      <c r="N3" s="3"/>
      <c r="O3" s="3"/>
      <c r="P3" s="145" t="str">
        <f>+'(1)'!C1&amp;"년"&amp;'(1)'!E1&amp;"월"&amp;C1&amp;"일"</f>
        <v>2024년1월25일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9959.3760000000002</v>
      </c>
      <c r="E4" s="34" t="str">
        <f>+'[1](1)'!E4</f>
        <v>고액권</v>
      </c>
      <c r="F4" s="36">
        <v>70000</v>
      </c>
      <c r="G4" s="27"/>
      <c r="H4" s="34" t="str">
        <f>+C4</f>
        <v>판매량</v>
      </c>
      <c r="I4" s="35">
        <v>8133.7330000000002</v>
      </c>
      <c r="J4" s="42" t="str">
        <f>+'[1](1)'!J4</f>
        <v>고액권</v>
      </c>
      <c r="K4" s="36">
        <v>75000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45108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2500</v>
      </c>
      <c r="L5" s="2"/>
      <c r="M5" s="20"/>
      <c r="N5" s="45" t="str">
        <f>+C4</f>
        <v>판매량</v>
      </c>
      <c r="O5" s="46">
        <f>SUM(D4+I4+D17+I17+D35+I35)</f>
        <v>18093.109</v>
      </c>
      <c r="P5" s="47" t="str">
        <f>+E4</f>
        <v>고액권</v>
      </c>
      <c r="Q5" s="48">
        <f>SUM(F4+K4+F17+K17+F35+K35)</f>
        <v>145000</v>
      </c>
      <c r="R5" s="7">
        <v>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229.369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4500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229.369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9949825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18264031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18264031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553.245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62.332999999999998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-19363.575000000001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-2181.6549999999997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615.57799999999997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-21545.23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10022003.649</v>
      </c>
      <c r="E13" s="29" t="str">
        <f>+'[1](1)'!E13</f>
        <v>합계</v>
      </c>
      <c r="F13" s="61">
        <f>SUM(F4:F12)</f>
        <v>10021825</v>
      </c>
      <c r="G13" s="62"/>
      <c r="H13" s="29" t="str">
        <f t="shared" si="3"/>
        <v>합계</v>
      </c>
      <c r="I13" s="60">
        <f>SUM((I4-I5-I6-I7-I8-I9)*$I$1+I11)</f>
        <v>8391830.8010000009</v>
      </c>
      <c r="J13" s="29" t="str">
        <f t="shared" ref="J13" si="6">+E13</f>
        <v>합계</v>
      </c>
      <c r="K13" s="61">
        <f>IF(K8=0,0,SUM(K4:K12)-F8)</f>
        <v>8391706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-178.64900000020862</v>
      </c>
      <c r="G14" s="27"/>
      <c r="H14" s="27"/>
      <c r="I14" s="27"/>
      <c r="J14" s="27"/>
      <c r="K14" s="67">
        <f>SUM(K13-I13)</f>
        <v>-124.80100000090897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-3681.489999999998</v>
      </c>
      <c r="P14" s="39" t="str">
        <f t="shared" si="5"/>
        <v>합계</v>
      </c>
      <c r="Q14" s="69">
        <f>SUM(Q5:Q13)</f>
        <v>18413531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-303.45000000111759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57</v>
      </c>
      <c r="Q20" s="53">
        <f>SUM(P20*1000)</f>
        <v>57000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73000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31343</v>
      </c>
      <c r="P31" s="103">
        <v>31378</v>
      </c>
      <c r="Q31" s="104">
        <f>P31-O31</f>
        <v>35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K10" sqref="K10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11.396000000000001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9.8209999999999997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255.346</v>
      </c>
      <c r="M3" s="18" t="s">
        <v>10</v>
      </c>
      <c r="N3" s="3"/>
      <c r="O3" s="3"/>
      <c r="P3" s="145" t="str">
        <f>+'(1)'!C1&amp;"년"&amp;'(1)'!E1&amp;"월"&amp;C1&amp;"일"</f>
        <v>2024년1월26일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10778.851000000001</v>
      </c>
      <c r="E4" s="34" t="str">
        <f>+'[1](1)'!E4</f>
        <v>고액권</v>
      </c>
      <c r="F4" s="36">
        <v>245000</v>
      </c>
      <c r="G4" s="27"/>
      <c r="H4" s="34" t="str">
        <f>+C4</f>
        <v>판매량</v>
      </c>
      <c r="I4" s="35">
        <v>8734.7780000000002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25776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19513.629000000001</v>
      </c>
      <c r="P5" s="47" t="str">
        <f>+E4</f>
        <v>고액권</v>
      </c>
      <c r="Q5" s="48">
        <f>SUM(F4+K4+F17+K17+F35+K35)</f>
        <v>420000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197.43799999999999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19.827000000000002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217.26499999999999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10624285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19438081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19438081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181.27099999999999</v>
      </c>
      <c r="E10" s="42" t="str">
        <f>+'[1](1)'!E10</f>
        <v>OK케시백</v>
      </c>
      <c r="F10" s="44">
        <v>43293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4049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-6344.4849999999997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181.27099999999999</v>
      </c>
      <c r="P11" s="51" t="str">
        <f t="shared" si="5"/>
        <v>OK케시백</v>
      </c>
      <c r="Q11" s="53">
        <f>SUM(F10+K10+F23+K23+F41+K41)</f>
        <v>47342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-6344.4849999999997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10913673.731000001</v>
      </c>
      <c r="E13" s="29" t="str">
        <f>+'[1](1)'!E13</f>
        <v>합계</v>
      </c>
      <c r="F13" s="61">
        <f>SUM(F4:F12)</f>
        <v>10912578</v>
      </c>
      <c r="G13" s="62"/>
      <c r="H13" s="29" t="str">
        <f t="shared" si="3"/>
        <v>합계</v>
      </c>
      <c r="I13" s="60">
        <f>SUM((I4-I5-I6-I7-I8-I9)*$I$1+I11)</f>
        <v>8993829.432</v>
      </c>
      <c r="J13" s="29" t="str">
        <f t="shared" ref="J13" si="6">+E13</f>
        <v>합계</v>
      </c>
      <c r="K13" s="61">
        <f>IF(K8=0,0,SUM(K4:K12)-F8)</f>
        <v>8997845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-1095.7310000006109</v>
      </c>
      <c r="G14" s="27"/>
      <c r="H14" s="27"/>
      <c r="I14" s="27"/>
      <c r="J14" s="27"/>
      <c r="K14" s="67">
        <f>SUM(K13-I13)</f>
        <v>4015.5679999999702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12951.879000000001</v>
      </c>
      <c r="P14" s="39" t="str">
        <f t="shared" si="5"/>
        <v>합계</v>
      </c>
      <c r="Q14" s="69">
        <f>SUM(Q5:Q13)</f>
        <v>19910423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2919.8369999993593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110</v>
      </c>
      <c r="Q20" s="53">
        <f>SUM(P20*1000)</f>
        <v>110000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169</v>
      </c>
      <c r="Q28" s="69">
        <f>SUM(Q19:Q27)</f>
        <v>123000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31378</v>
      </c>
      <c r="P31" s="103">
        <v>31461</v>
      </c>
      <c r="Q31" s="104">
        <f>P31-O31</f>
        <v>83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9.6300000000000008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9.8140000000000001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264.97800000000001</v>
      </c>
      <c r="M3" s="18" t="s">
        <v>10</v>
      </c>
      <c r="N3" s="3"/>
      <c r="O3" s="3"/>
      <c r="P3" s="145" t="str">
        <f>+'(1)'!C1&amp;"년"&amp;'(1)'!E1&amp;"월"&amp;C1&amp;"일"</f>
        <v>2024년1월27일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8373.1980000000003</v>
      </c>
      <c r="E4" s="34" t="str">
        <f>+'[1](1)'!E4</f>
        <v>고액권</v>
      </c>
      <c r="F4" s="36">
        <v>65000</v>
      </c>
      <c r="G4" s="27"/>
      <c r="H4" s="34" t="str">
        <f>+C4</f>
        <v>판매량</v>
      </c>
      <c r="I4" s="35">
        <v>8117.2939999999999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45377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500</v>
      </c>
      <c r="L5" s="2"/>
      <c r="M5" s="20"/>
      <c r="N5" s="45" t="str">
        <f>+C4</f>
        <v>판매량</v>
      </c>
      <c r="O5" s="46">
        <f>SUM(D4+I4+D17+I17+D35+I35)</f>
        <v>16490.491999999998</v>
      </c>
      <c r="P5" s="47" t="str">
        <f>+E4</f>
        <v>고액권</v>
      </c>
      <c r="Q5" s="48">
        <f>SUM(F4+K4+F17+K17+F35+K35)</f>
        <v>175000</v>
      </c>
      <c r="R5" s="7">
        <v>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45.567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45.567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8435461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F8+8265304</f>
        <v>16700765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16700765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172.25399999999999</v>
      </c>
      <c r="E10" s="42" t="str">
        <f>+'[1](1)'!E10</f>
        <v>OK케시백</v>
      </c>
      <c r="F10" s="44">
        <v>56923</v>
      </c>
      <c r="G10" s="27"/>
      <c r="H10" s="42" t="str">
        <f t="shared" si="3"/>
        <v>고객우대</v>
      </c>
      <c r="I10" s="50">
        <v>62.796999999999997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-6028.8899999999994</v>
      </c>
      <c r="E11" s="42" t="str">
        <f>+'[1](1)'!E11</f>
        <v>모바일</v>
      </c>
      <c r="F11" s="44">
        <v>30000</v>
      </c>
      <c r="G11" s="27"/>
      <c r="H11" s="83" t="str">
        <f t="shared" si="3"/>
        <v>-</v>
      </c>
      <c r="I11" s="55">
        <f>SUM(I10*-35)</f>
        <v>-2197.895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235.05099999999999</v>
      </c>
      <c r="P11" s="51" t="str">
        <f t="shared" si="5"/>
        <v>OK케시백</v>
      </c>
      <c r="Q11" s="53">
        <f>SUM(F10+K10+F23+K23+F41+K41)</f>
        <v>56923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-8226.7849999999999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8588086.3020000011</v>
      </c>
      <c r="E13" s="29" t="str">
        <f>+'[1](1)'!E13</f>
        <v>합계</v>
      </c>
      <c r="F13" s="61">
        <f>SUM(F4:F12)</f>
        <v>8587384</v>
      </c>
      <c r="G13" s="62"/>
      <c r="H13" s="29" t="str">
        <f t="shared" si="3"/>
        <v>합계</v>
      </c>
      <c r="I13" s="60">
        <f>SUM((I4-I5-I6-I7-I8-I9)*$I$1+I11)</f>
        <v>8374849.5130000003</v>
      </c>
      <c r="J13" s="29" t="str">
        <f t="shared" ref="J13" si="6">+E13</f>
        <v>합계</v>
      </c>
      <c r="K13" s="61">
        <f>IF(K8=0,0,SUM(K4:K12)-F8)</f>
        <v>8375804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-702.30200000107288</v>
      </c>
      <c r="G14" s="27"/>
      <c r="H14" s="27"/>
      <c r="I14" s="27"/>
      <c r="J14" s="27"/>
      <c r="K14" s="67">
        <f>SUM(K13-I13)</f>
        <v>954.48699999973178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8218.14</v>
      </c>
      <c r="P14" s="39" t="str">
        <f t="shared" si="5"/>
        <v>합계</v>
      </c>
      <c r="Q14" s="69">
        <f>SUM(Q5:Q13)</f>
        <v>16963188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252.1849999986589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116</v>
      </c>
      <c r="Q20" s="53">
        <f>SUM(P20*1000)</f>
        <v>116000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147</v>
      </c>
      <c r="Q28" s="69">
        <f>SUM(Q19:Q27)</f>
        <v>124000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31461</v>
      </c>
      <c r="P31" s="103">
        <v>31533</v>
      </c>
      <c r="Q31" s="104">
        <f>P31-O31</f>
        <v>72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6.5019999999999998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9.6959999999999997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271.488</v>
      </c>
      <c r="M3" s="18" t="s">
        <v>10</v>
      </c>
      <c r="N3" s="3"/>
      <c r="O3" s="3"/>
      <c r="P3" s="145" t="str">
        <f>+'(1)'!C1&amp;"년"&amp;'(1)'!E1&amp;"월"&amp;C1&amp;"일"</f>
        <v>2024년1월28일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6571.567</v>
      </c>
      <c r="E4" s="34" t="str">
        <f>+'[1](1)'!E4</f>
        <v>고액권</v>
      </c>
      <c r="F4" s="36">
        <v>90000</v>
      </c>
      <c r="G4" s="27"/>
      <c r="H4" s="34" t="str">
        <f>+C4</f>
        <v>판매량</v>
      </c>
      <c r="I4" s="35">
        <v>4562.4709999999995</v>
      </c>
      <c r="J4" s="42" t="str">
        <f>+'[1](1)'!J4</f>
        <v>고액권</v>
      </c>
      <c r="K4" s="36">
        <v>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34276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800</v>
      </c>
      <c r="L5" s="2"/>
      <c r="M5" s="20"/>
      <c r="N5" s="45" t="str">
        <f>+C4</f>
        <v>판매량</v>
      </c>
      <c r="O5" s="46">
        <f>SUM(D4+I4+D17+I17+D35+I35)</f>
        <v>11134.038</v>
      </c>
      <c r="P5" s="47" t="str">
        <f>+E4</f>
        <v>고액권</v>
      </c>
      <c r="Q5" s="48">
        <f>SUM(F4+K4+F17+K17+F35+K35)</f>
        <v>145000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6660934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11304334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11304334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57.081000000000003</v>
      </c>
      <c r="J10" s="42" t="str">
        <f>+'[1](1)'!J10</f>
        <v>OK케시백</v>
      </c>
      <c r="K10" s="44">
        <v>3000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30000</v>
      </c>
      <c r="G11" s="27"/>
      <c r="H11" s="83" t="str">
        <f t="shared" si="3"/>
        <v>-</v>
      </c>
      <c r="I11" s="55">
        <f>SUM(I10*-35)</f>
        <v>-1997.835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57.081000000000003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-1997.835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6781857.1440000003</v>
      </c>
      <c r="E13" s="29" t="str">
        <f>+'[1](1)'!E13</f>
        <v>합계</v>
      </c>
      <c r="F13" s="61">
        <f>SUM(F4:F12)</f>
        <v>6780934</v>
      </c>
      <c r="G13" s="62"/>
      <c r="H13" s="29" t="str">
        <f t="shared" si="3"/>
        <v>합계</v>
      </c>
      <c r="I13" s="60">
        <f>SUM((I4-I5-I6-I7-I8-I9)*$I$1+I11)</f>
        <v>4706472.2369999997</v>
      </c>
      <c r="J13" s="29" t="str">
        <f t="shared" ref="J13" si="6">+E13</f>
        <v>합계</v>
      </c>
      <c r="K13" s="61">
        <f>IF(K8=0,0,SUM(K4:K12)-F8)</f>
        <v>4707200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-923.14400000032037</v>
      </c>
      <c r="G14" s="27"/>
      <c r="H14" s="27"/>
      <c r="I14" s="27"/>
      <c r="J14" s="27"/>
      <c r="K14" s="67">
        <f>SUM(K13-I13)</f>
        <v>727.76300000026822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9136.2030000000013</v>
      </c>
      <c r="P14" s="39" t="str">
        <f t="shared" si="5"/>
        <v>합계</v>
      </c>
      <c r="Q14" s="69">
        <f>SUM(Q5:Q13)</f>
        <v>11488134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-195.38100000005215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79</v>
      </c>
      <c r="Q20" s="53">
        <f>SUM(P20*1000)</f>
        <v>79000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96</v>
      </c>
      <c r="Q28" s="69">
        <f>SUM(Q19:Q27)</f>
        <v>87000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31533</v>
      </c>
      <c r="P31" s="103">
        <v>31589</v>
      </c>
      <c r="Q31" s="104">
        <f>P31-O31</f>
        <v>56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9.9149999999999991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9.7040000000000006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281.416</v>
      </c>
      <c r="M3" s="18" t="s">
        <v>10</v>
      </c>
      <c r="N3" s="3"/>
      <c r="O3" s="3"/>
      <c r="P3" s="145" t="str">
        <f>+'(1)'!C1&amp;"년"&amp;'(1)'!E1&amp;"월"&amp;C1&amp;"일"</f>
        <v>2024년1월29일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9449.4320000000007</v>
      </c>
      <c r="E4" s="34" t="str">
        <f>+'[1](1)'!E4</f>
        <v>고액권</v>
      </c>
      <c r="F4" s="36">
        <v>90000</v>
      </c>
      <c r="G4" s="27"/>
      <c r="H4" s="34" t="str">
        <f>+C4</f>
        <v>판매량</v>
      </c>
      <c r="I4" s="35">
        <v>7527.7969999999996</v>
      </c>
      <c r="J4" s="42" t="str">
        <f>+'[1](1)'!J4</f>
        <v>고액권</v>
      </c>
      <c r="K4" s="36">
        <v>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16983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16977.228999999999</v>
      </c>
      <c r="P5" s="47" t="str">
        <f>+E4</f>
        <v>고액권</v>
      </c>
      <c r="Q5" s="48">
        <f>SUM(F4+K4+F17+K17+F35+K35)</f>
        <v>155000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195.83199999999999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21.898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217.73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9442540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17121427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17121427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361.55200000000002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-12654.320000000002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361.55200000000002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-12654.320000000002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9537060.8800000008</v>
      </c>
      <c r="E13" s="29" t="str">
        <f>+'[1](1)'!E13</f>
        <v>합계</v>
      </c>
      <c r="F13" s="61">
        <f>SUM(F4:F12)</f>
        <v>9538540</v>
      </c>
      <c r="G13" s="62"/>
      <c r="H13" s="29" t="str">
        <f t="shared" si="3"/>
        <v>합계</v>
      </c>
      <c r="I13" s="60">
        <f>SUM((I4-I5-I6-I7-I8-I9)*$I$1+I11)</f>
        <v>7746087.7679999992</v>
      </c>
      <c r="J13" s="29" t="str">
        <f t="shared" ref="J13" si="6">+E13</f>
        <v>합계</v>
      </c>
      <c r="K13" s="61">
        <f>IF(K8=0,0,SUM(K4:K12)-F8)</f>
        <v>7743887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1479.1199999991804</v>
      </c>
      <c r="G14" s="27"/>
      <c r="H14" s="27"/>
      <c r="I14" s="27"/>
      <c r="J14" s="27"/>
      <c r="K14" s="67">
        <f>SUM(K13-I13)</f>
        <v>-2200.7679999992251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4105.1789999999983</v>
      </c>
      <c r="P14" s="39" t="str">
        <f t="shared" si="5"/>
        <v>합계</v>
      </c>
      <c r="Q14" s="69">
        <f>SUM(Q5:Q13)</f>
        <v>17282427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-721.6480000000447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82</v>
      </c>
      <c r="Q20" s="53">
        <f>SUM(P20*1000)</f>
        <v>82000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138</v>
      </c>
      <c r="Q28" s="69">
        <f>SUM(Q19:Q27)</f>
        <v>99000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31589</v>
      </c>
      <c r="P31" s="103">
        <v>31641</v>
      </c>
      <c r="Q31" s="104">
        <f>P31-O31</f>
        <v>52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1">
        <f>+ROUND(+O5*0.584/1000,3)</f>
        <v>10.222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9.1509999999999998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27.452999999999999</v>
      </c>
      <c r="M3" s="18" t="s">
        <v>10</v>
      </c>
      <c r="N3" s="3"/>
      <c r="O3" s="3"/>
      <c r="P3" s="145" t="str">
        <f>+'(1)'!C1&amp;"년"&amp;'(1)'!E1&amp;"월"&amp;C1&amp;"일"</f>
        <v>2024년1월3일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9523.5409999999993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7979.6469999999999</v>
      </c>
      <c r="J4" s="42" t="str">
        <f>+'[1](1)'!J4</f>
        <v>고액권</v>
      </c>
      <c r="K4" s="36">
        <v>170000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19995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6317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2600</v>
      </c>
      <c r="L5" s="2"/>
      <c r="M5" s="20"/>
      <c r="N5" s="45" t="str">
        <f>+C4</f>
        <v>판매량</v>
      </c>
      <c r="O5" s="46">
        <f>SUM(D4+I4+D17+I17+D35+I35)</f>
        <v>17503.187999999998</v>
      </c>
      <c r="P5" s="47" t="str">
        <f>+E4</f>
        <v>고액권</v>
      </c>
      <c r="Q5" s="48">
        <f>SUM(F4+K4+F17+K17+F35+K35)</f>
        <v>340000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196.90199999999999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8917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196.90199999999999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9440696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17818127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17818127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229.964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109.268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-8048.74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-3824.38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339.23199999999997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-11873.119999999999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9617042.7079999987</v>
      </c>
      <c r="E13" s="29" t="str">
        <f>+'[1](1)'!E13</f>
        <v>합계</v>
      </c>
      <c r="F13" s="61">
        <f>SUM(F4:F12)</f>
        <v>9617013</v>
      </c>
      <c r="G13" s="62"/>
      <c r="H13" s="29" t="str">
        <f t="shared" si="2"/>
        <v>합계</v>
      </c>
      <c r="I13" s="60">
        <f>SUM((I4-I5-I6-I7-I8-I9)*$I$1+I11)</f>
        <v>8231171.324</v>
      </c>
      <c r="J13" s="29" t="str">
        <f t="shared" ref="J13" si="5">+E13</f>
        <v>합계</v>
      </c>
      <c r="K13" s="61">
        <f>IF(K8=0,0,SUM(K4:K12)-F8)</f>
        <v>8550031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-29.707999998703599</v>
      </c>
      <c r="G14" s="27"/>
      <c r="H14" s="27"/>
      <c r="I14" s="27"/>
      <c r="J14" s="27"/>
      <c r="K14" s="67">
        <f>SUM(K13-I13)</f>
        <v>318859.67599999998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5433.1660000000011</v>
      </c>
      <c r="P14" s="39" t="str">
        <f t="shared" si="4"/>
        <v>합계</v>
      </c>
      <c r="Q14" s="69">
        <f>SUM(Q5:Q13)</f>
        <v>18167044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318829.96800000127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52</v>
      </c>
      <c r="Q20" s="53">
        <f>SUM(P20*1000)</f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29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131</v>
      </c>
      <c r="Q28" s="69">
        <f>SUM(Q19:Q27)</f>
        <v>71000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30424</v>
      </c>
      <c r="P31" s="103">
        <v>30459</v>
      </c>
      <c r="Q31" s="104">
        <f>P31-O31</f>
        <v>35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10.465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9.7289999999999992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291.87</v>
      </c>
      <c r="M3" s="18" t="s">
        <v>10</v>
      </c>
      <c r="N3" s="3"/>
      <c r="O3" s="3"/>
      <c r="P3" s="145" t="str">
        <f>+'(1)'!C1&amp;"년"&amp;'(1)'!E1&amp;"월"&amp;C1&amp;"일"</f>
        <v>2024년1월30일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10167.784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7751.9359999999997</v>
      </c>
      <c r="J4" s="42" t="str">
        <f>+'[1](1)'!J4</f>
        <v>고액권</v>
      </c>
      <c r="K4" s="36">
        <v>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30995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2500</v>
      </c>
      <c r="L5" s="2"/>
      <c r="M5" s="20"/>
      <c r="N5" s="45" t="str">
        <f>+C4</f>
        <v>판매량</v>
      </c>
      <c r="O5" s="46">
        <f>SUM(D4+I4+D17+I17+D35+I35)</f>
        <v>17919.72</v>
      </c>
      <c r="P5" s="47" t="str">
        <f>+E4</f>
        <v>고액권</v>
      </c>
      <c r="Q5" s="48">
        <f>SUM(F4+K4+F17+K17+F35+K35)</f>
        <v>210000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164.64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4500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164.64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10137222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18092560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18092560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168.17400000000001</v>
      </c>
      <c r="E10" s="42" t="str">
        <f>+'[1](1)'!E10</f>
        <v>OK케시백</v>
      </c>
      <c r="F10" s="44">
        <v>3000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-5886.09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168.17400000000001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-5886.09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10317358.518000001</v>
      </c>
      <c r="E13" s="29" t="str">
        <f>+'[1](1)'!E13</f>
        <v>합계</v>
      </c>
      <c r="F13" s="61">
        <f>SUM(F4:F12)</f>
        <v>10317222</v>
      </c>
      <c r="G13" s="62"/>
      <c r="H13" s="29" t="str">
        <f t="shared" si="3"/>
        <v>합계</v>
      </c>
      <c r="I13" s="60">
        <f>SUM((I4-I5-I6-I7-I8-I9)*$I$1+I11)</f>
        <v>7999997.9519999996</v>
      </c>
      <c r="J13" s="29" t="str">
        <f t="shared" ref="J13" si="6">+E13</f>
        <v>합계</v>
      </c>
      <c r="K13" s="61">
        <f>IF(K8=0,0,SUM(K4:K12)-F8)</f>
        <v>7999838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-136.51800000108778</v>
      </c>
      <c r="G14" s="27"/>
      <c r="H14" s="27"/>
      <c r="I14" s="27"/>
      <c r="J14" s="27"/>
      <c r="K14" s="67">
        <f>SUM(K13-I13)</f>
        <v>-159.95199999958277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11868.990000000002</v>
      </c>
      <c r="P14" s="39" t="str">
        <f t="shared" si="5"/>
        <v>합계</v>
      </c>
      <c r="Q14" s="69">
        <f>SUM(Q5:Q13)</f>
        <v>18317060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-296.47000000067055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69</v>
      </c>
      <c r="Q20" s="53">
        <f>SUM(P20*1000)</f>
        <v>69000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126</v>
      </c>
      <c r="Q28" s="69">
        <f>SUM(Q19:Q27)</f>
        <v>84000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31641</v>
      </c>
      <c r="P31" s="103">
        <v>31691</v>
      </c>
      <c r="Q31" s="104">
        <f>P31-O31</f>
        <v>50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6.4050000000000002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9.6219999999999999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298.28199999999998</v>
      </c>
      <c r="M3" s="18" t="s">
        <v>10</v>
      </c>
      <c r="N3" s="3"/>
      <c r="O3" s="3"/>
      <c r="P3" s="145" t="str">
        <f>+'(1)'!C1&amp;"년"&amp;'(1)'!E1&amp;"월"&amp;C1&amp;"일"</f>
        <v>2024년1월31일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9812.0820000000003</v>
      </c>
      <c r="E4" s="34" t="str">
        <f>+'[1](1)'!E4</f>
        <v>고액권</v>
      </c>
      <c r="F4" s="36">
        <v>85000</v>
      </c>
      <c r="G4" s="27"/>
      <c r="H4" s="34" t="str">
        <f>+C4</f>
        <v>판매량</v>
      </c>
      <c r="I4" s="35">
        <v>1155.2139999999999</v>
      </c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19609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10967.296</v>
      </c>
      <c r="P5" s="47" t="str">
        <f>+E4</f>
        <v>고액권</v>
      </c>
      <c r="Q5" s="48">
        <f>SUM(F4+K4+F17+K17+F35+K35)</f>
        <v>85000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207.87100000000001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207.87100000000001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9728039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10858437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10858437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339.73500000000001</v>
      </c>
      <c r="E10" s="42" t="str">
        <f>+'[1](1)'!E10</f>
        <v>OK케시백</v>
      </c>
      <c r="F10" s="44">
        <v>22000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-11890.725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339.73500000000001</v>
      </c>
      <c r="P11" s="51" t="str">
        <f t="shared" si="5"/>
        <v>OK케시백</v>
      </c>
      <c r="Q11" s="53">
        <f>SUM(F10+K10+F23+K23+F41+K41)</f>
        <v>22000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55743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61767</v>
      </c>
      <c r="L12" s="2"/>
      <c r="M12" s="20"/>
      <c r="N12" s="51" t="str">
        <f t="shared" si="4"/>
        <v>-</v>
      </c>
      <c r="O12" s="55">
        <f>SUM(O11*-35)</f>
        <v>-11890.725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9899655.0270000007</v>
      </c>
      <c r="E13" s="29" t="str">
        <f>+'[1](1)'!E13</f>
        <v>합계</v>
      </c>
      <c r="F13" s="61">
        <f>SUM(F4:F12)</f>
        <v>9899782</v>
      </c>
      <c r="G13" s="62"/>
      <c r="H13" s="29" t="str">
        <f t="shared" si="3"/>
        <v>합계</v>
      </c>
      <c r="I13" s="60">
        <f>SUM((I4-I5-I6-I7-I8-I9)*$I$1+I11)</f>
        <v>1192180.848</v>
      </c>
      <c r="J13" s="29" t="str">
        <f t="shared" ref="J13" si="6">+E13</f>
        <v>합계</v>
      </c>
      <c r="K13" s="61">
        <f>IF(K8=0,0,SUM(K4:K12)-F8)</f>
        <v>1192165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117510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126.97299999929965</v>
      </c>
      <c r="G14" s="27"/>
      <c r="H14" s="27"/>
      <c r="I14" s="27"/>
      <c r="J14" s="27"/>
      <c r="K14" s="67">
        <f>SUM(K13-I13)</f>
        <v>-15.847999999998137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-1131.2999999999993</v>
      </c>
      <c r="P14" s="39" t="str">
        <f t="shared" si="5"/>
        <v>합계</v>
      </c>
      <c r="Q14" s="69">
        <f>SUM(Q5:Q13)</f>
        <v>11091947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111.12499999930151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101</v>
      </c>
      <c r="Q20" s="53">
        <f>SUM(P20*1000)</f>
        <v>101000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142</v>
      </c>
      <c r="Q28" s="69">
        <f>SUM(Q19:Q27)</f>
        <v>111000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31691</v>
      </c>
      <c r="P31" s="103">
        <v>31749</v>
      </c>
      <c r="Q31" s="104">
        <f>P31-O31</f>
        <v>58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1">
        <f>+ROUND(+O5*0.584/1000,3)</f>
        <v>10.843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9.5739999999999998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38.295999999999999</v>
      </c>
      <c r="M3" s="18" t="s">
        <v>10</v>
      </c>
      <c r="N3" s="3"/>
      <c r="O3" s="3"/>
      <c r="P3" s="145" t="str">
        <f>+'(1)'!C1&amp;"년"&amp;'(1)'!E1&amp;"월"&amp;C1&amp;"일"</f>
        <v>2024년1월4일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10454.234</v>
      </c>
      <c r="E4" s="34" t="str">
        <f>+'[1](1)'!E4</f>
        <v>고액권</v>
      </c>
      <c r="F4" s="36">
        <v>100000</v>
      </c>
      <c r="G4" s="27"/>
      <c r="H4" s="34" t="str">
        <f>+C4</f>
        <v>판매량</v>
      </c>
      <c r="I4" s="35">
        <v>8112.7430000000004</v>
      </c>
      <c r="J4" s="42" t="str">
        <f>+'[1](1)'!J4</f>
        <v>고액권</v>
      </c>
      <c r="K4" s="36">
        <v>200000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37661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2800</v>
      </c>
      <c r="L5" s="2"/>
      <c r="M5" s="20"/>
      <c r="N5" s="45" t="str">
        <f>+C4</f>
        <v>판매량</v>
      </c>
      <c r="O5" s="46">
        <f>SUM(D4+I4+D17+I17+D35+I35)</f>
        <v>18566.976999999999</v>
      </c>
      <c r="P5" s="47" t="str">
        <f>+E4</f>
        <v>고액권</v>
      </c>
      <c r="Q5" s="48">
        <f>SUM(F4+K4+F17+K17+F35+K35)</f>
        <v>300000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210.059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2800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210.059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10370201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18537856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18537856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139.59100000000001</v>
      </c>
      <c r="E10" s="42" t="str">
        <f>+'[1](1)'!E10</f>
        <v>OK케시백</v>
      </c>
      <c r="F10" s="44">
        <v>10000</v>
      </c>
      <c r="G10" s="27"/>
      <c r="H10" s="42" t="str">
        <f t="shared" si="2"/>
        <v>고객우대</v>
      </c>
      <c r="I10" s="50">
        <v>54.823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-4885.6850000000004</v>
      </c>
      <c r="E11" s="42" t="str">
        <f>+'[1](1)'!E11</f>
        <v>모바일</v>
      </c>
      <c r="F11" s="44">
        <f>35000+10000</f>
        <v>45000</v>
      </c>
      <c r="G11" s="27"/>
      <c r="H11" s="83" t="str">
        <f t="shared" si="2"/>
        <v>-</v>
      </c>
      <c r="I11" s="55">
        <f>SUM(I10*-35)</f>
        <v>-1918.8050000000001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194.41400000000002</v>
      </c>
      <c r="P11" s="51" t="str">
        <f t="shared" si="4"/>
        <v>OK케시백</v>
      </c>
      <c r="Q11" s="53">
        <f>SUM(F10+K10+F23+K23+F41+K41)</f>
        <v>10000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42317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-6804.4900000000007</v>
      </c>
      <c r="P12" s="51" t="str">
        <f t="shared" si="4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10567102.915000001</v>
      </c>
      <c r="E13" s="29" t="str">
        <f>+'[1](1)'!E13</f>
        <v>합계</v>
      </c>
      <c r="F13" s="61">
        <f>SUM(F4:F12)</f>
        <v>10567518</v>
      </c>
      <c r="G13" s="62"/>
      <c r="H13" s="29" t="str">
        <f t="shared" si="2"/>
        <v>합계</v>
      </c>
      <c r="I13" s="60">
        <f>SUM((I4-I5-I6-I7-I8-I9)*$I$1+I11)</f>
        <v>8370431.9710000008</v>
      </c>
      <c r="J13" s="29" t="str">
        <f t="shared" ref="J13" si="5">+E13</f>
        <v>합계</v>
      </c>
      <c r="K13" s="61">
        <f>IF(K8=0,0,SUM(K4:K12)-F8)</f>
        <v>8370455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42317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415.08499999903142</v>
      </c>
      <c r="G14" s="27"/>
      <c r="H14" s="27"/>
      <c r="I14" s="27"/>
      <c r="J14" s="27"/>
      <c r="K14" s="67">
        <f>SUM(K13-I13)</f>
        <v>23.028999999165535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11552.427999999996</v>
      </c>
      <c r="P14" s="39" t="str">
        <f t="shared" si="4"/>
        <v>합계</v>
      </c>
      <c r="Q14" s="69">
        <f>SUM(Q5:Q13)</f>
        <v>18937973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438.11399999819696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142</v>
      </c>
      <c r="Q28" s="69">
        <f>SUM(Q19:Q27)</f>
        <v>101000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30459</v>
      </c>
      <c r="P31" s="103">
        <v>30515</v>
      </c>
      <c r="Q31" s="104">
        <f>P31-O31</f>
        <v>56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4" sqref="K1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f>'(1)'!E1</f>
        <v>1</v>
      </c>
      <c r="F1" s="1"/>
      <c r="G1" s="1"/>
      <c r="H1" s="1"/>
      <c r="I1" s="128">
        <f>'(1)'!I1</f>
        <v>1032</v>
      </c>
      <c r="J1" s="1"/>
      <c r="K1" s="1"/>
      <c r="L1" s="21">
        <f>+ROUND(+O5*0.584/1000,3)</f>
        <v>10.635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9.7859999999999996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48.93</v>
      </c>
      <c r="M3" s="18" t="s">
        <v>10</v>
      </c>
      <c r="N3" s="3"/>
      <c r="O3" s="3"/>
      <c r="P3" s="145" t="str">
        <f>+'(1)'!C1&amp;"년"&amp;'(1)'!E1&amp;"월"&amp;C1&amp;"일"</f>
        <v>2024년1월5일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9180.8940000000002</v>
      </c>
      <c r="E4" s="34" t="str">
        <f>+'[1](1)'!E4</f>
        <v>고액권</v>
      </c>
      <c r="F4" s="36">
        <v>70000</v>
      </c>
      <c r="G4" s="27"/>
      <c r="H4" s="34" t="str">
        <f>+C4</f>
        <v>판매량</v>
      </c>
      <c r="I4" s="35">
        <v>9030.3070000000007</v>
      </c>
      <c r="J4" s="42" t="str">
        <f>+'[1](1)'!J4</f>
        <v>고액권</v>
      </c>
      <c r="K4" s="36">
        <v>225000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19072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600</v>
      </c>
      <c r="L5" s="2"/>
      <c r="M5" s="20"/>
      <c r="N5" s="45" t="str">
        <f>+C4</f>
        <v>판매량</v>
      </c>
      <c r="O5" s="46">
        <f>SUM(D4+I4+D17+I17+D35+I35)</f>
        <v>18211.201000000001</v>
      </c>
      <c r="P5" s="47" t="str">
        <f>+E4</f>
        <v>고액권</v>
      </c>
      <c r="Q5" s="48">
        <f>SUM(F4+K4+F17+K17+F35+K35)</f>
        <v>295000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221.816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17.027999999999999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3600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238.84399999999999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9109083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18172451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18172451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378.33300000000003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12000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-13241.655000000001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378.33300000000003</v>
      </c>
      <c r="P11" s="51" t="str">
        <f t="shared" si="4"/>
        <v>OK케시백</v>
      </c>
      <c r="Q11" s="53">
        <f>SUM(F10+K10+F23+K23+F41+K41)</f>
        <v>12000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-13241.655000000001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9232526.841</v>
      </c>
      <c r="E13" s="29" t="str">
        <f>+'[1](1)'!E13</f>
        <v>합계</v>
      </c>
      <c r="F13" s="61">
        <f>SUM(F4:F12)</f>
        <v>9232083</v>
      </c>
      <c r="G13" s="62"/>
      <c r="H13" s="29" t="str">
        <f t="shared" si="2"/>
        <v>합계</v>
      </c>
      <c r="I13" s="60">
        <f>SUM((I4-I5-I6-I7-I8-I9)*$I$1+I11)</f>
        <v>9301703.9280000012</v>
      </c>
      <c r="J13" s="29" t="str">
        <f t="shared" ref="J13" si="5">+E13</f>
        <v>합계</v>
      </c>
      <c r="K13" s="61">
        <f>IF(K8=0,0,SUM(K4:K12)-F8)</f>
        <v>9300968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-443.8410000000149</v>
      </c>
      <c r="G14" s="27"/>
      <c r="H14" s="27"/>
      <c r="I14" s="27"/>
      <c r="J14" s="27"/>
      <c r="K14" s="67">
        <f>SUM(K13-I13)</f>
        <v>-735.9280000012368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4730.7019999999993</v>
      </c>
      <c r="P14" s="39" t="str">
        <f t="shared" si="4"/>
        <v>합계</v>
      </c>
      <c r="Q14" s="69">
        <f>SUM(Q5:Q13)</f>
        <v>18533051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-1179.7690000012517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103</v>
      </c>
      <c r="Q20" s="53">
        <f>SUM(P20*1000)</f>
        <v>103000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18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156</v>
      </c>
      <c r="Q28" s="69">
        <f>SUM(Q19:Q27)</f>
        <v>116000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30515</v>
      </c>
      <c r="P31" s="103">
        <v>30581</v>
      </c>
      <c r="Q31" s="104">
        <f>P31-O31</f>
        <v>66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1">
        <f>+ROUND(+O5*0.584/1000,3)</f>
        <v>9.4280000000000008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9.7260000000000009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58.356000000000009</v>
      </c>
      <c r="M3" s="18" t="s">
        <v>10</v>
      </c>
      <c r="N3" s="3"/>
      <c r="O3" s="3"/>
      <c r="P3" s="145" t="str">
        <f>+'(1)'!C1&amp;"년"&amp;'(1)'!E1&amp;"월"&amp;C1&amp;"일"</f>
        <v>2024년1월6일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8368.7669999999998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7775.8109999999997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39403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16144.578</v>
      </c>
      <c r="P5" s="47" t="str">
        <f>+E4</f>
        <v>고액권</v>
      </c>
      <c r="Q5" s="48">
        <f>SUM(F4+K4+F17+K17+F35+K35)</f>
        <v>345000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56.218000000000004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56.218000000000004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8378379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16216225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16216225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53.796999999999997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-1882.895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53.796999999999997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30062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-1882.895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8576667.6730000004</v>
      </c>
      <c r="E13" s="29" t="str">
        <f>+'[1](1)'!E13</f>
        <v>합계</v>
      </c>
      <c r="F13" s="61">
        <f>SUM(F4:F12)</f>
        <v>8576441</v>
      </c>
      <c r="G13" s="62"/>
      <c r="H13" s="29" t="str">
        <f t="shared" si="2"/>
        <v>합계</v>
      </c>
      <c r="I13" s="60">
        <f>SUM((I4-I5-I6-I7-I8-I9)*$I$1+I11)</f>
        <v>8024636.9519999996</v>
      </c>
      <c r="J13" s="29" t="str">
        <f t="shared" ref="J13" si="5">+E13</f>
        <v>합계</v>
      </c>
      <c r="K13" s="61">
        <f>IF(K8=0,0,SUM(K4:K12)-F8)</f>
        <v>8024846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30062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-226.67300000041723</v>
      </c>
      <c r="G14" s="27"/>
      <c r="H14" s="27"/>
      <c r="I14" s="27"/>
      <c r="J14" s="27"/>
      <c r="K14" s="67">
        <f>SUM(K13-I13)</f>
        <v>209.04800000041723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14205.464999999998</v>
      </c>
      <c r="P14" s="39" t="str">
        <f t="shared" si="4"/>
        <v>합계</v>
      </c>
      <c r="Q14" s="69">
        <f>SUM(Q5:Q13)</f>
        <v>16601287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-17.625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69</v>
      </c>
      <c r="Q20" s="53">
        <f>SUM(P20*1000)</f>
        <v>69000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15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106</v>
      </c>
      <c r="Q28" s="69">
        <f>SUM(Q19:Q27)</f>
        <v>83000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30581</v>
      </c>
      <c r="P31" s="103">
        <v>30627</v>
      </c>
      <c r="Q31" s="104">
        <f>P31-O31</f>
        <v>46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1">
        <f>+ROUND(+O5*0.584/1000,3)</f>
        <v>6.2389999999999999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9.2279999999999998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64.596000000000004</v>
      </c>
      <c r="M3" s="18" t="s">
        <v>10</v>
      </c>
      <c r="N3" s="3"/>
      <c r="O3" s="3"/>
      <c r="P3" s="145" t="str">
        <f>+'(1)'!C1&amp;"년"&amp;'(1)'!E1&amp;"월"&amp;C1&amp;"일"</f>
        <v>2024년1월7일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5776.57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4906.7579999999998</v>
      </c>
      <c r="J4" s="42" t="str">
        <f>+'[1](1)'!J4</f>
        <v>고액권</v>
      </c>
      <c r="K4" s="36">
        <v>335000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28806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4300</v>
      </c>
      <c r="L5" s="2"/>
      <c r="M5" s="20"/>
      <c r="N5" s="45" t="str">
        <f>+C4</f>
        <v>판매량</v>
      </c>
      <c r="O5" s="46">
        <f>SUM(D4+I4+D17+I17+D35+I35)</f>
        <v>10683.328</v>
      </c>
      <c r="P5" s="47" t="str">
        <f>+E4</f>
        <v>고액권</v>
      </c>
      <c r="Q5" s="48">
        <f>SUM(F4+K4+F17+K17+F35+K35)</f>
        <v>515000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4300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5762963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10487909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10487909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69.596999999999994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-2435.895</v>
      </c>
      <c r="E11" s="42" t="str">
        <f>+'[1](1)'!E11</f>
        <v>모바일</v>
      </c>
      <c r="F11" s="44">
        <v>15000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69.596999999999994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-2435.895</v>
      </c>
      <c r="P12" s="51" t="str">
        <f t="shared" si="4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5958984.3449999997</v>
      </c>
      <c r="E13" s="29" t="str">
        <f>+'[1](1)'!E13</f>
        <v>합계</v>
      </c>
      <c r="F13" s="61">
        <f>SUM(F4:F12)</f>
        <v>5957963</v>
      </c>
      <c r="G13" s="62"/>
      <c r="H13" s="29" t="str">
        <f t="shared" si="2"/>
        <v>합계</v>
      </c>
      <c r="I13" s="60">
        <f>SUM((I4-I5-I6-I7-I8-I9)*$I$1+I11)</f>
        <v>5063774.2560000001</v>
      </c>
      <c r="J13" s="29" t="str">
        <f t="shared" ref="J13" si="5">+E13</f>
        <v>합계</v>
      </c>
      <c r="K13" s="61">
        <f>IF(K8=0,0,SUM(K4:K12)-F8)</f>
        <v>5064246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-1021.3449999997392</v>
      </c>
      <c r="G14" s="27"/>
      <c r="H14" s="27"/>
      <c r="I14" s="27"/>
      <c r="J14" s="27"/>
      <c r="K14" s="67">
        <f>SUM(K13-I13)</f>
        <v>471.74399999994785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8247.4329999999991</v>
      </c>
      <c r="P14" s="39" t="str">
        <f t="shared" si="4"/>
        <v>합계</v>
      </c>
      <c r="Q14" s="69">
        <f>SUM(Q5:Q13)</f>
        <v>11022209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-549.60099999979138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61</v>
      </c>
      <c r="Q20" s="53">
        <f>SUM(P20*1000)</f>
        <v>61000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12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94</v>
      </c>
      <c r="Q28" s="69">
        <f>SUM(Q19:Q27)</f>
        <v>81000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30627</v>
      </c>
      <c r="P31" s="103">
        <v>30663</v>
      </c>
      <c r="Q31" s="104">
        <f>P31-O31</f>
        <v>36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10.561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9.3949999999999996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75.16</v>
      </c>
      <c r="M3" s="18" t="s">
        <v>10</v>
      </c>
      <c r="N3" s="3"/>
      <c r="O3" s="3"/>
      <c r="P3" s="145" t="str">
        <f>+'(1)'!C1&amp;"년"&amp;'(1)'!E1&amp;"월"&amp;C1&amp;"일"</f>
        <v>2024년1월8일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10369.313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7714.8519999999999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46227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2400</v>
      </c>
      <c r="L5" s="2"/>
      <c r="M5" s="20"/>
      <c r="N5" s="45" t="str">
        <f>+C4</f>
        <v>판매량</v>
      </c>
      <c r="O5" s="46">
        <f>SUM(D4+I4+D17+I17+D35+I35)</f>
        <v>18084.165000000001</v>
      </c>
      <c r="P5" s="47" t="str">
        <f>+E4</f>
        <v>고액권</v>
      </c>
      <c r="Q5" s="48">
        <f>SUM(F4+K4+F17+K17+F35+K35)</f>
        <v>285000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187.48599999999999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5400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187.48599999999999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10352687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18140255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18140255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329.37099999999998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45.162999999999997</v>
      </c>
      <c r="J10" s="42" t="str">
        <f>+'[1](1)'!J10</f>
        <v>OK케시백</v>
      </c>
      <c r="K10" s="44">
        <v>20280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-11527.984999999999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-1580.7049999999999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374.53399999999999</v>
      </c>
      <c r="P11" s="51" t="str">
        <f t="shared" si="4"/>
        <v>OK케시백</v>
      </c>
      <c r="Q11" s="53">
        <f>SUM(F10+K10+F23+K23+F41+K41)</f>
        <v>20280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-13108.69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10496117.479</v>
      </c>
      <c r="E13" s="29" t="str">
        <f>+'[1](1)'!E13</f>
        <v>합계</v>
      </c>
      <c r="F13" s="61">
        <f>SUM(F4:F12)</f>
        <v>10495687</v>
      </c>
      <c r="G13" s="62"/>
      <c r="H13" s="29" t="str">
        <f t="shared" si="2"/>
        <v>합계</v>
      </c>
      <c r="I13" s="60">
        <f>SUM((I4-I5-I6-I7-I8-I9)*$I$1+I11)</f>
        <v>7960146.5589999994</v>
      </c>
      <c r="J13" s="29" t="str">
        <f t="shared" ref="J13" si="5">+E13</f>
        <v>합계</v>
      </c>
      <c r="K13" s="61">
        <f>IF(K8=0,0,SUM(K4:K12)-F8)</f>
        <v>7960248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-430.47900000028312</v>
      </c>
      <c r="G14" s="27"/>
      <c r="H14" s="27"/>
      <c r="I14" s="27"/>
      <c r="J14" s="27"/>
      <c r="K14" s="67">
        <f>SUM(K13-I13)</f>
        <v>101.44100000057369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4787.9889999999996</v>
      </c>
      <c r="P14" s="39" t="str">
        <f t="shared" si="4"/>
        <v>합계</v>
      </c>
      <c r="Q14" s="69">
        <f>SUM(Q5:Q13)</f>
        <v>18455935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-329.03799999970943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75</v>
      </c>
      <c r="Q20" s="53">
        <f>SUM(P20*1000)</f>
        <v>75000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151</v>
      </c>
      <c r="Q28" s="69">
        <f>SUM(Q19:Q27)</f>
        <v>97000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30663</v>
      </c>
      <c r="P31" s="103">
        <v>30703</v>
      </c>
      <c r="Q31" s="104">
        <f>P31-O31</f>
        <v>40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9.0370000000000008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9.3550000000000004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84.195000000000007</v>
      </c>
      <c r="M3" s="18" t="s">
        <v>10</v>
      </c>
      <c r="N3" s="3"/>
      <c r="O3" s="3"/>
      <c r="P3" s="145" t="str">
        <f>+'(1)'!C1&amp;"년"&amp;'(1)'!E1&amp;"월"&amp;C1&amp;"일"</f>
        <v>2024년1월9일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7947.9780000000001</v>
      </c>
      <c r="E4" s="34" t="str">
        <f>+'[1](1)'!E4</f>
        <v>고액권</v>
      </c>
      <c r="F4" s="36">
        <v>140000</v>
      </c>
      <c r="G4" s="27"/>
      <c r="H4" s="34" t="str">
        <f>+C4</f>
        <v>판매량</v>
      </c>
      <c r="I4" s="35">
        <v>7526.5910000000003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30927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15474.569</v>
      </c>
      <c r="P5" s="47" t="str">
        <f>+E4</f>
        <v>고액권</v>
      </c>
      <c r="Q5" s="48">
        <f>SUM(F4+K4+F17+K17+F35+K35)</f>
        <v>225000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254.155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254.155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7784414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15457871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15457871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318.20299999999997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122.9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-11137.105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-4301.5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441.10299999999995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-15438.604999999998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7928888.2309999997</v>
      </c>
      <c r="E13" s="29" t="str">
        <f>+'[1](1)'!E13</f>
        <v>합계</v>
      </c>
      <c r="F13" s="61">
        <f>SUM(F4:F12)</f>
        <v>7931414</v>
      </c>
      <c r="G13" s="62"/>
      <c r="H13" s="29" t="str">
        <f t="shared" si="2"/>
        <v>합계</v>
      </c>
      <c r="I13" s="60">
        <f>SUM((I4-I5-I6-I7-I8-I9)*$I$1+I11)</f>
        <v>7763140.4120000005</v>
      </c>
      <c r="J13" s="29" t="str">
        <f t="shared" ref="J13" si="5">+E13</f>
        <v>합계</v>
      </c>
      <c r="K13" s="61">
        <f>IF(K8=0,0,SUM(K4:K12)-F8)</f>
        <v>7760457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2525.7690000003204</v>
      </c>
      <c r="G14" s="27"/>
      <c r="H14" s="27"/>
      <c r="I14" s="27"/>
      <c r="J14" s="27"/>
      <c r="K14" s="67">
        <f>SUM(K13-I13)</f>
        <v>-2683.4120000004768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-218.19099999999889</v>
      </c>
      <c r="P14" s="39" t="str">
        <f t="shared" si="4"/>
        <v>합계</v>
      </c>
      <c r="Q14" s="69">
        <f>SUM(Q5:Q13)</f>
        <v>15691871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-157.64300000015646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4</v>
      </c>
      <c r="Q20" s="53">
        <f>SUM(P20*1000)</f>
        <v>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27</v>
      </c>
      <c r="Q28" s="69">
        <f>SUM(Q19:Q27)</f>
        <v>10000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30703</v>
      </c>
      <c r="P31" s="103">
        <v>30703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2024-02-03T09:34:35Z</dcterms:modified>
</cp:coreProperties>
</file>