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4120" windowHeight="12570" tabRatio="780" firstSheet="2" activeTab="28"/>
  </bookViews>
  <sheets>
    <sheet name="(1)" sheetId="1" r:id="rId1"/>
    <sheet name="(2)" sheetId="13" r:id="rId2"/>
    <sheet name="(3)" sheetId="131" r:id="rId3"/>
    <sheet name="(4)" sheetId="132" r:id="rId4"/>
    <sheet name="(5)" sheetId="133" r:id="rId5"/>
    <sheet name="(6)" sheetId="134" r:id="rId6"/>
    <sheet name="(7)" sheetId="135" r:id="rId7"/>
    <sheet name="(8)" sheetId="136" r:id="rId8"/>
    <sheet name="(9)" sheetId="137" r:id="rId9"/>
    <sheet name="(10)" sheetId="138" r:id="rId10"/>
    <sheet name="(11)" sheetId="139" r:id="rId11"/>
    <sheet name="(12)" sheetId="140" r:id="rId12"/>
    <sheet name="(13)" sheetId="141" r:id="rId13"/>
    <sheet name="(14)" sheetId="142" r:id="rId14"/>
    <sheet name="(15)" sheetId="143" r:id="rId15"/>
    <sheet name="(16)" sheetId="144" r:id="rId16"/>
    <sheet name="(17)" sheetId="145" r:id="rId17"/>
    <sheet name="(18)" sheetId="146" r:id="rId18"/>
    <sheet name="(19)" sheetId="147" r:id="rId19"/>
    <sheet name="(20)" sheetId="148" r:id="rId20"/>
    <sheet name="(21)" sheetId="149" r:id="rId21"/>
    <sheet name="(22)" sheetId="150" r:id="rId22"/>
    <sheet name="(23)" sheetId="151" r:id="rId23"/>
    <sheet name="(24)" sheetId="152" r:id="rId24"/>
    <sheet name="(25)" sheetId="153" r:id="rId25"/>
    <sheet name="(26)" sheetId="154" r:id="rId26"/>
    <sheet name="(27)" sheetId="155" r:id="rId27"/>
    <sheet name="(28)" sheetId="156" r:id="rId28"/>
    <sheet name="(29)" sheetId="157" r:id="rId29"/>
    <sheet name="(30)" sheetId="158" r:id="rId30"/>
    <sheet name="(31)" sheetId="159" r:id="rId31"/>
    <sheet name="Sheet1" sheetId="160" r:id="rId32"/>
  </sheets>
  <externalReferences>
    <externalReference r:id="rId33"/>
  </externalReferences>
  <calcPr calcId="144525"/>
</workbook>
</file>

<file path=xl/calcChain.xml><?xml version="1.0" encoding="utf-8"?>
<calcChain xmlns="http://schemas.openxmlformats.org/spreadsheetml/2006/main">
  <c r="K8" i="157" l="1"/>
  <c r="K8" i="136" l="1"/>
  <c r="D11" i="13" l="1"/>
  <c r="F8" i="133" l="1"/>
  <c r="P27" i="131" l="1"/>
  <c r="P27" i="159"/>
  <c r="P27" i="158"/>
  <c r="P27" i="157"/>
  <c r="P27" i="156"/>
  <c r="P27" i="155"/>
  <c r="P27" i="154"/>
  <c r="P27" i="153"/>
  <c r="P27" i="152"/>
  <c r="P27" i="151"/>
  <c r="P27" i="150"/>
  <c r="P27" i="149"/>
  <c r="P27" i="148"/>
  <c r="P27" i="147"/>
  <c r="P27" i="146"/>
  <c r="P27" i="145"/>
  <c r="P27" i="144"/>
  <c r="P27" i="143"/>
  <c r="P27" i="142"/>
  <c r="P27" i="141"/>
  <c r="P27" i="140"/>
  <c r="P27" i="139"/>
  <c r="P27" i="138"/>
  <c r="P27" i="137"/>
  <c r="P27" i="136"/>
  <c r="P27" i="135"/>
  <c r="P27" i="134"/>
  <c r="P27" i="133"/>
  <c r="P27" i="132"/>
  <c r="K3" i="144" l="1"/>
  <c r="K3" i="145"/>
  <c r="K3" i="146"/>
  <c r="K3" i="147"/>
  <c r="K3" i="148"/>
  <c r="K3" i="149"/>
  <c r="K3" i="150"/>
  <c r="K3" i="151"/>
  <c r="K3" i="152"/>
  <c r="K3" i="153"/>
  <c r="K3" i="154"/>
  <c r="K3" i="155"/>
  <c r="K3" i="156"/>
  <c r="K3" i="157"/>
  <c r="K3" i="158"/>
  <c r="K3" i="159"/>
  <c r="K3" i="143"/>
  <c r="K3" i="142"/>
  <c r="K3" i="141"/>
  <c r="K3" i="140"/>
  <c r="K3" i="139"/>
  <c r="K3" i="138"/>
  <c r="F3" i="133"/>
  <c r="P27" i="1" l="1"/>
  <c r="J12" i="13" l="1"/>
  <c r="J11" i="13"/>
  <c r="J10" i="13"/>
  <c r="J9" i="13"/>
  <c r="J8" i="13"/>
  <c r="J7" i="13"/>
  <c r="J6" i="13"/>
  <c r="J5" i="13"/>
  <c r="J4" i="13"/>
  <c r="J3" i="13"/>
  <c r="J12" i="131"/>
  <c r="J11" i="131"/>
  <c r="J10" i="131"/>
  <c r="J9" i="131"/>
  <c r="J8" i="131"/>
  <c r="J7" i="131"/>
  <c r="J6" i="131"/>
  <c r="J5" i="131"/>
  <c r="J4" i="131"/>
  <c r="J3" i="131"/>
  <c r="J12" i="132"/>
  <c r="J11" i="132"/>
  <c r="J10" i="132"/>
  <c r="J9" i="132"/>
  <c r="J8" i="132"/>
  <c r="J7" i="132"/>
  <c r="J6" i="132"/>
  <c r="J5" i="132"/>
  <c r="J4" i="132"/>
  <c r="J3" i="132"/>
  <c r="J12" i="133"/>
  <c r="J11" i="133"/>
  <c r="J10" i="133"/>
  <c r="J9" i="133"/>
  <c r="J8" i="133"/>
  <c r="J7" i="133"/>
  <c r="J6" i="133"/>
  <c r="J5" i="133"/>
  <c r="J4" i="133"/>
  <c r="J3" i="133"/>
  <c r="J12" i="134"/>
  <c r="J11" i="134"/>
  <c r="J10" i="134"/>
  <c r="J9" i="134"/>
  <c r="J8" i="134"/>
  <c r="J7" i="134"/>
  <c r="J6" i="134"/>
  <c r="J5" i="134"/>
  <c r="J4" i="134"/>
  <c r="J3" i="134"/>
  <c r="J12" i="135"/>
  <c r="J11" i="135"/>
  <c r="J10" i="135"/>
  <c r="J9" i="135"/>
  <c r="J8" i="135"/>
  <c r="J7" i="135"/>
  <c r="J6" i="135"/>
  <c r="J5" i="135"/>
  <c r="J4" i="135"/>
  <c r="J3" i="135"/>
  <c r="J12" i="136"/>
  <c r="J11" i="136"/>
  <c r="J10" i="136"/>
  <c r="J9" i="136"/>
  <c r="J8" i="136"/>
  <c r="J7" i="136"/>
  <c r="J6" i="136"/>
  <c r="J5" i="136"/>
  <c r="J4" i="136"/>
  <c r="J3" i="136"/>
  <c r="J12" i="137"/>
  <c r="J11" i="137"/>
  <c r="J10" i="137"/>
  <c r="J9" i="137"/>
  <c r="J8" i="137"/>
  <c r="J7" i="137"/>
  <c r="J6" i="137"/>
  <c r="J5" i="137"/>
  <c r="J4" i="137"/>
  <c r="J3" i="137"/>
  <c r="J12" i="138"/>
  <c r="J11" i="138"/>
  <c r="J10" i="138"/>
  <c r="J9" i="138"/>
  <c r="J8" i="138"/>
  <c r="J7" i="138"/>
  <c r="J6" i="138"/>
  <c r="J5" i="138"/>
  <c r="J4" i="138"/>
  <c r="J3" i="138"/>
  <c r="J12" i="139"/>
  <c r="J11" i="139"/>
  <c r="J10" i="139"/>
  <c r="J9" i="139"/>
  <c r="J8" i="139"/>
  <c r="J7" i="139"/>
  <c r="J6" i="139"/>
  <c r="J5" i="139"/>
  <c r="J4" i="139"/>
  <c r="J3" i="139"/>
  <c r="J12" i="140"/>
  <c r="J11" i="140"/>
  <c r="J10" i="140"/>
  <c r="J9" i="140"/>
  <c r="J8" i="140"/>
  <c r="J7" i="140"/>
  <c r="J6" i="140"/>
  <c r="J5" i="140"/>
  <c r="J4" i="140"/>
  <c r="J3" i="140"/>
  <c r="J12" i="141"/>
  <c r="J11" i="141"/>
  <c r="J10" i="141"/>
  <c r="J9" i="141"/>
  <c r="J8" i="141"/>
  <c r="J7" i="141"/>
  <c r="J6" i="141"/>
  <c r="J5" i="141"/>
  <c r="J4" i="141"/>
  <c r="J3" i="141"/>
  <c r="J12" i="142"/>
  <c r="J11" i="142"/>
  <c r="J10" i="142"/>
  <c r="J9" i="142"/>
  <c r="J8" i="142"/>
  <c r="J7" i="142"/>
  <c r="J6" i="142"/>
  <c r="J5" i="142"/>
  <c r="J4" i="142"/>
  <c r="J3" i="142"/>
  <c r="J12" i="143"/>
  <c r="J11" i="143"/>
  <c r="J10" i="143"/>
  <c r="J9" i="143"/>
  <c r="J8" i="143"/>
  <c r="J7" i="143"/>
  <c r="J6" i="143"/>
  <c r="J5" i="143"/>
  <c r="J4" i="143"/>
  <c r="J3" i="143"/>
  <c r="J12" i="144"/>
  <c r="J11" i="144"/>
  <c r="J10" i="144"/>
  <c r="J9" i="144"/>
  <c r="J8" i="144"/>
  <c r="J7" i="144"/>
  <c r="J6" i="144"/>
  <c r="J5" i="144"/>
  <c r="J4" i="144"/>
  <c r="J3" i="144"/>
  <c r="J12" i="145"/>
  <c r="J11" i="145"/>
  <c r="J10" i="145"/>
  <c r="J9" i="145"/>
  <c r="J8" i="145"/>
  <c r="J7" i="145"/>
  <c r="J6" i="145"/>
  <c r="J5" i="145"/>
  <c r="J4" i="145"/>
  <c r="J3" i="145"/>
  <c r="J12" i="146"/>
  <c r="J11" i="146"/>
  <c r="J10" i="146"/>
  <c r="J9" i="146"/>
  <c r="J8" i="146"/>
  <c r="J7" i="146"/>
  <c r="J6" i="146"/>
  <c r="J5" i="146"/>
  <c r="J4" i="146"/>
  <c r="J3" i="146"/>
  <c r="J12" i="147"/>
  <c r="J11" i="147"/>
  <c r="J10" i="147"/>
  <c r="J9" i="147"/>
  <c r="J8" i="147"/>
  <c r="J7" i="147"/>
  <c r="J6" i="147"/>
  <c r="J5" i="147"/>
  <c r="J4" i="147"/>
  <c r="J3" i="147"/>
  <c r="J12" i="148"/>
  <c r="J11" i="148"/>
  <c r="J10" i="148"/>
  <c r="J9" i="148"/>
  <c r="J8" i="148"/>
  <c r="J7" i="148"/>
  <c r="J6" i="148"/>
  <c r="J5" i="148"/>
  <c r="J4" i="148"/>
  <c r="J3" i="148"/>
  <c r="J12" i="149"/>
  <c r="J11" i="149"/>
  <c r="J10" i="149"/>
  <c r="J9" i="149"/>
  <c r="J8" i="149"/>
  <c r="J7" i="149"/>
  <c r="J6" i="149"/>
  <c r="J5" i="149"/>
  <c r="J4" i="149"/>
  <c r="J3" i="149"/>
  <c r="J12" i="150"/>
  <c r="J11" i="150"/>
  <c r="J10" i="150"/>
  <c r="J9" i="150"/>
  <c r="J8" i="150"/>
  <c r="J7" i="150"/>
  <c r="J6" i="150"/>
  <c r="J5" i="150"/>
  <c r="J4" i="150"/>
  <c r="J3" i="150"/>
  <c r="J12" i="151"/>
  <c r="J11" i="151"/>
  <c r="J10" i="151"/>
  <c r="J9" i="151"/>
  <c r="J8" i="151"/>
  <c r="J7" i="151"/>
  <c r="J6" i="151"/>
  <c r="J5" i="151"/>
  <c r="J4" i="151"/>
  <c r="J3" i="151"/>
  <c r="J12" i="152"/>
  <c r="J11" i="152"/>
  <c r="J10" i="152"/>
  <c r="J9" i="152"/>
  <c r="J8" i="152"/>
  <c r="J7" i="152"/>
  <c r="J6" i="152"/>
  <c r="J5" i="152"/>
  <c r="J4" i="152"/>
  <c r="J3" i="152"/>
  <c r="J12" i="153"/>
  <c r="J11" i="153"/>
  <c r="J10" i="153"/>
  <c r="J9" i="153"/>
  <c r="J8" i="153"/>
  <c r="J7" i="153"/>
  <c r="J6" i="153"/>
  <c r="J5" i="153"/>
  <c r="J4" i="153"/>
  <c r="J3" i="153"/>
  <c r="J12" i="154"/>
  <c r="J11" i="154"/>
  <c r="J10" i="154"/>
  <c r="J9" i="154"/>
  <c r="J8" i="154"/>
  <c r="J7" i="154"/>
  <c r="J6" i="154"/>
  <c r="J5" i="154"/>
  <c r="J4" i="154"/>
  <c r="J3" i="154"/>
  <c r="J12" i="155"/>
  <c r="J11" i="155"/>
  <c r="J10" i="155"/>
  <c r="J9" i="155"/>
  <c r="J8" i="155"/>
  <c r="J7" i="155"/>
  <c r="J6" i="155"/>
  <c r="J5" i="155"/>
  <c r="J4" i="155"/>
  <c r="J3" i="155"/>
  <c r="J12" i="156"/>
  <c r="J11" i="156"/>
  <c r="J10" i="156"/>
  <c r="J9" i="156"/>
  <c r="J8" i="156"/>
  <c r="J7" i="156"/>
  <c r="J6" i="156"/>
  <c r="J5" i="156"/>
  <c r="J4" i="156"/>
  <c r="J3" i="156"/>
  <c r="J12" i="157"/>
  <c r="J11" i="157"/>
  <c r="J10" i="157"/>
  <c r="J9" i="157"/>
  <c r="J8" i="157"/>
  <c r="J7" i="157"/>
  <c r="J6" i="157"/>
  <c r="J5" i="157"/>
  <c r="J4" i="157"/>
  <c r="J3" i="157"/>
  <c r="J12" i="158"/>
  <c r="J11" i="158"/>
  <c r="J10" i="158"/>
  <c r="J9" i="158"/>
  <c r="J8" i="158"/>
  <c r="J7" i="158"/>
  <c r="J6" i="158"/>
  <c r="J5" i="158"/>
  <c r="J4" i="158"/>
  <c r="J3" i="158"/>
  <c r="J12" i="159"/>
  <c r="J11" i="159"/>
  <c r="J10" i="159"/>
  <c r="J9" i="159"/>
  <c r="J8" i="159"/>
  <c r="J7" i="159"/>
  <c r="J6" i="159"/>
  <c r="J5" i="159"/>
  <c r="J4" i="159"/>
  <c r="J3" i="159"/>
  <c r="J12" i="1"/>
  <c r="J11" i="1"/>
  <c r="J10" i="1"/>
  <c r="J9" i="1"/>
  <c r="J8" i="1"/>
  <c r="J7" i="1"/>
  <c r="J6" i="1"/>
  <c r="J5" i="1"/>
  <c r="J4" i="1"/>
  <c r="J3" i="1"/>
  <c r="E13" i="13"/>
  <c r="E12" i="13"/>
  <c r="E11" i="13"/>
  <c r="E10" i="13"/>
  <c r="E9" i="13"/>
  <c r="E8" i="13"/>
  <c r="E7" i="13"/>
  <c r="E6" i="13"/>
  <c r="E5" i="13"/>
  <c r="E4" i="13"/>
  <c r="E13" i="131"/>
  <c r="E12" i="131"/>
  <c r="E11" i="131"/>
  <c r="E10" i="131"/>
  <c r="E9" i="131"/>
  <c r="E8" i="131"/>
  <c r="E7" i="131"/>
  <c r="E6" i="131"/>
  <c r="E5" i="131"/>
  <c r="E4" i="131"/>
  <c r="E13" i="132"/>
  <c r="E12" i="132"/>
  <c r="E11" i="132"/>
  <c r="E10" i="132"/>
  <c r="E9" i="132"/>
  <c r="E8" i="132"/>
  <c r="E7" i="132"/>
  <c r="E6" i="132"/>
  <c r="E5" i="132"/>
  <c r="E4" i="132"/>
  <c r="E13" i="133"/>
  <c r="E12" i="133"/>
  <c r="E11" i="133"/>
  <c r="E10" i="133"/>
  <c r="E9" i="133"/>
  <c r="E8" i="133"/>
  <c r="E7" i="133"/>
  <c r="E6" i="133"/>
  <c r="E5" i="133"/>
  <c r="E4" i="133"/>
  <c r="E13" i="134"/>
  <c r="E12" i="134"/>
  <c r="E11" i="134"/>
  <c r="E10" i="134"/>
  <c r="E9" i="134"/>
  <c r="E8" i="134"/>
  <c r="E7" i="134"/>
  <c r="E6" i="134"/>
  <c r="E5" i="134"/>
  <c r="E4" i="134"/>
  <c r="E13" i="135"/>
  <c r="E12" i="135"/>
  <c r="E11" i="135"/>
  <c r="E10" i="135"/>
  <c r="E9" i="135"/>
  <c r="E8" i="135"/>
  <c r="E7" i="135"/>
  <c r="E6" i="135"/>
  <c r="E5" i="135"/>
  <c r="E4" i="135"/>
  <c r="E13" i="136"/>
  <c r="E12" i="136"/>
  <c r="E11" i="136"/>
  <c r="E10" i="136"/>
  <c r="E9" i="136"/>
  <c r="E8" i="136"/>
  <c r="E7" i="136"/>
  <c r="E6" i="136"/>
  <c r="E5" i="136"/>
  <c r="E4" i="136"/>
  <c r="E13" i="137"/>
  <c r="E12" i="137"/>
  <c r="E11" i="137"/>
  <c r="E10" i="137"/>
  <c r="E9" i="137"/>
  <c r="E8" i="137"/>
  <c r="E7" i="137"/>
  <c r="E6" i="137"/>
  <c r="E5" i="137"/>
  <c r="E4" i="137"/>
  <c r="E13" i="138"/>
  <c r="E12" i="138"/>
  <c r="E11" i="138"/>
  <c r="E10" i="138"/>
  <c r="E9" i="138"/>
  <c r="E8" i="138"/>
  <c r="E7" i="138"/>
  <c r="E6" i="138"/>
  <c r="E5" i="138"/>
  <c r="E4" i="138"/>
  <c r="E13" i="139"/>
  <c r="E12" i="139"/>
  <c r="E11" i="139"/>
  <c r="E10" i="139"/>
  <c r="E9" i="139"/>
  <c r="E8" i="139"/>
  <c r="E7" i="139"/>
  <c r="E6" i="139"/>
  <c r="E5" i="139"/>
  <c r="E4" i="139"/>
  <c r="E13" i="140"/>
  <c r="E12" i="140"/>
  <c r="E11" i="140"/>
  <c r="E10" i="140"/>
  <c r="E9" i="140"/>
  <c r="E8" i="140"/>
  <c r="E7" i="140"/>
  <c r="E6" i="140"/>
  <c r="E5" i="140"/>
  <c r="E4" i="140"/>
  <c r="E13" i="141"/>
  <c r="E12" i="141"/>
  <c r="E11" i="141"/>
  <c r="E10" i="141"/>
  <c r="E9" i="141"/>
  <c r="E8" i="141"/>
  <c r="E7" i="141"/>
  <c r="E6" i="141"/>
  <c r="E5" i="141"/>
  <c r="E4" i="141"/>
  <c r="E13" i="142"/>
  <c r="E12" i="142"/>
  <c r="E11" i="142"/>
  <c r="E10" i="142"/>
  <c r="E9" i="142"/>
  <c r="E8" i="142"/>
  <c r="E7" i="142"/>
  <c r="E6" i="142"/>
  <c r="E5" i="142"/>
  <c r="E4" i="142"/>
  <c r="E13" i="143"/>
  <c r="E12" i="143"/>
  <c r="E11" i="143"/>
  <c r="E10" i="143"/>
  <c r="E9" i="143"/>
  <c r="E8" i="143"/>
  <c r="E7" i="143"/>
  <c r="E6" i="143"/>
  <c r="E5" i="143"/>
  <c r="E4" i="143"/>
  <c r="E13" i="144"/>
  <c r="E12" i="144"/>
  <c r="E11" i="144"/>
  <c r="E10" i="144"/>
  <c r="E9" i="144"/>
  <c r="E8" i="144"/>
  <c r="E7" i="144"/>
  <c r="E6" i="144"/>
  <c r="E5" i="144"/>
  <c r="E4" i="144"/>
  <c r="E13" i="145"/>
  <c r="E12" i="145"/>
  <c r="E11" i="145"/>
  <c r="E10" i="145"/>
  <c r="E9" i="145"/>
  <c r="E8" i="145"/>
  <c r="E7" i="145"/>
  <c r="E6" i="145"/>
  <c r="E5" i="145"/>
  <c r="E4" i="145"/>
  <c r="E13" i="146"/>
  <c r="E12" i="146"/>
  <c r="E11" i="146"/>
  <c r="E10" i="146"/>
  <c r="E9" i="146"/>
  <c r="E8" i="146"/>
  <c r="E7" i="146"/>
  <c r="E6" i="146"/>
  <c r="E5" i="146"/>
  <c r="E4" i="146"/>
  <c r="E13" i="147"/>
  <c r="E12" i="147"/>
  <c r="E11" i="147"/>
  <c r="E10" i="147"/>
  <c r="E9" i="147"/>
  <c r="E8" i="147"/>
  <c r="E7" i="147"/>
  <c r="E6" i="147"/>
  <c r="E5" i="147"/>
  <c r="E4" i="147"/>
  <c r="E13" i="148"/>
  <c r="E12" i="148"/>
  <c r="E11" i="148"/>
  <c r="E10" i="148"/>
  <c r="E9" i="148"/>
  <c r="E8" i="148"/>
  <c r="E7" i="148"/>
  <c r="E6" i="148"/>
  <c r="E5" i="148"/>
  <c r="E4" i="148"/>
  <c r="E13" i="149"/>
  <c r="E12" i="149"/>
  <c r="E11" i="149"/>
  <c r="E10" i="149"/>
  <c r="E9" i="149"/>
  <c r="E8" i="149"/>
  <c r="E7" i="149"/>
  <c r="E6" i="149"/>
  <c r="E5" i="149"/>
  <c r="E4" i="149"/>
  <c r="E13" i="150"/>
  <c r="E12" i="150"/>
  <c r="E11" i="150"/>
  <c r="E10" i="150"/>
  <c r="E9" i="150"/>
  <c r="E8" i="150"/>
  <c r="E7" i="150"/>
  <c r="E6" i="150"/>
  <c r="E5" i="150"/>
  <c r="E4" i="150"/>
  <c r="E13" i="151"/>
  <c r="E12" i="151"/>
  <c r="E11" i="151"/>
  <c r="E10" i="151"/>
  <c r="E9" i="151"/>
  <c r="E8" i="151"/>
  <c r="E7" i="151"/>
  <c r="E6" i="151"/>
  <c r="E5" i="151"/>
  <c r="E4" i="151"/>
  <c r="E13" i="152"/>
  <c r="E12" i="152"/>
  <c r="E11" i="152"/>
  <c r="E10" i="152"/>
  <c r="E9" i="152"/>
  <c r="E8" i="152"/>
  <c r="E7" i="152"/>
  <c r="E6" i="152"/>
  <c r="E5" i="152"/>
  <c r="E4" i="152"/>
  <c r="E13" i="153"/>
  <c r="E12" i="153"/>
  <c r="E11" i="153"/>
  <c r="E10" i="153"/>
  <c r="E9" i="153"/>
  <c r="E8" i="153"/>
  <c r="E7" i="153"/>
  <c r="E6" i="153"/>
  <c r="E5" i="153"/>
  <c r="E4" i="153"/>
  <c r="E13" i="154"/>
  <c r="E12" i="154"/>
  <c r="E11" i="154"/>
  <c r="E10" i="154"/>
  <c r="E9" i="154"/>
  <c r="E8" i="154"/>
  <c r="E7" i="154"/>
  <c r="E6" i="154"/>
  <c r="E5" i="154"/>
  <c r="E4" i="154"/>
  <c r="E13" i="155"/>
  <c r="E12" i="155"/>
  <c r="E11" i="155"/>
  <c r="E10" i="155"/>
  <c r="E9" i="155"/>
  <c r="E8" i="155"/>
  <c r="E7" i="155"/>
  <c r="E6" i="155"/>
  <c r="E5" i="155"/>
  <c r="E4" i="155"/>
  <c r="E13" i="156"/>
  <c r="E12" i="156"/>
  <c r="E11" i="156"/>
  <c r="E10" i="156"/>
  <c r="E9" i="156"/>
  <c r="E8" i="156"/>
  <c r="E7" i="156"/>
  <c r="E6" i="156"/>
  <c r="E5" i="156"/>
  <c r="E4" i="156"/>
  <c r="E13" i="157"/>
  <c r="E12" i="157"/>
  <c r="E11" i="157"/>
  <c r="E10" i="157"/>
  <c r="E9" i="157"/>
  <c r="E8" i="157"/>
  <c r="E7" i="157"/>
  <c r="E6" i="157"/>
  <c r="E5" i="157"/>
  <c r="E4" i="157"/>
  <c r="E13" i="158"/>
  <c r="E12" i="158"/>
  <c r="E11" i="158"/>
  <c r="E10" i="158"/>
  <c r="E9" i="158"/>
  <c r="E8" i="158"/>
  <c r="E7" i="158"/>
  <c r="E6" i="158"/>
  <c r="E5" i="158"/>
  <c r="E4" i="158"/>
  <c r="E13" i="159"/>
  <c r="E12" i="159"/>
  <c r="E11" i="159"/>
  <c r="E10" i="159"/>
  <c r="E9" i="159"/>
  <c r="E8" i="159"/>
  <c r="E7" i="159"/>
  <c r="E6" i="159"/>
  <c r="E5" i="159"/>
  <c r="E4" i="159"/>
  <c r="E13" i="1"/>
  <c r="E12" i="1"/>
  <c r="E11" i="1"/>
  <c r="E10" i="1"/>
  <c r="E9" i="1"/>
  <c r="E8" i="1"/>
  <c r="E7" i="1"/>
  <c r="E6" i="1"/>
  <c r="E5" i="1"/>
  <c r="E4" i="1"/>
  <c r="Q20" i="13" l="1"/>
  <c r="Q19" i="13"/>
  <c r="Q20" i="131"/>
  <c r="Q19" i="131"/>
  <c r="Q20" i="132"/>
  <c r="Q19" i="132"/>
  <c r="Q20" i="133"/>
  <c r="Q19" i="133"/>
  <c r="Q20" i="134"/>
  <c r="Q19" i="134"/>
  <c r="Q20" i="135"/>
  <c r="Q19" i="135"/>
  <c r="Q20" i="136"/>
  <c r="Q19" i="136"/>
  <c r="Q20" i="137"/>
  <c r="Q19" i="137"/>
  <c r="Q20" i="138"/>
  <c r="Q19" i="138"/>
  <c r="Q20" i="139"/>
  <c r="Q19" i="139"/>
  <c r="Q20" i="140"/>
  <c r="Q19" i="140"/>
  <c r="Q20" i="141"/>
  <c r="Q19" i="141"/>
  <c r="Q20" i="142"/>
  <c r="Q19" i="142"/>
  <c r="Q20" i="143"/>
  <c r="Q19" i="143"/>
  <c r="Q20" i="144"/>
  <c r="Q19" i="144"/>
  <c r="Q20" i="145"/>
  <c r="Q19" i="145"/>
  <c r="Q20" i="146"/>
  <c r="Q19" i="146"/>
  <c r="Q20" i="147"/>
  <c r="Q19" i="147"/>
  <c r="Q20" i="148"/>
  <c r="Q19" i="148"/>
  <c r="Q20" i="149"/>
  <c r="Q19" i="149"/>
  <c r="Q20" i="150"/>
  <c r="Q19" i="150"/>
  <c r="Q20" i="151"/>
  <c r="Q19" i="151"/>
  <c r="Q20" i="152"/>
  <c r="Q19" i="152"/>
  <c r="Q20" i="153"/>
  <c r="Q19" i="153"/>
  <c r="Q20" i="154"/>
  <c r="Q19" i="154"/>
  <c r="Q20" i="155"/>
  <c r="Q19" i="155"/>
  <c r="Q20" i="156"/>
  <c r="Q19" i="156"/>
  <c r="Q20" i="157"/>
  <c r="Q19" i="157"/>
  <c r="Q20" i="158"/>
  <c r="Q19" i="158"/>
  <c r="Q20" i="159"/>
  <c r="Q19" i="159"/>
  <c r="Q28" i="144" l="1"/>
  <c r="Q28" i="150"/>
  <c r="Q28" i="138"/>
  <c r="Q28" i="136"/>
  <c r="Q28" i="157"/>
  <c r="Q28" i="147"/>
  <c r="Q28" i="158"/>
  <c r="Q28" i="152"/>
  <c r="Q28" i="149"/>
  <c r="Q28" i="145"/>
  <c r="Q28" i="141"/>
  <c r="Q28" i="137"/>
  <c r="Q28" i="155"/>
  <c r="Q28" i="146"/>
  <c r="Q28" i="142"/>
  <c r="Q28" i="134"/>
  <c r="Q28" i="13"/>
  <c r="Q28" i="139"/>
  <c r="Q28" i="131"/>
  <c r="Q28" i="153"/>
  <c r="Q28" i="133"/>
  <c r="Q28" i="156"/>
  <c r="Q28" i="159"/>
  <c r="Q28" i="151"/>
  <c r="Q28" i="143"/>
  <c r="Q28" i="135"/>
  <c r="Q28" i="154"/>
  <c r="Q28" i="148"/>
  <c r="Q28" i="140"/>
  <c r="Q28" i="132"/>
  <c r="Q31" i="159"/>
  <c r="Q31" i="158"/>
  <c r="Q31" i="157"/>
  <c r="Q31" i="156"/>
  <c r="Q31" i="155"/>
  <c r="Q31" i="154"/>
  <c r="Q31" i="153"/>
  <c r="Q31" i="152"/>
  <c r="Q31" i="151"/>
  <c r="Q31" i="150"/>
  <c r="Q31" i="149"/>
  <c r="Q31" i="148"/>
  <c r="Q31" i="147"/>
  <c r="Q31" i="146"/>
  <c r="Q31" i="145"/>
  <c r="Q31" i="144"/>
  <c r="Q31" i="143"/>
  <c r="Q31" i="142"/>
  <c r="Q31" i="141"/>
  <c r="Q31" i="140"/>
  <c r="Q31" i="139"/>
  <c r="Q31" i="138"/>
  <c r="Q31" i="137"/>
  <c r="Q31" i="136"/>
  <c r="Q31" i="135"/>
  <c r="Q31" i="134"/>
  <c r="Q31" i="133"/>
  <c r="Q31" i="132"/>
  <c r="Q31" i="131"/>
  <c r="Q31" i="1"/>
  <c r="I24" i="159" l="1"/>
  <c r="D24" i="159"/>
  <c r="I11" i="159"/>
  <c r="D11" i="159"/>
  <c r="I24" i="158"/>
  <c r="D24" i="158"/>
  <c r="I11" i="158"/>
  <c r="D11" i="158"/>
  <c r="I24" i="157"/>
  <c r="D24" i="157"/>
  <c r="I11" i="157"/>
  <c r="D11" i="157"/>
  <c r="I24" i="156"/>
  <c r="D24" i="156"/>
  <c r="I11" i="156"/>
  <c r="D11" i="156"/>
  <c r="I24" i="155"/>
  <c r="D24" i="155"/>
  <c r="I11" i="155"/>
  <c r="D11" i="155"/>
  <c r="I24" i="154"/>
  <c r="D24" i="154"/>
  <c r="I11" i="154"/>
  <c r="D11" i="154"/>
  <c r="I24" i="153"/>
  <c r="D24" i="153"/>
  <c r="I11" i="153"/>
  <c r="D11" i="153"/>
  <c r="I24" i="152"/>
  <c r="D24" i="152"/>
  <c r="I11" i="152"/>
  <c r="D11" i="152"/>
  <c r="I24" i="151"/>
  <c r="D24" i="151"/>
  <c r="I11" i="151"/>
  <c r="D11" i="151"/>
  <c r="I24" i="150"/>
  <c r="D24" i="150"/>
  <c r="I11" i="150"/>
  <c r="D11" i="150"/>
  <c r="I24" i="149"/>
  <c r="D24" i="149"/>
  <c r="I11" i="149"/>
  <c r="D11" i="149"/>
  <c r="I24" i="148"/>
  <c r="D24" i="148"/>
  <c r="I11" i="148"/>
  <c r="D11" i="148"/>
  <c r="I24" i="147"/>
  <c r="D24" i="147"/>
  <c r="I11" i="147"/>
  <c r="D11" i="147"/>
  <c r="I24" i="146"/>
  <c r="D24" i="146"/>
  <c r="I11" i="146"/>
  <c r="D11" i="146"/>
  <c r="I24" i="145"/>
  <c r="D24" i="145"/>
  <c r="I11" i="145"/>
  <c r="D11" i="145"/>
  <c r="I24" i="144"/>
  <c r="D24" i="144"/>
  <c r="I11" i="144"/>
  <c r="D11" i="144"/>
  <c r="I24" i="143"/>
  <c r="D24" i="143"/>
  <c r="I11" i="143"/>
  <c r="D11" i="143"/>
  <c r="I24" i="142"/>
  <c r="D24" i="142"/>
  <c r="I11" i="142"/>
  <c r="D11" i="142"/>
  <c r="I24" i="141"/>
  <c r="D24" i="141"/>
  <c r="I11" i="141"/>
  <c r="D11" i="141"/>
  <c r="I24" i="140"/>
  <c r="D24" i="140"/>
  <c r="I11" i="140"/>
  <c r="D11" i="140"/>
  <c r="I24" i="139"/>
  <c r="D24" i="139"/>
  <c r="I11" i="139"/>
  <c r="D11" i="139"/>
  <c r="I24" i="138"/>
  <c r="D24" i="138"/>
  <c r="I11" i="138"/>
  <c r="D11" i="138"/>
  <c r="I24" i="137"/>
  <c r="D24" i="137"/>
  <c r="I11" i="137"/>
  <c r="D11" i="137"/>
  <c r="I24" i="136"/>
  <c r="D24" i="136"/>
  <c r="I11" i="136"/>
  <c r="D11" i="136"/>
  <c r="I24" i="135"/>
  <c r="D24" i="135"/>
  <c r="I11" i="135"/>
  <c r="D11" i="135"/>
  <c r="I24" i="134"/>
  <c r="D24" i="134"/>
  <c r="I11" i="134"/>
  <c r="D11" i="134"/>
  <c r="I24" i="133"/>
  <c r="D24" i="133"/>
  <c r="I11" i="133"/>
  <c r="D11" i="133"/>
  <c r="I24" i="132"/>
  <c r="D24" i="132"/>
  <c r="I11" i="132"/>
  <c r="D11" i="132"/>
  <c r="I24" i="131"/>
  <c r="D24" i="131"/>
  <c r="I11" i="131"/>
  <c r="D11" i="131"/>
  <c r="I24" i="13"/>
  <c r="D24" i="13"/>
  <c r="I11" i="13"/>
  <c r="I24" i="1"/>
  <c r="D24" i="1"/>
  <c r="I11" i="1"/>
  <c r="D11" i="1"/>
  <c r="K26" i="13" l="1"/>
  <c r="F26" i="13"/>
  <c r="J24" i="13"/>
  <c r="E24" i="13"/>
  <c r="J23" i="13"/>
  <c r="E23" i="13"/>
  <c r="J22" i="13"/>
  <c r="E22" i="13"/>
  <c r="J21" i="13"/>
  <c r="E21" i="13"/>
  <c r="J19" i="13"/>
  <c r="E19" i="13"/>
  <c r="J18" i="13"/>
  <c r="E18" i="13"/>
  <c r="J17" i="13"/>
  <c r="E17" i="13"/>
  <c r="L14" i="13"/>
  <c r="K13" i="13"/>
  <c r="F13" i="13"/>
  <c r="J13" i="13"/>
  <c r="C13" i="13"/>
  <c r="C26" i="13" s="1"/>
  <c r="H26" i="13" s="1"/>
  <c r="K26" i="131"/>
  <c r="F26" i="131"/>
  <c r="J24" i="131"/>
  <c r="J23" i="131"/>
  <c r="E23" i="131"/>
  <c r="J22" i="131"/>
  <c r="E22" i="131"/>
  <c r="J21" i="131"/>
  <c r="E21" i="131"/>
  <c r="J19" i="131"/>
  <c r="E19" i="131"/>
  <c r="J18" i="131"/>
  <c r="E18" i="131"/>
  <c r="J17" i="131"/>
  <c r="E17" i="131"/>
  <c r="L14" i="131"/>
  <c r="K13" i="131"/>
  <c r="F13" i="131"/>
  <c r="J13" i="131"/>
  <c r="C13" i="131"/>
  <c r="H13" i="131" s="1"/>
  <c r="K26" i="132"/>
  <c r="F26" i="132"/>
  <c r="J24" i="132"/>
  <c r="J23" i="132"/>
  <c r="E23" i="132"/>
  <c r="J22" i="132"/>
  <c r="E22" i="132"/>
  <c r="J21" i="132"/>
  <c r="E21" i="132"/>
  <c r="J19" i="132"/>
  <c r="E19" i="132"/>
  <c r="J18" i="132"/>
  <c r="E18" i="132"/>
  <c r="J17" i="132"/>
  <c r="E17" i="132"/>
  <c r="L14" i="132"/>
  <c r="K13" i="132"/>
  <c r="F13" i="132"/>
  <c r="J13" i="132"/>
  <c r="C13" i="132"/>
  <c r="C26" i="132" s="1"/>
  <c r="H26" i="132" s="1"/>
  <c r="K26" i="133"/>
  <c r="F26" i="133"/>
  <c r="J24" i="133"/>
  <c r="J23" i="133"/>
  <c r="E23" i="133"/>
  <c r="J22" i="133"/>
  <c r="E22" i="133"/>
  <c r="J21" i="133"/>
  <c r="E21" i="133"/>
  <c r="J19" i="133"/>
  <c r="E19" i="133"/>
  <c r="J18" i="133"/>
  <c r="E18" i="133"/>
  <c r="J17" i="133"/>
  <c r="E17" i="133"/>
  <c r="L14" i="133"/>
  <c r="K13" i="133"/>
  <c r="F13" i="133"/>
  <c r="J13" i="133"/>
  <c r="C13" i="133"/>
  <c r="N14" i="133" s="1"/>
  <c r="K26" i="134"/>
  <c r="F26" i="134"/>
  <c r="J24" i="134"/>
  <c r="J23" i="134"/>
  <c r="E23" i="134"/>
  <c r="J22" i="134"/>
  <c r="E22" i="134"/>
  <c r="J21" i="134"/>
  <c r="E21" i="134"/>
  <c r="J19" i="134"/>
  <c r="E19" i="134"/>
  <c r="J18" i="134"/>
  <c r="E18" i="134"/>
  <c r="J17" i="134"/>
  <c r="E17" i="134"/>
  <c r="L14" i="134"/>
  <c r="K13" i="134"/>
  <c r="F13" i="134"/>
  <c r="J13" i="134"/>
  <c r="C13" i="134"/>
  <c r="N14" i="134" s="1"/>
  <c r="K26" i="135"/>
  <c r="F26" i="135"/>
  <c r="J24" i="135"/>
  <c r="J23" i="135"/>
  <c r="E23" i="135"/>
  <c r="J22" i="135"/>
  <c r="E22" i="135"/>
  <c r="J21" i="135"/>
  <c r="E21" i="135"/>
  <c r="J19" i="135"/>
  <c r="E19" i="135"/>
  <c r="J18" i="135"/>
  <c r="E18" i="135"/>
  <c r="J17" i="135"/>
  <c r="E17" i="135"/>
  <c r="L14" i="135"/>
  <c r="K13" i="135"/>
  <c r="F13" i="135"/>
  <c r="J13" i="135"/>
  <c r="C13" i="135"/>
  <c r="N14" i="135" s="1"/>
  <c r="K26" i="136"/>
  <c r="F26" i="136"/>
  <c r="J24" i="136"/>
  <c r="J23" i="136"/>
  <c r="E23" i="136"/>
  <c r="J22" i="136"/>
  <c r="E22" i="136"/>
  <c r="J21" i="136"/>
  <c r="E21" i="136"/>
  <c r="J19" i="136"/>
  <c r="E19" i="136"/>
  <c r="J18" i="136"/>
  <c r="E18" i="136"/>
  <c r="J17" i="136"/>
  <c r="E17" i="136"/>
  <c r="I16" i="136"/>
  <c r="D16" i="136"/>
  <c r="L14" i="136"/>
  <c r="K13" i="136"/>
  <c r="F13" i="136"/>
  <c r="J13" i="136"/>
  <c r="C13" i="136"/>
  <c r="C26" i="136" s="1"/>
  <c r="H26" i="136" s="1"/>
  <c r="K26" i="137"/>
  <c r="F26" i="137"/>
  <c r="J24" i="137"/>
  <c r="J23" i="137"/>
  <c r="E23" i="137"/>
  <c r="J22" i="137"/>
  <c r="E22" i="137"/>
  <c r="J21" i="137"/>
  <c r="E21" i="137"/>
  <c r="J19" i="137"/>
  <c r="E19" i="137"/>
  <c r="J18" i="137"/>
  <c r="E18" i="137"/>
  <c r="J17" i="137"/>
  <c r="E17" i="137"/>
  <c r="L14" i="137"/>
  <c r="K13" i="137"/>
  <c r="F13" i="137"/>
  <c r="J13" i="137"/>
  <c r="C13" i="137"/>
  <c r="C26" i="137" s="1"/>
  <c r="H26" i="137" s="1"/>
  <c r="K26" i="138"/>
  <c r="F26" i="138"/>
  <c r="J24" i="138"/>
  <c r="J23" i="138"/>
  <c r="E23" i="138"/>
  <c r="J22" i="138"/>
  <c r="E22" i="138"/>
  <c r="J21" i="138"/>
  <c r="E21" i="138"/>
  <c r="J19" i="138"/>
  <c r="E19" i="138"/>
  <c r="J18" i="138"/>
  <c r="E18" i="138"/>
  <c r="J17" i="138"/>
  <c r="E17" i="138"/>
  <c r="L14" i="138"/>
  <c r="K13" i="138"/>
  <c r="F13" i="138"/>
  <c r="J13" i="138"/>
  <c r="C13" i="138"/>
  <c r="C26" i="138" s="1"/>
  <c r="H26" i="138" s="1"/>
  <c r="K26" i="139"/>
  <c r="F26" i="139"/>
  <c r="J24" i="139"/>
  <c r="J23" i="139"/>
  <c r="E23" i="139"/>
  <c r="J22" i="139"/>
  <c r="E22" i="139"/>
  <c r="J21" i="139"/>
  <c r="E21" i="139"/>
  <c r="J19" i="139"/>
  <c r="E19" i="139"/>
  <c r="J18" i="139"/>
  <c r="E18" i="139"/>
  <c r="J17" i="139"/>
  <c r="E17" i="139"/>
  <c r="L14" i="139"/>
  <c r="K13" i="139"/>
  <c r="F13" i="139"/>
  <c r="J13" i="139"/>
  <c r="C13" i="139"/>
  <c r="N14" i="139" s="1"/>
  <c r="K26" i="140"/>
  <c r="F26" i="140"/>
  <c r="J24" i="140"/>
  <c r="J23" i="140"/>
  <c r="E23" i="140"/>
  <c r="J22" i="140"/>
  <c r="E22" i="140"/>
  <c r="J21" i="140"/>
  <c r="E21" i="140"/>
  <c r="J19" i="140"/>
  <c r="E19" i="140"/>
  <c r="J18" i="140"/>
  <c r="E18" i="140"/>
  <c r="J17" i="140"/>
  <c r="E17" i="140"/>
  <c r="L14" i="140"/>
  <c r="K13" i="140"/>
  <c r="F13" i="140"/>
  <c r="J13" i="140"/>
  <c r="C13" i="140"/>
  <c r="H13" i="140" s="1"/>
  <c r="K26" i="141"/>
  <c r="F26" i="141"/>
  <c r="J24" i="141"/>
  <c r="J23" i="141"/>
  <c r="E23" i="141"/>
  <c r="J22" i="141"/>
  <c r="E22" i="141"/>
  <c r="J21" i="141"/>
  <c r="E21" i="141"/>
  <c r="J19" i="141"/>
  <c r="E19" i="141"/>
  <c r="J18" i="141"/>
  <c r="E18" i="141"/>
  <c r="J17" i="141"/>
  <c r="E17" i="141"/>
  <c r="L14" i="141"/>
  <c r="K13" i="141"/>
  <c r="F13" i="141"/>
  <c r="J13" i="141"/>
  <c r="C13" i="141"/>
  <c r="N14" i="141" s="1"/>
  <c r="K26" i="142"/>
  <c r="F26" i="142"/>
  <c r="J24" i="142"/>
  <c r="J23" i="142"/>
  <c r="E23" i="142"/>
  <c r="J22" i="142"/>
  <c r="E22" i="142"/>
  <c r="J21" i="142"/>
  <c r="E21" i="142"/>
  <c r="J19" i="142"/>
  <c r="E19" i="142"/>
  <c r="J18" i="142"/>
  <c r="E18" i="142"/>
  <c r="J17" i="142"/>
  <c r="E17" i="142"/>
  <c r="L14" i="142"/>
  <c r="K13" i="142"/>
  <c r="F13" i="142"/>
  <c r="J13" i="142"/>
  <c r="C13" i="142"/>
  <c r="C26" i="142" s="1"/>
  <c r="H26" i="142" s="1"/>
  <c r="K26" i="143"/>
  <c r="F26" i="143"/>
  <c r="J24" i="143"/>
  <c r="J23" i="143"/>
  <c r="E23" i="143"/>
  <c r="J22" i="143"/>
  <c r="E22" i="143"/>
  <c r="J21" i="143"/>
  <c r="E21" i="143"/>
  <c r="J19" i="143"/>
  <c r="E19" i="143"/>
  <c r="J18" i="143"/>
  <c r="E18" i="143"/>
  <c r="J17" i="143"/>
  <c r="E17" i="143"/>
  <c r="L14" i="143"/>
  <c r="K13" i="143"/>
  <c r="F13" i="143"/>
  <c r="J13" i="143"/>
  <c r="C13" i="143"/>
  <c r="H13" i="143" s="1"/>
  <c r="K26" i="144"/>
  <c r="F26" i="144"/>
  <c r="J24" i="144"/>
  <c r="J23" i="144"/>
  <c r="E23" i="144"/>
  <c r="J22" i="144"/>
  <c r="E22" i="144"/>
  <c r="J21" i="144"/>
  <c r="E21" i="144"/>
  <c r="J19" i="144"/>
  <c r="E19" i="144"/>
  <c r="J18" i="144"/>
  <c r="E18" i="144"/>
  <c r="J17" i="144"/>
  <c r="E17" i="144"/>
  <c r="L14" i="144"/>
  <c r="K13" i="144"/>
  <c r="F13" i="144"/>
  <c r="J13" i="144"/>
  <c r="C13" i="144"/>
  <c r="C26" i="144" s="1"/>
  <c r="H26" i="144" s="1"/>
  <c r="K26" i="145"/>
  <c r="F26" i="145"/>
  <c r="J24" i="145"/>
  <c r="J23" i="145"/>
  <c r="E23" i="145"/>
  <c r="J22" i="145"/>
  <c r="E22" i="145"/>
  <c r="J21" i="145"/>
  <c r="E21" i="145"/>
  <c r="J19" i="145"/>
  <c r="E19" i="145"/>
  <c r="J18" i="145"/>
  <c r="E18" i="145"/>
  <c r="J17" i="145"/>
  <c r="E17" i="145"/>
  <c r="L14" i="145"/>
  <c r="K13" i="145"/>
  <c r="F13" i="145"/>
  <c r="J13" i="145"/>
  <c r="C13" i="145"/>
  <c r="C26" i="145" s="1"/>
  <c r="H26" i="145" s="1"/>
  <c r="K26" i="146"/>
  <c r="F26" i="146"/>
  <c r="J24" i="146"/>
  <c r="J23" i="146"/>
  <c r="E23" i="146"/>
  <c r="J22" i="146"/>
  <c r="E22" i="146"/>
  <c r="J21" i="146"/>
  <c r="E21" i="146"/>
  <c r="J19" i="146"/>
  <c r="E19" i="146"/>
  <c r="J18" i="146"/>
  <c r="E18" i="146"/>
  <c r="J17" i="146"/>
  <c r="E17" i="146"/>
  <c r="L14" i="146"/>
  <c r="K13" i="146"/>
  <c r="F13" i="146"/>
  <c r="J13" i="146"/>
  <c r="C13" i="146"/>
  <c r="H13" i="146" s="1"/>
  <c r="K26" i="147"/>
  <c r="F26" i="147"/>
  <c r="J24" i="147"/>
  <c r="J23" i="147"/>
  <c r="E23" i="147"/>
  <c r="J22" i="147"/>
  <c r="E22" i="147"/>
  <c r="J21" i="147"/>
  <c r="E21" i="147"/>
  <c r="J19" i="147"/>
  <c r="E19" i="147"/>
  <c r="J18" i="147"/>
  <c r="E18" i="147"/>
  <c r="J17" i="147"/>
  <c r="E17" i="147"/>
  <c r="L14" i="147"/>
  <c r="K13" i="147"/>
  <c r="F13" i="147"/>
  <c r="J13" i="147"/>
  <c r="C13" i="147"/>
  <c r="C26" i="147" s="1"/>
  <c r="H26" i="147" s="1"/>
  <c r="K26" i="148"/>
  <c r="F26" i="148"/>
  <c r="J24" i="148"/>
  <c r="J23" i="148"/>
  <c r="E23" i="148"/>
  <c r="J22" i="148"/>
  <c r="E22" i="148"/>
  <c r="J21" i="148"/>
  <c r="E21" i="148"/>
  <c r="J19" i="148"/>
  <c r="E19" i="148"/>
  <c r="J18" i="148"/>
  <c r="E18" i="148"/>
  <c r="J17" i="148"/>
  <c r="E17" i="148"/>
  <c r="L14" i="148"/>
  <c r="K13" i="148"/>
  <c r="F13" i="148"/>
  <c r="J13" i="148"/>
  <c r="C13" i="148"/>
  <c r="N14" i="148" s="1"/>
  <c r="K26" i="149"/>
  <c r="F26" i="149"/>
  <c r="J24" i="149"/>
  <c r="J23" i="149"/>
  <c r="E23" i="149"/>
  <c r="J22" i="149"/>
  <c r="E22" i="149"/>
  <c r="J21" i="149"/>
  <c r="E21" i="149"/>
  <c r="J19" i="149"/>
  <c r="E19" i="149"/>
  <c r="J18" i="149"/>
  <c r="E18" i="149"/>
  <c r="J17" i="149"/>
  <c r="E17" i="149"/>
  <c r="L14" i="149"/>
  <c r="K13" i="149"/>
  <c r="F13" i="149"/>
  <c r="J13" i="149"/>
  <c r="C13" i="149"/>
  <c r="H13" i="149" s="1"/>
  <c r="K26" i="150"/>
  <c r="F26" i="150"/>
  <c r="J24" i="150"/>
  <c r="J23" i="150"/>
  <c r="E23" i="150"/>
  <c r="J22" i="150"/>
  <c r="E22" i="150"/>
  <c r="J21" i="150"/>
  <c r="E21" i="150"/>
  <c r="J19" i="150"/>
  <c r="E19" i="150"/>
  <c r="J18" i="150"/>
  <c r="E18" i="150"/>
  <c r="J17" i="150"/>
  <c r="E17" i="150"/>
  <c r="L14" i="150"/>
  <c r="K13" i="150"/>
  <c r="F13" i="150"/>
  <c r="J13" i="150"/>
  <c r="C13" i="150"/>
  <c r="C26" i="150" s="1"/>
  <c r="H26" i="150" s="1"/>
  <c r="K26" i="151"/>
  <c r="F26" i="151"/>
  <c r="J24" i="151"/>
  <c r="J23" i="151"/>
  <c r="E23" i="151"/>
  <c r="J22" i="151"/>
  <c r="E22" i="151"/>
  <c r="J21" i="151"/>
  <c r="E21" i="151"/>
  <c r="J19" i="151"/>
  <c r="E19" i="151"/>
  <c r="J18" i="151"/>
  <c r="E18" i="151"/>
  <c r="J17" i="151"/>
  <c r="E17" i="151"/>
  <c r="L14" i="151"/>
  <c r="K13" i="151"/>
  <c r="F13" i="151"/>
  <c r="J13" i="151"/>
  <c r="C13" i="151"/>
  <c r="C26" i="151" s="1"/>
  <c r="H26" i="151" s="1"/>
  <c r="K26" i="152"/>
  <c r="F26" i="152"/>
  <c r="J24" i="152"/>
  <c r="J23" i="152"/>
  <c r="E23" i="152"/>
  <c r="J22" i="152"/>
  <c r="E22" i="152"/>
  <c r="J21" i="152"/>
  <c r="E21" i="152"/>
  <c r="J19" i="152"/>
  <c r="E19" i="152"/>
  <c r="J18" i="152"/>
  <c r="E18" i="152"/>
  <c r="J17" i="152"/>
  <c r="E17" i="152"/>
  <c r="L14" i="152"/>
  <c r="K13" i="152"/>
  <c r="F13" i="152"/>
  <c r="J13" i="152"/>
  <c r="C13" i="152"/>
  <c r="C26" i="152" s="1"/>
  <c r="H26" i="152" s="1"/>
  <c r="K26" i="153"/>
  <c r="F26" i="153"/>
  <c r="J24" i="153"/>
  <c r="J23" i="153"/>
  <c r="E23" i="153"/>
  <c r="J22" i="153"/>
  <c r="E22" i="153"/>
  <c r="J21" i="153"/>
  <c r="E21" i="153"/>
  <c r="J19" i="153"/>
  <c r="E19" i="153"/>
  <c r="J18" i="153"/>
  <c r="E18" i="153"/>
  <c r="J17" i="153"/>
  <c r="E17" i="153"/>
  <c r="L14" i="153"/>
  <c r="K13" i="153"/>
  <c r="F13" i="153"/>
  <c r="J13" i="153"/>
  <c r="C13" i="153"/>
  <c r="C26" i="153" s="1"/>
  <c r="H26" i="153" s="1"/>
  <c r="K26" i="154"/>
  <c r="F26" i="154"/>
  <c r="J24" i="154"/>
  <c r="J23" i="154"/>
  <c r="E23" i="154"/>
  <c r="J22" i="154"/>
  <c r="E22" i="154"/>
  <c r="J21" i="154"/>
  <c r="E21" i="154"/>
  <c r="J19" i="154"/>
  <c r="E19" i="154"/>
  <c r="J18" i="154"/>
  <c r="E18" i="154"/>
  <c r="J17" i="154"/>
  <c r="E17" i="154"/>
  <c r="L14" i="154"/>
  <c r="K13" i="154"/>
  <c r="F13" i="154"/>
  <c r="J13" i="154"/>
  <c r="C13" i="154"/>
  <c r="N14" i="154" s="1"/>
  <c r="K26" i="155"/>
  <c r="F26" i="155"/>
  <c r="J24" i="155"/>
  <c r="J23" i="155"/>
  <c r="E23" i="155"/>
  <c r="J22" i="155"/>
  <c r="E22" i="155"/>
  <c r="J21" i="155"/>
  <c r="E21" i="155"/>
  <c r="J19" i="155"/>
  <c r="E19" i="155"/>
  <c r="J18" i="155"/>
  <c r="E18" i="155"/>
  <c r="J17" i="155"/>
  <c r="E17" i="155"/>
  <c r="L14" i="155"/>
  <c r="K13" i="155"/>
  <c r="F13" i="155"/>
  <c r="J13" i="155"/>
  <c r="C13" i="155"/>
  <c r="C26" i="155" s="1"/>
  <c r="H26" i="155" s="1"/>
  <c r="K26" i="156"/>
  <c r="F26" i="156"/>
  <c r="J24" i="156"/>
  <c r="J23" i="156"/>
  <c r="E23" i="156"/>
  <c r="J22" i="156"/>
  <c r="E22" i="156"/>
  <c r="J21" i="156"/>
  <c r="E21" i="156"/>
  <c r="J19" i="156"/>
  <c r="E19" i="156"/>
  <c r="J18" i="156"/>
  <c r="E18" i="156"/>
  <c r="J17" i="156"/>
  <c r="E17" i="156"/>
  <c r="L14" i="156"/>
  <c r="K13" i="156"/>
  <c r="F13" i="156"/>
  <c r="J13" i="156"/>
  <c r="C13" i="156"/>
  <c r="C26" i="156" s="1"/>
  <c r="H26" i="156" s="1"/>
  <c r="K26" i="157"/>
  <c r="F26" i="157"/>
  <c r="J24" i="157"/>
  <c r="J23" i="157"/>
  <c r="E23" i="157"/>
  <c r="J22" i="157"/>
  <c r="E22" i="157"/>
  <c r="J21" i="157"/>
  <c r="E21" i="157"/>
  <c r="J19" i="157"/>
  <c r="E19" i="157"/>
  <c r="J18" i="157"/>
  <c r="E18" i="157"/>
  <c r="J17" i="157"/>
  <c r="E17" i="157"/>
  <c r="L14" i="157"/>
  <c r="K13" i="157"/>
  <c r="F13" i="157"/>
  <c r="J13" i="157"/>
  <c r="C13" i="157"/>
  <c r="H13" i="157" s="1"/>
  <c r="K26" i="158"/>
  <c r="F26" i="158"/>
  <c r="J24" i="158"/>
  <c r="J23" i="158"/>
  <c r="E23" i="158"/>
  <c r="J22" i="158"/>
  <c r="E22" i="158"/>
  <c r="J21" i="158"/>
  <c r="E21" i="158"/>
  <c r="J19" i="158"/>
  <c r="E19" i="158"/>
  <c r="J18" i="158"/>
  <c r="E18" i="158"/>
  <c r="J17" i="158"/>
  <c r="E17" i="158"/>
  <c r="L14" i="158"/>
  <c r="K13" i="158"/>
  <c r="F13" i="158"/>
  <c r="J13" i="158"/>
  <c r="C13" i="158"/>
  <c r="H13" i="158" s="1"/>
  <c r="K26" i="159"/>
  <c r="F26" i="159"/>
  <c r="H13" i="13" l="1"/>
  <c r="N14" i="13"/>
  <c r="N14" i="131"/>
  <c r="C26" i="131"/>
  <c r="H26" i="131" s="1"/>
  <c r="H13" i="132"/>
  <c r="N14" i="132"/>
  <c r="H13" i="133"/>
  <c r="C26" i="133"/>
  <c r="H26" i="133" s="1"/>
  <c r="C26" i="134"/>
  <c r="H26" i="134" s="1"/>
  <c r="H13" i="134"/>
  <c r="C26" i="135"/>
  <c r="H26" i="135" s="1"/>
  <c r="H13" i="135"/>
  <c r="H13" i="136"/>
  <c r="N14" i="136"/>
  <c r="H13" i="137"/>
  <c r="N14" i="137"/>
  <c r="H13" i="138"/>
  <c r="N14" i="138"/>
  <c r="H13" i="139"/>
  <c r="C26" i="139"/>
  <c r="H26" i="139" s="1"/>
  <c r="N14" i="140"/>
  <c r="C26" i="140"/>
  <c r="H26" i="140" s="1"/>
  <c r="C26" i="141"/>
  <c r="H26" i="141" s="1"/>
  <c r="H13" i="141"/>
  <c r="H13" i="142"/>
  <c r="N14" i="142"/>
  <c r="N14" i="143"/>
  <c r="C26" i="143"/>
  <c r="H26" i="143" s="1"/>
  <c r="H13" i="144"/>
  <c r="N14" i="144"/>
  <c r="H13" i="145"/>
  <c r="N14" i="145"/>
  <c r="N14" i="146"/>
  <c r="C26" i="146"/>
  <c r="H26" i="146" s="1"/>
  <c r="H13" i="147"/>
  <c r="N14" i="147"/>
  <c r="C26" i="148"/>
  <c r="H26" i="148" s="1"/>
  <c r="H13" i="148"/>
  <c r="N14" i="149"/>
  <c r="C26" i="149"/>
  <c r="H26" i="149" s="1"/>
  <c r="H13" i="150"/>
  <c r="N14" i="150"/>
  <c r="H13" i="151"/>
  <c r="N14" i="151"/>
  <c r="H13" i="152"/>
  <c r="N14" i="152"/>
  <c r="H13" i="153"/>
  <c r="N14" i="153"/>
  <c r="H13" i="154"/>
  <c r="C26" i="154"/>
  <c r="H26" i="154" s="1"/>
  <c r="H13" i="155"/>
  <c r="N14" i="155"/>
  <c r="H13" i="156"/>
  <c r="N14" i="156"/>
  <c r="N14" i="157"/>
  <c r="C26" i="157"/>
  <c r="H26" i="157" s="1"/>
  <c r="N14" i="158"/>
  <c r="C26" i="158"/>
  <c r="H26" i="158" s="1"/>
  <c r="Q13" i="159" l="1"/>
  <c r="Q12" i="159"/>
  <c r="Q11" i="159"/>
  <c r="O11" i="159"/>
  <c r="O12" i="159" s="1"/>
  <c r="Q10" i="159"/>
  <c r="Q9" i="159"/>
  <c r="O9" i="159"/>
  <c r="Q8" i="159"/>
  <c r="O8" i="159"/>
  <c r="Q7" i="159"/>
  <c r="O7" i="159"/>
  <c r="Q6" i="159"/>
  <c r="O6" i="159"/>
  <c r="Q5" i="159"/>
  <c r="O5" i="159"/>
  <c r="Q13" i="158"/>
  <c r="Q12" i="158"/>
  <c r="Q11" i="158"/>
  <c r="O11" i="158"/>
  <c r="O12" i="158" s="1"/>
  <c r="Q10" i="158"/>
  <c r="Q9" i="158"/>
  <c r="O9" i="158"/>
  <c r="Q8" i="158"/>
  <c r="O8" i="158"/>
  <c r="Q7" i="158"/>
  <c r="O7" i="158"/>
  <c r="Q6" i="158"/>
  <c r="O6" i="158"/>
  <c r="Q5" i="158"/>
  <c r="O5" i="158"/>
  <c r="Q13" i="157"/>
  <c r="Q12" i="157"/>
  <c r="Q11" i="157"/>
  <c r="O11" i="157"/>
  <c r="O12" i="157" s="1"/>
  <c r="Q10" i="157"/>
  <c r="Q9" i="157"/>
  <c r="O9" i="157"/>
  <c r="Q8" i="157"/>
  <c r="O8" i="157"/>
  <c r="Q7" i="157"/>
  <c r="O7" i="157"/>
  <c r="Q6" i="157"/>
  <c r="O6" i="157"/>
  <c r="Q5" i="157"/>
  <c r="O5" i="157"/>
  <c r="Q13" i="156"/>
  <c r="Q12" i="156"/>
  <c r="Q11" i="156"/>
  <c r="O11" i="156"/>
  <c r="O12" i="156" s="1"/>
  <c r="Q10" i="156"/>
  <c r="Q9" i="156"/>
  <c r="O9" i="156"/>
  <c r="Q8" i="156"/>
  <c r="O8" i="156"/>
  <c r="Q7" i="156"/>
  <c r="O7" i="156"/>
  <c r="Q6" i="156"/>
  <c r="O6" i="156"/>
  <c r="Q5" i="156"/>
  <c r="O5" i="156"/>
  <c r="Q13" i="155"/>
  <c r="Q12" i="155"/>
  <c r="Q11" i="155"/>
  <c r="O11" i="155"/>
  <c r="O12" i="155" s="1"/>
  <c r="Q10" i="155"/>
  <c r="Q9" i="155"/>
  <c r="O9" i="155"/>
  <c r="Q8" i="155"/>
  <c r="O8" i="155"/>
  <c r="Q7" i="155"/>
  <c r="O7" i="155"/>
  <c r="Q6" i="155"/>
  <c r="O6" i="155"/>
  <c r="Q5" i="155"/>
  <c r="O5" i="155"/>
  <c r="Q13" i="154"/>
  <c r="Q12" i="154"/>
  <c r="Q11" i="154"/>
  <c r="O11" i="154"/>
  <c r="O12" i="154" s="1"/>
  <c r="Q10" i="154"/>
  <c r="Q9" i="154"/>
  <c r="O9" i="154"/>
  <c r="Q8" i="154"/>
  <c r="O8" i="154"/>
  <c r="Q7" i="154"/>
  <c r="O7" i="154"/>
  <c r="Q6" i="154"/>
  <c r="O6" i="154"/>
  <c r="Q5" i="154"/>
  <c r="O5" i="154"/>
  <c r="Q13" i="153"/>
  <c r="Q12" i="153"/>
  <c r="Q11" i="153"/>
  <c r="O11" i="153"/>
  <c r="O12" i="153" s="1"/>
  <c r="Q10" i="153"/>
  <c r="Q9" i="153"/>
  <c r="O9" i="153"/>
  <c r="Q8" i="153"/>
  <c r="O8" i="153"/>
  <c r="Q7" i="153"/>
  <c r="O7" i="153"/>
  <c r="Q6" i="153"/>
  <c r="O6" i="153"/>
  <c r="Q5" i="153"/>
  <c r="O5" i="153"/>
  <c r="P14" i="152"/>
  <c r="Q13" i="152"/>
  <c r="Q12" i="152"/>
  <c r="P12" i="152"/>
  <c r="Q11" i="152"/>
  <c r="O11" i="152"/>
  <c r="O12" i="152" s="1"/>
  <c r="Q10" i="152"/>
  <c r="Q9" i="152"/>
  <c r="O9" i="152"/>
  <c r="Q8" i="152"/>
  <c r="O8" i="152"/>
  <c r="Q7" i="152"/>
  <c r="O7" i="152"/>
  <c r="Q6" i="152"/>
  <c r="O6" i="152"/>
  <c r="Q5" i="152"/>
  <c r="O5" i="152"/>
  <c r="Q13" i="151"/>
  <c r="Q12" i="151"/>
  <c r="Q11" i="151"/>
  <c r="O11" i="151"/>
  <c r="O12" i="151" s="1"/>
  <c r="Q10" i="151"/>
  <c r="Q9" i="151"/>
  <c r="O9" i="151"/>
  <c r="Q8" i="151"/>
  <c r="O8" i="151"/>
  <c r="Q7" i="151"/>
  <c r="O7" i="151"/>
  <c r="Q6" i="151"/>
  <c r="O6" i="151"/>
  <c r="Q5" i="151"/>
  <c r="O5" i="151"/>
  <c r="Q13" i="150"/>
  <c r="Q12" i="150"/>
  <c r="Q11" i="150"/>
  <c r="O11" i="150"/>
  <c r="O12" i="150" s="1"/>
  <c r="Q10" i="150"/>
  <c r="Q9" i="150"/>
  <c r="O9" i="150"/>
  <c r="Q8" i="150"/>
  <c r="O8" i="150"/>
  <c r="Q7" i="150"/>
  <c r="O7" i="150"/>
  <c r="Q6" i="150"/>
  <c r="O6" i="150"/>
  <c r="Q5" i="150"/>
  <c r="O5" i="150"/>
  <c r="Q13" i="149"/>
  <c r="Q12" i="149"/>
  <c r="Q11" i="149"/>
  <c r="O11" i="149"/>
  <c r="O12" i="149" s="1"/>
  <c r="Q10" i="149"/>
  <c r="Q9" i="149"/>
  <c r="O9" i="149"/>
  <c r="Q8" i="149"/>
  <c r="O8" i="149"/>
  <c r="Q7" i="149"/>
  <c r="O7" i="149"/>
  <c r="Q6" i="149"/>
  <c r="O6" i="149"/>
  <c r="Q5" i="149"/>
  <c r="O5" i="149"/>
  <c r="Q13" i="148"/>
  <c r="Q12" i="148"/>
  <c r="Q11" i="148"/>
  <c r="O11" i="148"/>
  <c r="O12" i="148" s="1"/>
  <c r="Q10" i="148"/>
  <c r="Q9" i="148"/>
  <c r="O9" i="148"/>
  <c r="Q8" i="148"/>
  <c r="O8" i="148"/>
  <c r="Q7" i="148"/>
  <c r="O7" i="148"/>
  <c r="Q6" i="148"/>
  <c r="O6" i="148"/>
  <c r="Q5" i="148"/>
  <c r="O5" i="148"/>
  <c r="Q13" i="147"/>
  <c r="Q12" i="147"/>
  <c r="Q11" i="147"/>
  <c r="P11" i="147"/>
  <c r="O11" i="147"/>
  <c r="O12" i="147" s="1"/>
  <c r="Q10" i="147"/>
  <c r="P10" i="147"/>
  <c r="Q9" i="147"/>
  <c r="O9" i="147"/>
  <c r="Q8" i="147"/>
  <c r="O8" i="147"/>
  <c r="Q7" i="147"/>
  <c r="O7" i="147"/>
  <c r="Q6" i="147"/>
  <c r="O6" i="147"/>
  <c r="Q5" i="147"/>
  <c r="O5" i="147"/>
  <c r="Q13" i="146"/>
  <c r="Q12" i="146"/>
  <c r="Q11" i="146"/>
  <c r="O11" i="146"/>
  <c r="O12" i="146" s="1"/>
  <c r="Q10" i="146"/>
  <c r="Q9" i="146"/>
  <c r="O9" i="146"/>
  <c r="Q8" i="146"/>
  <c r="O8" i="146"/>
  <c r="Q7" i="146"/>
  <c r="O7" i="146"/>
  <c r="Q6" i="146"/>
  <c r="O6" i="146"/>
  <c r="Q5" i="146"/>
  <c r="O5" i="146"/>
  <c r="Q13" i="145"/>
  <c r="Q12" i="145"/>
  <c r="Q11" i="145"/>
  <c r="O11" i="145"/>
  <c r="O12" i="145" s="1"/>
  <c r="Q10" i="145"/>
  <c r="Q9" i="145"/>
  <c r="O9" i="145"/>
  <c r="Q8" i="145"/>
  <c r="O8" i="145"/>
  <c r="Q7" i="145"/>
  <c r="O7" i="145"/>
  <c r="Q6" i="145"/>
  <c r="O6" i="145"/>
  <c r="Q5" i="145"/>
  <c r="O5" i="145"/>
  <c r="Q13" i="144"/>
  <c r="Q12" i="144"/>
  <c r="P12" i="144"/>
  <c r="Q11" i="144"/>
  <c r="O11" i="144"/>
  <c r="O12" i="144" s="1"/>
  <c r="Q10" i="144"/>
  <c r="Q9" i="144"/>
  <c r="O9" i="144"/>
  <c r="Q8" i="144"/>
  <c r="O8" i="144"/>
  <c r="Q7" i="144"/>
  <c r="O7" i="144"/>
  <c r="Q6" i="144"/>
  <c r="O6" i="144"/>
  <c r="Q5" i="144"/>
  <c r="O5" i="144"/>
  <c r="Q13" i="143"/>
  <c r="Q12" i="143"/>
  <c r="Q11" i="143"/>
  <c r="O11" i="143"/>
  <c r="O12" i="143" s="1"/>
  <c r="Q10" i="143"/>
  <c r="Q9" i="143"/>
  <c r="O9" i="143"/>
  <c r="Q8" i="143"/>
  <c r="O8" i="143"/>
  <c r="Q7" i="143"/>
  <c r="O7" i="143"/>
  <c r="Q6" i="143"/>
  <c r="O6" i="143"/>
  <c r="Q5" i="143"/>
  <c r="O5" i="143"/>
  <c r="Q13" i="142"/>
  <c r="Q12" i="142"/>
  <c r="Q11" i="142"/>
  <c r="O11" i="142"/>
  <c r="O12" i="142" s="1"/>
  <c r="Q10" i="142"/>
  <c r="Q9" i="142"/>
  <c r="O9" i="142"/>
  <c r="Q8" i="142"/>
  <c r="O8" i="142"/>
  <c r="Q7" i="142"/>
  <c r="O7" i="142"/>
  <c r="Q6" i="142"/>
  <c r="O6" i="142"/>
  <c r="Q5" i="142"/>
  <c r="O5" i="142"/>
  <c r="Q13" i="141"/>
  <c r="Q12" i="141"/>
  <c r="Q11" i="141"/>
  <c r="O11" i="141"/>
  <c r="O12" i="141" s="1"/>
  <c r="Q10" i="141"/>
  <c r="Q9" i="141"/>
  <c r="O9" i="141"/>
  <c r="Q8" i="141"/>
  <c r="O8" i="141"/>
  <c r="Q7" i="141"/>
  <c r="O7" i="141"/>
  <c r="Q6" i="141"/>
  <c r="O6" i="141"/>
  <c r="Q5" i="141"/>
  <c r="O5" i="141"/>
  <c r="Q13" i="140"/>
  <c r="Q12" i="140"/>
  <c r="Q11" i="140"/>
  <c r="O11" i="140"/>
  <c r="O12" i="140" s="1"/>
  <c r="Q10" i="140"/>
  <c r="Q9" i="140"/>
  <c r="O9" i="140"/>
  <c r="Q8" i="140"/>
  <c r="O8" i="140"/>
  <c r="Q7" i="140"/>
  <c r="O7" i="140"/>
  <c r="Q6" i="140"/>
  <c r="O6" i="140"/>
  <c r="Q5" i="140"/>
  <c r="O5" i="140"/>
  <c r="Q13" i="139"/>
  <c r="Q12" i="139"/>
  <c r="Q11" i="139"/>
  <c r="O11" i="139"/>
  <c r="O12" i="139" s="1"/>
  <c r="Q10" i="139"/>
  <c r="Q9" i="139"/>
  <c r="O9" i="139"/>
  <c r="Q8" i="139"/>
  <c r="O8" i="139"/>
  <c r="Q7" i="139"/>
  <c r="O7" i="139"/>
  <c r="Q6" i="139"/>
  <c r="O6" i="139"/>
  <c r="Q5" i="139"/>
  <c r="O5" i="139"/>
  <c r="Q13" i="138"/>
  <c r="Q12" i="138"/>
  <c r="Q11" i="138"/>
  <c r="O11" i="138"/>
  <c r="O12" i="138" s="1"/>
  <c r="Q10" i="138"/>
  <c r="Q9" i="138"/>
  <c r="O9" i="138"/>
  <c r="Q8" i="138"/>
  <c r="O8" i="138"/>
  <c r="Q7" i="138"/>
  <c r="O7" i="138"/>
  <c r="Q6" i="138"/>
  <c r="O6" i="138"/>
  <c r="Q5" i="138"/>
  <c r="O5" i="138"/>
  <c r="Q13" i="137"/>
  <c r="Q12" i="137"/>
  <c r="Q11" i="137"/>
  <c r="O11" i="137"/>
  <c r="O12" i="137" s="1"/>
  <c r="Q10" i="137"/>
  <c r="Q9" i="137"/>
  <c r="O9" i="137"/>
  <c r="Q8" i="137"/>
  <c r="O8" i="137"/>
  <c r="Q7" i="137"/>
  <c r="O7" i="137"/>
  <c r="Q6" i="137"/>
  <c r="O6" i="137"/>
  <c r="Q5" i="137"/>
  <c r="O5" i="137"/>
  <c r="Q13" i="136"/>
  <c r="Q12" i="136"/>
  <c r="Q11" i="136"/>
  <c r="O11" i="136"/>
  <c r="O12" i="136" s="1"/>
  <c r="Q10" i="136"/>
  <c r="Q9" i="136"/>
  <c r="O9" i="136"/>
  <c r="Q8" i="136"/>
  <c r="O8" i="136"/>
  <c r="Q7" i="136"/>
  <c r="O7" i="136"/>
  <c r="Q6" i="136"/>
  <c r="O6" i="136"/>
  <c r="Q5" i="136"/>
  <c r="O5" i="136"/>
  <c r="Q13" i="135"/>
  <c r="Q12" i="135"/>
  <c r="Q11" i="135"/>
  <c r="O11" i="135"/>
  <c r="O12" i="135" s="1"/>
  <c r="Q10" i="135"/>
  <c r="Q9" i="135"/>
  <c r="O9" i="135"/>
  <c r="Q8" i="135"/>
  <c r="O8" i="135"/>
  <c r="Q7" i="135"/>
  <c r="O7" i="135"/>
  <c r="Q6" i="135"/>
  <c r="O6" i="135"/>
  <c r="Q5" i="135"/>
  <c r="O5" i="135"/>
  <c r="Q13" i="134"/>
  <c r="Q12" i="134"/>
  <c r="Q11" i="134"/>
  <c r="O11" i="134"/>
  <c r="O12" i="134" s="1"/>
  <c r="Q10" i="134"/>
  <c r="Q9" i="134"/>
  <c r="O9" i="134"/>
  <c r="Q8" i="134"/>
  <c r="O8" i="134"/>
  <c r="Q7" i="134"/>
  <c r="O7" i="134"/>
  <c r="Q6" i="134"/>
  <c r="P6" i="134"/>
  <c r="O6" i="134"/>
  <c r="Q5" i="134"/>
  <c r="P5" i="134"/>
  <c r="O5" i="134"/>
  <c r="Q13" i="133"/>
  <c r="Q12" i="133"/>
  <c r="P12" i="133"/>
  <c r="Q11" i="133"/>
  <c r="O11" i="133"/>
  <c r="O12" i="133" s="1"/>
  <c r="Q10" i="133"/>
  <c r="Q9" i="133"/>
  <c r="O9" i="133"/>
  <c r="Q8" i="133"/>
  <c r="O8" i="133"/>
  <c r="Q7" i="133"/>
  <c r="O7" i="133"/>
  <c r="Q6" i="133"/>
  <c r="O6" i="133"/>
  <c r="Q5" i="133"/>
  <c r="O5" i="133"/>
  <c r="Q13" i="132"/>
  <c r="Q12" i="132"/>
  <c r="Q11" i="132"/>
  <c r="O11" i="132"/>
  <c r="O12" i="132" s="1"/>
  <c r="Q10" i="132"/>
  <c r="Q9" i="132"/>
  <c r="O9" i="132"/>
  <c r="Q8" i="132"/>
  <c r="O8" i="132"/>
  <c r="Q7" i="132"/>
  <c r="O7" i="132"/>
  <c r="Q6" i="132"/>
  <c r="O6" i="132"/>
  <c r="Q5" i="132"/>
  <c r="O5" i="132"/>
  <c r="Q13" i="131"/>
  <c r="Q12" i="131"/>
  <c r="Q11" i="131"/>
  <c r="O11" i="131"/>
  <c r="O12" i="131" s="1"/>
  <c r="Q10" i="131"/>
  <c r="Q9" i="131"/>
  <c r="O9" i="131"/>
  <c r="Q8" i="131"/>
  <c r="O8" i="131"/>
  <c r="Q7" i="131"/>
  <c r="O7" i="131"/>
  <c r="Q6" i="131"/>
  <c r="O6" i="131"/>
  <c r="Q5" i="131"/>
  <c r="O5" i="131"/>
  <c r="K13" i="159"/>
  <c r="F13" i="159"/>
  <c r="C13" i="159"/>
  <c r="J25" i="159"/>
  <c r="C12" i="159"/>
  <c r="P12" i="159"/>
  <c r="C11" i="159"/>
  <c r="C10" i="159"/>
  <c r="C9" i="159"/>
  <c r="H22" i="159" s="1"/>
  <c r="J21" i="159"/>
  <c r="C8" i="159"/>
  <c r="C21" i="159" s="1"/>
  <c r="C7" i="159"/>
  <c r="H20" i="159" s="1"/>
  <c r="J19" i="159"/>
  <c r="C6" i="159"/>
  <c r="C19" i="159" s="1"/>
  <c r="C5" i="159"/>
  <c r="H18" i="159" s="1"/>
  <c r="J17" i="159"/>
  <c r="C4" i="159"/>
  <c r="C17" i="159" s="1"/>
  <c r="F3" i="159"/>
  <c r="E3" i="159"/>
  <c r="D3" i="159"/>
  <c r="C3" i="159"/>
  <c r="C16" i="159" s="1"/>
  <c r="C12" i="158"/>
  <c r="C11" i="158"/>
  <c r="C24" i="158" s="1"/>
  <c r="H24" i="158" s="1"/>
  <c r="C10" i="158"/>
  <c r="C9" i="158"/>
  <c r="C8" i="158"/>
  <c r="C7" i="158"/>
  <c r="C6" i="158"/>
  <c r="C5" i="158"/>
  <c r="C4" i="158"/>
  <c r="F3" i="158"/>
  <c r="E3" i="158"/>
  <c r="D3" i="158"/>
  <c r="C3" i="158"/>
  <c r="C12" i="157"/>
  <c r="H12" i="157" s="1"/>
  <c r="C11" i="157"/>
  <c r="C24" i="157" s="1"/>
  <c r="H24" i="157" s="1"/>
  <c r="C10" i="157"/>
  <c r="C9" i="157"/>
  <c r="C8" i="157"/>
  <c r="C7" i="157"/>
  <c r="C6" i="157"/>
  <c r="C5" i="157"/>
  <c r="C4" i="157"/>
  <c r="F3" i="157"/>
  <c r="E3" i="157"/>
  <c r="D3" i="157"/>
  <c r="C3" i="157"/>
  <c r="C12" i="156"/>
  <c r="C11" i="156"/>
  <c r="C24" i="156" s="1"/>
  <c r="H24" i="156" s="1"/>
  <c r="C10" i="156"/>
  <c r="C9" i="156"/>
  <c r="C8" i="156"/>
  <c r="C7" i="156"/>
  <c r="C6" i="156"/>
  <c r="C5" i="156"/>
  <c r="C4" i="156"/>
  <c r="F3" i="156"/>
  <c r="E3" i="156"/>
  <c r="D3" i="156"/>
  <c r="C3" i="156"/>
  <c r="C12" i="155"/>
  <c r="C11" i="155"/>
  <c r="C24" i="155" s="1"/>
  <c r="H24" i="155" s="1"/>
  <c r="C10" i="155"/>
  <c r="C9" i="155"/>
  <c r="C8" i="155"/>
  <c r="C7" i="155"/>
  <c r="C6" i="155"/>
  <c r="C5" i="155"/>
  <c r="C4" i="155"/>
  <c r="F3" i="155"/>
  <c r="E3" i="155"/>
  <c r="D3" i="155"/>
  <c r="C3" i="155"/>
  <c r="C12" i="154"/>
  <c r="C11" i="154"/>
  <c r="C24" i="154" s="1"/>
  <c r="H24" i="154" s="1"/>
  <c r="C10" i="154"/>
  <c r="C9" i="154"/>
  <c r="C8" i="154"/>
  <c r="C7" i="154"/>
  <c r="C6" i="154"/>
  <c r="C5" i="154"/>
  <c r="C4" i="154"/>
  <c r="F3" i="154"/>
  <c r="E3" i="154"/>
  <c r="D3" i="154"/>
  <c r="C3" i="154"/>
  <c r="C12" i="153"/>
  <c r="C11" i="153"/>
  <c r="C24" i="153" s="1"/>
  <c r="H24" i="153" s="1"/>
  <c r="C10" i="153"/>
  <c r="C9" i="153"/>
  <c r="C8" i="153"/>
  <c r="C7" i="153"/>
  <c r="C6" i="153"/>
  <c r="C5" i="153"/>
  <c r="C4" i="153"/>
  <c r="F3" i="153"/>
  <c r="E3" i="153"/>
  <c r="D3" i="153"/>
  <c r="C3" i="153"/>
  <c r="C12" i="152"/>
  <c r="C11" i="152"/>
  <c r="C24" i="152" s="1"/>
  <c r="H24" i="152" s="1"/>
  <c r="C10" i="152"/>
  <c r="C9" i="152"/>
  <c r="C8" i="152"/>
  <c r="C7" i="152"/>
  <c r="C6" i="152"/>
  <c r="C5" i="152"/>
  <c r="C4" i="152"/>
  <c r="F3" i="152"/>
  <c r="E3" i="152"/>
  <c r="D3" i="152"/>
  <c r="C3" i="152"/>
  <c r="H12" i="151"/>
  <c r="C12" i="151"/>
  <c r="C11" i="151"/>
  <c r="C24" i="151" s="1"/>
  <c r="H24" i="151" s="1"/>
  <c r="C10" i="151"/>
  <c r="C9" i="151"/>
  <c r="C8" i="151"/>
  <c r="C7" i="151"/>
  <c r="C6" i="151"/>
  <c r="C5" i="151"/>
  <c r="C4" i="151"/>
  <c r="F3" i="151"/>
  <c r="E3" i="151"/>
  <c r="D3" i="151"/>
  <c r="C3" i="151"/>
  <c r="C12" i="150"/>
  <c r="C11" i="150"/>
  <c r="C24" i="150" s="1"/>
  <c r="H24" i="150" s="1"/>
  <c r="C10" i="150"/>
  <c r="C9" i="150"/>
  <c r="C8" i="150"/>
  <c r="C7" i="150"/>
  <c r="C6" i="150"/>
  <c r="C5" i="150"/>
  <c r="C4" i="150"/>
  <c r="F3" i="150"/>
  <c r="E3" i="150"/>
  <c r="D3" i="150"/>
  <c r="C3" i="150"/>
  <c r="C12" i="149"/>
  <c r="C11" i="149"/>
  <c r="C24" i="149" s="1"/>
  <c r="H24" i="149" s="1"/>
  <c r="C10" i="149"/>
  <c r="C9" i="149"/>
  <c r="C8" i="149"/>
  <c r="C7" i="149"/>
  <c r="C6" i="149"/>
  <c r="C5" i="149"/>
  <c r="C4" i="149"/>
  <c r="F3" i="149"/>
  <c r="E3" i="149"/>
  <c r="D3" i="149"/>
  <c r="C3" i="149"/>
  <c r="C12" i="148"/>
  <c r="C11" i="148"/>
  <c r="C24" i="148" s="1"/>
  <c r="H24" i="148" s="1"/>
  <c r="C10" i="148"/>
  <c r="C9" i="148"/>
  <c r="C8" i="148"/>
  <c r="C7" i="148"/>
  <c r="C6" i="148"/>
  <c r="C5" i="148"/>
  <c r="C4" i="148"/>
  <c r="F3" i="148"/>
  <c r="E3" i="148"/>
  <c r="D3" i="148"/>
  <c r="C3" i="148"/>
  <c r="C12" i="147"/>
  <c r="C11" i="147"/>
  <c r="C24" i="147" s="1"/>
  <c r="H24" i="147" s="1"/>
  <c r="C10" i="147"/>
  <c r="C9" i="147"/>
  <c r="C8" i="147"/>
  <c r="C7" i="147"/>
  <c r="C6" i="147"/>
  <c r="C5" i="147"/>
  <c r="C4" i="147"/>
  <c r="F3" i="147"/>
  <c r="E3" i="147"/>
  <c r="D3" i="147"/>
  <c r="C3" i="147"/>
  <c r="C12" i="146"/>
  <c r="C11" i="146"/>
  <c r="C24" i="146" s="1"/>
  <c r="H24" i="146" s="1"/>
  <c r="C10" i="146"/>
  <c r="C9" i="146"/>
  <c r="C8" i="146"/>
  <c r="C7" i="146"/>
  <c r="C6" i="146"/>
  <c r="C5" i="146"/>
  <c r="C4" i="146"/>
  <c r="F3" i="146"/>
  <c r="E3" i="146"/>
  <c r="D3" i="146"/>
  <c r="C3" i="146"/>
  <c r="C12" i="145"/>
  <c r="H12" i="145" s="1"/>
  <c r="C11" i="145"/>
  <c r="C24" i="145" s="1"/>
  <c r="H24" i="145" s="1"/>
  <c r="C10" i="145"/>
  <c r="C9" i="145"/>
  <c r="C8" i="145"/>
  <c r="C7" i="145"/>
  <c r="C6" i="145"/>
  <c r="C5" i="145"/>
  <c r="C4" i="145"/>
  <c r="F3" i="145"/>
  <c r="E3" i="145"/>
  <c r="D3" i="145"/>
  <c r="C3" i="145"/>
  <c r="C12" i="144"/>
  <c r="C11" i="144"/>
  <c r="C24" i="144" s="1"/>
  <c r="H24" i="144" s="1"/>
  <c r="C10" i="144"/>
  <c r="C9" i="144"/>
  <c r="C8" i="144"/>
  <c r="C7" i="144"/>
  <c r="C6" i="144"/>
  <c r="C5" i="144"/>
  <c r="C4" i="144"/>
  <c r="F3" i="144"/>
  <c r="E3" i="144"/>
  <c r="D3" i="144"/>
  <c r="C3" i="144"/>
  <c r="C12" i="143"/>
  <c r="C11" i="143"/>
  <c r="C24" i="143" s="1"/>
  <c r="H24" i="143" s="1"/>
  <c r="C10" i="143"/>
  <c r="C9" i="143"/>
  <c r="C8" i="143"/>
  <c r="C7" i="143"/>
  <c r="C6" i="143"/>
  <c r="C5" i="143"/>
  <c r="C4" i="143"/>
  <c r="F3" i="143"/>
  <c r="E3" i="143"/>
  <c r="D3" i="143"/>
  <c r="C3" i="143"/>
  <c r="C12" i="142"/>
  <c r="C11" i="142"/>
  <c r="C24" i="142" s="1"/>
  <c r="H24" i="142" s="1"/>
  <c r="C10" i="142"/>
  <c r="C9" i="142"/>
  <c r="C8" i="142"/>
  <c r="C7" i="142"/>
  <c r="C6" i="142"/>
  <c r="C5" i="142"/>
  <c r="C4" i="142"/>
  <c r="F3" i="142"/>
  <c r="E3" i="142"/>
  <c r="D3" i="142"/>
  <c r="C3" i="142"/>
  <c r="C12" i="141"/>
  <c r="C11" i="141"/>
  <c r="C24" i="141" s="1"/>
  <c r="H24" i="141" s="1"/>
  <c r="C10" i="141"/>
  <c r="C9" i="141"/>
  <c r="C8" i="141"/>
  <c r="C7" i="141"/>
  <c r="C6" i="141"/>
  <c r="C5" i="141"/>
  <c r="C4" i="141"/>
  <c r="F3" i="141"/>
  <c r="E3" i="141"/>
  <c r="D3" i="141"/>
  <c r="C3" i="141"/>
  <c r="C12" i="140"/>
  <c r="C11" i="140"/>
  <c r="C24" i="140" s="1"/>
  <c r="H24" i="140" s="1"/>
  <c r="C10" i="140"/>
  <c r="C9" i="140"/>
  <c r="C8" i="140"/>
  <c r="C7" i="140"/>
  <c r="C6" i="140"/>
  <c r="C5" i="140"/>
  <c r="C4" i="140"/>
  <c r="F3" i="140"/>
  <c r="E3" i="140"/>
  <c r="D3" i="140"/>
  <c r="C3" i="140"/>
  <c r="C12" i="139"/>
  <c r="C11" i="139"/>
  <c r="C24" i="139" s="1"/>
  <c r="H24" i="139" s="1"/>
  <c r="C10" i="139"/>
  <c r="C9" i="139"/>
  <c r="C8" i="139"/>
  <c r="C7" i="139"/>
  <c r="C6" i="139"/>
  <c r="C5" i="139"/>
  <c r="C4" i="139"/>
  <c r="F3" i="139"/>
  <c r="E3" i="139"/>
  <c r="D3" i="139"/>
  <c r="C3" i="139"/>
  <c r="C12" i="138"/>
  <c r="C11" i="138"/>
  <c r="C24" i="138" s="1"/>
  <c r="H24" i="138" s="1"/>
  <c r="C10" i="138"/>
  <c r="C9" i="138"/>
  <c r="N10" i="138" s="1"/>
  <c r="C8" i="138"/>
  <c r="C7" i="138"/>
  <c r="C6" i="138"/>
  <c r="C5" i="138"/>
  <c r="C4" i="138"/>
  <c r="F3" i="138"/>
  <c r="E3" i="138"/>
  <c r="D3" i="138"/>
  <c r="C3" i="138"/>
  <c r="C12" i="137"/>
  <c r="C11" i="137"/>
  <c r="C24" i="137" s="1"/>
  <c r="H24" i="137" s="1"/>
  <c r="C10" i="137"/>
  <c r="C9" i="137"/>
  <c r="C8" i="137"/>
  <c r="C7" i="137"/>
  <c r="C6" i="137"/>
  <c r="C5" i="137"/>
  <c r="C4" i="137"/>
  <c r="F3" i="137"/>
  <c r="E3" i="137"/>
  <c r="D3" i="137"/>
  <c r="C3" i="137"/>
  <c r="C12" i="136"/>
  <c r="C11" i="136"/>
  <c r="C24" i="136" s="1"/>
  <c r="H24" i="136" s="1"/>
  <c r="C10" i="136"/>
  <c r="C9" i="136"/>
  <c r="C8" i="136"/>
  <c r="C7" i="136"/>
  <c r="C6" i="136"/>
  <c r="C5" i="136"/>
  <c r="C4" i="136"/>
  <c r="F3" i="136"/>
  <c r="E3" i="136"/>
  <c r="C3" i="136"/>
  <c r="C12" i="135"/>
  <c r="C11" i="135"/>
  <c r="C24" i="135" s="1"/>
  <c r="H24" i="135" s="1"/>
  <c r="C10" i="135"/>
  <c r="C9" i="135"/>
  <c r="C8" i="135"/>
  <c r="C7" i="135"/>
  <c r="C6" i="135"/>
  <c r="C5" i="135"/>
  <c r="C4" i="135"/>
  <c r="F3" i="135"/>
  <c r="E3" i="135"/>
  <c r="D3" i="135"/>
  <c r="C3" i="135"/>
  <c r="C12" i="134"/>
  <c r="C11" i="134"/>
  <c r="C24" i="134" s="1"/>
  <c r="H24" i="134" s="1"/>
  <c r="C10" i="134"/>
  <c r="C9" i="134"/>
  <c r="C8" i="134"/>
  <c r="C7" i="134"/>
  <c r="C6" i="134"/>
  <c r="C5" i="134"/>
  <c r="N6" i="134" s="1"/>
  <c r="C4" i="134"/>
  <c r="F3" i="134"/>
  <c r="E3" i="134"/>
  <c r="D3" i="134"/>
  <c r="C3" i="134"/>
  <c r="C12" i="133"/>
  <c r="C11" i="133"/>
  <c r="C24" i="133" s="1"/>
  <c r="H24" i="133" s="1"/>
  <c r="C10" i="133"/>
  <c r="C9" i="133"/>
  <c r="C8" i="133"/>
  <c r="C7" i="133"/>
  <c r="C6" i="133"/>
  <c r="N7" i="133" s="1"/>
  <c r="C5" i="133"/>
  <c r="C4" i="133"/>
  <c r="N5" i="133" s="1"/>
  <c r="E3" i="133"/>
  <c r="D3" i="133"/>
  <c r="C3" i="133"/>
  <c r="C12" i="132"/>
  <c r="C11" i="132"/>
  <c r="C24" i="132" s="1"/>
  <c r="H24" i="132" s="1"/>
  <c r="C10" i="132"/>
  <c r="C9" i="132"/>
  <c r="C8" i="132"/>
  <c r="C7" i="132"/>
  <c r="N8" i="132" s="1"/>
  <c r="C6" i="132"/>
  <c r="C5" i="132"/>
  <c r="C4" i="132"/>
  <c r="F3" i="132"/>
  <c r="E3" i="132"/>
  <c r="D3" i="132"/>
  <c r="C3" i="132"/>
  <c r="C12" i="131"/>
  <c r="C11" i="131"/>
  <c r="C24" i="131" s="1"/>
  <c r="H24" i="131" s="1"/>
  <c r="C10" i="131"/>
  <c r="C9" i="131"/>
  <c r="C8" i="131"/>
  <c r="C7" i="131"/>
  <c r="C6" i="131"/>
  <c r="C5" i="131"/>
  <c r="H5" i="131" s="1"/>
  <c r="C4" i="131"/>
  <c r="F3" i="131"/>
  <c r="E3" i="131"/>
  <c r="D3" i="131"/>
  <c r="C3" i="131"/>
  <c r="P14" i="1"/>
  <c r="P13" i="1"/>
  <c r="P12" i="1"/>
  <c r="P11" i="1"/>
  <c r="P10" i="1"/>
  <c r="P9" i="1"/>
  <c r="P8" i="1"/>
  <c r="P7" i="1"/>
  <c r="P6" i="1"/>
  <c r="P5" i="1"/>
  <c r="N14" i="1"/>
  <c r="N13" i="1"/>
  <c r="N12" i="1"/>
  <c r="N11" i="1"/>
  <c r="N10" i="1"/>
  <c r="N9" i="1"/>
  <c r="N8" i="1"/>
  <c r="N7" i="1"/>
  <c r="N6" i="1"/>
  <c r="Q4" i="1"/>
  <c r="P4" i="1"/>
  <c r="O4" i="1"/>
  <c r="N5" i="1"/>
  <c r="N4" i="1"/>
  <c r="J26" i="1"/>
  <c r="J25" i="1"/>
  <c r="J24" i="1"/>
  <c r="J23" i="1"/>
  <c r="J22" i="1"/>
  <c r="J21" i="1"/>
  <c r="J20" i="1"/>
  <c r="J19" i="1"/>
  <c r="J18" i="1"/>
  <c r="J17" i="1"/>
  <c r="H26" i="1"/>
  <c r="H25" i="1"/>
  <c r="H24" i="1"/>
  <c r="H23" i="1"/>
  <c r="H22" i="1"/>
  <c r="H21" i="1"/>
  <c r="H20" i="1"/>
  <c r="H19" i="1"/>
  <c r="H18" i="1"/>
  <c r="H17" i="1"/>
  <c r="K16" i="1"/>
  <c r="J16" i="1"/>
  <c r="I16" i="1"/>
  <c r="H16" i="1"/>
  <c r="E26" i="1"/>
  <c r="E25" i="1"/>
  <c r="E24" i="1"/>
  <c r="E23" i="1"/>
  <c r="E22" i="1"/>
  <c r="E21" i="1"/>
  <c r="E20" i="1"/>
  <c r="E19" i="1"/>
  <c r="E18" i="1"/>
  <c r="E17" i="1"/>
  <c r="C26" i="1"/>
  <c r="C25" i="1"/>
  <c r="C24" i="1"/>
  <c r="C23" i="1"/>
  <c r="C22" i="1"/>
  <c r="C21" i="1"/>
  <c r="C20" i="1"/>
  <c r="C19" i="1"/>
  <c r="C18" i="1"/>
  <c r="C17" i="1"/>
  <c r="F16" i="1"/>
  <c r="E16" i="1"/>
  <c r="D16" i="1"/>
  <c r="C16" i="1"/>
  <c r="J13" i="1"/>
  <c r="H13" i="1"/>
  <c r="H12" i="1"/>
  <c r="H11" i="1"/>
  <c r="H10" i="1"/>
  <c r="H9" i="1"/>
  <c r="H8" i="1"/>
  <c r="H7" i="1"/>
  <c r="H6" i="1"/>
  <c r="H5" i="1"/>
  <c r="H4" i="1"/>
  <c r="K3" i="1"/>
  <c r="I3" i="1"/>
  <c r="H3" i="1"/>
  <c r="P10" i="13"/>
  <c r="P9" i="13"/>
  <c r="P8" i="13"/>
  <c r="P5" i="13"/>
  <c r="E3" i="13"/>
  <c r="D3" i="13"/>
  <c r="C12" i="13"/>
  <c r="C11" i="13"/>
  <c r="C10" i="13"/>
  <c r="C9" i="13"/>
  <c r="C8" i="13"/>
  <c r="C7" i="13"/>
  <c r="C6" i="13"/>
  <c r="C5" i="13"/>
  <c r="C4" i="13"/>
  <c r="Q14" i="156" l="1"/>
  <c r="Q14" i="159"/>
  <c r="H18" i="132"/>
  <c r="C18" i="132"/>
  <c r="E16" i="136"/>
  <c r="J16" i="136"/>
  <c r="F16" i="139"/>
  <c r="K16" i="139"/>
  <c r="C19" i="140"/>
  <c r="H19" i="140"/>
  <c r="H22" i="144"/>
  <c r="C22" i="144"/>
  <c r="C17" i="148"/>
  <c r="H17" i="148"/>
  <c r="C25" i="154"/>
  <c r="N13" i="154"/>
  <c r="H25" i="154"/>
  <c r="I16" i="156"/>
  <c r="D16" i="156"/>
  <c r="H21" i="13"/>
  <c r="C21" i="13"/>
  <c r="K16" i="13"/>
  <c r="F16" i="13"/>
  <c r="H18" i="131"/>
  <c r="C18" i="131"/>
  <c r="H11" i="131"/>
  <c r="H19" i="132"/>
  <c r="C19" i="132"/>
  <c r="I16" i="133"/>
  <c r="D16" i="133"/>
  <c r="H22" i="133"/>
  <c r="C22" i="133"/>
  <c r="H17" i="134"/>
  <c r="C17" i="134"/>
  <c r="C25" i="134"/>
  <c r="N13" i="134"/>
  <c r="H25" i="134"/>
  <c r="H20" i="135"/>
  <c r="C20" i="135"/>
  <c r="K16" i="136"/>
  <c r="F16" i="136"/>
  <c r="C19" i="137"/>
  <c r="H19" i="137"/>
  <c r="D16" i="138"/>
  <c r="I16" i="138"/>
  <c r="H22" i="138"/>
  <c r="C22" i="138"/>
  <c r="C17" i="139"/>
  <c r="H17" i="139"/>
  <c r="H12" i="139"/>
  <c r="H25" i="139"/>
  <c r="C25" i="139"/>
  <c r="N13" i="139"/>
  <c r="H20" i="140"/>
  <c r="C20" i="140"/>
  <c r="I16" i="141"/>
  <c r="D16" i="141"/>
  <c r="H22" i="141"/>
  <c r="C22" i="141"/>
  <c r="C17" i="142"/>
  <c r="H17" i="142"/>
  <c r="H25" i="142"/>
  <c r="C25" i="142"/>
  <c r="N13" i="142"/>
  <c r="H20" i="143"/>
  <c r="C20" i="143"/>
  <c r="J16" i="144"/>
  <c r="E16" i="144"/>
  <c r="C18" i="145"/>
  <c r="H18" i="145"/>
  <c r="H20" i="146"/>
  <c r="C20" i="146"/>
  <c r="E16" i="147"/>
  <c r="J16" i="147"/>
  <c r="H18" i="148"/>
  <c r="C18" i="148"/>
  <c r="H16" i="149"/>
  <c r="C16" i="149"/>
  <c r="C21" i="149"/>
  <c r="H21" i="149"/>
  <c r="K16" i="150"/>
  <c r="F16" i="150"/>
  <c r="H19" i="151"/>
  <c r="C19" i="151"/>
  <c r="C16" i="152"/>
  <c r="H16" i="152"/>
  <c r="H21" i="152"/>
  <c r="C21" i="152"/>
  <c r="F16" i="153"/>
  <c r="K16" i="153"/>
  <c r="H18" i="154"/>
  <c r="C18" i="154"/>
  <c r="H12" i="154"/>
  <c r="C20" i="155"/>
  <c r="H20" i="155"/>
  <c r="J16" i="156"/>
  <c r="E16" i="156"/>
  <c r="C18" i="157"/>
  <c r="H18" i="157"/>
  <c r="H7" i="158"/>
  <c r="C20" i="158"/>
  <c r="H20" i="158"/>
  <c r="N5" i="159"/>
  <c r="I16" i="147"/>
  <c r="D16" i="147"/>
  <c r="C20" i="152"/>
  <c r="H20" i="152"/>
  <c r="H20" i="132"/>
  <c r="C20" i="132"/>
  <c r="H18" i="134"/>
  <c r="C18" i="134"/>
  <c r="C17" i="136"/>
  <c r="H17" i="136"/>
  <c r="H20" i="137"/>
  <c r="C20" i="137"/>
  <c r="C18" i="139"/>
  <c r="H18" i="139"/>
  <c r="H21" i="140"/>
  <c r="C21" i="140"/>
  <c r="H16" i="143"/>
  <c r="C16" i="143"/>
  <c r="K16" i="144"/>
  <c r="F16" i="144"/>
  <c r="H19" i="145"/>
  <c r="C19" i="145"/>
  <c r="C16" i="146"/>
  <c r="H16" i="146"/>
  <c r="H21" i="146"/>
  <c r="C21" i="146"/>
  <c r="F16" i="147"/>
  <c r="K16" i="147"/>
  <c r="C19" i="148"/>
  <c r="H19" i="148"/>
  <c r="I16" i="149"/>
  <c r="D16" i="149"/>
  <c r="H22" i="149"/>
  <c r="C22" i="149"/>
  <c r="H17" i="150"/>
  <c r="C17" i="150"/>
  <c r="H12" i="150"/>
  <c r="C25" i="150"/>
  <c r="N13" i="150"/>
  <c r="H25" i="150"/>
  <c r="H20" i="151"/>
  <c r="C20" i="151"/>
  <c r="I16" i="152"/>
  <c r="D16" i="152"/>
  <c r="C22" i="152"/>
  <c r="H22" i="152"/>
  <c r="H17" i="153"/>
  <c r="C17" i="153"/>
  <c r="N13" i="153"/>
  <c r="H25" i="153"/>
  <c r="C25" i="153"/>
  <c r="H19" i="154"/>
  <c r="C19" i="154"/>
  <c r="H16" i="155"/>
  <c r="C16" i="155"/>
  <c r="H21" i="155"/>
  <c r="C21" i="155"/>
  <c r="K16" i="156"/>
  <c r="F16" i="156"/>
  <c r="H19" i="157"/>
  <c r="C19" i="157"/>
  <c r="C16" i="158"/>
  <c r="H16" i="158"/>
  <c r="H8" i="158"/>
  <c r="H21" i="158"/>
  <c r="C21" i="158"/>
  <c r="E16" i="13"/>
  <c r="J16" i="13"/>
  <c r="C21" i="133"/>
  <c r="H21" i="133"/>
  <c r="C18" i="137"/>
  <c r="H18" i="137"/>
  <c r="H21" i="141"/>
  <c r="C21" i="141"/>
  <c r="H17" i="145"/>
  <c r="C17" i="145"/>
  <c r="H20" i="149"/>
  <c r="C20" i="149"/>
  <c r="H25" i="157"/>
  <c r="C25" i="157"/>
  <c r="N13" i="157"/>
  <c r="J16" i="133"/>
  <c r="E16" i="133"/>
  <c r="H3" i="135"/>
  <c r="H16" i="135"/>
  <c r="C16" i="135"/>
  <c r="H21" i="135"/>
  <c r="C21" i="135"/>
  <c r="H25" i="136"/>
  <c r="C25" i="136"/>
  <c r="N13" i="136"/>
  <c r="E16" i="138"/>
  <c r="J16" i="138"/>
  <c r="C16" i="140"/>
  <c r="H16" i="140"/>
  <c r="E16" i="141"/>
  <c r="J16" i="141"/>
  <c r="C18" i="142"/>
  <c r="H18" i="142"/>
  <c r="H21" i="143"/>
  <c r="C21" i="143"/>
  <c r="H19" i="131"/>
  <c r="C19" i="131"/>
  <c r="C16" i="132"/>
  <c r="H16" i="132"/>
  <c r="H21" i="132"/>
  <c r="C21" i="132"/>
  <c r="F16" i="133"/>
  <c r="K16" i="133"/>
  <c r="H19" i="134"/>
  <c r="C19" i="134"/>
  <c r="I3" i="135"/>
  <c r="I16" i="135"/>
  <c r="D16" i="135"/>
  <c r="H22" i="135"/>
  <c r="C22" i="135"/>
  <c r="C18" i="136"/>
  <c r="H18" i="136"/>
  <c r="H16" i="137"/>
  <c r="C16" i="137"/>
  <c r="H21" i="137"/>
  <c r="C21" i="137"/>
  <c r="F16" i="138"/>
  <c r="K16" i="138"/>
  <c r="C19" i="139"/>
  <c r="H19" i="139"/>
  <c r="D16" i="140"/>
  <c r="I16" i="140"/>
  <c r="H22" i="140"/>
  <c r="C22" i="140"/>
  <c r="F16" i="141"/>
  <c r="K16" i="141"/>
  <c r="C19" i="142"/>
  <c r="H19" i="142"/>
  <c r="I16" i="143"/>
  <c r="D16" i="143"/>
  <c r="H22" i="143"/>
  <c r="C22" i="143"/>
  <c r="C17" i="144"/>
  <c r="H17" i="144"/>
  <c r="H25" i="144"/>
  <c r="C25" i="144"/>
  <c r="N13" i="144"/>
  <c r="H20" i="145"/>
  <c r="C20" i="145"/>
  <c r="D16" i="146"/>
  <c r="I16" i="146"/>
  <c r="H22" i="146"/>
  <c r="C22" i="146"/>
  <c r="H17" i="147"/>
  <c r="C17" i="147"/>
  <c r="N13" i="147"/>
  <c r="H25" i="147"/>
  <c r="C25" i="147"/>
  <c r="C20" i="148"/>
  <c r="H20" i="148"/>
  <c r="J16" i="149"/>
  <c r="E16" i="149"/>
  <c r="H18" i="150"/>
  <c r="C18" i="150"/>
  <c r="H16" i="151"/>
  <c r="C16" i="151"/>
  <c r="C21" i="151"/>
  <c r="H21" i="151"/>
  <c r="E16" i="152"/>
  <c r="J16" i="152"/>
  <c r="H18" i="153"/>
  <c r="C18" i="153"/>
  <c r="H12" i="153"/>
  <c r="C20" i="154"/>
  <c r="H20" i="154"/>
  <c r="I16" i="155"/>
  <c r="D16" i="155"/>
  <c r="H22" i="155"/>
  <c r="C22" i="155"/>
  <c r="C17" i="156"/>
  <c r="H17" i="156"/>
  <c r="H12" i="156"/>
  <c r="N13" i="156"/>
  <c r="C25" i="156"/>
  <c r="H25" i="156"/>
  <c r="C20" i="157"/>
  <c r="H20" i="157"/>
  <c r="I16" i="158"/>
  <c r="D16" i="158"/>
  <c r="H9" i="158"/>
  <c r="H22" i="158"/>
  <c r="C22" i="158"/>
  <c r="N9" i="159"/>
  <c r="H12" i="148"/>
  <c r="H25" i="148"/>
  <c r="C25" i="148"/>
  <c r="N13" i="148"/>
  <c r="N10" i="13"/>
  <c r="C22" i="13"/>
  <c r="H22" i="13"/>
  <c r="N12" i="13"/>
  <c r="H24" i="13"/>
  <c r="C24" i="13"/>
  <c r="H16" i="131"/>
  <c r="C16" i="131"/>
  <c r="H20" i="131"/>
  <c r="C20" i="131"/>
  <c r="D16" i="132"/>
  <c r="I16" i="132"/>
  <c r="C22" i="132"/>
  <c r="H22" i="132"/>
  <c r="H17" i="133"/>
  <c r="C17" i="133"/>
  <c r="H12" i="133"/>
  <c r="N13" i="133"/>
  <c r="H25" i="133"/>
  <c r="C25" i="133"/>
  <c r="H20" i="134"/>
  <c r="C20" i="134"/>
  <c r="J16" i="135"/>
  <c r="E16" i="135"/>
  <c r="C19" i="136"/>
  <c r="H19" i="136"/>
  <c r="I16" i="137"/>
  <c r="D16" i="137"/>
  <c r="H22" i="137"/>
  <c r="C22" i="137"/>
  <c r="C17" i="138"/>
  <c r="H17" i="138"/>
  <c r="H12" i="138"/>
  <c r="H25" i="138"/>
  <c r="C25" i="138"/>
  <c r="N13" i="138"/>
  <c r="H20" i="139"/>
  <c r="C20" i="139"/>
  <c r="E16" i="140"/>
  <c r="J16" i="140"/>
  <c r="C17" i="141"/>
  <c r="H17" i="141"/>
  <c r="H25" i="141"/>
  <c r="C25" i="141"/>
  <c r="N13" i="141"/>
  <c r="H20" i="142"/>
  <c r="C20" i="142"/>
  <c r="E16" i="143"/>
  <c r="J16" i="143"/>
  <c r="H18" i="144"/>
  <c r="C18" i="144"/>
  <c r="H16" i="145"/>
  <c r="C16" i="145"/>
  <c r="C21" i="145"/>
  <c r="H21" i="145"/>
  <c r="J16" i="146"/>
  <c r="E16" i="146"/>
  <c r="C18" i="147"/>
  <c r="H18" i="147"/>
  <c r="C16" i="148"/>
  <c r="H16" i="148"/>
  <c r="H21" i="148"/>
  <c r="C21" i="148"/>
  <c r="F16" i="149"/>
  <c r="K16" i="149"/>
  <c r="H19" i="150"/>
  <c r="C19" i="150"/>
  <c r="I16" i="151"/>
  <c r="D16" i="151"/>
  <c r="H22" i="151"/>
  <c r="C22" i="151"/>
  <c r="K16" i="152"/>
  <c r="F16" i="152"/>
  <c r="H19" i="153"/>
  <c r="C19" i="153"/>
  <c r="C16" i="154"/>
  <c r="H16" i="154"/>
  <c r="H21" i="154"/>
  <c r="C21" i="154"/>
  <c r="E16" i="155"/>
  <c r="J16" i="155"/>
  <c r="H18" i="156"/>
  <c r="C18" i="156"/>
  <c r="H16" i="157"/>
  <c r="C16" i="157"/>
  <c r="H21" i="157"/>
  <c r="C21" i="157"/>
  <c r="E16" i="158"/>
  <c r="J16" i="158"/>
  <c r="N12" i="138"/>
  <c r="C19" i="135"/>
  <c r="H19" i="135"/>
  <c r="H21" i="138"/>
  <c r="C21" i="138"/>
  <c r="H16" i="141"/>
  <c r="C16" i="141"/>
  <c r="D16" i="144"/>
  <c r="I16" i="144"/>
  <c r="C19" i="146"/>
  <c r="H19" i="146"/>
  <c r="E16" i="150"/>
  <c r="J16" i="150"/>
  <c r="J16" i="153"/>
  <c r="E16" i="153"/>
  <c r="H17" i="154"/>
  <c r="C17" i="154"/>
  <c r="H19" i="155"/>
  <c r="C19" i="155"/>
  <c r="C19" i="158"/>
  <c r="H19" i="158"/>
  <c r="N13" i="131"/>
  <c r="H25" i="131"/>
  <c r="C25" i="131"/>
  <c r="H17" i="13"/>
  <c r="C17" i="13"/>
  <c r="N13" i="13"/>
  <c r="H25" i="13"/>
  <c r="C25" i="13"/>
  <c r="I16" i="131"/>
  <c r="D16" i="131"/>
  <c r="C21" i="131"/>
  <c r="H21" i="131"/>
  <c r="E16" i="132"/>
  <c r="J16" i="132"/>
  <c r="H18" i="133"/>
  <c r="C18" i="133"/>
  <c r="C16" i="134"/>
  <c r="H16" i="134"/>
  <c r="H21" i="134"/>
  <c r="C21" i="134"/>
  <c r="F16" i="135"/>
  <c r="K16" i="135"/>
  <c r="H20" i="136"/>
  <c r="C20" i="136"/>
  <c r="E16" i="137"/>
  <c r="J16" i="137"/>
  <c r="C18" i="138"/>
  <c r="H18" i="138"/>
  <c r="H16" i="139"/>
  <c r="C16" i="139"/>
  <c r="H21" i="139"/>
  <c r="C21" i="139"/>
  <c r="F16" i="140"/>
  <c r="K16" i="140"/>
  <c r="C18" i="141"/>
  <c r="H18" i="141"/>
  <c r="C16" i="142"/>
  <c r="H16" i="142"/>
  <c r="H21" i="142"/>
  <c r="C21" i="142"/>
  <c r="F16" i="143"/>
  <c r="K16" i="143"/>
  <c r="C19" i="144"/>
  <c r="H19" i="144"/>
  <c r="I16" i="145"/>
  <c r="D16" i="145"/>
  <c r="H22" i="145"/>
  <c r="C22" i="145"/>
  <c r="K16" i="146"/>
  <c r="F16" i="146"/>
  <c r="H19" i="147"/>
  <c r="C19" i="147"/>
  <c r="I3" i="148"/>
  <c r="D16" i="148"/>
  <c r="I16" i="148"/>
  <c r="H22" i="148"/>
  <c r="C22" i="148"/>
  <c r="H17" i="149"/>
  <c r="C17" i="149"/>
  <c r="H12" i="149"/>
  <c r="N13" i="149"/>
  <c r="H25" i="149"/>
  <c r="C25" i="149"/>
  <c r="H20" i="150"/>
  <c r="C20" i="150"/>
  <c r="J16" i="151"/>
  <c r="E16" i="151"/>
  <c r="H17" i="152"/>
  <c r="C17" i="152"/>
  <c r="C25" i="152"/>
  <c r="N13" i="152"/>
  <c r="H25" i="152"/>
  <c r="C20" i="153"/>
  <c r="H20" i="153"/>
  <c r="I16" i="154"/>
  <c r="D16" i="154"/>
  <c r="C22" i="154"/>
  <c r="H22" i="154"/>
  <c r="F16" i="155"/>
  <c r="K16" i="155"/>
  <c r="C19" i="156"/>
  <c r="H19" i="156"/>
  <c r="I16" i="157"/>
  <c r="D16" i="157"/>
  <c r="H22" i="157"/>
  <c r="C22" i="157"/>
  <c r="K16" i="158"/>
  <c r="F16" i="158"/>
  <c r="N9" i="133"/>
  <c r="H16" i="133"/>
  <c r="C16" i="133"/>
  <c r="C19" i="143"/>
  <c r="H19" i="143"/>
  <c r="H22" i="147"/>
  <c r="C22" i="147"/>
  <c r="H22" i="156"/>
  <c r="C22" i="156"/>
  <c r="H3" i="13"/>
  <c r="C16" i="13"/>
  <c r="H16" i="13"/>
  <c r="D16" i="134"/>
  <c r="I16" i="134"/>
  <c r="C17" i="135"/>
  <c r="H17" i="135"/>
  <c r="H25" i="135"/>
  <c r="C25" i="135"/>
  <c r="N13" i="135"/>
  <c r="F16" i="137"/>
  <c r="K16" i="137"/>
  <c r="C19" i="138"/>
  <c r="H19" i="138"/>
  <c r="I16" i="139"/>
  <c r="D16" i="139"/>
  <c r="H22" i="139"/>
  <c r="C22" i="139"/>
  <c r="C17" i="140"/>
  <c r="H17" i="140"/>
  <c r="H25" i="140"/>
  <c r="C25" i="140"/>
  <c r="N13" i="140"/>
  <c r="C19" i="141"/>
  <c r="H19" i="141"/>
  <c r="D16" i="142"/>
  <c r="I16" i="142"/>
  <c r="H22" i="142"/>
  <c r="C22" i="142"/>
  <c r="C17" i="143"/>
  <c r="H17" i="143"/>
  <c r="H25" i="143"/>
  <c r="C25" i="143"/>
  <c r="N13" i="143"/>
  <c r="H20" i="144"/>
  <c r="C20" i="144"/>
  <c r="E16" i="145"/>
  <c r="J16" i="145"/>
  <c r="C17" i="146"/>
  <c r="H17" i="146"/>
  <c r="H25" i="146"/>
  <c r="C25" i="146"/>
  <c r="N13" i="146"/>
  <c r="H20" i="147"/>
  <c r="C20" i="147"/>
  <c r="E16" i="148"/>
  <c r="J16" i="148"/>
  <c r="H18" i="149"/>
  <c r="C18" i="149"/>
  <c r="C16" i="150"/>
  <c r="H16" i="150"/>
  <c r="H21" i="150"/>
  <c r="C21" i="150"/>
  <c r="F16" i="151"/>
  <c r="K16" i="151"/>
  <c r="H18" i="152"/>
  <c r="C18" i="152"/>
  <c r="H16" i="153"/>
  <c r="C16" i="153"/>
  <c r="C21" i="153"/>
  <c r="H21" i="153"/>
  <c r="E16" i="154"/>
  <c r="J16" i="154"/>
  <c r="H17" i="155"/>
  <c r="C17" i="155"/>
  <c r="H25" i="155"/>
  <c r="C25" i="155"/>
  <c r="N13" i="155"/>
  <c r="C20" i="156"/>
  <c r="H20" i="156"/>
  <c r="E16" i="157"/>
  <c r="J16" i="157"/>
  <c r="C17" i="158"/>
  <c r="H17" i="158"/>
  <c r="H25" i="158"/>
  <c r="C25" i="158"/>
  <c r="N13" i="158"/>
  <c r="N4" i="153"/>
  <c r="N7" i="159"/>
  <c r="N8" i="13"/>
  <c r="H20" i="13"/>
  <c r="C20" i="13"/>
  <c r="H4" i="131"/>
  <c r="H17" i="131"/>
  <c r="C17" i="131"/>
  <c r="K16" i="134"/>
  <c r="F16" i="134"/>
  <c r="C16" i="138"/>
  <c r="H16" i="138"/>
  <c r="F16" i="142"/>
  <c r="K16" i="142"/>
  <c r="N13" i="145"/>
  <c r="H25" i="145"/>
  <c r="C25" i="145"/>
  <c r="H18" i="151"/>
  <c r="C18" i="151"/>
  <c r="H17" i="157"/>
  <c r="C17" i="157"/>
  <c r="H18" i="13"/>
  <c r="C18" i="13"/>
  <c r="J16" i="131"/>
  <c r="E16" i="131"/>
  <c r="H22" i="131"/>
  <c r="C22" i="131"/>
  <c r="K16" i="132"/>
  <c r="F16" i="132"/>
  <c r="H19" i="133"/>
  <c r="C19" i="133"/>
  <c r="C22" i="134"/>
  <c r="H22" i="134"/>
  <c r="H21" i="136"/>
  <c r="C21" i="136"/>
  <c r="N7" i="13"/>
  <c r="H19" i="13"/>
  <c r="C19" i="13"/>
  <c r="I3" i="13"/>
  <c r="D16" i="13"/>
  <c r="I16" i="13"/>
  <c r="F16" i="131"/>
  <c r="K16" i="131"/>
  <c r="H17" i="132"/>
  <c r="C17" i="132"/>
  <c r="C25" i="132"/>
  <c r="N13" i="132"/>
  <c r="H25" i="132"/>
  <c r="H20" i="133"/>
  <c r="C20" i="133"/>
  <c r="J16" i="134"/>
  <c r="E16" i="134"/>
  <c r="C18" i="135"/>
  <c r="H18" i="135"/>
  <c r="C16" i="136"/>
  <c r="H16" i="136"/>
  <c r="H22" i="136"/>
  <c r="C22" i="136"/>
  <c r="C17" i="137"/>
  <c r="H17" i="137"/>
  <c r="H25" i="137"/>
  <c r="C25" i="137"/>
  <c r="N13" i="137"/>
  <c r="H20" i="138"/>
  <c r="C20" i="138"/>
  <c r="E16" i="139"/>
  <c r="J16" i="139"/>
  <c r="C18" i="140"/>
  <c r="H18" i="140"/>
  <c r="H12" i="140"/>
  <c r="H20" i="141"/>
  <c r="C20" i="141"/>
  <c r="E16" i="142"/>
  <c r="J16" i="142"/>
  <c r="C18" i="143"/>
  <c r="H18" i="143"/>
  <c r="C16" i="144"/>
  <c r="H16" i="144"/>
  <c r="H21" i="144"/>
  <c r="C21" i="144"/>
  <c r="K16" i="145"/>
  <c r="F16" i="145"/>
  <c r="H18" i="146"/>
  <c r="C18" i="146"/>
  <c r="H16" i="147"/>
  <c r="C16" i="147"/>
  <c r="H21" i="147"/>
  <c r="C21" i="147"/>
  <c r="K16" i="148"/>
  <c r="F16" i="148"/>
  <c r="H19" i="149"/>
  <c r="C19" i="149"/>
  <c r="D16" i="150"/>
  <c r="I16" i="150"/>
  <c r="C22" i="150"/>
  <c r="H22" i="150"/>
  <c r="H17" i="151"/>
  <c r="C17" i="151"/>
  <c r="N13" i="151"/>
  <c r="H25" i="151"/>
  <c r="C25" i="151"/>
  <c r="H19" i="152"/>
  <c r="C19" i="152"/>
  <c r="I16" i="153"/>
  <c r="D16" i="153"/>
  <c r="H22" i="153"/>
  <c r="C22" i="153"/>
  <c r="K16" i="154"/>
  <c r="F16" i="154"/>
  <c r="C18" i="155"/>
  <c r="H18" i="155"/>
  <c r="C16" i="156"/>
  <c r="H16" i="156"/>
  <c r="H21" i="156"/>
  <c r="C21" i="156"/>
  <c r="F16" i="157"/>
  <c r="K16" i="157"/>
  <c r="H5" i="158"/>
  <c r="H18" i="158"/>
  <c r="C18" i="158"/>
  <c r="N6" i="138"/>
  <c r="Q14" i="146"/>
  <c r="E24" i="157"/>
  <c r="E24" i="149"/>
  <c r="E24" i="141"/>
  <c r="E24" i="133"/>
  <c r="E24" i="158"/>
  <c r="E24" i="150"/>
  <c r="E24" i="142"/>
  <c r="E24" i="134"/>
  <c r="E24" i="159"/>
  <c r="E24" i="151"/>
  <c r="E24" i="143"/>
  <c r="E24" i="135"/>
  <c r="E24" i="152"/>
  <c r="E24" i="144"/>
  <c r="E24" i="136"/>
  <c r="E24" i="153"/>
  <c r="E24" i="145"/>
  <c r="E24" i="137"/>
  <c r="E24" i="154"/>
  <c r="E24" i="146"/>
  <c r="E24" i="138"/>
  <c r="E24" i="155"/>
  <c r="E24" i="147"/>
  <c r="E24" i="139"/>
  <c r="E24" i="131"/>
  <c r="E24" i="156"/>
  <c r="E24" i="148"/>
  <c r="E24" i="140"/>
  <c r="E24" i="132"/>
  <c r="E26" i="133"/>
  <c r="J26" i="133" s="1"/>
  <c r="E26" i="141"/>
  <c r="J26" i="141" s="1"/>
  <c r="E26" i="149"/>
  <c r="J26" i="149" s="1"/>
  <c r="E26" i="157"/>
  <c r="J26" i="157" s="1"/>
  <c r="E26" i="138"/>
  <c r="J26" i="138" s="1"/>
  <c r="E26" i="146"/>
  <c r="J26" i="146" s="1"/>
  <c r="E26" i="154"/>
  <c r="J26" i="154" s="1"/>
  <c r="E26" i="135"/>
  <c r="J26" i="135" s="1"/>
  <c r="E26" i="143"/>
  <c r="J26" i="143" s="1"/>
  <c r="E26" i="151"/>
  <c r="J26" i="151" s="1"/>
  <c r="E26" i="132"/>
  <c r="J26" i="132" s="1"/>
  <c r="E26" i="140"/>
  <c r="J26" i="140" s="1"/>
  <c r="E26" i="148"/>
  <c r="J26" i="148" s="1"/>
  <c r="E26" i="156"/>
  <c r="J26" i="156" s="1"/>
  <c r="E26" i="137"/>
  <c r="J26" i="137" s="1"/>
  <c r="E26" i="145"/>
  <c r="J26" i="145" s="1"/>
  <c r="E26" i="153"/>
  <c r="J26" i="153" s="1"/>
  <c r="E26" i="134"/>
  <c r="J26" i="134" s="1"/>
  <c r="E26" i="142"/>
  <c r="J26" i="142" s="1"/>
  <c r="E26" i="150"/>
  <c r="J26" i="150" s="1"/>
  <c r="E26" i="158"/>
  <c r="J26" i="158" s="1"/>
  <c r="E26" i="13"/>
  <c r="J26" i="13" s="1"/>
  <c r="E26" i="131"/>
  <c r="J26" i="131" s="1"/>
  <c r="E26" i="139"/>
  <c r="J26" i="139" s="1"/>
  <c r="E26" i="147"/>
  <c r="J26" i="147" s="1"/>
  <c r="E26" i="155"/>
  <c r="J26" i="155" s="1"/>
  <c r="E26" i="159"/>
  <c r="J26" i="159" s="1"/>
  <c r="E26" i="136"/>
  <c r="J26" i="136" s="1"/>
  <c r="E26" i="144"/>
  <c r="J26" i="144" s="1"/>
  <c r="E26" i="152"/>
  <c r="J26" i="152" s="1"/>
  <c r="E20" i="131"/>
  <c r="J20" i="131"/>
  <c r="E20" i="132"/>
  <c r="J20" i="132"/>
  <c r="E20" i="148"/>
  <c r="J20" i="148"/>
  <c r="J20" i="143"/>
  <c r="E20" i="143"/>
  <c r="J20" i="135"/>
  <c r="E20" i="135"/>
  <c r="E20" i="140"/>
  <c r="J20" i="140"/>
  <c r="J20" i="142"/>
  <c r="E20" i="142"/>
  <c r="E20" i="147"/>
  <c r="J20" i="147"/>
  <c r="J20" i="151"/>
  <c r="E20" i="151"/>
  <c r="J20" i="153"/>
  <c r="E20" i="153"/>
  <c r="E20" i="155"/>
  <c r="J20" i="155"/>
  <c r="J20" i="141"/>
  <c r="E20" i="141"/>
  <c r="J20" i="152"/>
  <c r="E20" i="152"/>
  <c r="J20" i="154"/>
  <c r="E20" i="154"/>
  <c r="J20" i="134"/>
  <c r="E20" i="134"/>
  <c r="E20" i="139"/>
  <c r="J20" i="139"/>
  <c r="J20" i="146"/>
  <c r="E20" i="146"/>
  <c r="J20" i="150"/>
  <c r="E20" i="150"/>
  <c r="E20" i="156"/>
  <c r="J20" i="156"/>
  <c r="E20" i="13"/>
  <c r="J20" i="13"/>
  <c r="J20" i="145"/>
  <c r="E20" i="145"/>
  <c r="E20" i="158"/>
  <c r="J20" i="158"/>
  <c r="E20" i="133"/>
  <c r="J20" i="133"/>
  <c r="J20" i="138"/>
  <c r="E20" i="138"/>
  <c r="E20" i="149"/>
  <c r="J20" i="149"/>
  <c r="E20" i="157"/>
  <c r="J20" i="157"/>
  <c r="J20" i="136"/>
  <c r="E20" i="136"/>
  <c r="J20" i="137"/>
  <c r="E20" i="137"/>
  <c r="J20" i="144"/>
  <c r="E20" i="144"/>
  <c r="E25" i="134"/>
  <c r="J25" i="134"/>
  <c r="J25" i="137"/>
  <c r="E25" i="137"/>
  <c r="E25" i="141"/>
  <c r="J25" i="141"/>
  <c r="J25" i="144"/>
  <c r="E25" i="144"/>
  <c r="E25" i="133"/>
  <c r="J25" i="133"/>
  <c r="E25" i="146"/>
  <c r="J25" i="146"/>
  <c r="E25" i="155"/>
  <c r="J25" i="155"/>
  <c r="P13" i="13"/>
  <c r="J25" i="13"/>
  <c r="E25" i="13"/>
  <c r="J25" i="132"/>
  <c r="E25" i="132"/>
  <c r="J25" i="140"/>
  <c r="E25" i="140"/>
  <c r="J25" i="152"/>
  <c r="E25" i="152"/>
  <c r="J25" i="156"/>
  <c r="E25" i="156"/>
  <c r="J25" i="136"/>
  <c r="E25" i="136"/>
  <c r="J25" i="139"/>
  <c r="E25" i="139"/>
  <c r="E25" i="142"/>
  <c r="J25" i="142"/>
  <c r="J25" i="147"/>
  <c r="E25" i="147"/>
  <c r="E25" i="149"/>
  <c r="J25" i="149"/>
  <c r="E25" i="158"/>
  <c r="J25" i="158"/>
  <c r="E25" i="131"/>
  <c r="J25" i="131"/>
  <c r="J25" i="151"/>
  <c r="E25" i="151"/>
  <c r="J25" i="157"/>
  <c r="E25" i="157"/>
  <c r="E25" i="135"/>
  <c r="J25" i="135"/>
  <c r="E25" i="138"/>
  <c r="J25" i="138"/>
  <c r="J25" i="143"/>
  <c r="E25" i="143"/>
  <c r="E25" i="145"/>
  <c r="J25" i="145"/>
  <c r="J25" i="148"/>
  <c r="E25" i="148"/>
  <c r="E25" i="150"/>
  <c r="J25" i="150"/>
  <c r="E25" i="153"/>
  <c r="J25" i="153"/>
  <c r="E25" i="154"/>
  <c r="J25" i="154"/>
  <c r="P13" i="136"/>
  <c r="P13" i="154"/>
  <c r="N11" i="13"/>
  <c r="C23" i="13"/>
  <c r="H23" i="13"/>
  <c r="H23" i="131"/>
  <c r="C23" i="131"/>
  <c r="C23" i="141"/>
  <c r="H23" i="141"/>
  <c r="C23" i="146"/>
  <c r="H23" i="146"/>
  <c r="C23" i="137"/>
  <c r="H23" i="137"/>
  <c r="C23" i="138"/>
  <c r="H23" i="138"/>
  <c r="H23" i="139"/>
  <c r="C23" i="139"/>
  <c r="C23" i="140"/>
  <c r="H23" i="140"/>
  <c r="H23" i="147"/>
  <c r="C23" i="147"/>
  <c r="C23" i="148"/>
  <c r="H23" i="148"/>
  <c r="C23" i="149"/>
  <c r="H23" i="149"/>
  <c r="H23" i="150"/>
  <c r="C23" i="150"/>
  <c r="C23" i="151"/>
  <c r="H23" i="151"/>
  <c r="H23" i="152"/>
  <c r="C23" i="152"/>
  <c r="C23" i="154"/>
  <c r="H23" i="154"/>
  <c r="C23" i="132"/>
  <c r="H23" i="132"/>
  <c r="H23" i="133"/>
  <c r="C23" i="133"/>
  <c r="C23" i="153"/>
  <c r="H23" i="153"/>
  <c r="H23" i="155"/>
  <c r="C23" i="155"/>
  <c r="C23" i="156"/>
  <c r="H23" i="156"/>
  <c r="C23" i="157"/>
  <c r="H23" i="157"/>
  <c r="N11" i="146"/>
  <c r="C23" i="134"/>
  <c r="H23" i="134"/>
  <c r="H23" i="135"/>
  <c r="C23" i="135"/>
  <c r="C23" i="136"/>
  <c r="H23" i="136"/>
  <c r="C23" i="142"/>
  <c r="H23" i="142"/>
  <c r="C23" i="143"/>
  <c r="H23" i="143"/>
  <c r="C23" i="144"/>
  <c r="H23" i="144"/>
  <c r="H23" i="145"/>
  <c r="C23" i="145"/>
  <c r="C23" i="158"/>
  <c r="H23" i="158"/>
  <c r="Q14" i="132"/>
  <c r="Q14" i="133"/>
  <c r="Q14" i="134"/>
  <c r="Q14" i="135"/>
  <c r="Q14" i="136"/>
  <c r="Q14" i="137"/>
  <c r="Q14" i="138"/>
  <c r="Q14" i="139"/>
  <c r="Q14" i="140"/>
  <c r="Q14" i="141"/>
  <c r="Q14" i="142"/>
  <c r="Q14" i="143"/>
  <c r="Q14" i="144"/>
  <c r="Q14" i="145"/>
  <c r="Q14" i="147"/>
  <c r="Q14" i="148"/>
  <c r="Q14" i="149"/>
  <c r="Q14" i="150"/>
  <c r="Q14" i="151"/>
  <c r="Q14" i="152"/>
  <c r="Q14" i="153"/>
  <c r="Q14" i="154"/>
  <c r="Q14" i="155"/>
  <c r="Q14" i="157"/>
  <c r="Q14" i="158"/>
  <c r="Q14" i="131"/>
  <c r="N5" i="13"/>
  <c r="H8" i="13"/>
  <c r="P4" i="136"/>
  <c r="P10" i="137"/>
  <c r="P8" i="138"/>
  <c r="I3" i="140"/>
  <c r="O4" i="140"/>
  <c r="P11" i="13"/>
  <c r="N12" i="135"/>
  <c r="P7" i="138"/>
  <c r="P9" i="138"/>
  <c r="P10" i="140"/>
  <c r="Q4" i="152"/>
  <c r="N6" i="154"/>
  <c r="N8" i="154"/>
  <c r="N10" i="154"/>
  <c r="N12" i="154"/>
  <c r="N9" i="135"/>
  <c r="N11" i="135"/>
  <c r="N4" i="13"/>
  <c r="N6" i="132"/>
  <c r="N10" i="132"/>
  <c r="I3" i="139"/>
  <c r="O4" i="139"/>
  <c r="P11" i="139"/>
  <c r="P6" i="145"/>
  <c r="P8" i="145"/>
  <c r="P5" i="146"/>
  <c r="P7" i="146"/>
  <c r="P9" i="146"/>
  <c r="N11" i="147"/>
  <c r="H12" i="147"/>
  <c r="O4" i="155"/>
  <c r="H10" i="158"/>
  <c r="N12" i="136"/>
  <c r="N9" i="13"/>
  <c r="N5" i="135"/>
  <c r="N7" i="135"/>
  <c r="H12" i="146"/>
  <c r="N5" i="154"/>
  <c r="N7" i="154"/>
  <c r="N9" i="154"/>
  <c r="O4" i="134"/>
  <c r="P7" i="134"/>
  <c r="P9" i="134"/>
  <c r="P10" i="139"/>
  <c r="Q4" i="143"/>
  <c r="P14" i="144"/>
  <c r="P5" i="145"/>
  <c r="P7" i="145"/>
  <c r="P9" i="145"/>
  <c r="P6" i="146"/>
  <c r="P8" i="146"/>
  <c r="N12" i="147"/>
  <c r="P5" i="138"/>
  <c r="P6" i="138"/>
  <c r="P14" i="159"/>
  <c r="Q4" i="13"/>
  <c r="H12" i="152"/>
  <c r="P4" i="133"/>
  <c r="N6" i="133"/>
  <c r="N10" i="133"/>
  <c r="N10" i="134"/>
  <c r="N4" i="137"/>
  <c r="N12" i="139"/>
  <c r="P10" i="156"/>
  <c r="N6" i="159"/>
  <c r="N10" i="159"/>
  <c r="N8" i="133"/>
  <c r="N11" i="133"/>
  <c r="N8" i="134"/>
  <c r="O4" i="135"/>
  <c r="P8" i="136"/>
  <c r="N8" i="138"/>
  <c r="N4" i="145"/>
  <c r="O4" i="148"/>
  <c r="N8" i="159"/>
  <c r="H7" i="13"/>
  <c r="P14" i="13"/>
  <c r="P5" i="131"/>
  <c r="P6" i="131"/>
  <c r="P14" i="132"/>
  <c r="P6" i="133"/>
  <c r="H12" i="134"/>
  <c r="P5" i="136"/>
  <c r="P9" i="136"/>
  <c r="N11" i="138"/>
  <c r="P12" i="138"/>
  <c r="P4" i="145"/>
  <c r="N10" i="145"/>
  <c r="P4" i="146"/>
  <c r="N8" i="146"/>
  <c r="N12" i="146"/>
  <c r="P13" i="147"/>
  <c r="N5" i="149"/>
  <c r="N11" i="149"/>
  <c r="H5" i="13"/>
  <c r="K3" i="13"/>
  <c r="O4" i="13"/>
  <c r="N6" i="13"/>
  <c r="P6" i="13"/>
  <c r="Q4" i="131"/>
  <c r="N8" i="131"/>
  <c r="H7" i="131"/>
  <c r="P9" i="131"/>
  <c r="N4" i="132"/>
  <c r="N5" i="132"/>
  <c r="N7" i="132"/>
  <c r="N9" i="132"/>
  <c r="N11" i="132"/>
  <c r="H12" i="132"/>
  <c r="O4" i="133"/>
  <c r="P5" i="133"/>
  <c r="P7" i="133"/>
  <c r="P9" i="133"/>
  <c r="P11" i="133"/>
  <c r="Q4" i="135"/>
  <c r="P6" i="135"/>
  <c r="P8" i="135"/>
  <c r="P10" i="135"/>
  <c r="H12" i="135"/>
  <c r="N7" i="137"/>
  <c r="N10" i="137"/>
  <c r="P11" i="137"/>
  <c r="P14" i="138"/>
  <c r="N4" i="139"/>
  <c r="N5" i="139"/>
  <c r="N7" i="139"/>
  <c r="N9" i="139"/>
  <c r="P12" i="139"/>
  <c r="P4" i="140"/>
  <c r="N6" i="140"/>
  <c r="N8" i="140"/>
  <c r="N10" i="140"/>
  <c r="N12" i="140"/>
  <c r="P4" i="141"/>
  <c r="N6" i="141"/>
  <c r="N8" i="141"/>
  <c r="N10" i="141"/>
  <c r="N12" i="141"/>
  <c r="H12" i="143"/>
  <c r="P13" i="148"/>
  <c r="P14" i="149"/>
  <c r="N4" i="150"/>
  <c r="N5" i="150"/>
  <c r="N7" i="150"/>
  <c r="N9" i="150"/>
  <c r="N11" i="150"/>
  <c r="P12" i="150"/>
  <c r="P4" i="151"/>
  <c r="N6" i="151"/>
  <c r="N8" i="151"/>
  <c r="N10" i="151"/>
  <c r="N12" i="151"/>
  <c r="P4" i="152"/>
  <c r="N9" i="152"/>
  <c r="P10" i="152"/>
  <c r="P14" i="156"/>
  <c r="N4" i="157"/>
  <c r="N5" i="157"/>
  <c r="N7" i="157"/>
  <c r="N9" i="157"/>
  <c r="N11" i="157"/>
  <c r="P12" i="157"/>
  <c r="N5" i="138"/>
  <c r="N7" i="138"/>
  <c r="N9" i="138"/>
  <c r="N11" i="139"/>
  <c r="H6" i="13"/>
  <c r="P4" i="13"/>
  <c r="P7" i="13"/>
  <c r="P12" i="13"/>
  <c r="N10" i="131"/>
  <c r="H9" i="131"/>
  <c r="P14" i="134"/>
  <c r="Q4" i="137"/>
  <c r="N6" i="137"/>
  <c r="P7" i="137"/>
  <c r="N12" i="137"/>
  <c r="H12" i="137"/>
  <c r="P13" i="138"/>
  <c r="P14" i="147"/>
  <c r="N4" i="148"/>
  <c r="N5" i="148"/>
  <c r="N7" i="148"/>
  <c r="N9" i="148"/>
  <c r="N11" i="148"/>
  <c r="P12" i="148"/>
  <c r="P13" i="149"/>
  <c r="P6" i="158"/>
  <c r="P8" i="158"/>
  <c r="P12" i="158"/>
  <c r="N14" i="159"/>
  <c r="P12" i="132"/>
  <c r="P8" i="134"/>
  <c r="P4" i="142"/>
  <c r="O4" i="131"/>
  <c r="P7" i="131"/>
  <c r="P10" i="131"/>
  <c r="Q4" i="133"/>
  <c r="P8" i="133"/>
  <c r="P10" i="133"/>
  <c r="I3" i="136"/>
  <c r="O4" i="136"/>
  <c r="P7" i="136"/>
  <c r="P14" i="136"/>
  <c r="N4" i="138"/>
  <c r="N12" i="144"/>
  <c r="N6" i="145"/>
  <c r="N8" i="145"/>
  <c r="N12" i="145"/>
  <c r="N6" i="146"/>
  <c r="N10" i="146"/>
  <c r="P14" i="148"/>
  <c r="N4" i="149"/>
  <c r="N7" i="149"/>
  <c r="N9" i="149"/>
  <c r="P12" i="149"/>
  <c r="Q4" i="154"/>
  <c r="P6" i="154"/>
  <c r="P8" i="154"/>
  <c r="P10" i="154"/>
  <c r="P13" i="156"/>
  <c r="P14" i="157"/>
  <c r="N4" i="158"/>
  <c r="N5" i="158"/>
  <c r="H4" i="158"/>
  <c r="N7" i="158"/>
  <c r="H6" i="158"/>
  <c r="K16" i="159"/>
  <c r="Q4" i="159"/>
  <c r="J18" i="159"/>
  <c r="P6" i="159"/>
  <c r="J20" i="159"/>
  <c r="P8" i="159"/>
  <c r="J22" i="159"/>
  <c r="P10" i="159"/>
  <c r="C25" i="159"/>
  <c r="N13" i="159"/>
  <c r="H25" i="159"/>
  <c r="H12" i="159"/>
  <c r="H4" i="13"/>
  <c r="P4" i="131"/>
  <c r="N9" i="131"/>
  <c r="H8" i="131"/>
  <c r="N12" i="131"/>
  <c r="Q4" i="132"/>
  <c r="P6" i="132"/>
  <c r="P8" i="132"/>
  <c r="P10" i="132"/>
  <c r="P13" i="132"/>
  <c r="Q4" i="134"/>
  <c r="P10" i="134"/>
  <c r="P13" i="134"/>
  <c r="H12" i="136"/>
  <c r="P13" i="139"/>
  <c r="N6" i="142"/>
  <c r="N8" i="142"/>
  <c r="N10" i="142"/>
  <c r="P14" i="142"/>
  <c r="I3" i="143"/>
  <c r="O4" i="143"/>
  <c r="P5" i="143"/>
  <c r="P7" i="143"/>
  <c r="P9" i="143"/>
  <c r="P11" i="143"/>
  <c r="Q4" i="144"/>
  <c r="P6" i="144"/>
  <c r="P8" i="144"/>
  <c r="P10" i="144"/>
  <c r="P14" i="146"/>
  <c r="N4" i="147"/>
  <c r="N5" i="147"/>
  <c r="N7" i="147"/>
  <c r="N9" i="147"/>
  <c r="P12" i="147"/>
  <c r="P13" i="150"/>
  <c r="N7" i="152"/>
  <c r="P8" i="152"/>
  <c r="O4" i="153"/>
  <c r="P5" i="153"/>
  <c r="P7" i="153"/>
  <c r="P9" i="153"/>
  <c r="P11" i="153"/>
  <c r="P5" i="155"/>
  <c r="P7" i="155"/>
  <c r="P9" i="155"/>
  <c r="P12" i="155"/>
  <c r="N4" i="156"/>
  <c r="N5" i="156"/>
  <c r="N7" i="156"/>
  <c r="N9" i="156"/>
  <c r="N11" i="156"/>
  <c r="P12" i="156"/>
  <c r="P13" i="157"/>
  <c r="P4" i="137"/>
  <c r="N5" i="131"/>
  <c r="N6" i="131"/>
  <c r="N7" i="131"/>
  <c r="H6" i="131"/>
  <c r="P8" i="131"/>
  <c r="N11" i="131"/>
  <c r="H10" i="131"/>
  <c r="O4" i="132"/>
  <c r="P5" i="132"/>
  <c r="P7" i="132"/>
  <c r="P9" i="132"/>
  <c r="N12" i="133"/>
  <c r="N4" i="134"/>
  <c r="N11" i="134"/>
  <c r="P12" i="134"/>
  <c r="P5" i="135"/>
  <c r="P7" i="135"/>
  <c r="P9" i="135"/>
  <c r="Q4" i="136"/>
  <c r="P10" i="136"/>
  <c r="N8" i="137"/>
  <c r="P9" i="137"/>
  <c r="P13" i="137"/>
  <c r="P4" i="138"/>
  <c r="P4" i="139"/>
  <c r="N6" i="139"/>
  <c r="N8" i="139"/>
  <c r="N10" i="139"/>
  <c r="P14" i="141"/>
  <c r="N4" i="142"/>
  <c r="N5" i="142"/>
  <c r="N7" i="142"/>
  <c r="N9" i="142"/>
  <c r="P13" i="142"/>
  <c r="P6" i="143"/>
  <c r="P8" i="143"/>
  <c r="P10" i="143"/>
  <c r="N11" i="144"/>
  <c r="N11" i="145"/>
  <c r="P13" i="145"/>
  <c r="P12" i="146"/>
  <c r="P13" i="146"/>
  <c r="P4" i="149"/>
  <c r="N6" i="149"/>
  <c r="N8" i="149"/>
  <c r="N10" i="149"/>
  <c r="N12" i="149"/>
  <c r="N6" i="150"/>
  <c r="N8" i="150"/>
  <c r="N10" i="150"/>
  <c r="N12" i="150"/>
  <c r="N11" i="152"/>
  <c r="P13" i="152"/>
  <c r="O4" i="154"/>
  <c r="N10" i="155"/>
  <c r="P11" i="155"/>
  <c r="N6" i="157"/>
  <c r="N8" i="157"/>
  <c r="N10" i="157"/>
  <c r="N12" i="157"/>
  <c r="P4" i="158"/>
  <c r="I16" i="159"/>
  <c r="O4" i="159"/>
  <c r="J23" i="159"/>
  <c r="P11" i="159"/>
  <c r="N4" i="131"/>
  <c r="P14" i="131"/>
  <c r="N5" i="134"/>
  <c r="N7" i="134"/>
  <c r="N9" i="134"/>
  <c r="N11" i="140"/>
  <c r="N5" i="145"/>
  <c r="N7" i="145"/>
  <c r="N9" i="145"/>
  <c r="P12" i="145"/>
  <c r="P14" i="145"/>
  <c r="N4" i="146"/>
  <c r="P4" i="150"/>
  <c r="P5" i="154"/>
  <c r="P7" i="154"/>
  <c r="P9" i="154"/>
  <c r="P5" i="159"/>
  <c r="P7" i="159"/>
  <c r="P9" i="159"/>
  <c r="P4" i="135"/>
  <c r="N6" i="135"/>
  <c r="N8" i="135"/>
  <c r="N10" i="135"/>
  <c r="N4" i="136"/>
  <c r="N5" i="136"/>
  <c r="N7" i="136"/>
  <c r="N9" i="136"/>
  <c r="N11" i="136"/>
  <c r="P12" i="136"/>
  <c r="O4" i="137"/>
  <c r="P5" i="137"/>
  <c r="P8" i="137"/>
  <c r="N11" i="137"/>
  <c r="P14" i="139"/>
  <c r="N4" i="140"/>
  <c r="N5" i="140"/>
  <c r="N7" i="140"/>
  <c r="N9" i="140"/>
  <c r="P12" i="140"/>
  <c r="P13" i="140"/>
  <c r="P14" i="140"/>
  <c r="N4" i="141"/>
  <c r="N5" i="141"/>
  <c r="N7" i="141"/>
  <c r="N9" i="141"/>
  <c r="N11" i="141"/>
  <c r="P12" i="141"/>
  <c r="P13" i="141"/>
  <c r="O4" i="144"/>
  <c r="P5" i="144"/>
  <c r="P7" i="144"/>
  <c r="P9" i="144"/>
  <c r="P4" i="147"/>
  <c r="N6" i="147"/>
  <c r="N8" i="147"/>
  <c r="N10" i="147"/>
  <c r="P4" i="148"/>
  <c r="N6" i="148"/>
  <c r="N8" i="148"/>
  <c r="N10" i="148"/>
  <c r="N12" i="148"/>
  <c r="P14" i="150"/>
  <c r="N4" i="151"/>
  <c r="N5" i="151"/>
  <c r="N7" i="151"/>
  <c r="N9" i="151"/>
  <c r="N11" i="151"/>
  <c r="P12" i="151"/>
  <c r="P13" i="151"/>
  <c r="P14" i="151"/>
  <c r="N4" i="152"/>
  <c r="N5" i="152"/>
  <c r="P6" i="152"/>
  <c r="Q4" i="153"/>
  <c r="P6" i="153"/>
  <c r="P8" i="153"/>
  <c r="P10" i="153"/>
  <c r="Q4" i="155"/>
  <c r="P6" i="155"/>
  <c r="P8" i="155"/>
  <c r="N12" i="155"/>
  <c r="P4" i="156"/>
  <c r="N6" i="156"/>
  <c r="N8" i="156"/>
  <c r="N10" i="156"/>
  <c r="N12" i="156"/>
  <c r="N9" i="158"/>
  <c r="N10" i="158"/>
  <c r="N11" i="158"/>
  <c r="N12" i="158"/>
  <c r="P11" i="135"/>
  <c r="P6" i="136"/>
  <c r="P12" i="137"/>
  <c r="P14" i="137"/>
  <c r="N5" i="146"/>
  <c r="N7" i="146"/>
  <c r="N9" i="146"/>
  <c r="P4" i="157"/>
  <c r="P12" i="131"/>
  <c r="P4" i="132"/>
  <c r="N12" i="132"/>
  <c r="P14" i="135"/>
  <c r="N6" i="136"/>
  <c r="N8" i="136"/>
  <c r="N10" i="136"/>
  <c r="Q4" i="138"/>
  <c r="P10" i="138"/>
  <c r="P5" i="139"/>
  <c r="P7" i="139"/>
  <c r="P9" i="139"/>
  <c r="P6" i="140"/>
  <c r="P8" i="140"/>
  <c r="O4" i="141"/>
  <c r="P11" i="141"/>
  <c r="H12" i="141"/>
  <c r="Q4" i="142"/>
  <c r="P10" i="142"/>
  <c r="P4" i="143"/>
  <c r="N6" i="143"/>
  <c r="N8" i="143"/>
  <c r="N10" i="143"/>
  <c r="N4" i="144"/>
  <c r="N5" i="144"/>
  <c r="N7" i="144"/>
  <c r="N9" i="144"/>
  <c r="P13" i="144"/>
  <c r="Q4" i="145"/>
  <c r="P10" i="145"/>
  <c r="I3" i="146"/>
  <c r="O4" i="146"/>
  <c r="Q4" i="147"/>
  <c r="P6" i="147"/>
  <c r="P8" i="147"/>
  <c r="P5" i="148"/>
  <c r="P7" i="148"/>
  <c r="P9" i="148"/>
  <c r="Q4" i="149"/>
  <c r="P6" i="149"/>
  <c r="P8" i="149"/>
  <c r="P10" i="149"/>
  <c r="O4" i="150"/>
  <c r="P5" i="150"/>
  <c r="P7" i="150"/>
  <c r="P9" i="150"/>
  <c r="P6" i="151"/>
  <c r="P8" i="151"/>
  <c r="P10" i="151"/>
  <c r="O4" i="152"/>
  <c r="P5" i="152"/>
  <c r="N8" i="152"/>
  <c r="P9" i="152"/>
  <c r="N12" i="152"/>
  <c r="N11" i="153"/>
  <c r="P13" i="153"/>
  <c r="P4" i="154"/>
  <c r="N4" i="155"/>
  <c r="N5" i="155"/>
  <c r="N7" i="155"/>
  <c r="N9" i="155"/>
  <c r="P14" i="155"/>
  <c r="P5" i="156"/>
  <c r="P7" i="156"/>
  <c r="P9" i="156"/>
  <c r="Q4" i="157"/>
  <c r="P6" i="157"/>
  <c r="P8" i="157"/>
  <c r="P10" i="157"/>
  <c r="O4" i="158"/>
  <c r="P5" i="158"/>
  <c r="N8" i="158"/>
  <c r="P9" i="158"/>
  <c r="P10" i="158"/>
  <c r="P13" i="158"/>
  <c r="H23" i="159"/>
  <c r="N11" i="159"/>
  <c r="J24" i="159"/>
  <c r="E25" i="159"/>
  <c r="P13" i="159"/>
  <c r="P13" i="131"/>
  <c r="N4" i="133"/>
  <c r="P13" i="133"/>
  <c r="P4" i="134"/>
  <c r="N4" i="135"/>
  <c r="P13" i="135"/>
  <c r="P6" i="137"/>
  <c r="Q4" i="140"/>
  <c r="P5" i="141"/>
  <c r="P6" i="141"/>
  <c r="P7" i="141"/>
  <c r="P8" i="141"/>
  <c r="P9" i="141"/>
  <c r="N12" i="142"/>
  <c r="P13" i="143"/>
  <c r="O4" i="147"/>
  <c r="P10" i="148"/>
  <c r="Q4" i="151"/>
  <c r="N11" i="155"/>
  <c r="O4" i="156"/>
  <c r="Q4" i="158"/>
  <c r="I3" i="138"/>
  <c r="O4" i="138"/>
  <c r="P6" i="139"/>
  <c r="P8" i="139"/>
  <c r="P5" i="140"/>
  <c r="P7" i="140"/>
  <c r="P9" i="140"/>
  <c r="Q4" i="141"/>
  <c r="P10" i="141"/>
  <c r="O4" i="142"/>
  <c r="N11" i="142"/>
  <c r="P12" i="142"/>
  <c r="N4" i="143"/>
  <c r="N5" i="143"/>
  <c r="N7" i="143"/>
  <c r="N9" i="143"/>
  <c r="P12" i="143"/>
  <c r="P14" i="143"/>
  <c r="P4" i="144"/>
  <c r="N6" i="144"/>
  <c r="N8" i="144"/>
  <c r="N10" i="144"/>
  <c r="I3" i="145"/>
  <c r="O4" i="145"/>
  <c r="P11" i="145"/>
  <c r="Q4" i="146"/>
  <c r="P10" i="146"/>
  <c r="P5" i="147"/>
  <c r="P7" i="147"/>
  <c r="P9" i="147"/>
  <c r="Q4" i="148"/>
  <c r="P6" i="148"/>
  <c r="P8" i="148"/>
  <c r="O4" i="149"/>
  <c r="P5" i="149"/>
  <c r="P7" i="149"/>
  <c r="P9" i="149"/>
  <c r="P11" i="149"/>
  <c r="Q4" i="150"/>
  <c r="P6" i="150"/>
  <c r="P8" i="150"/>
  <c r="P10" i="150"/>
  <c r="O4" i="151"/>
  <c r="P5" i="151"/>
  <c r="P7" i="151"/>
  <c r="P9" i="151"/>
  <c r="P11" i="151"/>
  <c r="N6" i="152"/>
  <c r="P7" i="152"/>
  <c r="N10" i="152"/>
  <c r="P4" i="153"/>
  <c r="N12" i="153"/>
  <c r="N11" i="154"/>
  <c r="P12" i="154"/>
  <c r="P14" i="154"/>
  <c r="P4" i="155"/>
  <c r="N6" i="155"/>
  <c r="N8" i="155"/>
  <c r="Q4" i="156"/>
  <c r="P6" i="156"/>
  <c r="P8" i="156"/>
  <c r="I3" i="157"/>
  <c r="O4" i="157"/>
  <c r="P5" i="157"/>
  <c r="P7" i="157"/>
  <c r="P9" i="157"/>
  <c r="N6" i="158"/>
  <c r="P7" i="158"/>
  <c r="J16" i="159"/>
  <c r="P4" i="159"/>
  <c r="N12" i="159"/>
  <c r="P14" i="133"/>
  <c r="N12" i="134"/>
  <c r="P12" i="135"/>
  <c r="N5" i="137"/>
  <c r="N9" i="137"/>
  <c r="Q4" i="139"/>
  <c r="P5" i="142"/>
  <c r="P6" i="142"/>
  <c r="P7" i="142"/>
  <c r="P8" i="142"/>
  <c r="P9" i="142"/>
  <c r="N11" i="143"/>
  <c r="N12" i="143"/>
  <c r="N5" i="153"/>
  <c r="N6" i="153"/>
  <c r="N7" i="153"/>
  <c r="N8" i="153"/>
  <c r="N9" i="153"/>
  <c r="N10" i="153"/>
  <c r="P12" i="153"/>
  <c r="P14" i="153"/>
  <c r="N4" i="154"/>
  <c r="P10" i="155"/>
  <c r="P13" i="155"/>
  <c r="P14" i="158"/>
  <c r="N4" i="159"/>
  <c r="P11" i="157"/>
  <c r="P11" i="132"/>
  <c r="P11" i="136"/>
  <c r="P11" i="140"/>
  <c r="P11" i="144"/>
  <c r="P11" i="148"/>
  <c r="P11" i="152"/>
  <c r="P11" i="156"/>
  <c r="P11" i="131"/>
  <c r="P11" i="134"/>
  <c r="P11" i="138"/>
  <c r="P11" i="142"/>
  <c r="P11" i="146"/>
  <c r="P11" i="150"/>
  <c r="P11" i="154"/>
  <c r="P11" i="158"/>
  <c r="H3" i="159"/>
  <c r="J13" i="159"/>
  <c r="H16" i="159"/>
  <c r="C18" i="159"/>
  <c r="C20" i="159"/>
  <c r="C22" i="159"/>
  <c r="C23" i="159"/>
  <c r="C24" i="159"/>
  <c r="H24" i="159" s="1"/>
  <c r="D16" i="159"/>
  <c r="E17" i="159"/>
  <c r="E18" i="159"/>
  <c r="E19" i="159"/>
  <c r="E20" i="159"/>
  <c r="E21" i="159"/>
  <c r="E22" i="159"/>
  <c r="E23" i="159"/>
  <c r="H4" i="159"/>
  <c r="H5" i="159"/>
  <c r="H6" i="159"/>
  <c r="H7" i="159"/>
  <c r="H8" i="159"/>
  <c r="H9" i="159"/>
  <c r="H10" i="159"/>
  <c r="H13" i="159"/>
  <c r="E16" i="159"/>
  <c r="H17" i="159"/>
  <c r="H19" i="159"/>
  <c r="H21" i="159"/>
  <c r="C26" i="159"/>
  <c r="H26" i="159" s="1"/>
  <c r="I3" i="159"/>
  <c r="H11" i="159"/>
  <c r="F16" i="159"/>
  <c r="I3" i="158"/>
  <c r="H3" i="158"/>
  <c r="H12" i="158"/>
  <c r="H11" i="158"/>
  <c r="H4" i="157"/>
  <c r="H5" i="157"/>
  <c r="H6" i="157"/>
  <c r="H7" i="157"/>
  <c r="H8" i="157"/>
  <c r="H9" i="157"/>
  <c r="H10" i="157"/>
  <c r="H3" i="157"/>
  <c r="H11" i="157"/>
  <c r="I3" i="156"/>
  <c r="H4" i="156"/>
  <c r="H5" i="156"/>
  <c r="H6" i="156"/>
  <c r="H7" i="156"/>
  <c r="H8" i="156"/>
  <c r="H9" i="156"/>
  <c r="H10" i="156"/>
  <c r="H3" i="156"/>
  <c r="H11" i="156"/>
  <c r="H3" i="155"/>
  <c r="H12" i="155"/>
  <c r="I3" i="155"/>
  <c r="H4" i="155"/>
  <c r="H5" i="155"/>
  <c r="H6" i="155"/>
  <c r="H7" i="155"/>
  <c r="H8" i="155"/>
  <c r="H9" i="155"/>
  <c r="H10" i="155"/>
  <c r="H11" i="155"/>
  <c r="I3" i="154"/>
  <c r="H4" i="154"/>
  <c r="H5" i="154"/>
  <c r="H6" i="154"/>
  <c r="H7" i="154"/>
  <c r="H8" i="154"/>
  <c r="H9" i="154"/>
  <c r="H10" i="154"/>
  <c r="H3" i="154"/>
  <c r="H11" i="154"/>
  <c r="H4" i="153"/>
  <c r="H5" i="153"/>
  <c r="H6" i="153"/>
  <c r="H7" i="153"/>
  <c r="H8" i="153"/>
  <c r="H9" i="153"/>
  <c r="H10" i="153"/>
  <c r="H3" i="153"/>
  <c r="I3" i="153"/>
  <c r="H11" i="153"/>
  <c r="H3" i="152"/>
  <c r="I3" i="152"/>
  <c r="H4" i="152"/>
  <c r="H5" i="152"/>
  <c r="H6" i="152"/>
  <c r="H7" i="152"/>
  <c r="H8" i="152"/>
  <c r="H9" i="152"/>
  <c r="H10" i="152"/>
  <c r="H11" i="152"/>
  <c r="H4" i="151"/>
  <c r="H5" i="151"/>
  <c r="H6" i="151"/>
  <c r="H7" i="151"/>
  <c r="H8" i="151"/>
  <c r="H9" i="151"/>
  <c r="H10" i="151"/>
  <c r="H3" i="151"/>
  <c r="I3" i="151"/>
  <c r="H11" i="151"/>
  <c r="H3" i="150"/>
  <c r="H4" i="150"/>
  <c r="H5" i="150"/>
  <c r="H6" i="150"/>
  <c r="H7" i="150"/>
  <c r="H8" i="150"/>
  <c r="H9" i="150"/>
  <c r="H10" i="150"/>
  <c r="I3" i="150"/>
  <c r="H11" i="150"/>
  <c r="H3" i="149"/>
  <c r="H4" i="149"/>
  <c r="H5" i="149"/>
  <c r="H6" i="149"/>
  <c r="H7" i="149"/>
  <c r="H8" i="149"/>
  <c r="H9" i="149"/>
  <c r="H10" i="149"/>
  <c r="I3" i="149"/>
  <c r="H11" i="149"/>
  <c r="H3" i="148"/>
  <c r="H4" i="148"/>
  <c r="H5" i="148"/>
  <c r="H6" i="148"/>
  <c r="H7" i="148"/>
  <c r="H8" i="148"/>
  <c r="H9" i="148"/>
  <c r="H10" i="148"/>
  <c r="H11" i="148"/>
  <c r="H3" i="147"/>
  <c r="H4" i="147"/>
  <c r="H5" i="147"/>
  <c r="H6" i="147"/>
  <c r="H7" i="147"/>
  <c r="H8" i="147"/>
  <c r="H9" i="147"/>
  <c r="H10" i="147"/>
  <c r="I3" i="147"/>
  <c r="H11" i="147"/>
  <c r="H4" i="146"/>
  <c r="H5" i="146"/>
  <c r="H6" i="146"/>
  <c r="H7" i="146"/>
  <c r="H8" i="146"/>
  <c r="H9" i="146"/>
  <c r="H10" i="146"/>
  <c r="H3" i="146"/>
  <c r="H11" i="146"/>
  <c r="H3" i="145"/>
  <c r="H4" i="145"/>
  <c r="H5" i="145"/>
  <c r="H6" i="145"/>
  <c r="H7" i="145"/>
  <c r="H8" i="145"/>
  <c r="H9" i="145"/>
  <c r="H10" i="145"/>
  <c r="H11" i="145"/>
  <c r="H3" i="144"/>
  <c r="H12" i="144"/>
  <c r="I3" i="144"/>
  <c r="H4" i="144"/>
  <c r="H5" i="144"/>
  <c r="H6" i="144"/>
  <c r="H7" i="144"/>
  <c r="H8" i="144"/>
  <c r="H9" i="144"/>
  <c r="H10" i="144"/>
  <c r="H11" i="144"/>
  <c r="H3" i="143"/>
  <c r="H4" i="143"/>
  <c r="H5" i="143"/>
  <c r="H6" i="143"/>
  <c r="H7" i="143"/>
  <c r="H8" i="143"/>
  <c r="H9" i="143"/>
  <c r="H10" i="143"/>
  <c r="H11" i="143"/>
  <c r="H3" i="142"/>
  <c r="H12" i="142"/>
  <c r="I3" i="142"/>
  <c r="H4" i="142"/>
  <c r="H5" i="142"/>
  <c r="H6" i="142"/>
  <c r="H7" i="142"/>
  <c r="H8" i="142"/>
  <c r="H9" i="142"/>
  <c r="H10" i="142"/>
  <c r="H11" i="142"/>
  <c r="H3" i="141"/>
  <c r="H4" i="141"/>
  <c r="H5" i="141"/>
  <c r="H6" i="141"/>
  <c r="H7" i="141"/>
  <c r="H8" i="141"/>
  <c r="H9" i="141"/>
  <c r="H10" i="141"/>
  <c r="I3" i="141"/>
  <c r="H11" i="141"/>
  <c r="H3" i="140"/>
  <c r="H4" i="140"/>
  <c r="H5" i="140"/>
  <c r="H6" i="140"/>
  <c r="H7" i="140"/>
  <c r="H8" i="140"/>
  <c r="H9" i="140"/>
  <c r="H10" i="140"/>
  <c r="H11" i="140"/>
  <c r="H3" i="139"/>
  <c r="H4" i="139"/>
  <c r="H5" i="139"/>
  <c r="H6" i="139"/>
  <c r="H7" i="139"/>
  <c r="H8" i="139"/>
  <c r="H9" i="139"/>
  <c r="H10" i="139"/>
  <c r="H11" i="139"/>
  <c r="H3" i="138"/>
  <c r="H4" i="138"/>
  <c r="H5" i="138"/>
  <c r="H6" i="138"/>
  <c r="H7" i="138"/>
  <c r="H8" i="138"/>
  <c r="H9" i="138"/>
  <c r="H10" i="138"/>
  <c r="H11" i="138"/>
  <c r="I3" i="137"/>
  <c r="H3" i="137"/>
  <c r="H4" i="137"/>
  <c r="H5" i="137"/>
  <c r="H6" i="137"/>
  <c r="H7" i="137"/>
  <c r="H8" i="137"/>
  <c r="H9" i="137"/>
  <c r="H10" i="137"/>
  <c r="K3" i="137"/>
  <c r="H11" i="137"/>
  <c r="H3" i="136"/>
  <c r="H4" i="136"/>
  <c r="H5" i="136"/>
  <c r="H6" i="136"/>
  <c r="H7" i="136"/>
  <c r="H8" i="136"/>
  <c r="H9" i="136"/>
  <c r="H10" i="136"/>
  <c r="K3" i="136"/>
  <c r="H11" i="136"/>
  <c r="H4" i="135"/>
  <c r="H5" i="135"/>
  <c r="H6" i="135"/>
  <c r="H7" i="135"/>
  <c r="H8" i="135"/>
  <c r="H9" i="135"/>
  <c r="H10" i="135"/>
  <c r="K3" i="135"/>
  <c r="H11" i="135"/>
  <c r="H3" i="134"/>
  <c r="I3" i="134"/>
  <c r="H4" i="134"/>
  <c r="H5" i="134"/>
  <c r="H6" i="134"/>
  <c r="H7" i="134"/>
  <c r="H8" i="134"/>
  <c r="H9" i="134"/>
  <c r="H10" i="134"/>
  <c r="K3" i="134"/>
  <c r="H11" i="134"/>
  <c r="H3" i="133"/>
  <c r="I3" i="133"/>
  <c r="H4" i="133"/>
  <c r="H5" i="133"/>
  <c r="H6" i="133"/>
  <c r="H7" i="133"/>
  <c r="H8" i="133"/>
  <c r="H9" i="133"/>
  <c r="H10" i="133"/>
  <c r="K3" i="133"/>
  <c r="H11" i="133"/>
  <c r="H3" i="132"/>
  <c r="I3" i="132"/>
  <c r="H4" i="132"/>
  <c r="H5" i="132"/>
  <c r="H6" i="132"/>
  <c r="H7" i="132"/>
  <c r="H8" i="132"/>
  <c r="H9" i="132"/>
  <c r="H10" i="132"/>
  <c r="K3" i="132"/>
  <c r="H11" i="132"/>
  <c r="K3" i="131"/>
  <c r="H3" i="131"/>
  <c r="H12" i="131"/>
  <c r="I3" i="131"/>
  <c r="H12" i="13"/>
  <c r="H11" i="13"/>
  <c r="H9" i="13"/>
  <c r="H10" i="13"/>
  <c r="Q13" i="13" l="1"/>
  <c r="Q12" i="13"/>
  <c r="Q11" i="13"/>
  <c r="O11" i="13"/>
  <c r="O12" i="13" s="1"/>
  <c r="Q10" i="13"/>
  <c r="Q9" i="13"/>
  <c r="O9" i="13"/>
  <c r="Q8" i="13"/>
  <c r="O8" i="13"/>
  <c r="Q7" i="13"/>
  <c r="O7" i="13"/>
  <c r="Q6" i="13"/>
  <c r="O6" i="13"/>
  <c r="Q5" i="13"/>
  <c r="O5" i="13"/>
  <c r="Q14" i="13" l="1"/>
  <c r="L1" i="135" l="1"/>
  <c r="L14" i="159" l="1"/>
  <c r="L1" i="134"/>
  <c r="L1" i="132"/>
  <c r="L1" i="131"/>
  <c r="F26" i="1"/>
  <c r="K13" i="1"/>
  <c r="K26" i="1" l="1"/>
  <c r="L1" i="133"/>
  <c r="Q20" i="1" l="1"/>
  <c r="L1" i="158" l="1"/>
  <c r="L1" i="157"/>
  <c r="L1" i="156"/>
  <c r="L1" i="155"/>
  <c r="L1" i="154"/>
  <c r="L1" i="153"/>
  <c r="L1" i="152"/>
  <c r="L1" i="151"/>
  <c r="L1" i="150"/>
  <c r="L1" i="149"/>
  <c r="L1" i="147"/>
  <c r="L1" i="146"/>
  <c r="L1" i="145"/>
  <c r="L1" i="144"/>
  <c r="L1" i="143"/>
  <c r="L1" i="142"/>
  <c r="L1" i="141"/>
  <c r="L1" i="140"/>
  <c r="L1" i="139"/>
  <c r="L1" i="138"/>
  <c r="L1" i="137"/>
  <c r="L1" i="136"/>
  <c r="L1" i="159" l="1"/>
  <c r="L1" i="148"/>
  <c r="Q9" i="1" l="1"/>
  <c r="Q19" i="1" l="1"/>
  <c r="Q28" i="1" s="1"/>
  <c r="Q13" i="1"/>
  <c r="F13" i="1"/>
  <c r="Q12" i="1"/>
  <c r="Q11" i="1"/>
  <c r="O11" i="1"/>
  <c r="O12" i="1" s="1"/>
  <c r="Q10" i="1"/>
  <c r="O9" i="1"/>
  <c r="Q8" i="1"/>
  <c r="O8" i="1"/>
  <c r="Q7" i="1"/>
  <c r="O7" i="1"/>
  <c r="Q6" i="1"/>
  <c r="O6" i="1"/>
  <c r="Q5" i="1"/>
  <c r="O5" i="1"/>
  <c r="L1" i="1" l="1"/>
  <c r="L2" i="1" s="1"/>
  <c r="L3" i="1" s="1"/>
  <c r="L1" i="13"/>
  <c r="Q14" i="1"/>
  <c r="L2" i="13" l="1"/>
  <c r="L3" i="13" l="1"/>
  <c r="L2" i="131"/>
  <c r="D1" i="1"/>
  <c r="L3" i="131" l="1"/>
  <c r="L2" i="132"/>
  <c r="L2" i="133" l="1"/>
  <c r="L3" i="132"/>
  <c r="K44" i="1"/>
  <c r="I42" i="1"/>
  <c r="F44" i="1"/>
  <c r="D42" i="1"/>
  <c r="L3" i="133" l="1"/>
  <c r="L2" i="134"/>
  <c r="L2" i="135" l="1"/>
  <c r="L3" i="135" s="1"/>
  <c r="L3" i="134"/>
  <c r="L2" i="136" l="1"/>
  <c r="L2" i="137" s="1"/>
  <c r="L3" i="136" l="1"/>
  <c r="L2" i="138"/>
  <c r="L3" i="137"/>
  <c r="L2" i="139" l="1"/>
  <c r="L3" i="138"/>
  <c r="L2" i="140" l="1"/>
  <c r="L3" i="139"/>
  <c r="L2" i="141" l="1"/>
  <c r="L3" i="140"/>
  <c r="L2" i="142" l="1"/>
  <c r="L3" i="141"/>
  <c r="L2" i="143" l="1"/>
  <c r="L3" i="142"/>
  <c r="L2" i="144" l="1"/>
  <c r="L3" i="143"/>
  <c r="L2" i="145" l="1"/>
  <c r="L3" i="144"/>
  <c r="L2" i="146" l="1"/>
  <c r="L3" i="145"/>
  <c r="L2" i="147" l="1"/>
  <c r="L3" i="146"/>
  <c r="L2" i="148" l="1"/>
  <c r="L3" i="147"/>
  <c r="L2" i="149" l="1"/>
  <c r="L3" i="148"/>
  <c r="L2" i="150" l="1"/>
  <c r="L3" i="149"/>
  <c r="L2" i="151" l="1"/>
  <c r="L3" i="150"/>
  <c r="L2" i="152" l="1"/>
  <c r="L3" i="151"/>
  <c r="L2" i="153" l="1"/>
  <c r="L3" i="152"/>
  <c r="L2" i="154" l="1"/>
  <c r="L3" i="153"/>
  <c r="L2" i="155" l="1"/>
  <c r="L3" i="154"/>
  <c r="L2" i="156" l="1"/>
  <c r="L3" i="155"/>
  <c r="L2" i="157" l="1"/>
  <c r="L3" i="156"/>
  <c r="L2" i="158" l="1"/>
  <c r="L3" i="157"/>
  <c r="L2" i="159" l="1"/>
  <c r="L3" i="159" s="1"/>
  <c r="L3" i="158"/>
  <c r="O14" i="1"/>
  <c r="J1" i="1"/>
  <c r="I44" i="1"/>
  <c r="K45" i="1" s="1"/>
  <c r="I26" i="1"/>
  <c r="K27" i="1" s="1"/>
  <c r="D26" i="158"/>
  <c r="F27" i="158" s="1"/>
  <c r="D26" i="1"/>
  <c r="F27" i="1" s="1"/>
  <c r="I13" i="1"/>
  <c r="K14" i="1" s="1"/>
  <c r="D13" i="1"/>
  <c r="F14" i="1" s="1"/>
  <c r="D26" i="154"/>
  <c r="F27" i="154" s="1"/>
  <c r="I26" i="156"/>
  <c r="K27" i="156" s="1"/>
  <c r="I13" i="158"/>
  <c r="K14" i="158" s="1"/>
  <c r="D13" i="158"/>
  <c r="F14" i="158" s="1"/>
  <c r="D26" i="13"/>
  <c r="F27" i="13" s="1"/>
  <c r="I26" i="133"/>
  <c r="K27" i="133" s="1"/>
  <c r="I13" i="133"/>
  <c r="K14" i="133" s="1"/>
  <c r="I26" i="134"/>
  <c r="K27" i="134" s="1"/>
  <c r="I26" i="137"/>
  <c r="K27" i="137" s="1"/>
  <c r="I13" i="139"/>
  <c r="K14" i="139" s="1"/>
  <c r="I26" i="140"/>
  <c r="K27" i="140" s="1"/>
  <c r="I13" i="142"/>
  <c r="K14" i="142" s="1"/>
  <c r="I26" i="144"/>
  <c r="K27" i="144" s="1"/>
  <c r="I13" i="145"/>
  <c r="K14" i="145" s="1"/>
  <c r="D26" i="147"/>
  <c r="F27" i="147" s="1"/>
  <c r="I26" i="148"/>
  <c r="K27" i="148" s="1"/>
  <c r="I26" i="149"/>
  <c r="K27" i="149" s="1"/>
  <c r="I13" i="149"/>
  <c r="K14" i="149" s="1"/>
  <c r="D13" i="151"/>
  <c r="F14" i="151" s="1"/>
  <c r="D26" i="136"/>
  <c r="F27" i="136" s="1"/>
  <c r="I26" i="136"/>
  <c r="K27" i="136" s="1"/>
  <c r="I26" i="135"/>
  <c r="K27" i="135" s="1"/>
  <c r="D13" i="132"/>
  <c r="F14" i="132" s="1"/>
  <c r="I13" i="143"/>
  <c r="K14" i="143" s="1"/>
  <c r="D13" i="143"/>
  <c r="F14" i="143" s="1"/>
  <c r="I13" i="150"/>
  <c r="K14" i="150" s="1"/>
  <c r="I13" i="153"/>
  <c r="K14" i="153" s="1"/>
  <c r="I26" i="153"/>
  <c r="K27" i="153" s="1"/>
  <c r="I26" i="155"/>
  <c r="K27" i="155" s="1"/>
  <c r="D26" i="155"/>
  <c r="F27" i="155" s="1"/>
  <c r="D44" i="1"/>
  <c r="F45" i="1" s="1"/>
  <c r="I26" i="157"/>
  <c r="K27" i="157" s="1"/>
  <c r="D13" i="157"/>
  <c r="F14" i="157" s="1"/>
  <c r="I13" i="159"/>
  <c r="K14" i="159" s="1"/>
  <c r="D13" i="159"/>
  <c r="F14" i="159" s="1"/>
  <c r="D26" i="159"/>
  <c r="F27" i="159" s="1"/>
  <c r="I13" i="131"/>
  <c r="K14" i="131" s="1"/>
  <c r="I13" i="138"/>
  <c r="K14" i="138" s="1"/>
  <c r="I13" i="141"/>
  <c r="K14" i="141" s="1"/>
  <c r="D13" i="141"/>
  <c r="F14" i="141" s="1"/>
  <c r="I13" i="146"/>
  <c r="K14" i="146" s="1"/>
  <c r="D13" i="146"/>
  <c r="F14" i="146" s="1"/>
  <c r="D26" i="152"/>
  <c r="F27" i="152" s="1"/>
  <c r="D13" i="152"/>
  <c r="F14" i="152" s="1"/>
  <c r="I26" i="154" l="1"/>
  <c r="K27" i="154" s="1"/>
  <c r="I26" i="13"/>
  <c r="K27" i="13" s="1"/>
  <c r="I26" i="151"/>
  <c r="K27" i="151" s="1"/>
  <c r="D13" i="136"/>
  <c r="F14" i="136" s="1"/>
  <c r="I26" i="141"/>
  <c r="K27" i="141" s="1"/>
  <c r="D26" i="145"/>
  <c r="F27" i="145" s="1"/>
  <c r="I13" i="154"/>
  <c r="K14" i="154" s="1"/>
  <c r="I26" i="147"/>
  <c r="K27" i="147" s="1"/>
  <c r="I26" i="159"/>
  <c r="K27" i="159" s="1"/>
  <c r="Q15" i="159" s="1"/>
  <c r="Q15" i="1"/>
  <c r="I26" i="152"/>
  <c r="K27" i="152" s="1"/>
  <c r="I13" i="144"/>
  <c r="K14" i="144" s="1"/>
  <c r="D26" i="146"/>
  <c r="F27" i="146" s="1"/>
  <c r="D13" i="13"/>
  <c r="F14" i="13" s="1"/>
  <c r="D13" i="155"/>
  <c r="F14" i="155" s="1"/>
  <c r="D13" i="150"/>
  <c r="F14" i="150" s="1"/>
  <c r="I13" i="152"/>
  <c r="K14" i="152" s="1"/>
  <c r="I26" i="146"/>
  <c r="K27" i="146" s="1"/>
  <c r="I13" i="140"/>
  <c r="K14" i="140" s="1"/>
  <c r="D13" i="134"/>
  <c r="F14" i="134" s="1"/>
  <c r="D26" i="150"/>
  <c r="F27" i="150" s="1"/>
  <c r="D13" i="140"/>
  <c r="F14" i="140" s="1"/>
  <c r="I13" i="134"/>
  <c r="K14" i="134" s="1"/>
  <c r="I13" i="148"/>
  <c r="K14" i="148" s="1"/>
  <c r="D13" i="154"/>
  <c r="F14" i="154" s="1"/>
  <c r="D13" i="145"/>
  <c r="F14" i="145" s="1"/>
  <c r="I26" i="158"/>
  <c r="K27" i="158" s="1"/>
  <c r="Q15" i="158" s="1"/>
  <c r="D13" i="139"/>
  <c r="F14" i="139" s="1"/>
  <c r="I13" i="136"/>
  <c r="K14" i="136" s="1"/>
  <c r="I13" i="132"/>
  <c r="K14" i="132" s="1"/>
  <c r="D26" i="139"/>
  <c r="F27" i="139" s="1"/>
  <c r="D26" i="131"/>
  <c r="F27" i="131" s="1"/>
  <c r="D13" i="135"/>
  <c r="F14" i="135" s="1"/>
  <c r="D13" i="142"/>
  <c r="F14" i="142" s="1"/>
  <c r="D26" i="137"/>
  <c r="F27" i="137" s="1"/>
  <c r="I13" i="155"/>
  <c r="K14" i="155" s="1"/>
  <c r="I26" i="143"/>
  <c r="K27" i="143" s="1"/>
  <c r="D26" i="157"/>
  <c r="F27" i="157" s="1"/>
  <c r="D26" i="134"/>
  <c r="F27" i="134" s="1"/>
  <c r="D26" i="156"/>
  <c r="F27" i="156" s="1"/>
  <c r="I13" i="151"/>
  <c r="K14" i="151" s="1"/>
  <c r="D13" i="147"/>
  <c r="F14" i="147" s="1"/>
  <c r="D26" i="143"/>
  <c r="F27" i="143" s="1"/>
  <c r="D26" i="148"/>
  <c r="F27" i="148" s="1"/>
  <c r="I26" i="145"/>
  <c r="K27" i="145" s="1"/>
  <c r="D13" i="137"/>
  <c r="F14" i="137" s="1"/>
  <c r="I26" i="131"/>
  <c r="K27" i="131" s="1"/>
  <c r="D26" i="140"/>
  <c r="F27" i="140" s="1"/>
  <c r="I26" i="132"/>
  <c r="K27" i="132" s="1"/>
  <c r="D13" i="131"/>
  <c r="F14" i="131" s="1"/>
  <c r="D13" i="156"/>
  <c r="F14" i="156" s="1"/>
  <c r="D13" i="144"/>
  <c r="F14" i="144" s="1"/>
  <c r="I26" i="139"/>
  <c r="K27" i="139" s="1"/>
  <c r="I13" i="13"/>
  <c r="K14" i="13" s="1"/>
  <c r="I13" i="135"/>
  <c r="K14" i="135" s="1"/>
  <c r="D13" i="153"/>
  <c r="F14" i="153" s="1"/>
  <c r="Q15" i="153" s="1"/>
  <c r="D13" i="148"/>
  <c r="F14" i="148" s="1"/>
  <c r="D26" i="142"/>
  <c r="F27" i="142" s="1"/>
  <c r="I13" i="157"/>
  <c r="K14" i="157" s="1"/>
  <c r="I13" i="147"/>
  <c r="K14" i="147" s="1"/>
  <c r="I26" i="142"/>
  <c r="K27" i="142" s="1"/>
  <c r="D13" i="138"/>
  <c r="F14" i="138" s="1"/>
  <c r="D26" i="132"/>
  <c r="F27" i="132" s="1"/>
  <c r="D26" i="151"/>
  <c r="F27" i="151" s="1"/>
  <c r="I26" i="138"/>
  <c r="K27" i="138" s="1"/>
  <c r="D13" i="133"/>
  <c r="F14" i="133" s="1"/>
  <c r="D13" i="149"/>
  <c r="F14" i="149" s="1"/>
  <c r="D26" i="144"/>
  <c r="F27" i="144" s="1"/>
  <c r="D26" i="138"/>
  <c r="F27" i="138" s="1"/>
  <c r="D26" i="135"/>
  <c r="F27" i="135" s="1"/>
  <c r="I26" i="150"/>
  <c r="K27" i="150" s="1"/>
  <c r="I13" i="137"/>
  <c r="K14" i="137" s="1"/>
  <c r="D26" i="149"/>
  <c r="F27" i="149" s="1"/>
  <c r="D26" i="133"/>
  <c r="F27" i="133" s="1"/>
  <c r="I13" i="156"/>
  <c r="K14" i="156" s="1"/>
  <c r="D26" i="141"/>
  <c r="F27" i="141" s="1"/>
  <c r="D26" i="153"/>
  <c r="F27" i="153" s="1"/>
  <c r="Q15" i="141" l="1"/>
  <c r="Q15" i="150"/>
  <c r="Q15" i="152"/>
  <c r="Q15" i="136"/>
  <c r="Q15" i="132"/>
  <c r="Q15" i="146"/>
  <c r="Q15" i="13"/>
  <c r="Q15" i="151"/>
  <c r="Q15" i="154"/>
  <c r="Q15" i="144"/>
  <c r="Q15" i="139"/>
  <c r="Q15" i="134"/>
  <c r="Q15" i="149"/>
  <c r="Q15" i="157"/>
  <c r="Q15" i="143"/>
  <c r="Q15" i="133"/>
  <c r="Q15" i="131"/>
  <c r="Q15" i="147"/>
  <c r="Q15" i="142"/>
  <c r="Q15" i="145"/>
  <c r="Q15" i="156"/>
  <c r="Q15" i="148"/>
  <c r="Q15" i="135"/>
  <c r="Q15" i="155"/>
  <c r="Q15" i="138"/>
  <c r="Q15" i="137"/>
  <c r="Q15" i="140"/>
  <c r="P3" i="1"/>
  <c r="P3" i="151"/>
  <c r="P3" i="158"/>
  <c r="P3" i="148"/>
  <c r="P3" i="152"/>
  <c r="P3" i="143"/>
  <c r="P3" i="134"/>
  <c r="P3" i="138"/>
  <c r="P3" i="144"/>
  <c r="P3" i="135"/>
  <c r="P3" i="140"/>
  <c r="P3" i="155"/>
  <c r="P3" i="136"/>
  <c r="P3" i="150"/>
  <c r="P3" i="146"/>
  <c r="P3" i="137"/>
  <c r="P3" i="141"/>
  <c r="P3" i="142"/>
  <c r="P3" i="157"/>
  <c r="P3" i="154"/>
  <c r="P3" i="147"/>
  <c r="P3" i="149"/>
  <c r="P3" i="133"/>
  <c r="P3" i="153"/>
  <c r="P3" i="131"/>
  <c r="P3" i="132"/>
  <c r="P3" i="145"/>
  <c r="P3" i="13"/>
  <c r="P3" i="159"/>
  <c r="P3" i="139"/>
  <c r="P3" i="156"/>
  <c r="F1" i="1"/>
  <c r="O14" i="132"/>
  <c r="O14" i="142"/>
  <c r="O14" i="154"/>
  <c r="O14" i="153"/>
  <c r="O14" i="133"/>
  <c r="O14" i="139"/>
  <c r="O14" i="146"/>
  <c r="O14" i="150"/>
  <c r="O14" i="158"/>
  <c r="O14" i="149"/>
  <c r="O14" i="147"/>
  <c r="O14" i="156"/>
  <c r="O14" i="134"/>
  <c r="O14" i="136"/>
  <c r="O14" i="13"/>
  <c r="O14" i="143"/>
  <c r="O14" i="151"/>
  <c r="O14" i="155"/>
  <c r="O14" i="159"/>
  <c r="O14" i="152"/>
  <c r="O14" i="135"/>
  <c r="O14" i="137"/>
  <c r="O14" i="140"/>
  <c r="O14" i="144"/>
  <c r="O14" i="148"/>
  <c r="O14" i="157"/>
  <c r="O14" i="131"/>
  <c r="O14" i="138"/>
  <c r="O14" i="141"/>
  <c r="O14" i="145"/>
</calcChain>
</file>

<file path=xl/sharedStrings.xml><?xml version="1.0" encoding="utf-8"?>
<sst xmlns="http://schemas.openxmlformats.org/spreadsheetml/2006/main" count="864" uniqueCount="70">
  <si>
    <r>
      <rPr>
        <sz val="12"/>
        <rFont val="맑은 고딕"/>
        <family val="2"/>
        <charset val="129"/>
      </rPr>
      <t>일</t>
    </r>
    <phoneticPr fontId="1" type="noConversion"/>
  </si>
  <si>
    <r>
      <rPr>
        <b/>
        <sz val="16"/>
        <color theme="1"/>
        <rFont val="맑은 고딕"/>
        <family val="3"/>
        <charset val="129"/>
      </rPr>
      <t>일일판매현황</t>
    </r>
    <phoneticPr fontId="1" type="noConversion"/>
  </si>
  <si>
    <r>
      <rPr>
        <sz val="11"/>
        <color theme="1"/>
        <rFont val="맑은 고딕"/>
        <family val="2"/>
        <charset val="129"/>
      </rPr>
      <t>ℓ</t>
    </r>
    <phoneticPr fontId="1" type="noConversion"/>
  </si>
  <si>
    <r>
      <rPr>
        <sz val="11"/>
        <color theme="1"/>
        <rFont val="맑은 고딕"/>
        <family val="2"/>
        <charset val="129"/>
      </rPr>
      <t>℃</t>
    </r>
    <phoneticPr fontId="1" type="noConversion"/>
  </si>
  <si>
    <r>
      <rPr>
        <sz val="11"/>
        <color theme="1"/>
        <rFont val="맑은 고딕"/>
        <family val="2"/>
        <charset val="129"/>
      </rPr>
      <t>㎏</t>
    </r>
    <r>
      <rPr>
        <sz val="11"/>
        <color theme="1"/>
        <rFont val="maigun ghodic"/>
        <family val="2"/>
      </rPr>
      <t>/</t>
    </r>
    <r>
      <rPr>
        <sz val="11"/>
        <color theme="1"/>
        <rFont val="맑은 고딕"/>
        <family val="2"/>
        <charset val="129"/>
      </rPr>
      <t>㎠</t>
    </r>
    <phoneticPr fontId="1" type="noConversion"/>
  </si>
  <si>
    <t>09:00~09:00</t>
    <phoneticPr fontId="1" type="noConversion"/>
  </si>
  <si>
    <t>영업시간</t>
    <phoneticPr fontId="1" type="noConversion"/>
  </si>
  <si>
    <t>당월평균</t>
    <phoneticPr fontId="1" type="noConversion"/>
  </si>
  <si>
    <t>당      일</t>
    <phoneticPr fontId="1" type="noConversion"/>
  </si>
  <si>
    <t>계</t>
    <phoneticPr fontId="1" type="noConversion"/>
  </si>
  <si>
    <t>당월누계</t>
    <phoneticPr fontId="1" type="noConversion"/>
  </si>
  <si>
    <t>일</t>
    <phoneticPr fontId="1" type="noConversion"/>
  </si>
  <si>
    <t>일일판매현황</t>
    <phoneticPr fontId="1" type="noConversion"/>
  </si>
  <si>
    <t>제   목</t>
    <phoneticPr fontId="1" type="noConversion"/>
  </si>
  <si>
    <t>수량 및 금액</t>
    <phoneticPr fontId="1" type="noConversion"/>
  </si>
  <si>
    <t>판매량</t>
    <phoneticPr fontId="1" type="noConversion"/>
  </si>
  <si>
    <t>입금액</t>
    <phoneticPr fontId="1" type="noConversion"/>
  </si>
  <si>
    <t>ℓ</t>
    <phoneticPr fontId="1" type="noConversion"/>
  </si>
  <si>
    <t>법인전표</t>
    <phoneticPr fontId="1" type="noConversion"/>
  </si>
  <si>
    <t>고액권</t>
    <phoneticPr fontId="1" type="noConversion"/>
  </si>
  <si>
    <t>℃</t>
    <phoneticPr fontId="1" type="noConversion"/>
  </si>
  <si>
    <t>외상전표</t>
    <phoneticPr fontId="1" type="noConversion"/>
  </si>
  <si>
    <t>천원권</t>
    <phoneticPr fontId="1" type="noConversion"/>
  </si>
  <si>
    <t>㎏/㎠</t>
    <phoneticPr fontId="1" type="noConversion"/>
  </si>
  <si>
    <t>효신(업)</t>
    <phoneticPr fontId="1" type="noConversion"/>
  </si>
  <si>
    <t>동전</t>
    <phoneticPr fontId="1" type="noConversion"/>
  </si>
  <si>
    <t>자가소비</t>
    <phoneticPr fontId="1" type="noConversion"/>
  </si>
  <si>
    <t>신용카드</t>
    <phoneticPr fontId="1" type="noConversion"/>
  </si>
  <si>
    <t>상품권</t>
    <phoneticPr fontId="1" type="noConversion"/>
  </si>
  <si>
    <t>다우리</t>
    <phoneticPr fontId="1" type="noConversion"/>
  </si>
  <si>
    <t>포인트</t>
    <phoneticPr fontId="1" type="noConversion"/>
  </si>
  <si>
    <t>모바일</t>
    <phoneticPr fontId="1" type="noConversion"/>
  </si>
  <si>
    <t>기타</t>
    <phoneticPr fontId="1" type="noConversion"/>
  </si>
  <si>
    <t>합계</t>
    <phoneticPr fontId="1" type="noConversion"/>
  </si>
  <si>
    <t>세차수입</t>
    <phoneticPr fontId="1" type="noConversion"/>
  </si>
  <si>
    <t>대수</t>
    <phoneticPr fontId="1" type="noConversion"/>
  </si>
  <si>
    <t>금액</t>
    <phoneticPr fontId="1" type="noConversion"/>
  </si>
  <si>
    <t>효     신</t>
    <phoneticPr fontId="1" type="noConversion"/>
  </si>
  <si>
    <t>일     반</t>
    <phoneticPr fontId="1" type="noConversion"/>
  </si>
  <si>
    <t>무     료</t>
    <phoneticPr fontId="1" type="noConversion"/>
  </si>
  <si>
    <t>합     계</t>
    <phoneticPr fontId="1" type="noConversion"/>
  </si>
  <si>
    <t>일</t>
    <phoneticPr fontId="1" type="noConversion"/>
  </si>
  <si>
    <t>일일판매현황</t>
    <phoneticPr fontId="1" type="noConversion"/>
  </si>
  <si>
    <t>ℓ</t>
    <phoneticPr fontId="1" type="noConversion"/>
  </si>
  <si>
    <t>℃</t>
    <phoneticPr fontId="1" type="noConversion"/>
  </si>
  <si>
    <t>㎏/㎠</t>
    <phoneticPr fontId="1" type="noConversion"/>
  </si>
  <si>
    <t>-</t>
    <phoneticPr fontId="1" type="noConversion"/>
  </si>
  <si>
    <t>00:00~09:00</t>
    <phoneticPr fontId="1" type="noConversion"/>
  </si>
  <si>
    <t>09:00~09:00</t>
    <phoneticPr fontId="1" type="noConversion"/>
  </si>
  <si>
    <t>고객우대</t>
    <phoneticPr fontId="1" type="noConversion"/>
  </si>
  <si>
    <t>버블</t>
    <phoneticPr fontId="1" type="noConversion"/>
  </si>
  <si>
    <t>전일누계</t>
    <phoneticPr fontId="1" type="noConversion"/>
  </si>
  <si>
    <t>당일누계</t>
    <phoneticPr fontId="1" type="noConversion"/>
  </si>
  <si>
    <t>당일대수</t>
    <phoneticPr fontId="1" type="noConversion"/>
  </si>
  <si>
    <t>09:00~09:00</t>
    <phoneticPr fontId="1" type="noConversion"/>
  </si>
  <si>
    <t>수량 및 금액</t>
    <phoneticPr fontId="1" type="noConversion"/>
  </si>
  <si>
    <t>안     진</t>
    <phoneticPr fontId="1" type="noConversion"/>
  </si>
  <si>
    <t>안     진</t>
    <phoneticPr fontId="1" type="noConversion"/>
  </si>
  <si>
    <t>동     양</t>
    <phoneticPr fontId="1" type="noConversion"/>
  </si>
  <si>
    <t>동     양</t>
    <phoneticPr fontId="1" type="noConversion"/>
  </si>
  <si>
    <t>통     운</t>
    <phoneticPr fontId="1" type="noConversion"/>
  </si>
  <si>
    <t>통     운</t>
    <phoneticPr fontId="1" type="noConversion"/>
  </si>
  <si>
    <t>태     영</t>
    <phoneticPr fontId="1" type="noConversion"/>
  </si>
  <si>
    <t>태     영</t>
    <phoneticPr fontId="1" type="noConversion"/>
  </si>
  <si>
    <t>09:00~09:00</t>
    <phoneticPr fontId="1" type="noConversion"/>
  </si>
  <si>
    <t>09:01~09:00</t>
    <phoneticPr fontId="1" type="noConversion"/>
  </si>
  <si>
    <t xml:space="preserve"> </t>
    <phoneticPr fontId="1" type="noConversion"/>
  </si>
  <si>
    <t>09:00~09:01</t>
    <phoneticPr fontId="1" type="noConversion"/>
  </si>
  <si>
    <t>09:01~09:00</t>
    <phoneticPr fontId="1" type="noConversion"/>
  </si>
  <si>
    <t>09:00~09:01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</si>
</sst>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0.000_ "/>
    <numFmt numFmtId="178" formatCode="#,##0_);[Red]\(#,##0\)"/>
    <numFmt numFmtId="179" formatCode="#,##0.0_);[Red]\(#,##0.0\)"/>
    <numFmt numFmtId="180" formatCode="#,##0_ ;[Red]\-#,##0\ "/>
    <numFmt numFmtId="181" formatCode="#,##0.0_ "/>
    <numFmt numFmtId="182" formatCode="0.0_);[Red]\(0.0\)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maigun ghodic"/>
    </font>
    <font>
      <sz val="12"/>
      <name val="맑은 고딕"/>
      <family val="2"/>
      <charset val="129"/>
    </font>
    <font>
      <sz val="11"/>
      <color theme="1"/>
      <name val="maigun ghodic"/>
      <family val="2"/>
    </font>
    <font>
      <b/>
      <sz val="16"/>
      <color theme="1"/>
      <name val="maigun ghodic"/>
      <family val="2"/>
    </font>
    <font>
      <b/>
      <sz val="16"/>
      <color theme="1"/>
      <name val="맑은 고딕"/>
      <family val="3"/>
      <charset val="129"/>
    </font>
    <font>
      <b/>
      <sz val="11"/>
      <color theme="1"/>
      <name val="maigun ghodic"/>
      <family val="2"/>
    </font>
    <font>
      <sz val="11"/>
      <color theme="1"/>
      <name val="맑은 고딕"/>
      <family val="2"/>
      <charset val="129"/>
    </font>
    <font>
      <sz val="12"/>
      <color theme="1"/>
      <name val="maigun ghodic"/>
    </font>
    <font>
      <sz val="11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color rgb="FFFF0000"/>
      <name val="maigun ghodic"/>
      <family val="2"/>
    </font>
    <font>
      <sz val="11"/>
      <color rgb="FFFF0000"/>
      <name val="맑은 고딕"/>
      <family val="3"/>
      <charset val="129"/>
      <scheme val="minor"/>
    </font>
    <font>
      <b/>
      <sz val="7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name val="maigun ghodic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6">
    <xf numFmtId="0" fontId="0" fillId="0" borderId="0" xfId="0">
      <alignment vertical="center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right" vertical="center"/>
      <protection locked="0"/>
    </xf>
    <xf numFmtId="176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center" vertical="center"/>
      <protection locked="0"/>
    </xf>
    <xf numFmtId="178" fontId="4" fillId="0" borderId="0" xfId="0" applyNumberFormat="1" applyFont="1" applyBorder="1" applyAlignment="1" applyProtection="1">
      <alignment horizontal="right" vertical="center"/>
      <protection locked="0"/>
    </xf>
    <xf numFmtId="176" fontId="4" fillId="0" borderId="0" xfId="0" applyNumberFormat="1" applyFont="1" applyAlignment="1" applyProtection="1">
      <alignment horizontal="left" vertical="center"/>
      <protection locked="0"/>
    </xf>
    <xf numFmtId="179" fontId="4" fillId="0" borderId="0" xfId="0" applyNumberFormat="1" applyFont="1" applyBorder="1" applyAlignment="1" applyProtection="1">
      <alignment horizontal="right" vertical="center"/>
      <protection locked="0"/>
    </xf>
    <xf numFmtId="176" fontId="9" fillId="0" borderId="0" xfId="0" applyNumberFormat="1" applyFont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left" vertical="center"/>
      <protection locked="0"/>
    </xf>
    <xf numFmtId="176" fontId="4" fillId="0" borderId="0" xfId="0" applyNumberFormat="1" applyFont="1" applyAlignment="1">
      <alignment horizontal="center" vertical="center"/>
    </xf>
    <xf numFmtId="176" fontId="7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 applyProtection="1">
      <alignment horizontal="right" vertical="center"/>
      <protection locked="0"/>
    </xf>
    <xf numFmtId="177" fontId="4" fillId="0" borderId="0" xfId="0" applyNumberFormat="1" applyFont="1" applyBorder="1" applyAlignment="1" applyProtection="1">
      <alignment horizontal="center" vertical="center"/>
      <protection locked="0"/>
    </xf>
    <xf numFmtId="176" fontId="7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10" fillId="0" borderId="0" xfId="0" applyNumberFormat="1" applyFont="1" applyAlignment="1" applyProtection="1">
      <alignment horizontal="center" vertical="center"/>
      <protection locked="0"/>
    </xf>
    <xf numFmtId="176" fontId="10" fillId="0" borderId="0" xfId="0" applyNumberFormat="1" applyFont="1" applyAlignment="1" applyProtection="1">
      <alignment horizontal="left" vertical="center"/>
      <protection locked="0"/>
    </xf>
    <xf numFmtId="0" fontId="4" fillId="0" borderId="0" xfId="0" applyNumberFormat="1" applyFont="1" applyBorder="1" applyAlignment="1" applyProtection="1">
      <alignment horizontal="center" vertical="center"/>
      <protection locked="0"/>
    </xf>
    <xf numFmtId="182" fontId="4" fillId="0" borderId="0" xfId="0" applyNumberFormat="1" applyFont="1" applyAlignment="1" applyProtection="1">
      <alignment horizontal="right" vertical="center"/>
    </xf>
    <xf numFmtId="181" fontId="4" fillId="0" borderId="0" xfId="0" applyNumberFormat="1" applyFont="1" applyAlignment="1" applyProtection="1">
      <alignment horizontal="right" vertical="center"/>
    </xf>
    <xf numFmtId="0" fontId="12" fillId="0" borderId="0" xfId="0" applyNumberFormat="1" applyFont="1" applyAlignment="1" applyProtection="1">
      <alignment horizontal="center" vertical="center"/>
      <protection locked="0"/>
    </xf>
    <xf numFmtId="176" fontId="13" fillId="0" borderId="0" xfId="0" applyNumberFormat="1" applyFont="1" applyAlignment="1" applyProtection="1">
      <alignment horizontal="left" vertical="center"/>
      <protection hidden="1"/>
    </xf>
    <xf numFmtId="176" fontId="12" fillId="0" borderId="0" xfId="0" applyNumberFormat="1" applyFont="1" applyAlignment="1" applyProtection="1">
      <alignment horizontal="center" vertical="center"/>
      <protection locked="0"/>
    </xf>
    <xf numFmtId="176" fontId="12" fillId="0" borderId="0" xfId="0" applyNumberFormat="1" applyFont="1" applyAlignment="1" applyProtection="1">
      <alignment horizontal="lef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locked="0"/>
    </xf>
    <xf numFmtId="181" fontId="11" fillId="0" borderId="0" xfId="0" applyNumberFormat="1" applyFont="1" applyAlignment="1" applyProtection="1">
      <alignment horizontal="right" vertical="center"/>
    </xf>
    <xf numFmtId="176" fontId="15" fillId="0" borderId="3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82" fontId="11" fillId="0" borderId="0" xfId="0" applyNumberFormat="1" applyFont="1" applyAlignment="1" applyProtection="1">
      <alignment horizontal="right" vertical="center"/>
    </xf>
    <xf numFmtId="176" fontId="11" fillId="0" borderId="0" xfId="0" applyNumberFormat="1" applyFont="1" applyBorder="1" applyAlignment="1" applyProtection="1">
      <alignment horizontal="center" vertical="center"/>
      <protection locked="0"/>
    </xf>
    <xf numFmtId="178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0" xfId="0" applyNumberFormat="1" applyFont="1" applyBorder="1" applyAlignment="1" applyProtection="1">
      <alignment horizontal="center" vertical="center"/>
      <protection locked="0"/>
    </xf>
    <xf numFmtId="177" fontId="11" fillId="0" borderId="6" xfId="0" applyNumberFormat="1" applyFont="1" applyBorder="1" applyAlignment="1" applyProtection="1">
      <alignment horizontal="right" vertical="center"/>
      <protection locked="0"/>
    </xf>
    <xf numFmtId="176" fontId="11" fillId="0" borderId="7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right" vertical="center"/>
      <protection locked="0"/>
    </xf>
    <xf numFmtId="0" fontId="11" fillId="0" borderId="0" xfId="0" applyNumberFormat="1" applyFont="1" applyBorder="1" applyAlignment="1" applyProtection="1">
      <alignment horizontal="lef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</xf>
    <xf numFmtId="178" fontId="11" fillId="0" borderId="0" xfId="0" applyNumberFormat="1" applyFont="1" applyBorder="1" applyAlignment="1" applyProtection="1">
      <alignment horizontal="right" vertical="center"/>
      <protection locked="0"/>
    </xf>
    <xf numFmtId="176" fontId="11" fillId="0" borderId="0" xfId="0" applyNumberFormat="1" applyFont="1" applyAlignment="1" applyProtection="1">
      <alignment horizontal="lef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right" vertical="center"/>
      <protection locked="0"/>
    </xf>
    <xf numFmtId="176" fontId="11" fillId="0" borderId="5" xfId="0" applyNumberFormat="1" applyFont="1" applyBorder="1" applyAlignment="1" applyProtection="1">
      <alignment horizontal="right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</xf>
    <xf numFmtId="177" fontId="11" fillId="0" borderId="6" xfId="0" applyNumberFormat="1" applyFont="1" applyBorder="1" applyAlignment="1" applyProtection="1">
      <alignment horizontal="right" vertical="center"/>
    </xf>
    <xf numFmtId="176" fontId="15" fillId="0" borderId="10" xfId="0" applyNumberFormat="1" applyFont="1" applyBorder="1" applyAlignment="1" applyProtection="1">
      <alignment horizontal="center" vertical="center"/>
    </xf>
    <xf numFmtId="176" fontId="11" fillId="0" borderId="7" xfId="0" applyNumberFormat="1" applyFont="1" applyBorder="1" applyAlignment="1" applyProtection="1">
      <alignment horizontal="right" vertical="center"/>
    </xf>
    <xf numFmtId="179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1" xfId="0" applyNumberFormat="1" applyFont="1" applyBorder="1" applyAlignment="1" applyProtection="1">
      <alignment horizontal="right" vertical="center"/>
      <protection locked="0"/>
    </xf>
    <xf numFmtId="176" fontId="15" fillId="0" borderId="11" xfId="0" applyNumberFormat="1" applyFont="1" applyBorder="1" applyAlignment="1" applyProtection="1">
      <alignment horizontal="center" vertical="center"/>
    </xf>
    <xf numFmtId="176" fontId="11" fillId="0" borderId="1" xfId="0" applyNumberFormat="1" applyFont="1" applyBorder="1" applyAlignment="1" applyProtection="1">
      <alignment horizontal="right" vertical="center"/>
    </xf>
    <xf numFmtId="176" fontId="11" fillId="0" borderId="5" xfId="0" applyNumberFormat="1" applyFont="1" applyBorder="1" applyAlignment="1" applyProtection="1">
      <alignment horizontal="right" vertical="center"/>
    </xf>
    <xf numFmtId="177" fontId="11" fillId="0" borderId="1" xfId="0" applyNumberFormat="1" applyFont="1" applyBorder="1" applyAlignment="1" applyProtection="1">
      <alignment horizontal="right" vertical="center"/>
    </xf>
    <xf numFmtId="176" fontId="11" fillId="0" borderId="1" xfId="0" applyNumberFormat="1" applyFont="1" applyBorder="1" applyAlignment="1" applyProtection="1">
      <alignment horizontal="right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  <protection locked="0"/>
    </xf>
    <xf numFmtId="176" fontId="11" fillId="0" borderId="15" xfId="0" applyNumberFormat="1" applyFont="1" applyBorder="1" applyAlignment="1" applyProtection="1">
      <alignment horizontal="right" vertical="center"/>
      <protection locked="0"/>
    </xf>
    <xf numFmtId="176" fontId="11" fillId="0" borderId="16" xfId="0" applyNumberFormat="1" applyFont="1" applyBorder="1" applyAlignment="1" applyProtection="1">
      <alignment horizontal="right" vertical="center"/>
      <protection locked="0"/>
    </xf>
    <xf numFmtId="176" fontId="15" fillId="0" borderId="3" xfId="0" applyNumberFormat="1" applyFont="1" applyBorder="1" applyAlignment="1" applyProtection="1">
      <alignment horizontal="center" vertical="center"/>
      <protection hidden="1"/>
    </xf>
    <xf numFmtId="176" fontId="11" fillId="0" borderId="8" xfId="0" applyNumberFormat="1" applyFont="1" applyBorder="1" applyAlignment="1" applyProtection="1">
      <alignment horizontal="right" vertical="center"/>
      <protection hidden="1"/>
    </xf>
    <xf numFmtId="176" fontId="11" fillId="0" borderId="9" xfId="0" applyNumberFormat="1" applyFont="1" applyBorder="1" applyAlignment="1" applyProtection="1">
      <alignment horizontal="right" vertical="center"/>
      <protection hidden="1"/>
    </xf>
    <xf numFmtId="176" fontId="11" fillId="0" borderId="0" xfId="0" applyNumberFormat="1" applyFont="1" applyAlignment="1" applyProtection="1">
      <alignment horizontal="center" vertical="center"/>
      <protection hidden="1"/>
    </xf>
    <xf numFmtId="176" fontId="15" fillId="0" borderId="14" xfId="0" applyNumberFormat="1" applyFont="1" applyBorder="1" applyAlignment="1" applyProtection="1">
      <alignment horizontal="center" vertical="center"/>
    </xf>
    <xf numFmtId="176" fontId="11" fillId="0" borderId="15" xfId="0" applyNumberFormat="1" applyFont="1" applyBorder="1" applyAlignment="1" applyProtection="1">
      <alignment horizontal="right" vertical="center"/>
    </xf>
    <xf numFmtId="176" fontId="11" fillId="0" borderId="16" xfId="0" applyNumberFormat="1" applyFont="1" applyBorder="1" applyAlignment="1" applyProtection="1">
      <alignment horizontal="right" vertical="center"/>
    </xf>
    <xf numFmtId="176" fontId="16" fillId="0" borderId="0" xfId="0" applyNumberFormat="1" applyFont="1" applyAlignment="1" applyProtection="1">
      <alignment horizontal="center" vertical="center"/>
      <protection locked="0"/>
    </xf>
    <xf numFmtId="180" fontId="11" fillId="0" borderId="0" xfId="0" applyNumberFormat="1" applyFont="1" applyAlignment="1" applyProtection="1">
      <alignment horizontal="right" vertical="center"/>
      <protection locked="0"/>
    </xf>
    <xf numFmtId="176" fontId="11" fillId="0" borderId="8" xfId="0" applyNumberFormat="1" applyFont="1" applyBorder="1" applyAlignment="1" applyProtection="1">
      <alignment horizontal="right" vertical="center"/>
    </xf>
    <xf numFmtId="176" fontId="11" fillId="0" borderId="9" xfId="0" applyNumberFormat="1" applyFont="1" applyBorder="1" applyAlignment="1" applyProtection="1">
      <alignment horizontal="right" vertical="center"/>
    </xf>
    <xf numFmtId="180" fontId="11" fillId="0" borderId="6" xfId="0" applyNumberFormat="1" applyFont="1" applyBorder="1" applyAlignment="1" applyProtection="1">
      <alignment horizontal="right" vertical="center"/>
      <protection locked="0"/>
    </xf>
    <xf numFmtId="176" fontId="15" fillId="0" borderId="9" xfId="0" applyNumberFormat="1" applyFont="1" applyBorder="1" applyAlignment="1" applyProtection="1">
      <alignment horizontal="center" vertical="center"/>
      <protection locked="0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176" fontId="11" fillId="0" borderId="16" xfId="0" applyNumberFormat="1" applyFont="1" applyBorder="1" applyAlignment="1" applyProtection="1">
      <alignment horizontal="center" vertical="center"/>
    </xf>
    <xf numFmtId="176" fontId="11" fillId="0" borderId="6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locked="0"/>
    </xf>
    <xf numFmtId="177" fontId="11" fillId="0" borderId="1" xfId="0" applyNumberFormat="1" applyFont="1" applyBorder="1" applyAlignment="1" applyProtection="1">
      <alignment horizontal="center" vertical="center"/>
      <protection locked="0"/>
    </xf>
    <xf numFmtId="176" fontId="11" fillId="0" borderId="1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Border="1" applyAlignment="1" applyProtection="1">
      <alignment horizontal="center" vertical="center"/>
      <protection locked="0"/>
    </xf>
    <xf numFmtId="176" fontId="11" fillId="0" borderId="8" xfId="0" applyNumberFormat="1" applyFont="1" applyBorder="1" applyAlignment="1" applyProtection="1">
      <alignment horizontal="center" vertical="center"/>
      <protection hidden="1"/>
    </xf>
    <xf numFmtId="176" fontId="12" fillId="0" borderId="0" xfId="0" applyNumberFormat="1" applyFont="1" applyAlignment="1" applyProtection="1">
      <alignment horizontal="left" vertical="center"/>
      <protection locked="0"/>
    </xf>
    <xf numFmtId="176" fontId="11" fillId="0" borderId="0" xfId="0" applyNumberFormat="1" applyFont="1" applyAlignment="1">
      <alignment horizontal="center" vertical="center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13" xfId="0" applyNumberFormat="1" applyFont="1" applyBorder="1" applyAlignment="1" applyProtection="1">
      <alignment horizontal="center" vertical="center"/>
      <protection locked="0"/>
    </xf>
    <xf numFmtId="176" fontId="15" fillId="0" borderId="21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 applyProtection="1">
      <alignment horizontal="center" vertical="center"/>
      <protection locked="0"/>
    </xf>
    <xf numFmtId="176" fontId="11" fillId="0" borderId="0" xfId="0" applyNumberFormat="1" applyFont="1" applyBorder="1" applyAlignment="1" applyProtection="1">
      <alignment horizontal="right" vertical="center"/>
      <protection locked="0"/>
    </xf>
    <xf numFmtId="177" fontId="11" fillId="0" borderId="0" xfId="0" applyNumberFormat="1" applyFont="1" applyBorder="1" applyAlignment="1" applyProtection="1">
      <alignment horizontal="center" vertical="center"/>
      <protection locked="0"/>
    </xf>
    <xf numFmtId="176" fontId="15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horizontal="right" vertical="center"/>
    </xf>
    <xf numFmtId="176" fontId="11" fillId="0" borderId="0" xfId="0" applyNumberFormat="1" applyFont="1" applyAlignment="1">
      <alignment horizontal="right" vertical="center"/>
    </xf>
    <xf numFmtId="41" fontId="15" fillId="0" borderId="3" xfId="0" applyNumberFormat="1" applyFont="1" applyBorder="1" applyAlignment="1" applyProtection="1">
      <alignment horizontal="center" vertical="center"/>
      <protection locked="0"/>
    </xf>
    <xf numFmtId="41" fontId="15" fillId="0" borderId="10" xfId="0" applyNumberFormat="1" applyFont="1" applyBorder="1" applyAlignment="1" applyProtection="1">
      <alignment horizontal="center" vertical="center"/>
      <protection locked="0"/>
    </xf>
    <xf numFmtId="41" fontId="15" fillId="0" borderId="11" xfId="0" applyNumberFormat="1" applyFont="1" applyBorder="1" applyAlignment="1" applyProtection="1">
      <alignment horizontal="center" vertical="center"/>
      <protection locked="0"/>
    </xf>
    <xf numFmtId="41" fontId="15" fillId="0" borderId="14" xfId="0" applyNumberFormat="1" applyFont="1" applyBorder="1" applyAlignment="1" applyProtection="1">
      <alignment horizontal="center" vertical="center"/>
      <protection locked="0"/>
    </xf>
    <xf numFmtId="42" fontId="15" fillId="0" borderId="3" xfId="0" applyNumberFormat="1" applyFont="1" applyBorder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center" vertical="center"/>
      <protection locked="0"/>
    </xf>
    <xf numFmtId="176" fontId="17" fillId="0" borderId="0" xfId="0" applyNumberFormat="1" applyFont="1" applyAlignment="1" applyProtection="1">
      <alignment horizontal="left" vertical="center"/>
      <protection locked="0"/>
    </xf>
    <xf numFmtId="176" fontId="18" fillId="0" borderId="0" xfId="0" applyNumberFormat="1" applyFont="1" applyAlignment="1" applyProtection="1">
      <alignment horizontal="center" vertical="center"/>
      <protection locked="0"/>
    </xf>
    <xf numFmtId="176" fontId="10" fillId="0" borderId="22" xfId="0" applyNumberFormat="1" applyFont="1" applyBorder="1" applyAlignment="1" applyProtection="1">
      <alignment horizontal="center" vertical="center"/>
      <protection locked="0"/>
    </xf>
    <xf numFmtId="176" fontId="10" fillId="0" borderId="23" xfId="0" applyNumberFormat="1" applyFont="1" applyBorder="1" applyAlignment="1" applyProtection="1">
      <alignment horizontal="center" vertical="center"/>
      <protection locked="0"/>
    </xf>
    <xf numFmtId="176" fontId="10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  <protection locked="0"/>
    </xf>
    <xf numFmtId="176" fontId="19" fillId="0" borderId="11" xfId="0" applyNumberFormat="1" applyFont="1" applyBorder="1" applyAlignment="1" applyProtection="1">
      <alignment horizontal="center" vertical="center"/>
    </xf>
    <xf numFmtId="176" fontId="21" fillId="0" borderId="5" xfId="0" applyNumberFormat="1" applyFont="1" applyBorder="1" applyAlignment="1" applyProtection="1">
      <alignment horizontal="right" vertical="center"/>
      <protection locked="0"/>
    </xf>
    <xf numFmtId="176" fontId="21" fillId="0" borderId="0" xfId="0" applyNumberFormat="1" applyFont="1" applyAlignment="1" applyProtection="1">
      <alignment horizontal="center" vertical="center"/>
      <protection locked="0"/>
    </xf>
    <xf numFmtId="41" fontId="20" fillId="0" borderId="11" xfId="0" applyNumberFormat="1" applyFont="1" applyBorder="1" applyAlignment="1" applyProtection="1">
      <alignment horizontal="center" vertical="center"/>
      <protection locked="0"/>
    </xf>
    <xf numFmtId="177" fontId="21" fillId="0" borderId="1" xfId="0" applyNumberFormat="1" applyFont="1" applyBorder="1" applyAlignment="1" applyProtection="1">
      <alignment horizontal="right" vertical="center"/>
      <protection locked="0"/>
    </xf>
    <xf numFmtId="176" fontId="10" fillId="0" borderId="26" xfId="0" applyNumberFormat="1" applyFont="1" applyBorder="1" applyAlignment="1" applyProtection="1">
      <alignment horizontal="center" vertical="center"/>
      <protection locked="0"/>
    </xf>
    <xf numFmtId="176" fontId="10" fillId="0" borderId="27" xfId="0" applyNumberFormat="1" applyFont="1" applyBorder="1" applyAlignment="1" applyProtection="1">
      <alignment horizontal="center" vertical="center"/>
      <protection locked="0"/>
    </xf>
    <xf numFmtId="176" fontId="11" fillId="0" borderId="28" xfId="0" applyNumberFormat="1" applyFont="1" applyBorder="1" applyAlignment="1" applyProtection="1">
      <alignment horizontal="center" vertical="center"/>
      <protection locked="0"/>
    </xf>
    <xf numFmtId="176" fontId="4" fillId="0" borderId="28" xfId="0" applyNumberFormat="1" applyFont="1" applyBorder="1" applyAlignment="1">
      <alignment horizontal="center" vertical="center"/>
    </xf>
    <xf numFmtId="176" fontId="11" fillId="0" borderId="28" xfId="0" applyNumberFormat="1" applyFont="1" applyBorder="1" applyAlignment="1">
      <alignment horizontal="center" vertical="center"/>
    </xf>
    <xf numFmtId="176" fontId="15" fillId="0" borderId="29" xfId="0" applyNumberFormat="1" applyFont="1" applyBorder="1" applyAlignment="1" applyProtection="1">
      <alignment horizontal="center" vertical="center"/>
      <protection locked="0"/>
    </xf>
    <xf numFmtId="176" fontId="11" fillId="0" borderId="30" xfId="0" applyNumberFormat="1" applyFont="1" applyBorder="1" applyAlignment="1" applyProtection="1">
      <alignment horizontal="center" vertical="center"/>
      <protection locked="0"/>
    </xf>
    <xf numFmtId="176" fontId="11" fillId="0" borderId="31" xfId="0" applyNumberFormat="1" applyFont="1" applyBorder="1" applyAlignment="1" applyProtection="1">
      <alignment horizontal="center" vertical="center"/>
      <protection locked="0"/>
    </xf>
    <xf numFmtId="176" fontId="11" fillId="0" borderId="32" xfId="0" applyNumberFormat="1" applyFont="1" applyBorder="1" applyAlignment="1" applyProtection="1">
      <alignment horizontal="center" vertical="center"/>
    </xf>
    <xf numFmtId="176" fontId="11" fillId="0" borderId="29" xfId="0" applyNumberFormat="1" applyFont="1" applyBorder="1" applyAlignment="1" applyProtection="1">
      <alignment horizontal="center" vertical="center"/>
      <protection locked="0"/>
    </xf>
    <xf numFmtId="176" fontId="4" fillId="0" borderId="31" xfId="0" applyNumberFormat="1" applyFont="1" applyBorder="1" applyAlignment="1">
      <alignment horizontal="center" vertical="center"/>
    </xf>
    <xf numFmtId="176" fontId="11" fillId="0" borderId="31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 applyProtection="1">
      <alignment horizontal="center" vertical="center"/>
      <protection locked="0"/>
    </xf>
    <xf numFmtId="176" fontId="4" fillId="0" borderId="5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22" fillId="0" borderId="0" xfId="0" applyNumberFormat="1" applyFont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15" fillId="0" borderId="19" xfId="0" applyNumberFormat="1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center" vertical="center"/>
    </xf>
    <xf numFmtId="176" fontId="15" fillId="0" borderId="2" xfId="0" applyNumberFormat="1" applyFont="1" applyBorder="1" applyAlignment="1" applyProtection="1">
      <alignment horizontal="right" vertical="center"/>
      <protection hidden="1"/>
    </xf>
    <xf numFmtId="176" fontId="14" fillId="0" borderId="0" xfId="0" applyNumberFormat="1" applyFont="1" applyAlignment="1" applyProtection="1">
      <alignment horizontal="center" vertical="center"/>
      <protection locked="0"/>
    </xf>
    <xf numFmtId="176" fontId="15" fillId="0" borderId="20" xfId="0" applyNumberFormat="1" applyFont="1" applyBorder="1" applyAlignment="1" applyProtection="1">
      <alignment horizontal="center" vertical="center"/>
      <protection locked="0"/>
    </xf>
    <xf numFmtId="176" fontId="15" fillId="0" borderId="33" xfId="0" applyNumberFormat="1" applyFont="1" applyBorder="1" applyAlignment="1" applyProtection="1">
      <alignment horizontal="center" vertical="center"/>
      <protection locked="0"/>
    </xf>
    <xf numFmtId="176" fontId="15" fillId="0" borderId="17" xfId="0" quotePrefix="1" applyNumberFormat="1" applyFont="1" applyBorder="1" applyAlignment="1" applyProtection="1">
      <alignment horizontal="center" vertical="center"/>
      <protection locked="0"/>
    </xf>
    <xf numFmtId="0" fontId="11" fillId="0" borderId="34" xfId="0" applyFont="1" applyBorder="1" applyAlignment="1">
      <alignment horizontal="center" vertical="center"/>
    </xf>
    <xf numFmtId="176" fontId="15" fillId="0" borderId="18" xfId="0" applyNumberFormat="1" applyFont="1" applyBorder="1" applyAlignment="1" applyProtection="1">
      <alignment horizontal="center" vertical="center"/>
      <protection locked="0"/>
    </xf>
    <xf numFmtId="0" fontId="11" fillId="0" borderId="35" xfId="0" applyFont="1" applyBorder="1" applyAlignment="1">
      <alignment horizontal="center" vertical="center"/>
    </xf>
    <xf numFmtId="176" fontId="15" fillId="0" borderId="4" xfId="0" applyNumberFormat="1" applyFont="1" applyBorder="1" applyAlignment="1" applyProtection="1">
      <alignment horizontal="center" vertical="center"/>
      <protection locked="0"/>
    </xf>
    <xf numFmtId="176" fontId="15" fillId="0" borderId="5" xfId="0" applyNumberFormat="1" applyFont="1" applyBorder="1" applyAlignment="1" applyProtection="1">
      <alignment horizontal="center" vertical="center"/>
      <protection locked="0"/>
    </xf>
    <xf numFmtId="176" fontId="15" fillId="0" borderId="17" xfId="0" applyNumberFormat="1" applyFont="1" applyBorder="1" applyAlignment="1" applyProtection="1">
      <alignment horizontal="center" vertical="center"/>
      <protection locked="0"/>
    </xf>
    <xf numFmtId="176" fontId="15" fillId="0" borderId="12" xfId="0" applyNumberFormat="1" applyFont="1" applyBorder="1" applyAlignment="1" applyProtection="1">
      <alignment horizontal="center" vertical="center"/>
      <protection locked="0"/>
    </xf>
    <xf numFmtId="176" fontId="5" fillId="0" borderId="0" xfId="0" applyNumberFormat="1" applyFont="1" applyAlignment="1" applyProtection="1">
      <alignment horizontal="center" vertical="center"/>
      <protection locked="0"/>
    </xf>
    <xf numFmtId="176" fontId="7" fillId="0" borderId="2" xfId="0" applyNumberFormat="1" applyFont="1" applyBorder="1" applyAlignment="1" applyProtection="1">
      <alignment horizontal="right" vertical="center"/>
      <protection hidden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68;&#47560;&#44048;23.01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1)"/>
      <sheetName val="(2)"/>
      <sheetName val="(3)"/>
      <sheetName val="(4)"/>
      <sheetName val="(5)"/>
      <sheetName val="(6)"/>
      <sheetName val="(7)"/>
      <sheetName val="(8)"/>
      <sheetName val="(9)"/>
      <sheetName val="(10)"/>
      <sheetName val="(11)"/>
      <sheetName val="(12)"/>
      <sheetName val="(13)"/>
      <sheetName val="(14)"/>
      <sheetName val="(15)"/>
      <sheetName val="(16)"/>
      <sheetName val="(17)"/>
      <sheetName val="(18)"/>
      <sheetName val="(19)"/>
      <sheetName val="(20)"/>
      <sheetName val="(21)"/>
      <sheetName val="(22)"/>
      <sheetName val="(23)"/>
      <sheetName val="(24)"/>
      <sheetName val="(25)"/>
      <sheetName val="(26)"/>
      <sheetName val="(27)"/>
      <sheetName val="(28)"/>
      <sheetName val="(29)"/>
      <sheetName val="(30)"/>
      <sheetName val="(31)"/>
    </sheetNames>
    <sheetDataSet>
      <sheetData sheetId="0">
        <row r="3">
          <cell r="J3" t="str">
            <v>제   목</v>
          </cell>
        </row>
        <row r="4">
          <cell r="E4" t="str">
            <v>고액권</v>
          </cell>
          <cell r="J4" t="str">
            <v>고액권</v>
          </cell>
        </row>
        <row r="5">
          <cell r="E5" t="str">
            <v>천원권</v>
          </cell>
          <cell r="J5" t="str">
            <v>천원권</v>
          </cell>
        </row>
        <row r="6">
          <cell r="E6" t="str">
            <v>블루/레드포인트</v>
          </cell>
          <cell r="J6" t="str">
            <v>블루/레드포인트</v>
          </cell>
        </row>
        <row r="7">
          <cell r="E7" t="str">
            <v>롯대칠성</v>
          </cell>
          <cell r="J7" t="str">
            <v>롯대칠성</v>
          </cell>
        </row>
        <row r="8">
          <cell r="E8" t="str">
            <v>신용카드</v>
          </cell>
          <cell r="J8" t="str">
            <v>신용카드</v>
          </cell>
        </row>
        <row r="9">
          <cell r="E9" t="str">
            <v>상품권</v>
          </cell>
          <cell r="J9" t="str">
            <v>상품권</v>
          </cell>
        </row>
        <row r="10">
          <cell r="E10" t="str">
            <v>OK케시백</v>
          </cell>
          <cell r="J10" t="str">
            <v>OK케시백</v>
          </cell>
        </row>
        <row r="11">
          <cell r="E11" t="str">
            <v>모바일</v>
          </cell>
          <cell r="J11" t="str">
            <v>모바일</v>
          </cell>
        </row>
        <row r="12">
          <cell r="E12" t="str">
            <v>제로페이</v>
          </cell>
          <cell r="J12" t="str">
            <v>제로페이</v>
          </cell>
        </row>
        <row r="13">
          <cell r="E13" t="str">
            <v>합계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Y45"/>
  <sheetViews>
    <sheetView workbookViewId="0">
      <selection activeCell="F22" sqref="F22"/>
    </sheetView>
  </sheetViews>
  <sheetFormatPr defaultRowHeight="27.75" customHeight="1"/>
  <cols>
    <col min="1" max="2" width="9" style="27"/>
    <col min="3" max="3" width="9.375" style="27" customWidth="1"/>
    <col min="4" max="4" width="11.375" style="27" customWidth="1"/>
    <col min="5" max="5" width="11.25" style="27" bestFit="1" customWidth="1"/>
    <col min="6" max="6" width="10.75" style="27" customWidth="1"/>
    <col min="7" max="7" width="5" style="27" customWidth="1"/>
    <col min="8" max="8" width="9.5" style="27" customWidth="1"/>
    <col min="9" max="9" width="11.125" style="27" customWidth="1"/>
    <col min="10" max="10" width="13.625" style="27" bestFit="1" customWidth="1"/>
    <col min="11" max="11" width="11.375" style="27" customWidth="1"/>
    <col min="12" max="12" width="11.75" style="37" customWidth="1"/>
    <col min="13" max="13" width="9" style="27"/>
    <col min="14" max="14" width="9" style="27" bestFit="1" customWidth="1"/>
    <col min="15" max="15" width="12.375" style="27" bestFit="1" customWidth="1"/>
    <col min="16" max="16" width="11.25" style="27" bestFit="1" customWidth="1"/>
    <col min="17" max="18" width="12.375" style="27" bestFit="1" customWidth="1"/>
    <col min="19" max="16384" width="9" style="27"/>
  </cols>
  <sheetData>
    <row r="1" spans="3:25" ht="23.25" customHeight="1">
      <c r="C1" s="23">
        <v>2024</v>
      </c>
      <c r="D1" s="24" t="str">
        <f>IF(C1&lt;2000,"◀  년 입력","년")</f>
        <v>년</v>
      </c>
      <c r="E1" s="25">
        <v>2</v>
      </c>
      <c r="F1" s="24" t="str">
        <f>IF(E1&lt;1,"◀  월 입력","월")</f>
        <v>월</v>
      </c>
      <c r="G1" s="25">
        <v>1</v>
      </c>
      <c r="H1" s="26" t="s">
        <v>11</v>
      </c>
      <c r="I1" s="25">
        <v>1032</v>
      </c>
      <c r="J1" s="24" t="str">
        <f>IF(I1&lt;100,"◀  단가입력","원")</f>
        <v>원</v>
      </c>
      <c r="L1" s="28">
        <f>+ROUND(+O5*0.584/1000,3)</f>
        <v>14.404</v>
      </c>
      <c r="M1" s="27" t="s">
        <v>8</v>
      </c>
    </row>
    <row r="2" spans="3:25" ht="21" customHeight="1" thickBot="1">
      <c r="C2" s="27">
        <v>1</v>
      </c>
      <c r="H2" s="27">
        <v>2</v>
      </c>
      <c r="L2" s="28">
        <f>+L1</f>
        <v>14.404</v>
      </c>
      <c r="M2" s="27" t="s">
        <v>7</v>
      </c>
      <c r="N2" s="133" t="s">
        <v>12</v>
      </c>
      <c r="O2" s="133"/>
      <c r="P2" s="133"/>
      <c r="Q2" s="133"/>
    </row>
    <row r="3" spans="3:25" ht="16.5" customHeight="1" thickBot="1">
      <c r="C3" s="29" t="s">
        <v>13</v>
      </c>
      <c r="D3" s="29" t="s">
        <v>14</v>
      </c>
      <c r="E3" s="29" t="s">
        <v>13</v>
      </c>
      <c r="F3" s="30" t="s">
        <v>14</v>
      </c>
      <c r="H3" s="92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+L2*G1</f>
        <v>14.404</v>
      </c>
      <c r="M3" s="27" t="s">
        <v>10</v>
      </c>
      <c r="N3" s="32"/>
      <c r="O3" s="32"/>
      <c r="P3" s="132" t="str">
        <f>+'(1)'!$C$1&amp;"년"&amp;'(1)'!$E$1&amp;"월"&amp;$G$1&amp;"일"</f>
        <v>2024년2월1일</v>
      </c>
      <c r="Q3" s="132"/>
      <c r="R3" s="33"/>
    </row>
    <row r="4" spans="3:25" ht="16.5" customHeight="1" thickBot="1">
      <c r="C4" s="34" t="s">
        <v>15</v>
      </c>
      <c r="D4" s="35">
        <v>7363.2</v>
      </c>
      <c r="E4" s="34" t="str">
        <f>+'[1](1)'!E4</f>
        <v>고액권</v>
      </c>
      <c r="F4" s="36">
        <v>30000</v>
      </c>
      <c r="H4" s="93" t="str">
        <f>+C4</f>
        <v>판매량</v>
      </c>
      <c r="I4" s="35">
        <v>9612.1659999999993</v>
      </c>
      <c r="J4" s="42" t="str">
        <f>+'[1](1)'!J4</f>
        <v>고액권</v>
      </c>
      <c r="K4" s="36">
        <v>165000</v>
      </c>
      <c r="M4" s="38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32312</v>
      </c>
      <c r="S4" s="41" t="s">
        <v>17</v>
      </c>
      <c r="T4" s="27">
        <v>49519</v>
      </c>
    </row>
    <row r="5" spans="3:25" ht="16.5" customHeight="1">
      <c r="C5" s="42" t="s">
        <v>18</v>
      </c>
      <c r="D5" s="43"/>
      <c r="E5" s="42" t="str">
        <f>+'[1](1)'!E5</f>
        <v>천원권</v>
      </c>
      <c r="F5" s="44">
        <v>4500</v>
      </c>
      <c r="H5" s="94" t="str">
        <f>+C5</f>
        <v>법인전표</v>
      </c>
      <c r="I5" s="43"/>
      <c r="J5" s="42" t="str">
        <f>+'[1](1)'!J5</f>
        <v>천원권</v>
      </c>
      <c r="K5" s="44">
        <v>4300</v>
      </c>
      <c r="M5" s="38"/>
      <c r="N5" s="45" t="str">
        <f>+C4</f>
        <v>판매량</v>
      </c>
      <c r="O5" s="46">
        <f>SUM(D4+I4+D17+I17+D35+I35)</f>
        <v>24664.654999999999</v>
      </c>
      <c r="P5" s="47" t="str">
        <f>+E4</f>
        <v>고액권</v>
      </c>
      <c r="Q5" s="48">
        <f>SUM(F4+K4+F17+K17+F35+K35)</f>
        <v>315000</v>
      </c>
      <c r="R5" s="49">
        <v>13</v>
      </c>
      <c r="S5" s="41" t="s">
        <v>20</v>
      </c>
    </row>
    <row r="6" spans="3:25" ht="16.5" customHeight="1">
      <c r="C6" s="42" t="s">
        <v>21</v>
      </c>
      <c r="D6" s="50">
        <v>0</v>
      </c>
      <c r="E6" s="105" t="str">
        <f>+'[1](1)'!E6</f>
        <v>블루/레드포인트</v>
      </c>
      <c r="F6" s="44"/>
      <c r="H6" s="94" t="str">
        <f t="shared" ref="H6:H13" si="2">+C6</f>
        <v>외상전표</v>
      </c>
      <c r="I6" s="50">
        <v>135.708</v>
      </c>
      <c r="J6" s="105" t="str">
        <f>+'[1](1)'!J6</f>
        <v>블루/레드포인트</v>
      </c>
      <c r="K6" s="44"/>
      <c r="M6" s="38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12500</v>
      </c>
      <c r="R6" s="49">
        <v>2.1</v>
      </c>
      <c r="S6" s="41" t="s">
        <v>23</v>
      </c>
    </row>
    <row r="7" spans="3:25" ht="16.5" customHeight="1">
      <c r="C7" s="42" t="s">
        <v>24</v>
      </c>
      <c r="D7" s="50"/>
      <c r="E7" s="42" t="str">
        <f>+'[1](1)'!E7</f>
        <v>롯대칠성</v>
      </c>
      <c r="F7" s="44"/>
      <c r="H7" s="94" t="str">
        <f t="shared" si="2"/>
        <v>효신(업)</v>
      </c>
      <c r="I7" s="50"/>
      <c r="J7" s="42" t="str">
        <f>+'[1](1)'!J7</f>
        <v>롯대칠성</v>
      </c>
      <c r="K7" s="44"/>
      <c r="M7" s="38"/>
      <c r="N7" s="51" t="str">
        <f t="shared" ref="N7:N14" si="3">+C6</f>
        <v>외상전표</v>
      </c>
      <c r="O7" s="54">
        <f>SUM(D6+I6+D19+I19+D37+I37)</f>
        <v>192.114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47</v>
      </c>
      <c r="S7" s="41" t="s">
        <v>6</v>
      </c>
    </row>
    <row r="8" spans="3:25" ht="16.5" customHeight="1">
      <c r="C8" s="42" t="s">
        <v>26</v>
      </c>
      <c r="D8" s="50"/>
      <c r="E8" s="42" t="str">
        <f>+'[1](1)'!E8</f>
        <v>신용카드</v>
      </c>
      <c r="F8" s="44">
        <v>7551586</v>
      </c>
      <c r="H8" s="94" t="str">
        <f t="shared" si="2"/>
        <v>자가소비</v>
      </c>
      <c r="I8" s="50"/>
      <c r="J8" s="42" t="str">
        <f>+'[1](1)'!J8</f>
        <v>신용카드</v>
      </c>
      <c r="K8" s="44">
        <v>17126608</v>
      </c>
      <c r="M8" s="38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0"/>
    </row>
    <row r="9" spans="3:25" ht="16.5" customHeight="1">
      <c r="C9" s="42" t="s">
        <v>46</v>
      </c>
      <c r="D9" s="50"/>
      <c r="E9" s="42" t="str">
        <f>+'[1](1)'!E9</f>
        <v>상품권</v>
      </c>
      <c r="F9" s="44"/>
      <c r="H9" s="94" t="str">
        <f t="shared" si="2"/>
        <v>-</v>
      </c>
      <c r="I9" s="50"/>
      <c r="J9" s="42" t="str">
        <f>+'[1](1)'!J9</f>
        <v>상품권</v>
      </c>
      <c r="K9" s="44"/>
      <c r="M9" s="38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24877467</v>
      </c>
      <c r="R9" s="40"/>
    </row>
    <row r="10" spans="3:25" ht="16.5" customHeight="1">
      <c r="C10" s="42" t="s">
        <v>49</v>
      </c>
      <c r="D10" s="50">
        <v>67.135999999999996</v>
      </c>
      <c r="E10" s="42" t="str">
        <f>+'[1](1)'!E10</f>
        <v>OK케시백</v>
      </c>
      <c r="F10" s="44">
        <v>10000</v>
      </c>
      <c r="H10" s="94" t="str">
        <f t="shared" si="2"/>
        <v>고객우대</v>
      </c>
      <c r="I10" s="50">
        <v>151.233</v>
      </c>
      <c r="J10" s="42" t="str">
        <f>+'[1](1)'!J10</f>
        <v>OK케시백</v>
      </c>
      <c r="K10" s="44"/>
      <c r="M10" s="38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</row>
    <row r="11" spans="3:25" ht="16.5" customHeight="1" thickBot="1">
      <c r="C11" s="42" t="s">
        <v>46</v>
      </c>
      <c r="D11" s="55">
        <f>SUM(D10*-35)</f>
        <v>-2349.7599999999998</v>
      </c>
      <c r="E11" s="42" t="str">
        <f>+'[1](1)'!E11</f>
        <v>모바일</v>
      </c>
      <c r="F11" s="44"/>
      <c r="H11" s="94" t="str">
        <f t="shared" si="2"/>
        <v>-</v>
      </c>
      <c r="I11" s="55">
        <f>SUM(I10*-35)</f>
        <v>-5293.1549999999997</v>
      </c>
      <c r="J11" s="56" t="str">
        <f>+'[1](1)'!J11</f>
        <v>모바일</v>
      </c>
      <c r="K11" s="44">
        <v>20000</v>
      </c>
      <c r="M11" s="38"/>
      <c r="N11" s="51" t="str">
        <f t="shared" si="3"/>
        <v>고객우대</v>
      </c>
      <c r="O11" s="54">
        <f>SUM(D10+I10+D23+I23+D41+I41)</f>
        <v>261.56600000000003</v>
      </c>
      <c r="P11" s="51" t="str">
        <f t="shared" si="4"/>
        <v>OK케시백</v>
      </c>
      <c r="Q11" s="53">
        <f>SUM(F10+K10+F23+K23+F41+K41)</f>
        <v>10000</v>
      </c>
      <c r="R11" s="49"/>
    </row>
    <row r="12" spans="3:25" ht="16.5" customHeight="1" thickBot="1">
      <c r="C12" s="56" t="s">
        <v>46</v>
      </c>
      <c r="D12" s="57"/>
      <c r="E12" s="56" t="str">
        <f>+'[1](1)'!E12</f>
        <v>제로페이</v>
      </c>
      <c r="F12" s="58"/>
      <c r="H12" s="95" t="str">
        <f t="shared" si="2"/>
        <v>-</v>
      </c>
      <c r="I12" s="57"/>
      <c r="J12" s="29" t="str">
        <f>+'[1](1)'!J12</f>
        <v>제로페이</v>
      </c>
      <c r="K12" s="58"/>
      <c r="M12" s="38"/>
      <c r="N12" s="51" t="str">
        <f t="shared" si="3"/>
        <v>-</v>
      </c>
      <c r="O12" s="52">
        <f>SUM(O11*-35)</f>
        <v>-9154.8100000000013</v>
      </c>
      <c r="P12" s="51" t="str">
        <f t="shared" si="4"/>
        <v>모바일</v>
      </c>
      <c r="Q12" s="53">
        <f>SUM(F11+K11+F24+K24+F42+K42)</f>
        <v>20000</v>
      </c>
      <c r="R12" s="40"/>
    </row>
    <row r="13" spans="3:25" ht="16.5" customHeight="1" thickBot="1">
      <c r="C13" s="59" t="s">
        <v>33</v>
      </c>
      <c r="D13" s="60">
        <f>SUM((D4-D5-D6-D7-D8-D9)*$I$1+D11)</f>
        <v>7596472.6399999997</v>
      </c>
      <c r="E13" s="29" t="str">
        <f>+'[1](1)'!E13</f>
        <v>합계</v>
      </c>
      <c r="F13" s="61">
        <f>SUM(F4:F12)</f>
        <v>7596086</v>
      </c>
      <c r="G13" s="62"/>
      <c r="H13" s="92" t="str">
        <f t="shared" si="2"/>
        <v>합계</v>
      </c>
      <c r="I13" s="60">
        <f>SUM((I4-I5-I6-I7-I8-I9)*$I$1+I11)</f>
        <v>9774411.5010000002</v>
      </c>
      <c r="J13" s="29" t="str">
        <f t="shared" ref="J13" si="5">+E13</f>
        <v>합계</v>
      </c>
      <c r="K13" s="61">
        <f>IF(K8=0,0,SUM(K4:K12)-F8)</f>
        <v>9764322</v>
      </c>
      <c r="M13" s="38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Y13" s="66"/>
    </row>
    <row r="14" spans="3:25" ht="16.5" customHeight="1" thickBot="1">
      <c r="C14" s="37"/>
      <c r="F14" s="67">
        <f>SUM(F13-D13)</f>
        <v>-386.63999999966472</v>
      </c>
      <c r="K14" s="67">
        <f>SUM(K13-I13)</f>
        <v>-10089.501000000164</v>
      </c>
      <c r="N14" s="39" t="str">
        <f t="shared" si="3"/>
        <v>합계</v>
      </c>
      <c r="O14" s="68">
        <f>SUM((O5-O6-O7-O8-O9-O10)*+$I$1+O12)</f>
        <v>25246507.502</v>
      </c>
      <c r="P14" s="39" t="str">
        <f t="shared" si="4"/>
        <v>합계</v>
      </c>
      <c r="Q14" s="69">
        <f>SUM(Q5:Q13)</f>
        <v>25234967</v>
      </c>
    </row>
    <row r="15" spans="3:25" ht="16.5" customHeight="1" thickBot="1">
      <c r="C15" s="27">
        <v>3</v>
      </c>
      <c r="H15" s="27">
        <v>4</v>
      </c>
      <c r="Q15" s="70">
        <f>SUM(F14+K14+F27+K27)</f>
        <v>-11540.502000000328</v>
      </c>
    </row>
    <row r="16" spans="3:25" ht="16.5" customHeight="1" thickBot="1">
      <c r="C16" s="96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H16" s="92" t="str">
        <f>+C3</f>
        <v>제   목</v>
      </c>
      <c r="I16" s="29" t="str">
        <f>+D3</f>
        <v>수량 및 금액</v>
      </c>
      <c r="J16" s="29" t="str">
        <f>+E3</f>
        <v>제   목</v>
      </c>
      <c r="K16" s="29" t="str">
        <f>+F3</f>
        <v>수량 및 금액</v>
      </c>
    </row>
    <row r="17" spans="3:19" ht="16.5" customHeight="1" thickBot="1">
      <c r="C17" s="93" t="str">
        <f>+C4</f>
        <v>판매량</v>
      </c>
      <c r="D17" s="35">
        <v>7689.2889999999998</v>
      </c>
      <c r="E17" s="34" t="str">
        <f>+E4</f>
        <v>고액권</v>
      </c>
      <c r="F17" s="36">
        <v>120000</v>
      </c>
      <c r="H17" s="93" t="str">
        <f>+C4</f>
        <v>판매량</v>
      </c>
      <c r="I17" s="35"/>
      <c r="J17" s="34" t="str">
        <f>+E4</f>
        <v>고액권</v>
      </c>
      <c r="K17" s="36"/>
      <c r="R17" s="32"/>
      <c r="S17" s="32"/>
    </row>
    <row r="18" spans="3:19" ht="16.5" customHeight="1" thickBot="1">
      <c r="C18" s="94" t="str">
        <f>+C5</f>
        <v>법인전표</v>
      </c>
      <c r="D18" s="43"/>
      <c r="E18" s="42" t="str">
        <f>+E5</f>
        <v>천원권</v>
      </c>
      <c r="F18" s="44">
        <v>3700</v>
      </c>
      <c r="H18" s="94" t="str">
        <f>+C5</f>
        <v>법인전표</v>
      </c>
      <c r="I18" s="43"/>
      <c r="J18" s="42" t="str">
        <f>+E5</f>
        <v>천원권</v>
      </c>
      <c r="K18" s="44"/>
      <c r="N18" s="130" t="s">
        <v>34</v>
      </c>
      <c r="O18" s="143"/>
      <c r="P18" s="116" t="s">
        <v>35</v>
      </c>
      <c r="Q18" s="71" t="s">
        <v>36</v>
      </c>
      <c r="R18" s="32"/>
      <c r="S18" s="32"/>
    </row>
    <row r="19" spans="3:19" ht="16.5" customHeight="1">
      <c r="C19" s="94" t="str">
        <f t="shared" ref="C19:C26" si="7">+C6</f>
        <v>외상전표</v>
      </c>
      <c r="D19" s="50">
        <v>56.405999999999999</v>
      </c>
      <c r="E19" s="105" t="str">
        <f t="shared" ref="E19:E26" si="8">+E6</f>
        <v>블루/레드포인트</v>
      </c>
      <c r="F19" s="44"/>
      <c r="H19" s="94" t="str">
        <f t="shared" ref="H19:H26" si="9">+C6</f>
        <v>외상전표</v>
      </c>
      <c r="I19" s="50"/>
      <c r="J19" s="105" t="str">
        <f t="shared" ref="J19:J26" si="10">+E6</f>
        <v>블루/레드포인트</v>
      </c>
      <c r="K19" s="44"/>
      <c r="N19" s="134" t="s">
        <v>37</v>
      </c>
      <c r="O19" s="135"/>
      <c r="P19" s="117">
        <v>15</v>
      </c>
      <c r="Q19" s="48">
        <f>SUM(P19*1000)</f>
        <v>15000</v>
      </c>
      <c r="R19" s="32"/>
      <c r="S19" s="32"/>
    </row>
    <row r="20" spans="3:19" ht="16.5" customHeight="1">
      <c r="C20" s="94" t="str">
        <f t="shared" si="7"/>
        <v>효신(업)</v>
      </c>
      <c r="D20" s="50"/>
      <c r="E20" s="42" t="str">
        <f t="shared" si="8"/>
        <v>롯대칠성</v>
      </c>
      <c r="F20" s="107"/>
      <c r="G20" s="108"/>
      <c r="H20" s="109" t="str">
        <f t="shared" si="9"/>
        <v>효신(업)</v>
      </c>
      <c r="I20" s="110"/>
      <c r="J20" s="42" t="str">
        <f t="shared" si="10"/>
        <v>롯대칠성</v>
      </c>
      <c r="K20" s="44"/>
      <c r="N20" s="140" t="s">
        <v>38</v>
      </c>
      <c r="O20" s="141"/>
      <c r="P20" s="118">
        <v>65</v>
      </c>
      <c r="Q20" s="53">
        <f>SUM(P20*1000)</f>
        <v>65000</v>
      </c>
      <c r="R20" s="32"/>
      <c r="S20" s="32"/>
    </row>
    <row r="21" spans="3:19" ht="16.5" customHeight="1">
      <c r="C21" s="94" t="str">
        <f t="shared" si="7"/>
        <v>자가소비</v>
      </c>
      <c r="D21" s="50"/>
      <c r="E21" s="42" t="str">
        <f t="shared" si="8"/>
        <v>신용카드</v>
      </c>
      <c r="F21" s="44">
        <v>24877467</v>
      </c>
      <c r="H21" s="94" t="str">
        <f t="shared" si="9"/>
        <v>자가소비</v>
      </c>
      <c r="I21" s="50"/>
      <c r="J21" s="42" t="str">
        <f t="shared" si="10"/>
        <v>신용카드</v>
      </c>
      <c r="K21" s="44"/>
      <c r="N21" s="140" t="s">
        <v>56</v>
      </c>
      <c r="O21" s="141"/>
      <c r="P21" s="118">
        <v>6</v>
      </c>
      <c r="Q21" s="53"/>
      <c r="R21" s="32"/>
      <c r="S21" s="32"/>
    </row>
    <row r="22" spans="3:19" ht="16.5" customHeight="1">
      <c r="C22" s="94" t="str">
        <f t="shared" si="7"/>
        <v>-</v>
      </c>
      <c r="D22" s="50"/>
      <c r="E22" s="42" t="str">
        <f t="shared" si="8"/>
        <v>상품권</v>
      </c>
      <c r="F22" s="44"/>
      <c r="H22" s="94" t="str">
        <f t="shared" si="9"/>
        <v>-</v>
      </c>
      <c r="I22" s="50"/>
      <c r="J22" s="42" t="str">
        <f t="shared" si="10"/>
        <v>상품권</v>
      </c>
      <c r="K22" s="44"/>
      <c r="N22" s="142" t="s">
        <v>58</v>
      </c>
      <c r="O22" s="137"/>
      <c r="P22" s="118">
        <v>18</v>
      </c>
      <c r="Q22" s="53"/>
      <c r="R22" s="32"/>
      <c r="S22" s="32"/>
    </row>
    <row r="23" spans="3:19" ht="16.5" customHeight="1">
      <c r="C23" s="94" t="str">
        <f t="shared" si="7"/>
        <v>고객우대</v>
      </c>
      <c r="D23" s="50">
        <v>43.197000000000003</v>
      </c>
      <c r="E23" s="42" t="str">
        <f t="shared" si="8"/>
        <v>OK케시백</v>
      </c>
      <c r="F23" s="44"/>
      <c r="H23" s="94" t="str">
        <f t="shared" si="9"/>
        <v>고객우대</v>
      </c>
      <c r="I23" s="50"/>
      <c r="J23" s="42" t="str">
        <f t="shared" si="10"/>
        <v>OK케시백</v>
      </c>
      <c r="K23" s="44"/>
      <c r="N23" s="136" t="s">
        <v>60</v>
      </c>
      <c r="O23" s="137"/>
      <c r="P23" s="118">
        <v>10</v>
      </c>
      <c r="Q23" s="53"/>
      <c r="R23" s="32"/>
      <c r="S23" s="32"/>
    </row>
    <row r="24" spans="3:19" ht="16.5" customHeight="1">
      <c r="C24" s="94" t="str">
        <f t="shared" si="7"/>
        <v>-</v>
      </c>
      <c r="D24" s="55">
        <f>SUM(D23*-35)</f>
        <v>-1511.895</v>
      </c>
      <c r="E24" s="42" t="str">
        <f t="shared" si="8"/>
        <v>모바일</v>
      </c>
      <c r="F24" s="44"/>
      <c r="H24" s="94" t="str">
        <f t="shared" si="9"/>
        <v>-</v>
      </c>
      <c r="I24" s="55">
        <f>SUM(I23*-35)</f>
        <v>0</v>
      </c>
      <c r="J24" s="42" t="str">
        <f t="shared" si="10"/>
        <v>모바일</v>
      </c>
      <c r="K24" s="44"/>
      <c r="N24" s="136" t="s">
        <v>63</v>
      </c>
      <c r="O24" s="137"/>
      <c r="P24" s="118">
        <v>9</v>
      </c>
      <c r="Q24" s="53"/>
      <c r="R24" s="32"/>
      <c r="S24" s="32"/>
    </row>
    <row r="25" spans="3:19" ht="16.5" customHeight="1" thickBot="1">
      <c r="C25" s="95" t="str">
        <f t="shared" si="7"/>
        <v>-</v>
      </c>
      <c r="D25" s="57"/>
      <c r="E25" s="56" t="str">
        <f t="shared" si="8"/>
        <v>제로페이</v>
      </c>
      <c r="F25" s="58"/>
      <c r="H25" s="95" t="str">
        <f t="shared" si="9"/>
        <v>-</v>
      </c>
      <c r="I25" s="57"/>
      <c r="J25" s="56" t="str">
        <f t="shared" si="10"/>
        <v>제로페이</v>
      </c>
      <c r="K25" s="58"/>
      <c r="N25" s="136"/>
      <c r="O25" s="137"/>
      <c r="P25" s="118"/>
      <c r="Q25" s="125"/>
      <c r="R25" s="32"/>
      <c r="S25" s="32"/>
    </row>
    <row r="26" spans="3:19" ht="16.5" customHeight="1" thickBot="1">
      <c r="C26" s="92" t="str">
        <f t="shared" si="7"/>
        <v>합계</v>
      </c>
      <c r="D26" s="60">
        <f>SUM((D17-D18-D19-D20-D21-D22)*$I$1+D24)</f>
        <v>7875623.3610000005</v>
      </c>
      <c r="E26" s="29" t="str">
        <f t="shared" si="8"/>
        <v>합계</v>
      </c>
      <c r="F26" s="61">
        <f>IF(F21=0,0,SUM(F17:F25)-K8)</f>
        <v>7874559</v>
      </c>
      <c r="G26" s="62"/>
      <c r="H26" s="92" t="str">
        <f t="shared" si="9"/>
        <v>합계</v>
      </c>
      <c r="I26" s="60">
        <f>SUM((I17-I18-I19-I20-I21-I22)*$I$1+I24)</f>
        <v>0</v>
      </c>
      <c r="J26" s="29" t="str">
        <f t="shared" si="10"/>
        <v>합계</v>
      </c>
      <c r="K26" s="61">
        <f>IF(K21=0,0,SUM(K17:K25)-F26)</f>
        <v>0</v>
      </c>
      <c r="N26" s="136"/>
      <c r="O26" s="137"/>
      <c r="P26" s="72"/>
      <c r="Q26" s="113"/>
      <c r="R26" s="32"/>
      <c r="S26" s="32"/>
    </row>
    <row r="27" spans="3:19" ht="15.75" customHeight="1" thickBot="1">
      <c r="F27" s="67">
        <f>SUM(F26-D26)</f>
        <v>-1064.3610000004992</v>
      </c>
      <c r="K27" s="67">
        <f>SUM(K26-I26)</f>
        <v>0</v>
      </c>
      <c r="N27" s="138" t="s">
        <v>39</v>
      </c>
      <c r="O27" s="139"/>
      <c r="P27" s="119">
        <f>+P28-SUM(P19:P26)</f>
        <v>-7</v>
      </c>
      <c r="Q27" s="73"/>
    </row>
    <row r="28" spans="3:19" ht="23.25" customHeight="1" thickBot="1">
      <c r="F28" s="67"/>
      <c r="K28" s="67"/>
      <c r="N28" s="130" t="s">
        <v>40</v>
      </c>
      <c r="O28" s="131"/>
      <c r="P28" s="120">
        <v>116</v>
      </c>
      <c r="Q28" s="69">
        <f>SUM(Q19:Q27)</f>
        <v>80000</v>
      </c>
    </row>
    <row r="29" spans="3:19" ht="21.75" customHeight="1" thickBot="1">
      <c r="F29" s="67"/>
      <c r="K29" s="67"/>
    </row>
    <row r="30" spans="3:19" ht="21.75" customHeight="1">
      <c r="F30" s="67"/>
      <c r="K30" s="67"/>
      <c r="N30" s="111" t="s">
        <v>50</v>
      </c>
      <c r="O30" s="100" t="s">
        <v>51</v>
      </c>
      <c r="P30" s="100" t="s">
        <v>52</v>
      </c>
      <c r="Q30" s="101" t="s">
        <v>53</v>
      </c>
    </row>
    <row r="31" spans="3:19" ht="21.75" customHeight="1" thickBot="1">
      <c r="F31" s="67"/>
      <c r="K31" s="67"/>
      <c r="N31" s="112"/>
      <c r="O31" s="102">
        <v>31749</v>
      </c>
      <c r="P31" s="103">
        <v>31796</v>
      </c>
      <c r="Q31" s="104">
        <f>P31-O31</f>
        <v>47</v>
      </c>
    </row>
    <row r="32" spans="3:19" ht="21.75" customHeight="1">
      <c r="F32" s="67"/>
      <c r="K32" s="67"/>
    </row>
    <row r="33" spans="3:11" ht="21.75" customHeight="1" thickBot="1">
      <c r="C33" s="27">
        <v>5</v>
      </c>
      <c r="H33" s="27">
        <v>6</v>
      </c>
    </row>
    <row r="34" spans="3:11" ht="21.75" customHeight="1" thickBot="1">
      <c r="C34" s="29" t="s">
        <v>13</v>
      </c>
      <c r="D34" s="29" t="s">
        <v>14</v>
      </c>
      <c r="E34" s="29" t="s">
        <v>13</v>
      </c>
      <c r="F34" s="30" t="s">
        <v>14</v>
      </c>
      <c r="H34" s="29" t="s">
        <v>13</v>
      </c>
      <c r="I34" s="29" t="s">
        <v>14</v>
      </c>
      <c r="J34" s="29" t="s">
        <v>13</v>
      </c>
      <c r="K34" s="30" t="s">
        <v>14</v>
      </c>
    </row>
    <row r="35" spans="3:11" ht="21.75" customHeight="1">
      <c r="C35" s="34" t="s">
        <v>15</v>
      </c>
      <c r="D35" s="74"/>
      <c r="E35" s="34" t="s">
        <v>16</v>
      </c>
      <c r="F35" s="36"/>
      <c r="H35" s="34" t="s">
        <v>15</v>
      </c>
      <c r="I35" s="74"/>
      <c r="J35" s="34" t="s">
        <v>16</v>
      </c>
      <c r="K35" s="36"/>
    </row>
    <row r="36" spans="3:11" ht="21.75" customHeight="1">
      <c r="C36" s="42" t="s">
        <v>18</v>
      </c>
      <c r="D36" s="75"/>
      <c r="E36" s="42" t="s">
        <v>19</v>
      </c>
      <c r="F36" s="44"/>
      <c r="H36" s="42" t="s">
        <v>18</v>
      </c>
      <c r="I36" s="75"/>
      <c r="J36" s="42" t="s">
        <v>19</v>
      </c>
      <c r="K36" s="44"/>
    </row>
    <row r="37" spans="3:11" ht="21.75" customHeight="1">
      <c r="C37" s="42" t="s">
        <v>21</v>
      </c>
      <c r="D37" s="76"/>
      <c r="E37" s="42" t="s">
        <v>22</v>
      </c>
      <c r="F37" s="44"/>
      <c r="H37" s="42" t="s">
        <v>21</v>
      </c>
      <c r="I37" s="76"/>
      <c r="J37" s="42" t="s">
        <v>22</v>
      </c>
      <c r="K37" s="44"/>
    </row>
    <row r="38" spans="3:11" ht="21.75" customHeight="1">
      <c r="C38" s="42" t="s">
        <v>24</v>
      </c>
      <c r="D38" s="76"/>
      <c r="E38" s="42" t="s">
        <v>25</v>
      </c>
      <c r="F38" s="44"/>
      <c r="H38" s="42" t="s">
        <v>24</v>
      </c>
      <c r="I38" s="76"/>
      <c r="J38" s="42" t="s">
        <v>25</v>
      </c>
      <c r="K38" s="44"/>
    </row>
    <row r="39" spans="3:11" ht="21.75" customHeight="1">
      <c r="C39" s="42" t="s">
        <v>26</v>
      </c>
      <c r="D39" s="76"/>
      <c r="E39" s="42" t="s">
        <v>27</v>
      </c>
      <c r="F39" s="44"/>
      <c r="H39" s="42" t="s">
        <v>26</v>
      </c>
      <c r="I39" s="76"/>
      <c r="J39" s="42" t="s">
        <v>27</v>
      </c>
      <c r="K39" s="44"/>
    </row>
    <row r="40" spans="3:11" ht="21.75" customHeight="1">
      <c r="C40" s="42"/>
      <c r="D40" s="76"/>
      <c r="E40" s="42" t="s">
        <v>28</v>
      </c>
      <c r="F40" s="44"/>
      <c r="H40" s="42"/>
      <c r="I40" s="76"/>
      <c r="J40" s="42" t="s">
        <v>28</v>
      </c>
      <c r="K40" s="44"/>
    </row>
    <row r="41" spans="3:11" ht="21.75" customHeight="1">
      <c r="C41" s="42" t="s">
        <v>29</v>
      </c>
      <c r="D41" s="76"/>
      <c r="E41" s="42" t="s">
        <v>30</v>
      </c>
      <c r="F41" s="44"/>
      <c r="H41" s="42" t="s">
        <v>29</v>
      </c>
      <c r="I41" s="76"/>
      <c r="J41" s="42" t="s">
        <v>30</v>
      </c>
      <c r="K41" s="44"/>
    </row>
    <row r="42" spans="3:11" ht="21.75" customHeight="1">
      <c r="C42" s="42"/>
      <c r="D42" s="77">
        <f>SUM(D41*-50)</f>
        <v>0</v>
      </c>
      <c r="E42" s="42" t="s">
        <v>31</v>
      </c>
      <c r="F42" s="44"/>
      <c r="H42" s="42"/>
      <c r="I42" s="77">
        <f>SUM(I41*-50)</f>
        <v>0</v>
      </c>
      <c r="J42" s="42" t="s">
        <v>31</v>
      </c>
      <c r="K42" s="44"/>
    </row>
    <row r="43" spans="3:11" ht="21.75" customHeight="1" thickBot="1">
      <c r="C43" s="56"/>
      <c r="D43" s="78"/>
      <c r="E43" s="56" t="s">
        <v>32</v>
      </c>
      <c r="F43" s="58"/>
      <c r="H43" s="56"/>
      <c r="I43" s="78"/>
      <c r="J43" s="56" t="s">
        <v>32</v>
      </c>
      <c r="K43" s="58"/>
    </row>
    <row r="44" spans="3:11" ht="21.75" customHeight="1" thickBot="1">
      <c r="C44" s="59" t="s">
        <v>33</v>
      </c>
      <c r="D44" s="79">
        <f>SUM((D35-D36-D37-D38-D39-D40)*I1+D42)</f>
        <v>0</v>
      </c>
      <c r="E44" s="59" t="s">
        <v>33</v>
      </c>
      <c r="F44" s="61">
        <f>SUM(F35:F43)</f>
        <v>0</v>
      </c>
      <c r="G44" s="62"/>
      <c r="H44" s="59" t="s">
        <v>33</v>
      </c>
      <c r="I44" s="79">
        <f>SUM((I35-I36-I37-I38-I39-I40)*I1+I42)</f>
        <v>0</v>
      </c>
      <c r="J44" s="59" t="s">
        <v>33</v>
      </c>
      <c r="K44" s="61">
        <f>SUM(K35:K43)</f>
        <v>0</v>
      </c>
    </row>
    <row r="45" spans="3:11" ht="21.75" customHeight="1">
      <c r="F45" s="67">
        <f>SUM(F44-D44)</f>
        <v>0</v>
      </c>
      <c r="K45" s="67">
        <f>SUM(K44-I44)</f>
        <v>0</v>
      </c>
    </row>
  </sheetData>
  <mergeCells count="13">
    <mergeCell ref="N28:O28"/>
    <mergeCell ref="P3:Q3"/>
    <mergeCell ref="N2:Q2"/>
    <mergeCell ref="N19:O19"/>
    <mergeCell ref="N24:O24"/>
    <mergeCell ref="N27:O27"/>
    <mergeCell ref="N20:O20"/>
    <mergeCell ref="N22:O22"/>
    <mergeCell ref="N23:O23"/>
    <mergeCell ref="N18:O18"/>
    <mergeCell ref="N21:O21"/>
    <mergeCell ref="N25:O25"/>
    <mergeCell ref="N26:O26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E28" sqref="E2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10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4.8410000000000002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ROUND((+'(9)'!L2*(C1-1)+L1)/C1,3)</f>
        <v>9.7520000000000007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97.52000000000001</v>
      </c>
      <c r="M3" s="18" t="s">
        <v>10</v>
      </c>
      <c r="N3" s="3"/>
      <c r="O3" s="3"/>
      <c r="P3" s="145" t="str">
        <f>+'(1)'!C1&amp;"년"&amp;'(1)'!E1&amp;"월"&amp;C1&amp;"일"</f>
        <v>2024년2월10일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4363.7569999999996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3925.127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33614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1000</v>
      </c>
      <c r="L5" s="2"/>
      <c r="M5" s="20"/>
      <c r="N5" s="45" t="str">
        <f>+C4</f>
        <v>판매량</v>
      </c>
      <c r="O5" s="46">
        <f>SUM(D4+I4+D17+I17+D35+I35)</f>
        <v>8288.884</v>
      </c>
      <c r="P5" s="47" t="str">
        <f>+E4</f>
        <v>고액권</v>
      </c>
      <c r="Q5" s="48">
        <f>SUM(F4+K4+F17+K17+F35+K35)</f>
        <v>300000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41.158000000000001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4000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41.158000000000001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4302458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8202386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8202386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4460922.1679999996</v>
      </c>
      <c r="E13" s="29" t="str">
        <f>+'[1](1)'!E13</f>
        <v>합계</v>
      </c>
      <c r="F13" s="61">
        <f>SUM(F4:F12)</f>
        <v>4460458</v>
      </c>
      <c r="G13" s="62"/>
      <c r="H13" s="29" t="str">
        <f t="shared" si="3"/>
        <v>합계</v>
      </c>
      <c r="I13" s="60">
        <f>SUM((I4-I5-I6-I7-I8-I9)*$I$1+I11)</f>
        <v>4050731.0639999998</v>
      </c>
      <c r="J13" s="29" t="str">
        <f t="shared" ref="J13" si="6">+E13</f>
        <v>합계</v>
      </c>
      <c r="K13" s="61">
        <f>IF(K8=0,0,SUM(K4:K12)-F8)</f>
        <v>4050928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-464.16799999959767</v>
      </c>
      <c r="G14" s="27"/>
      <c r="H14" s="27"/>
      <c r="I14" s="27"/>
      <c r="J14" s="27"/>
      <c r="K14" s="67">
        <f>SUM(K13-I13)</f>
        <v>196.93600000021979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16495.452000000001</v>
      </c>
      <c r="P14" s="39" t="str">
        <f t="shared" si="5"/>
        <v>합계</v>
      </c>
      <c r="Q14" s="69">
        <f>SUM(Q5:Q13)</f>
        <v>8511386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-267.23199999937788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0</v>
      </c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32322</v>
      </c>
      <c r="P31" s="103">
        <v>32322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F30" sqref="F30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11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5.9669999999999996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ROUND((+'(10)'!L2*(C1-1)+L1)/C1,3)</f>
        <v>9.4079999999999995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103.488</v>
      </c>
      <c r="M3" s="18" t="s">
        <v>10</v>
      </c>
      <c r="N3" s="3"/>
      <c r="O3" s="3"/>
      <c r="P3" s="145" t="str">
        <f>+'(1)'!C1&amp;"년"&amp;'(1)'!E1&amp;"월"&amp;C1&amp;"일"</f>
        <v>2024년2월11일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5536.1540000000005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4681.46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23179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10217.614000000001</v>
      </c>
      <c r="P5" s="47" t="str">
        <f>+E4</f>
        <v>고액권</v>
      </c>
      <c r="Q5" s="48">
        <f>SUM(F4+K4+F17+K17+F35+K35)</f>
        <v>235000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6000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5560888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10231801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10231801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16000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>
        <v>6000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49646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5713310.9280000003</v>
      </c>
      <c r="E13" s="29" t="str">
        <f>+'[1](1)'!E13</f>
        <v>합계</v>
      </c>
      <c r="F13" s="61">
        <f>SUM(F4:F12)</f>
        <v>5713534</v>
      </c>
      <c r="G13" s="62"/>
      <c r="H13" s="29" t="str">
        <f t="shared" si="3"/>
        <v>합계</v>
      </c>
      <c r="I13" s="60">
        <f>SUM((I4-I5-I6-I7-I8-I9)*$I$1+I11)</f>
        <v>4831266.72</v>
      </c>
      <c r="J13" s="29" t="str">
        <f t="shared" ref="J13" si="6">+E13</f>
        <v>합계</v>
      </c>
      <c r="K13" s="61">
        <f>IF(K8=0,0,SUM(K4:K12)-F8)</f>
        <v>4830913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49646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223.07199999969453</v>
      </c>
      <c r="G14" s="27"/>
      <c r="H14" s="27"/>
      <c r="I14" s="27"/>
      <c r="J14" s="27"/>
      <c r="K14" s="67">
        <f>SUM(K13-I13)</f>
        <v>-353.71999999973923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20435.228000000003</v>
      </c>
      <c r="P14" s="39" t="str">
        <f t="shared" si="5"/>
        <v>합계</v>
      </c>
      <c r="Q14" s="69">
        <f>SUM(Q5:Q13)</f>
        <v>10544447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-130.6480000000447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55</v>
      </c>
      <c r="Q20" s="53">
        <f>SUM(P20*1000)</f>
        <v>55000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84</v>
      </c>
      <c r="Q28" s="69">
        <f>SUM(Q19:Q27)</f>
        <v>66000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32322</v>
      </c>
      <c r="P31" s="103">
        <v>32360</v>
      </c>
      <c r="Q31" s="104">
        <f>P31-O31</f>
        <v>38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P23" sqref="P23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12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6.3630000000000004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ROUND((+'(11)'!L2*(C1-1)+L1)/C1,3)</f>
        <v>9.1539999999999999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109.848</v>
      </c>
      <c r="M3" s="18" t="s">
        <v>10</v>
      </c>
      <c r="N3" s="3"/>
      <c r="O3" s="3"/>
      <c r="P3" s="145" t="str">
        <f>+'(1)'!C1&amp;"년"&amp;'(1)'!E1&amp;"월"&amp;C1&amp;"일"</f>
        <v>2024년2월12일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6339.6409999999996</v>
      </c>
      <c r="E4" s="34" t="str">
        <f>+'[1](1)'!E4</f>
        <v>고액권</v>
      </c>
      <c r="F4" s="36">
        <v>150000</v>
      </c>
      <c r="G4" s="27"/>
      <c r="H4" s="34" t="str">
        <f>+C4</f>
        <v>판매량</v>
      </c>
      <c r="I4" s="35">
        <v>4556.4610000000002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48348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2300</v>
      </c>
      <c r="L5" s="2"/>
      <c r="M5" s="20"/>
      <c r="N5" s="45" t="str">
        <f>+C4</f>
        <v>판매량</v>
      </c>
      <c r="O5" s="46">
        <f>SUM(D4+I4+D17+I17+D35+I35)</f>
        <v>10896.101999999999</v>
      </c>
      <c r="P5" s="47" t="str">
        <f>+E4</f>
        <v>고액권</v>
      </c>
      <c r="Q5" s="48">
        <f>SUM(F4+K4+F17+K17+F35+K35)</f>
        <v>260000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4300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67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6386452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10971880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10971880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109.755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-3841.4249999999997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109.755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-3841.4249999999997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6542509.5119999992</v>
      </c>
      <c r="E13" s="29" t="str">
        <f>+'[1](1)'!E13</f>
        <v>합계</v>
      </c>
      <c r="F13" s="61">
        <f>SUM(F4:F12)</f>
        <v>6543452</v>
      </c>
      <c r="G13" s="62"/>
      <c r="H13" s="29" t="str">
        <f t="shared" si="3"/>
        <v>합계</v>
      </c>
      <c r="I13" s="60">
        <f>SUM((I4-I5-I6-I7-I8-I9)*$I$1+I11)</f>
        <v>4698426.3270000005</v>
      </c>
      <c r="J13" s="29" t="str">
        <f t="shared" ref="J13" si="6">+E13</f>
        <v>합계</v>
      </c>
      <c r="K13" s="61">
        <f>IF(K8=0,0,SUM(K4:K12)-F8)</f>
        <v>4697728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942.48800000082701</v>
      </c>
      <c r="G14" s="27"/>
      <c r="H14" s="27"/>
      <c r="I14" s="27"/>
      <c r="J14" s="27"/>
      <c r="K14" s="67">
        <f>SUM(K13-I13)</f>
        <v>-698.32700000051409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17950.778999999999</v>
      </c>
      <c r="P14" s="39" t="str">
        <f t="shared" si="5"/>
        <v>합계</v>
      </c>
      <c r="Q14" s="69">
        <f>SUM(Q5:Q13)</f>
        <v>11241180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244.16100000031292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93</v>
      </c>
      <c r="Q20" s="53">
        <f>SUM(P20*1000)</f>
        <v>93000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16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115</v>
      </c>
      <c r="Q28" s="69">
        <f>SUM(Q19:Q27)</f>
        <v>106000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32360</v>
      </c>
      <c r="P31" s="103">
        <v>32418</v>
      </c>
      <c r="Q31" s="104">
        <f>P31-O31</f>
        <v>58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8" sqref="R8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13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9.5289999999999999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ROUND((+'(12)'!L2*(C1-1)+L1)/C1,3)</f>
        <v>9.1829999999999998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119.37899999999999</v>
      </c>
      <c r="M3" s="18" t="s">
        <v>10</v>
      </c>
      <c r="N3" s="3"/>
      <c r="O3" s="3"/>
      <c r="P3" s="145" t="str">
        <f>+'(1)'!C1&amp;"년"&amp;'(1)'!E1&amp;"월"&amp;C1&amp;"일"</f>
        <v>2024년2월13일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9282.1049999999996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7034.3249999999998</v>
      </c>
      <c r="J4" s="42" t="str">
        <f>+'[1](1)'!J4</f>
        <v>고액권</v>
      </c>
      <c r="K4" s="36">
        <v>20000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32335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2600</v>
      </c>
      <c r="L5" s="2"/>
      <c r="M5" s="20"/>
      <c r="N5" s="45" t="str">
        <f>+C4</f>
        <v>판매량</v>
      </c>
      <c r="O5" s="46">
        <f>SUM(D4+I4+D17+I17+D35+I35)</f>
        <v>16316.43</v>
      </c>
      <c r="P5" s="47" t="str">
        <f>+E4</f>
        <v>고액권</v>
      </c>
      <c r="Q5" s="48">
        <f>SUM(F4+K4+F17+K17+F35+K35)</f>
        <v>115000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82.272000000000006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4600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82.272000000000006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9331638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16531568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16531568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214.06100000000001</v>
      </c>
      <c r="E10" s="42" t="str">
        <f>+'[1](1)'!E10</f>
        <v>OK케시백</v>
      </c>
      <c r="F10" s="44">
        <v>38000</v>
      </c>
      <c r="G10" s="27"/>
      <c r="H10" s="42" t="str">
        <f t="shared" si="3"/>
        <v>고객우대</v>
      </c>
      <c r="I10" s="50">
        <v>189.64099999999999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-7492.1350000000002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-6637.4349999999995</v>
      </c>
      <c r="J11" s="56" t="str">
        <f>+'[1](1)'!J11</f>
        <v>모바일</v>
      </c>
      <c r="K11" s="44">
        <v>30000</v>
      </c>
      <c r="L11" s="2"/>
      <c r="M11" s="20"/>
      <c r="N11" s="51" t="str">
        <f t="shared" si="4"/>
        <v>고객우대</v>
      </c>
      <c r="O11" s="54">
        <f>SUM(D10+I10+D23+I23+D41+I41)</f>
        <v>403.702</v>
      </c>
      <c r="P11" s="51" t="str">
        <f t="shared" si="5"/>
        <v>OK케시백</v>
      </c>
      <c r="Q11" s="53">
        <f>SUM(F10+K10+F23+K23+F41+K41)</f>
        <v>38000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20000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-14129.57</v>
      </c>
      <c r="P12" s="51" t="str">
        <f t="shared" si="5"/>
        <v>모바일</v>
      </c>
      <c r="Q12" s="53">
        <f>SUM(F11+K11+F24+K24+F42+K42)</f>
        <v>30000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9486735.5209999997</v>
      </c>
      <c r="E13" s="29" t="str">
        <f>+'[1](1)'!E13</f>
        <v>합계</v>
      </c>
      <c r="F13" s="61">
        <f>SUM(F4:F12)</f>
        <v>9486638</v>
      </c>
      <c r="G13" s="62"/>
      <c r="H13" s="29" t="str">
        <f t="shared" si="3"/>
        <v>합계</v>
      </c>
      <c r="I13" s="60">
        <f>SUM((I4-I5-I6-I7-I8-I9)*$I$1+I11)</f>
        <v>7252785.9649999999</v>
      </c>
      <c r="J13" s="29" t="str">
        <f t="shared" ref="J13" si="6">+E13</f>
        <v>합계</v>
      </c>
      <c r="K13" s="61">
        <f>IF(K8=0,0,SUM(K4:K12)-F8)</f>
        <v>7252530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20000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-97.520999999716878</v>
      </c>
      <c r="G14" s="27"/>
      <c r="H14" s="27"/>
      <c r="I14" s="27"/>
      <c r="J14" s="27"/>
      <c r="K14" s="67">
        <f>SUM(K13-I13)</f>
        <v>-255.96499999985099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18338.745999999999</v>
      </c>
      <c r="P14" s="39" t="str">
        <f t="shared" si="5"/>
        <v>합계</v>
      </c>
      <c r="Q14" s="69">
        <f>SUM(Q5:Q13)</f>
        <v>16739168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-353.48599999956787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20</v>
      </c>
      <c r="Q19" s="48">
        <f>SUM(P19*1000)</f>
        <v>20000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72</v>
      </c>
      <c r="Q20" s="53">
        <f>SUM(P20*1000)</f>
        <v>72000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-5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149</v>
      </c>
      <c r="Q28" s="69">
        <f>SUM(Q19:Q27)</f>
        <v>92000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32418</v>
      </c>
      <c r="P31" s="103">
        <v>32465</v>
      </c>
      <c r="Q31" s="104">
        <f>P31-O31</f>
        <v>47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14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9.8659999999999997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ROUND((+'(13)'!L2*(C1-1)+L1)/C1,3)</f>
        <v>9.2319999999999993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129.24799999999999</v>
      </c>
      <c r="M3" s="18" t="s">
        <v>10</v>
      </c>
      <c r="N3" s="3"/>
      <c r="O3" s="3"/>
      <c r="P3" s="145" t="str">
        <f>+'(1)'!C1&amp;"년"&amp;'(1)'!E1&amp;"월"&amp;C1&amp;"일"</f>
        <v>2024년2월14일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9104.2309999999998</v>
      </c>
      <c r="E4" s="34" t="str">
        <f>+'[1](1)'!E4</f>
        <v>고액권</v>
      </c>
      <c r="F4" s="36">
        <v>85000</v>
      </c>
      <c r="G4" s="27"/>
      <c r="H4" s="34" t="str">
        <f>+C4</f>
        <v>판매량</v>
      </c>
      <c r="I4" s="35">
        <v>7790.107</v>
      </c>
      <c r="J4" s="42" t="str">
        <f>+'[1](1)'!J4</f>
        <v>고액권</v>
      </c>
      <c r="K4" s="36">
        <v>90000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51171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300</v>
      </c>
      <c r="L5" s="2"/>
      <c r="M5" s="20"/>
      <c r="N5" s="45" t="str">
        <f>+C4</f>
        <v>판매량</v>
      </c>
      <c r="O5" s="46">
        <f>SUM(D4+I4+D17+I17+D35+I35)</f>
        <v>16894.338</v>
      </c>
      <c r="P5" s="47" t="str">
        <f>+E4</f>
        <v>고액권</v>
      </c>
      <c r="Q5" s="48">
        <f>SUM(F4+K4+F17+K17+F35+K35)</f>
        <v>175000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30.42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1300</v>
      </c>
      <c r="R6" s="7">
        <v>3.5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30.42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9213488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17158150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17158150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170.89</v>
      </c>
      <c r="E10" s="42" t="str">
        <f>+'[1](1)'!E10</f>
        <v>OK케시백</v>
      </c>
      <c r="F10" s="44">
        <v>27986</v>
      </c>
      <c r="G10" s="27"/>
      <c r="H10" s="42" t="str">
        <f t="shared" si="3"/>
        <v>고객우대</v>
      </c>
      <c r="I10" s="50">
        <v>98.257999999999996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-5981.15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-3439.0299999999997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269.14799999999997</v>
      </c>
      <c r="P11" s="51" t="str">
        <f t="shared" si="5"/>
        <v>OK케시백</v>
      </c>
      <c r="Q11" s="53">
        <f>SUM(F10+K10+F23+K23+F41+K41)</f>
        <v>29986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24977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-9420.1799999999985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9358191.8019999992</v>
      </c>
      <c r="E13" s="29" t="str">
        <f>+'[1](1)'!E13</f>
        <v>합계</v>
      </c>
      <c r="F13" s="61">
        <f>SUM(F4:F12)</f>
        <v>9357451</v>
      </c>
      <c r="G13" s="62"/>
      <c r="H13" s="29" t="str">
        <f t="shared" si="3"/>
        <v>합계</v>
      </c>
      <c r="I13" s="60">
        <f>SUM((I4-I5-I6-I7-I8-I9)*$I$1+I11)</f>
        <v>8035951.3939999994</v>
      </c>
      <c r="J13" s="29" t="str">
        <f t="shared" ref="J13" si="6">+E13</f>
        <v>합계</v>
      </c>
      <c r="K13" s="61">
        <f>IF(K8=0,0,SUM(K4:K12)-F8)</f>
        <v>8036962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24977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-740.80199999921024</v>
      </c>
      <c r="G14" s="27"/>
      <c r="H14" s="27"/>
      <c r="I14" s="27"/>
      <c r="J14" s="27"/>
      <c r="K14" s="67">
        <f>SUM(K13-I13)</f>
        <v>1010.6060000006109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24307.656000000003</v>
      </c>
      <c r="P14" s="39" t="str">
        <f t="shared" si="5"/>
        <v>합계</v>
      </c>
      <c r="Q14" s="69">
        <f>SUM(Q5:Q13)</f>
        <v>17394413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269.80400000140071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65</v>
      </c>
      <c r="Q20" s="53">
        <f>SUM(P20*1000)</f>
        <v>65000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100</v>
      </c>
      <c r="Q28" s="69">
        <f>SUM(Q19:Q27)</f>
        <v>77000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32465</v>
      </c>
      <c r="P31" s="103">
        <v>32506</v>
      </c>
      <c r="Q31" s="104">
        <f>P31-O31</f>
        <v>41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15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10.234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ROUND((+'(14)'!L2*(C1-1)+L1)/C1,3)</f>
        <v>9.2989999999999995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139.48499999999999</v>
      </c>
      <c r="M3" s="18" t="s">
        <v>10</v>
      </c>
      <c r="N3" s="3"/>
      <c r="O3" s="3"/>
      <c r="P3" s="145" t="str">
        <f>+'(1)'!C1&amp;"년"&amp;'(1)'!E1&amp;"월"&amp;C1&amp;"일"</f>
        <v>2024년2월15일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9453.3089999999993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8070.72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33614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4000</v>
      </c>
      <c r="L5" s="2"/>
      <c r="M5" s="20"/>
      <c r="N5" s="45" t="str">
        <f>+C4</f>
        <v>판매량</v>
      </c>
      <c r="O5" s="46">
        <f>SUM(D4+I4+D17+I17+D35+I35)</f>
        <v>17524.028999999999</v>
      </c>
      <c r="P5" s="47" t="str">
        <f>+E4</f>
        <v>고액권</v>
      </c>
      <c r="Q5" s="48">
        <f>SUM(F4+K4+F17+K17+F35+K35)</f>
        <v>275000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163.21600000000001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52.881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7000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216.09700000000001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9406524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17564729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17564729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349.43299999999999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65.204999999999998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-12230.154999999999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-2282.1749999999997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414.63799999999998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-14512.33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9575145.8210000005</v>
      </c>
      <c r="E13" s="29" t="str">
        <f>+'[1](1)'!E13</f>
        <v>합계</v>
      </c>
      <c r="F13" s="61">
        <f>SUM(F4:F12)</f>
        <v>9574524</v>
      </c>
      <c r="G13" s="62"/>
      <c r="H13" s="29" t="str">
        <f t="shared" si="3"/>
        <v>합계</v>
      </c>
      <c r="I13" s="60">
        <f>SUM((I4-I5-I6-I7-I8-I9)*$I$1+I11)</f>
        <v>8272127.6730000004</v>
      </c>
      <c r="J13" s="29" t="str">
        <f t="shared" ref="J13" si="6">+E13</f>
        <v>합계</v>
      </c>
      <c r="K13" s="61">
        <f>IF(K8=0,0,SUM(K4:K12)-F8)</f>
        <v>8272205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-621.82100000046194</v>
      </c>
      <c r="G14" s="27"/>
      <c r="H14" s="27"/>
      <c r="I14" s="27"/>
      <c r="J14" s="27"/>
      <c r="K14" s="67">
        <f>SUM(K13-I13)</f>
        <v>77.326999999582767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20103.533999999992</v>
      </c>
      <c r="P14" s="39" t="str">
        <f t="shared" si="5"/>
        <v>합계</v>
      </c>
      <c r="Q14" s="69">
        <f>SUM(Q5:Q13)</f>
        <v>17846729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-544.49400000087917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22</v>
      </c>
      <c r="Q19" s="48">
        <f>SUM(P19*1000)</f>
        <v>22000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38</v>
      </c>
      <c r="Q20" s="53">
        <f>SUM(P20*1000)</f>
        <v>38000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7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7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99</v>
      </c>
      <c r="Q28" s="69">
        <f>SUM(Q19:Q27)</f>
        <v>60000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32506</v>
      </c>
      <c r="P31" s="103">
        <v>32523</v>
      </c>
      <c r="Q31" s="104">
        <f>P31-O31</f>
        <v>17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16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11.775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ROUND((+'(15)'!L2*(C1-1)+L1)/C1,3)</f>
        <v>9.4540000000000006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151.26400000000001</v>
      </c>
      <c r="M3" s="18" t="s">
        <v>10</v>
      </c>
      <c r="N3" s="3"/>
      <c r="O3" s="3"/>
      <c r="P3" s="145" t="str">
        <f>+'(1)'!C1&amp;"년"&amp;'(1)'!E1&amp;"월"&amp;C1&amp;"일"</f>
        <v>2024년2월16일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10721.210999999999</v>
      </c>
      <c r="E4" s="34" t="str">
        <f>+'[1](1)'!E4</f>
        <v>고액권</v>
      </c>
      <c r="F4" s="36">
        <v>200000</v>
      </c>
      <c r="G4" s="27"/>
      <c r="H4" s="34" t="str">
        <f>+C4</f>
        <v>판매량</v>
      </c>
      <c r="I4" s="35">
        <v>9442.1839999999993</v>
      </c>
      <c r="J4" s="42" t="str">
        <f>+'[1](1)'!J4</f>
        <v>고액권</v>
      </c>
      <c r="K4" s="36">
        <v>200000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49285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3500</v>
      </c>
      <c r="L5" s="2"/>
      <c r="M5" s="20"/>
      <c r="N5" s="45" t="str">
        <f>+C4</f>
        <v>판매량</v>
      </c>
      <c r="O5" s="46">
        <f>SUM(D4+I4+D17+I17+D35+I35)</f>
        <v>20163.394999999997</v>
      </c>
      <c r="P5" s="47" t="str">
        <f>+E4</f>
        <v>고액권</v>
      </c>
      <c r="Q5" s="48">
        <f>SUM(F4+K4+F17+K17+F35+K35)</f>
        <v>400000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179.49199999999999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50.377000000000002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6500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229.869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10618411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20107692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20107692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336.54700000000003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-11779.145</v>
      </c>
      <c r="E11" s="42" t="str">
        <f>+'[1](1)'!E11</f>
        <v>모바일</v>
      </c>
      <c r="F11" s="44">
        <v>45000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336.54700000000003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-11779.145</v>
      </c>
      <c r="P12" s="51" t="str">
        <f t="shared" si="5"/>
        <v>모바일</v>
      </c>
      <c r="Q12" s="53">
        <f>SUM(F11+K11+F24+K24+F42+K42)</f>
        <v>45000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10867274.863</v>
      </c>
      <c r="E13" s="29" t="str">
        <f>+'[1](1)'!E13</f>
        <v>합계</v>
      </c>
      <c r="F13" s="61">
        <f>SUM(F4:F12)</f>
        <v>10866411</v>
      </c>
      <c r="G13" s="62"/>
      <c r="H13" s="29" t="str">
        <f t="shared" si="3"/>
        <v>합계</v>
      </c>
      <c r="I13" s="60">
        <f>SUM((I4-I5-I6-I7-I8-I9)*$I$1+I11)</f>
        <v>9692344.8239999991</v>
      </c>
      <c r="J13" s="29" t="str">
        <f t="shared" ref="J13" si="6">+E13</f>
        <v>합계</v>
      </c>
      <c r="K13" s="61">
        <f>IF(K8=0,0,SUM(K4:K12)-F8)</f>
        <v>9692781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-863.86299999989569</v>
      </c>
      <c r="G14" s="27"/>
      <c r="H14" s="27"/>
      <c r="I14" s="27"/>
      <c r="J14" s="27"/>
      <c r="K14" s="67">
        <f>SUM(K13-I13)</f>
        <v>436.17600000090897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28087.906999999996</v>
      </c>
      <c r="P14" s="39" t="str">
        <f t="shared" si="5"/>
        <v>합계</v>
      </c>
      <c r="Q14" s="69">
        <f>SUM(Q5:Q13)</f>
        <v>20559192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-427.68699999898672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16</v>
      </c>
      <c r="Q19" s="48">
        <f>SUM(P19*1000)</f>
        <v>16000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125</v>
      </c>
      <c r="Q20" s="53">
        <f>SUM(P20*1000)</f>
        <v>125000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8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20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183</v>
      </c>
      <c r="Q28" s="69">
        <f>SUM(Q19:Q27)</f>
        <v>141000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32523</v>
      </c>
      <c r="P31" s="103">
        <v>32592</v>
      </c>
      <c r="Q31" s="104">
        <f>P31-O31</f>
        <v>69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22" sqref="P2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17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9.9420000000000002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ROUND((+'(16)'!L2*(C1-1)+L1)/C1,3)</f>
        <v>9.4830000000000005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161.21100000000001</v>
      </c>
      <c r="M3" s="18" t="s">
        <v>10</v>
      </c>
      <c r="N3" s="3"/>
      <c r="O3" s="3"/>
      <c r="P3" s="145" t="str">
        <f>+'(1)'!C1&amp;"년"&amp;'(1)'!E1&amp;"월"&amp;C1&amp;"일"</f>
        <v>2024년2월17일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9054.5059999999994</v>
      </c>
      <c r="E4" s="34" t="str">
        <f>+'[1](1)'!E4</f>
        <v>고액권</v>
      </c>
      <c r="F4" s="36">
        <v>215000</v>
      </c>
      <c r="G4" s="27"/>
      <c r="H4" s="34" t="str">
        <f>+C4</f>
        <v>판매량</v>
      </c>
      <c r="I4" s="35">
        <v>7969.3549999999996</v>
      </c>
      <c r="J4" s="42" t="str">
        <f>+'[1](1)'!J4</f>
        <v>고액권</v>
      </c>
      <c r="K4" s="36">
        <v>165000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31949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2000</v>
      </c>
      <c r="L5" s="2"/>
      <c r="M5" s="20"/>
      <c r="N5" s="45" t="str">
        <f>+C4</f>
        <v>판매량</v>
      </c>
      <c r="O5" s="46">
        <f>SUM(D4+I4+D17+I17+D35+I35)</f>
        <v>17023.860999999997</v>
      </c>
      <c r="P5" s="47" t="str">
        <f>+E4</f>
        <v>고액권</v>
      </c>
      <c r="Q5" s="48">
        <f>SUM(F4+K4+F17+K17+F35+K35)</f>
        <v>380000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32.65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32.65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9085426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17137234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17137234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103.253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-3613.855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103.253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-3613.855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9306941.5369999986</v>
      </c>
      <c r="E13" s="29" t="str">
        <f>+'[1](1)'!E13</f>
        <v>합계</v>
      </c>
      <c r="F13" s="61">
        <f>SUM(F4:F12)</f>
        <v>9306426</v>
      </c>
      <c r="G13" s="62"/>
      <c r="H13" s="29" t="str">
        <f t="shared" si="3"/>
        <v>합계</v>
      </c>
      <c r="I13" s="60">
        <f>SUM((I4-I5-I6-I7-I8-I9)*$I$1+I11)</f>
        <v>8224374.3599999994</v>
      </c>
      <c r="J13" s="29" t="str">
        <f t="shared" ref="J13" si="6">+E13</f>
        <v>합계</v>
      </c>
      <c r="K13" s="61">
        <f>IF(K8=0,0,SUM(K4:K12)-F8)</f>
        <v>8223808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-515.53699999861419</v>
      </c>
      <c r="G14" s="27"/>
      <c r="H14" s="27"/>
      <c r="I14" s="27"/>
      <c r="J14" s="27"/>
      <c r="K14" s="67">
        <f>SUM(K13-I13)</f>
        <v>-566.35999999940395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30368.566999999992</v>
      </c>
      <c r="P14" s="39" t="str">
        <f t="shared" si="5"/>
        <v>합계</v>
      </c>
      <c r="Q14" s="69">
        <f>SUM(Q5:Q13)</f>
        <v>17530234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-1081.8969999980181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13</v>
      </c>
      <c r="Q19" s="48">
        <f>SUM(P19*1000)</f>
        <v>13000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102</v>
      </c>
      <c r="Q20" s="53">
        <f>SUM(P20*1000)</f>
        <v>102000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135</v>
      </c>
      <c r="Q28" s="69">
        <f>SUM(Q19:Q27)</f>
        <v>115000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32592</v>
      </c>
      <c r="P31" s="103">
        <v>32658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M15" sqref="M1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18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6.3410000000000002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ROUND((+'(17)'!L2*(C1-1)+L1)/C1,3)</f>
        <v>9.3079999999999998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167.54399999999998</v>
      </c>
      <c r="M3" s="18" t="s">
        <v>10</v>
      </c>
      <c r="N3" s="3"/>
      <c r="O3" s="3"/>
      <c r="P3" s="145" t="str">
        <f>+'(1)'!C1&amp;"년"&amp;'(1)'!E1&amp;"월"&amp;C1&amp;"일"</f>
        <v>2024년2월18일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6229.9040000000005</v>
      </c>
      <c r="E4" s="34" t="str">
        <f>+'[1](1)'!E4</f>
        <v>고액권</v>
      </c>
      <c r="F4" s="36">
        <v>70000</v>
      </c>
      <c r="G4" s="27"/>
      <c r="H4" s="34" t="str">
        <f>+C4</f>
        <v>판매량</v>
      </c>
      <c r="I4" s="35">
        <v>4628.0950000000003</v>
      </c>
      <c r="J4" s="42" t="str">
        <f>+'[1](1)'!J4</f>
        <v>고액권</v>
      </c>
      <c r="K4" s="36">
        <v>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20682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4300</v>
      </c>
      <c r="L5" s="2"/>
      <c r="M5" s="20"/>
      <c r="N5" s="45" t="str">
        <f>+C4</f>
        <v>판매량</v>
      </c>
      <c r="O5" s="46">
        <f>SUM(D4+I4+D17+I17+D35+I35)</f>
        <v>10857.999</v>
      </c>
      <c r="P5" s="47" t="str">
        <f>+E4</f>
        <v>고액권</v>
      </c>
      <c r="Q5" s="48">
        <f>SUM(F4+K4+F17+K17+F35+K35)</f>
        <v>165000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8300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6348543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11021966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11021966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48.941000000000003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102.989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-1712.9350000000002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-3604.6150000000002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151.93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-5317.55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6427547.9930000007</v>
      </c>
      <c r="E13" s="29" t="str">
        <f>+'[1](1)'!E13</f>
        <v>합계</v>
      </c>
      <c r="F13" s="61">
        <f>SUM(F4:F12)</f>
        <v>6427543</v>
      </c>
      <c r="G13" s="62"/>
      <c r="H13" s="29" t="str">
        <f t="shared" si="3"/>
        <v>합계</v>
      </c>
      <c r="I13" s="60">
        <f>SUM((I4-I5-I6-I7-I8-I9)*$I$1+I11)</f>
        <v>4772589.4249999998</v>
      </c>
      <c r="J13" s="29" t="str">
        <f t="shared" ref="J13" si="6">+E13</f>
        <v>합계</v>
      </c>
      <c r="K13" s="61">
        <f>IF(K8=0,0,SUM(K4:K12)-F8)</f>
        <v>4772723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-4.9930000007152557</v>
      </c>
      <c r="G14" s="27"/>
      <c r="H14" s="27"/>
      <c r="I14" s="27"/>
      <c r="J14" s="27"/>
      <c r="K14" s="67">
        <f>SUM(K13-I13)</f>
        <v>133.57500000018626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16398.448</v>
      </c>
      <c r="P14" s="39" t="str">
        <f t="shared" si="5"/>
        <v>합계</v>
      </c>
      <c r="Q14" s="69">
        <f>SUM(Q5:Q13)</f>
        <v>11200266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128.58199999947101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3</v>
      </c>
      <c r="Q19" s="48">
        <f>SUM(P19*1000)</f>
        <v>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21</v>
      </c>
      <c r="Q20" s="53">
        <f>SUM(P20*1000)</f>
        <v>21000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2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4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38</v>
      </c>
      <c r="Q28" s="69">
        <f>SUM(Q19:Q27)</f>
        <v>24000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32658</v>
      </c>
      <c r="P31" s="103">
        <v>32674</v>
      </c>
      <c r="Q31" s="104">
        <f>P31-O31</f>
        <v>16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32" sqref="K32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19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9.9290000000000003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ROUND((+'(18)'!L2*(C1-1)+L1)/C1,3)</f>
        <v>9.3409999999999993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177.47899999999998</v>
      </c>
      <c r="M3" s="18" t="s">
        <v>10</v>
      </c>
      <c r="N3" s="3"/>
      <c r="O3" s="3"/>
      <c r="P3" s="145" t="str">
        <f>+'(1)'!C1&amp;"년"&amp;'(1)'!E1&amp;"월"&amp;C1&amp;"일"</f>
        <v>2024년2월19일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9613.2469999999994</v>
      </c>
      <c r="E4" s="34" t="str">
        <f>+'[1](1)'!E4</f>
        <v>고액권</v>
      </c>
      <c r="F4" s="36">
        <v>205000</v>
      </c>
      <c r="G4" s="27"/>
      <c r="H4" s="34" t="str">
        <f>+C4</f>
        <v>판매량</v>
      </c>
      <c r="I4" s="35">
        <v>7387.8519999999999</v>
      </c>
      <c r="J4" s="42" t="str">
        <f>+'[1](1)'!J4</f>
        <v>고액권</v>
      </c>
      <c r="K4" s="36">
        <v>155000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40049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800</v>
      </c>
      <c r="L5" s="2"/>
      <c r="M5" s="20"/>
      <c r="N5" s="45" t="str">
        <f>+C4</f>
        <v>판매량</v>
      </c>
      <c r="O5" s="46">
        <f>SUM(D4+I4+D17+I17+D35+I35)</f>
        <v>17001.098999999998</v>
      </c>
      <c r="P5" s="47" t="str">
        <f>+E4</f>
        <v>고액권</v>
      </c>
      <c r="Q5" s="48">
        <f>SUM(F4+K4+F17+K17+F35+K35)</f>
        <v>360000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86.23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1800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86.23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9609236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17069139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17069139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332.827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102.518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-11648.945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-3588.13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435.34500000000003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-15237.075000000001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9820232.5989999995</v>
      </c>
      <c r="E13" s="29" t="str">
        <f>+'[1](1)'!E13</f>
        <v>합계</v>
      </c>
      <c r="F13" s="61">
        <f>SUM(F4:F12)</f>
        <v>9820236</v>
      </c>
      <c r="G13" s="62"/>
      <c r="H13" s="29" t="str">
        <f t="shared" si="3"/>
        <v>합계</v>
      </c>
      <c r="I13" s="60">
        <f>SUM((I4-I5-I6-I7-I8-I9)*$I$1+I11)</f>
        <v>7620675.1339999996</v>
      </c>
      <c r="J13" s="29" t="str">
        <f t="shared" ref="J13" si="6">+E13</f>
        <v>합계</v>
      </c>
      <c r="K13" s="61">
        <f>IF(K8=0,0,SUM(K4:K12)-F8)</f>
        <v>7620703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3.4010000005364418</v>
      </c>
      <c r="G14" s="27"/>
      <c r="H14" s="27"/>
      <c r="I14" s="27"/>
      <c r="J14" s="27"/>
      <c r="K14" s="67">
        <f>SUM(K13-I13)</f>
        <v>27.86600000038743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18592.662999999997</v>
      </c>
      <c r="P14" s="39" t="str">
        <f t="shared" si="5"/>
        <v>합계</v>
      </c>
      <c r="Q14" s="69">
        <f>SUM(Q5:Q13)</f>
        <v>17440939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31.267000000923872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18</v>
      </c>
      <c r="Q20" s="53">
        <f>SUM(P20*1000)</f>
        <v>18000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13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55</v>
      </c>
      <c r="Q28" s="69">
        <f>SUM(Q19:Q27)</f>
        <v>27000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32674</v>
      </c>
      <c r="P31" s="103">
        <v>32680</v>
      </c>
      <c r="Q31" s="104">
        <f>P31-O31</f>
        <v>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81"/>
    <col min="3" max="3" width="9" style="81" bestFit="1" customWidth="1"/>
    <col min="4" max="4" width="11.375" style="81" customWidth="1"/>
    <col min="5" max="5" width="11.25" style="81" bestFit="1" customWidth="1"/>
    <col min="6" max="6" width="11.375" style="81" customWidth="1"/>
    <col min="7" max="7" width="5" style="81" customWidth="1"/>
    <col min="8" max="8" width="9" style="81"/>
    <col min="9" max="9" width="11.375" style="81" customWidth="1"/>
    <col min="10" max="10" width="11.25" style="81" bestFit="1" customWidth="1"/>
    <col min="11" max="11" width="11.25" style="81" customWidth="1"/>
    <col min="12" max="12" width="11.75" style="81" customWidth="1"/>
    <col min="13" max="13" width="9" style="81"/>
    <col min="14" max="14" width="9" style="81" bestFit="1" customWidth="1"/>
    <col min="15" max="15" width="12.375" style="81" bestFit="1" customWidth="1"/>
    <col min="16" max="16" width="9" style="81" bestFit="1" customWidth="1"/>
    <col min="17" max="18" width="12.375" style="81" bestFit="1" customWidth="1"/>
    <col min="19" max="16384" width="9" style="81"/>
  </cols>
  <sheetData>
    <row r="1" spans="3:22" ht="18.75" customHeight="1">
      <c r="C1" s="66">
        <v>2</v>
      </c>
      <c r="D1" s="80" t="s">
        <v>41</v>
      </c>
      <c r="E1" s="99">
        <v>2</v>
      </c>
      <c r="F1" s="27"/>
      <c r="G1" s="27"/>
      <c r="H1" s="27"/>
      <c r="I1" s="27">
        <v>1032</v>
      </c>
      <c r="J1" s="27"/>
      <c r="K1" s="27"/>
      <c r="L1" s="31">
        <f>+ROUND(+O5*0.584/1000,3)</f>
        <v>11.148</v>
      </c>
      <c r="M1" s="27" t="s">
        <v>8</v>
      </c>
      <c r="N1" s="27"/>
      <c r="O1" s="27"/>
      <c r="P1" s="27"/>
      <c r="Q1" s="27"/>
      <c r="R1" s="27"/>
      <c r="S1" s="27"/>
      <c r="T1" s="27"/>
      <c r="U1" s="27"/>
      <c r="V1" s="27"/>
    </row>
    <row r="2" spans="3:22" ht="18.75" customHeight="1" thickBot="1">
      <c r="C2" s="27">
        <v>1</v>
      </c>
      <c r="D2" s="27"/>
      <c r="E2" s="27"/>
      <c r="F2" s="27"/>
      <c r="G2" s="27"/>
      <c r="H2" s="27">
        <v>2</v>
      </c>
      <c r="I2" s="27"/>
      <c r="J2" s="27"/>
      <c r="K2" s="27"/>
      <c r="L2" s="31">
        <f>ROUND((+'(1)'!L2*(C1-1)+L1)/C1,3)</f>
        <v>12.776</v>
      </c>
      <c r="M2" s="27" t="s">
        <v>7</v>
      </c>
      <c r="N2" s="133" t="s">
        <v>42</v>
      </c>
      <c r="O2" s="133"/>
      <c r="P2" s="133"/>
      <c r="Q2" s="133"/>
      <c r="R2" s="27"/>
      <c r="S2" s="27"/>
      <c r="T2" s="27"/>
      <c r="U2" s="27"/>
      <c r="V2" s="27"/>
    </row>
    <row r="3" spans="3:22" ht="16.5" customHeight="1" thickBot="1">
      <c r="C3" s="29"/>
      <c r="D3" s="29" t="str">
        <f>+'(1)'!D3</f>
        <v>수량 및 금액</v>
      </c>
      <c r="E3" s="29" t="str">
        <f>+'(1)'!E3</f>
        <v>제   목</v>
      </c>
      <c r="F3" s="129" t="s">
        <v>14</v>
      </c>
      <c r="G3" s="27"/>
      <c r="H3" s="29">
        <f>+C3</f>
        <v>0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31">
        <f>+L2*C1</f>
        <v>25.552</v>
      </c>
      <c r="M3" s="27" t="s">
        <v>10</v>
      </c>
      <c r="N3" s="32"/>
      <c r="O3" s="32"/>
      <c r="P3" s="132" t="str">
        <f>+'(1)'!C1&amp;"년"&amp;'(1)'!E1&amp;"월"&amp;C1&amp;"일"</f>
        <v>2024년2월2일</v>
      </c>
      <c r="Q3" s="132"/>
      <c r="R3" s="33"/>
      <c r="S3" s="27"/>
      <c r="T3" s="27"/>
      <c r="U3" s="27"/>
      <c r="V3" s="27"/>
    </row>
    <row r="4" spans="3:22" ht="16.5" customHeight="1" thickBot="1">
      <c r="C4" s="34" t="str">
        <f>+'(1)'!C4</f>
        <v>판매량</v>
      </c>
      <c r="D4" s="35">
        <v>11273.272999999999</v>
      </c>
      <c r="E4" s="34" t="str">
        <f>+'[1](1)'!E4</f>
        <v>고액권</v>
      </c>
      <c r="F4" s="36">
        <v>160000</v>
      </c>
      <c r="G4" s="27"/>
      <c r="H4" s="34" t="str">
        <f>+C4</f>
        <v>판매량</v>
      </c>
      <c r="I4" s="35">
        <v>7815.21</v>
      </c>
      <c r="J4" s="42" t="str">
        <f>+'[1](1)'!J4</f>
        <v>고액권</v>
      </c>
      <c r="K4" s="36">
        <v>70000</v>
      </c>
      <c r="L4" s="37"/>
      <c r="M4" s="82"/>
      <c r="N4" s="39">
        <f>+C3</f>
        <v>0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40">
        <v>49305</v>
      </c>
      <c r="S4" s="41" t="s">
        <v>43</v>
      </c>
      <c r="T4" s="27">
        <v>49519</v>
      </c>
      <c r="U4" s="27"/>
      <c r="V4" s="27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4400</v>
      </c>
      <c r="L5" s="37"/>
      <c r="M5" s="82"/>
      <c r="N5" s="45" t="str">
        <f>+C4</f>
        <v>판매량</v>
      </c>
      <c r="O5" s="46">
        <f>SUM(D4+I4+D17+I17+D35+I35)</f>
        <v>19088.483</v>
      </c>
      <c r="P5" s="47" t="str">
        <f>+E4</f>
        <v>고액권</v>
      </c>
      <c r="Q5" s="48">
        <f>SUM(F4+K4+F17+K17+F35+K35)</f>
        <v>230000</v>
      </c>
      <c r="R5" s="49">
        <v>11</v>
      </c>
      <c r="S5" s="41" t="s">
        <v>44</v>
      </c>
      <c r="T5" s="27"/>
      <c r="U5" s="27"/>
      <c r="V5" s="27"/>
    </row>
    <row r="6" spans="3:22" ht="16.5" customHeight="1">
      <c r="C6" s="83" t="str">
        <f>+'(1)'!C6</f>
        <v>외상전표</v>
      </c>
      <c r="D6" s="50">
        <v>220.47499999999999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37"/>
      <c r="M6" s="82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5400</v>
      </c>
      <c r="R6" s="49">
        <v>2</v>
      </c>
      <c r="S6" s="41" t="s">
        <v>45</v>
      </c>
      <c r="T6" s="27"/>
      <c r="U6" s="27"/>
      <c r="V6" s="27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37"/>
      <c r="M7" s="82"/>
      <c r="N7" s="51" t="str">
        <f t="shared" ref="N7:N14" si="3">+C6</f>
        <v>외상전표</v>
      </c>
      <c r="O7" s="54">
        <f>SUM(D6+I6+D19+I19+D37+I37)</f>
        <v>220.47499999999999</v>
      </c>
      <c r="P7" s="106" t="str">
        <f t="shared" ref="P7:P14" si="4">+E6</f>
        <v>블루/레드포인트</v>
      </c>
      <c r="Q7" s="53">
        <f>SUM(F6+K6+F19+K19+F37+K37)</f>
        <v>0</v>
      </c>
      <c r="R7" s="40" t="s">
        <v>65</v>
      </c>
      <c r="S7" s="41" t="s">
        <v>6</v>
      </c>
      <c r="T7" s="27"/>
      <c r="U7" s="27"/>
      <c r="V7" s="27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11227709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19216115</v>
      </c>
      <c r="L8" s="37"/>
      <c r="M8" s="82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49"/>
      <c r="S8" s="27"/>
      <c r="T8" s="27"/>
      <c r="U8" s="27"/>
      <c r="V8" s="27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37"/>
      <c r="M9" s="82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19216115</v>
      </c>
      <c r="R9" s="40"/>
      <c r="S9" s="27"/>
      <c r="T9" s="27"/>
      <c r="U9" s="27"/>
      <c r="V9" s="27"/>
    </row>
    <row r="10" spans="3:22" ht="16.5" customHeight="1">
      <c r="C10" s="83" t="str">
        <f>+'(1)'!C10</f>
        <v>고객우대</v>
      </c>
      <c r="D10" s="50">
        <v>377.74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98.869</v>
      </c>
      <c r="J10" s="42" t="str">
        <f>+'[1](1)'!J10</f>
        <v>OK케시백</v>
      </c>
      <c r="K10" s="44"/>
      <c r="L10" s="37"/>
      <c r="M10" s="82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40"/>
      <c r="S10" s="27"/>
      <c r="T10" s="27"/>
      <c r="U10" s="27"/>
      <c r="V10" s="27"/>
    </row>
    <row r="11" spans="3:22" ht="16.5" customHeight="1" thickBot="1">
      <c r="C11" s="83" t="str">
        <f>+'(1)'!C11</f>
        <v>-</v>
      </c>
      <c r="D11" s="55">
        <f>SUM(D10*-35)</f>
        <v>-13220.9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-3460.415</v>
      </c>
      <c r="J11" s="56" t="str">
        <f>+'[1](1)'!J11</f>
        <v>모바일</v>
      </c>
      <c r="K11" s="44"/>
      <c r="L11" s="37"/>
      <c r="M11" s="82"/>
      <c r="N11" s="51" t="str">
        <f t="shared" si="3"/>
        <v>고객우대</v>
      </c>
      <c r="O11" s="54">
        <f>SUM(D10+I10+D23+I23+D41+I41)</f>
        <v>476.60900000000004</v>
      </c>
      <c r="P11" s="51" t="str">
        <f t="shared" si="4"/>
        <v>OK케시백</v>
      </c>
      <c r="Q11" s="53">
        <f>SUM(F10+K10+F23+K23+F41+K41)</f>
        <v>0</v>
      </c>
      <c r="R11" s="40"/>
      <c r="S11" s="27"/>
      <c r="T11" s="27"/>
      <c r="U11" s="27"/>
      <c r="V11" s="27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37"/>
      <c r="M12" s="82"/>
      <c r="N12" s="51" t="str">
        <f t="shared" si="3"/>
        <v>-</v>
      </c>
      <c r="O12" s="52">
        <f>SUM(O11*-35)</f>
        <v>-16681.315000000002</v>
      </c>
      <c r="P12" s="51" t="str">
        <f t="shared" si="4"/>
        <v>모바일</v>
      </c>
      <c r="Q12" s="53">
        <f>SUM(F11+K11+F24+K24+F42+K42)</f>
        <v>5000</v>
      </c>
      <c r="R12" s="40"/>
      <c r="S12" s="27"/>
      <c r="T12" s="27"/>
      <c r="U12" s="27"/>
      <c r="V12" s="27"/>
    </row>
    <row r="13" spans="3:22" ht="16.5" customHeight="1" thickBot="1">
      <c r="C13" s="29" t="str">
        <f>+'(1)'!C13</f>
        <v>합계</v>
      </c>
      <c r="D13" s="60">
        <f>SUM((D4-D5-D6-D7-D8-D9)*$I$1+D11)</f>
        <v>11393266.635999998</v>
      </c>
      <c r="E13" s="29" t="str">
        <f>+'[1](1)'!E13</f>
        <v>합계</v>
      </c>
      <c r="F13" s="61">
        <f>SUM(F4:F12)</f>
        <v>11393709</v>
      </c>
      <c r="G13" s="62"/>
      <c r="H13" s="29" t="str">
        <f t="shared" si="2"/>
        <v>합계</v>
      </c>
      <c r="I13" s="60">
        <f>SUM((I4-I5-I6-I7-I8-I9)*$I$1+I11)</f>
        <v>8061836.3049999997</v>
      </c>
      <c r="J13" s="29" t="str">
        <f t="shared" ref="J13" si="5">+E13</f>
        <v>합계</v>
      </c>
      <c r="K13" s="61">
        <f>IF(K8=0,0,SUM(K4:K12)-F8)</f>
        <v>8062806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40"/>
      <c r="S13" s="27"/>
      <c r="T13" s="27"/>
      <c r="U13" s="27"/>
      <c r="V13" s="27"/>
    </row>
    <row r="14" spans="3:22" ht="16.5" customHeight="1" thickBot="1">
      <c r="C14" s="37"/>
      <c r="D14" s="27"/>
      <c r="E14" s="27"/>
      <c r="F14" s="67">
        <f>SUM(F13-D13)</f>
        <v>442.36400000192225</v>
      </c>
      <c r="G14" s="27"/>
      <c r="H14" s="27"/>
      <c r="I14" s="27"/>
      <c r="J14" s="27"/>
      <c r="K14" s="67">
        <f>SUM(K13-I13)</f>
        <v>969.69500000029802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21054.701000000001</v>
      </c>
      <c r="P14" s="39" t="str">
        <f t="shared" si="4"/>
        <v>합계</v>
      </c>
      <c r="Q14" s="69">
        <f>SUM(Q5:Q13)</f>
        <v>19456515</v>
      </c>
      <c r="R14" s="27"/>
      <c r="S14" s="27"/>
      <c r="T14" s="27"/>
      <c r="U14" s="27"/>
      <c r="V14" s="27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1412.0590000022203</v>
      </c>
      <c r="R15" s="27"/>
      <c r="S15" s="27"/>
      <c r="T15" s="27"/>
      <c r="U15" s="27"/>
      <c r="V15" s="27"/>
    </row>
    <row r="16" spans="3:22" ht="16.5" customHeight="1" thickBot="1">
      <c r="C16" s="29">
        <f>+C3</f>
        <v>0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>
        <f>+C3</f>
        <v>0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27"/>
      <c r="S16" s="27"/>
      <c r="T16" s="27"/>
      <c r="U16" s="27"/>
      <c r="V16" s="27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/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27"/>
      <c r="S17" s="27"/>
      <c r="T17" s="27"/>
      <c r="U17" s="27"/>
      <c r="V17" s="27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27"/>
      <c r="S18" s="27"/>
      <c r="T18" s="27"/>
      <c r="U18" s="27"/>
      <c r="V18" s="27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27"/>
      <c r="S19" s="32"/>
      <c r="T19" s="27"/>
      <c r="U19" s="27"/>
      <c r="V19" s="27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89</v>
      </c>
      <c r="Q20" s="53">
        <f>SUM(P20*1000)</f>
        <v>89000</v>
      </c>
      <c r="R20" s="27"/>
      <c r="S20" s="27"/>
      <c r="T20" s="27"/>
      <c r="U20" s="27"/>
      <c r="V20" s="27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9</v>
      </c>
      <c r="Q21" s="53"/>
      <c r="R21" s="27"/>
      <c r="S21" s="27"/>
      <c r="T21" s="27"/>
      <c r="U21" s="27"/>
      <c r="V21" s="27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18</v>
      </c>
      <c r="Q22" s="53"/>
      <c r="R22" s="32"/>
      <c r="S22" s="27"/>
      <c r="T22" s="27"/>
      <c r="U22" s="27"/>
      <c r="V22" s="27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7</v>
      </c>
      <c r="Q23" s="53"/>
      <c r="R23" s="27"/>
      <c r="S23" s="27"/>
      <c r="T23" s="27"/>
      <c r="U23" s="27"/>
      <c r="V23" s="27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 t="shared" si="9"/>
        <v>모바일</v>
      </c>
      <c r="F24" s="44"/>
      <c r="G24" s="27"/>
      <c r="H24" s="42" t="str">
        <f t="shared" si="10"/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14</v>
      </c>
      <c r="Q24" s="53"/>
      <c r="R24" s="27"/>
      <c r="S24" s="27"/>
      <c r="T24" s="27"/>
      <c r="U24" s="27"/>
      <c r="V24" s="27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2"/>
      <c r="Q25" s="127"/>
      <c r="R25" s="27"/>
      <c r="S25" s="27"/>
      <c r="T25" s="27"/>
      <c r="U25" s="27"/>
      <c r="V25" s="27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2">+C26</f>
        <v>합계</v>
      </c>
      <c r="I26" s="60">
        <f>SUM((I17-I18-I19-I20-I21-I22)*$I$1+I24)</f>
        <v>0</v>
      </c>
      <c r="J26" s="29" t="str">
        <f t="shared" ref="J26" si="13">+E26</f>
        <v>합계</v>
      </c>
      <c r="K26" s="61">
        <f>IF(K21=0,0,SUM(K17:K25)-F21)</f>
        <v>0</v>
      </c>
      <c r="L26" s="2"/>
      <c r="M26" s="1"/>
      <c r="N26" s="136"/>
      <c r="O26" s="137"/>
      <c r="P26" s="124"/>
      <c r="Q26" s="115"/>
      <c r="R26" s="27"/>
      <c r="S26" s="27"/>
      <c r="T26" s="27"/>
      <c r="U26" s="27"/>
      <c r="V26" s="27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/>
      <c r="Q27" s="73"/>
      <c r="R27" s="27"/>
      <c r="S27" s="27"/>
      <c r="T27" s="27"/>
      <c r="U27" s="27"/>
      <c r="V27" s="27"/>
    </row>
    <row r="28" spans="3:22" ht="27.75" customHeight="1" thickBot="1">
      <c r="C28" s="32"/>
      <c r="D28" s="32"/>
      <c r="E28" s="32"/>
      <c r="F28" s="32"/>
      <c r="G28" s="32"/>
      <c r="H28" s="32"/>
      <c r="I28" s="32"/>
      <c r="J28" s="32"/>
      <c r="K28" s="32"/>
      <c r="L28" s="27"/>
      <c r="M28" s="27"/>
      <c r="N28" s="130" t="s">
        <v>40</v>
      </c>
      <c r="O28" s="131"/>
      <c r="P28" s="120">
        <v>139</v>
      </c>
      <c r="Q28" s="69">
        <f>SUM(Q19:Q27)</f>
        <v>101000</v>
      </c>
      <c r="R28" s="27"/>
      <c r="S28" s="27"/>
      <c r="T28" s="27"/>
      <c r="U28" s="27"/>
      <c r="V28" s="27"/>
    </row>
    <row r="29" spans="3:22" ht="27.75" customHeight="1" thickBot="1">
      <c r="C29" s="85"/>
      <c r="D29" s="85"/>
      <c r="E29" s="85"/>
      <c r="F29" s="85"/>
      <c r="G29" s="32"/>
      <c r="H29" s="85"/>
      <c r="I29" s="85"/>
      <c r="J29" s="85"/>
      <c r="K29" s="85"/>
      <c r="L29" s="27"/>
      <c r="M29" s="27"/>
      <c r="N29" s="1"/>
      <c r="O29" s="1"/>
      <c r="P29" s="27"/>
      <c r="Q29" s="27"/>
      <c r="R29" s="27"/>
      <c r="S29" s="27"/>
      <c r="T29" s="27"/>
      <c r="U29" s="27"/>
      <c r="V29" s="27"/>
    </row>
    <row r="30" spans="3:22" ht="27.75" customHeight="1">
      <c r="C30" s="85"/>
      <c r="D30" s="32"/>
      <c r="E30" s="85"/>
      <c r="F30" s="86"/>
      <c r="G30" s="32"/>
      <c r="H30" s="85"/>
      <c r="I30" s="32"/>
      <c r="J30" s="85"/>
      <c r="K30" s="86"/>
      <c r="L30" s="27"/>
      <c r="M30" s="27"/>
      <c r="N30" s="111" t="s">
        <v>50</v>
      </c>
      <c r="O30" s="100" t="s">
        <v>51</v>
      </c>
      <c r="P30" s="100" t="s">
        <v>52</v>
      </c>
      <c r="Q30" s="101" t="s">
        <v>53</v>
      </c>
      <c r="R30" s="27"/>
      <c r="S30" s="27"/>
      <c r="T30" s="27"/>
      <c r="U30" s="27"/>
      <c r="V30" s="27"/>
    </row>
    <row r="31" spans="3:22" ht="27.75" customHeight="1" thickBot="1">
      <c r="C31" s="85"/>
      <c r="D31" s="32"/>
      <c r="E31" s="85"/>
      <c r="F31" s="86"/>
      <c r="G31" s="32"/>
      <c r="H31" s="85"/>
      <c r="I31" s="32"/>
      <c r="J31" s="85"/>
      <c r="K31" s="86"/>
      <c r="L31" s="27"/>
      <c r="M31" s="27"/>
      <c r="N31" s="112"/>
      <c r="O31" s="102">
        <v>31796</v>
      </c>
      <c r="P31" s="103">
        <v>31860</v>
      </c>
      <c r="Q31" s="104">
        <v>64</v>
      </c>
      <c r="R31" s="27"/>
      <c r="S31" s="27"/>
      <c r="T31" s="27"/>
      <c r="U31" s="27"/>
      <c r="V31" s="27"/>
    </row>
    <row r="32" spans="3:22" ht="27.75" customHeight="1">
      <c r="C32" s="85"/>
      <c r="D32" s="87"/>
      <c r="E32" s="85"/>
      <c r="F32" s="86"/>
      <c r="G32" s="32"/>
      <c r="H32" s="85"/>
      <c r="I32" s="87"/>
      <c r="J32" s="85"/>
      <c r="K32" s="86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</row>
    <row r="33" spans="3:22" ht="27.75" customHeight="1">
      <c r="C33" s="85"/>
      <c r="D33" s="87"/>
      <c r="E33" s="85"/>
      <c r="F33" s="86"/>
      <c r="G33" s="32"/>
      <c r="H33" s="85"/>
      <c r="I33" s="87"/>
      <c r="J33" s="85"/>
      <c r="K33" s="86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</row>
    <row r="34" spans="3:22" ht="27.75" customHeight="1">
      <c r="C34" s="85"/>
      <c r="D34" s="87"/>
      <c r="E34" s="85"/>
      <c r="F34" s="86"/>
      <c r="G34" s="32"/>
      <c r="H34" s="85"/>
      <c r="I34" s="87"/>
      <c r="J34" s="85"/>
      <c r="K34" s="86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 spans="3:22" ht="27.75" customHeight="1">
      <c r="C35" s="85"/>
      <c r="D35" s="87"/>
      <c r="E35" s="85"/>
      <c r="F35" s="86"/>
      <c r="G35" s="32"/>
      <c r="H35" s="85"/>
      <c r="I35" s="87"/>
      <c r="J35" s="85"/>
      <c r="K35" s="86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 spans="3:22" ht="27.75" customHeight="1">
      <c r="C36" s="85"/>
      <c r="D36" s="87"/>
      <c r="E36" s="85"/>
      <c r="F36" s="86"/>
      <c r="G36" s="32"/>
      <c r="H36" s="85"/>
      <c r="I36" s="87"/>
      <c r="J36" s="85"/>
      <c r="K36" s="86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 spans="3:22" ht="27.75" customHeight="1">
      <c r="C37" s="85"/>
      <c r="D37" s="32"/>
      <c r="E37" s="85"/>
      <c r="F37" s="86"/>
      <c r="G37" s="32"/>
      <c r="H37" s="85"/>
      <c r="I37" s="32"/>
      <c r="J37" s="85"/>
      <c r="K37" s="86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 spans="3:22" ht="27.75" customHeight="1">
      <c r="C38" s="88"/>
      <c r="D38" s="89"/>
      <c r="E38" s="88"/>
      <c r="F38" s="90"/>
      <c r="G38" s="89"/>
      <c r="H38" s="88"/>
      <c r="I38" s="89"/>
      <c r="J38" s="88"/>
      <c r="K38" s="90"/>
    </row>
    <row r="39" spans="3:22" ht="27.75" customHeight="1">
      <c r="C39" s="88"/>
      <c r="D39" s="89"/>
      <c r="E39" s="88"/>
      <c r="F39" s="90"/>
      <c r="G39" s="89"/>
      <c r="H39" s="88"/>
      <c r="I39" s="89"/>
      <c r="J39" s="88"/>
      <c r="K39" s="90"/>
    </row>
    <row r="40" spans="3:22" ht="27.75" customHeight="1">
      <c r="F40" s="91"/>
      <c r="K40" s="91"/>
    </row>
  </sheetData>
  <mergeCells count="13">
    <mergeCell ref="N28:O28"/>
    <mergeCell ref="N24:O24"/>
    <mergeCell ref="N27:O27"/>
    <mergeCell ref="N22:O22"/>
    <mergeCell ref="N23:O23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11" sqref="K1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20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10.118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ROUND((+'(19)'!L2*(C1-1)+L1)/C1,3)</f>
        <v>9.3800000000000008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187.60000000000002</v>
      </c>
      <c r="M3" s="18" t="s">
        <v>10</v>
      </c>
      <c r="N3" s="3"/>
      <c r="O3" s="3"/>
      <c r="P3" s="145" t="str">
        <f>+'(1)'!C1&amp;"년"&amp;'(1)'!E1&amp;"월"&amp;C1&amp;"일"</f>
        <v>2024년2월20일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9324.0149999999994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8001.4290000000001</v>
      </c>
      <c r="J4" s="42" t="str">
        <f>+'[1](1)'!J4</f>
        <v>고액권</v>
      </c>
      <c r="K4" s="36">
        <v>110000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22266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17325.444</v>
      </c>
      <c r="P5" s="47" t="str">
        <f>+E4</f>
        <v>고액권</v>
      </c>
      <c r="Q5" s="48">
        <f>SUM(F4+K4+F17+K17+F35+K35)</f>
        <v>240000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164.23699999999999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18.815000000000001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183.05199999999999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9309775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17435666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17435666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173.27600000000001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-6064.6600000000008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173.27600000000001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-6064.6600000000008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9446826.2359999996</v>
      </c>
      <c r="E13" s="29" t="str">
        <f>+'[1](1)'!E13</f>
        <v>합계</v>
      </c>
      <c r="F13" s="61">
        <f>SUM(F4:F12)</f>
        <v>9446775</v>
      </c>
      <c r="G13" s="62"/>
      <c r="H13" s="29" t="str">
        <f t="shared" si="3"/>
        <v>합계</v>
      </c>
      <c r="I13" s="60">
        <f>SUM((I4-I5-I6-I7-I8-I9)*$I$1+I11)</f>
        <v>8238057.648</v>
      </c>
      <c r="J13" s="29" t="str">
        <f t="shared" ref="J13" si="6">+E13</f>
        <v>합계</v>
      </c>
      <c r="K13" s="61">
        <f>IF(K8=0,0,SUM(K4:K12)-F8)</f>
        <v>8237891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-51.235999999567866</v>
      </c>
      <c r="G14" s="27"/>
      <c r="H14" s="27"/>
      <c r="I14" s="27"/>
      <c r="J14" s="27"/>
      <c r="K14" s="67">
        <f>SUM(K13-I13)</f>
        <v>-166.6480000000447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28220.124</v>
      </c>
      <c r="P14" s="39" t="str">
        <f t="shared" si="5"/>
        <v>합계</v>
      </c>
      <c r="Q14" s="69">
        <f>SUM(Q5:Q13)</f>
        <v>17684666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-217.88399999961257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65</v>
      </c>
      <c r="Q20" s="53">
        <f>SUM(P20*1000)</f>
        <v>65000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-13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111</v>
      </c>
      <c r="Q28" s="69">
        <f>SUM(Q19:Q27)</f>
        <v>77000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32680</v>
      </c>
      <c r="P31" s="103">
        <v>32705</v>
      </c>
      <c r="Q31" s="104">
        <f>P31-O31</f>
        <v>25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21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10.763999999999999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ROUND((+'(20)'!L2*(C1-1)+L1)/C1,3)</f>
        <v>9.4459999999999997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198.36599999999999</v>
      </c>
      <c r="M3" s="18" t="s">
        <v>10</v>
      </c>
      <c r="N3" s="3"/>
      <c r="O3" s="3"/>
      <c r="P3" s="145" t="str">
        <f>+'(1)'!C1&amp;"년"&amp;'(1)'!E1&amp;"월"&amp;C1&amp;"일"</f>
        <v>2024년2월21일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10100.040999999999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8330.77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40049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4200</v>
      </c>
      <c r="L5" s="2"/>
      <c r="M5" s="20"/>
      <c r="N5" s="45" t="str">
        <f>+C4</f>
        <v>판매량</v>
      </c>
      <c r="O5" s="46">
        <f>SUM(D4+I4+D17+I17+D35+I35)</f>
        <v>18430.811000000002</v>
      </c>
      <c r="P5" s="47" t="str">
        <f>+E4</f>
        <v>고액권</v>
      </c>
      <c r="Q5" s="48">
        <f>SUM(F4+K4+F17+K17+F35+K35)</f>
        <v>210000</v>
      </c>
      <c r="R5" s="7">
        <v>15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174.619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6200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174.619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10097675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18606153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18606153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522.21699999999998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-18277.595000000001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522.21699999999998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-18277.595000000001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10224757.908999998</v>
      </c>
      <c r="E13" s="29" t="str">
        <f>+'[1](1)'!E13</f>
        <v>합계</v>
      </c>
      <c r="F13" s="61">
        <f>SUM(F4:F12)</f>
        <v>10224675</v>
      </c>
      <c r="G13" s="62"/>
      <c r="H13" s="29" t="str">
        <f t="shared" si="3"/>
        <v>합계</v>
      </c>
      <c r="I13" s="60">
        <f>SUM((I4-I5-I6-I7-I8-I9)*$I$1+I11)</f>
        <v>8597354.6400000006</v>
      </c>
      <c r="J13" s="29" t="str">
        <f t="shared" ref="J13" si="6">+E13</f>
        <v>합계</v>
      </c>
      <c r="K13" s="61">
        <f>IF(K8=0,0,SUM(K4:K12)-F8)</f>
        <v>8597678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-82.908999998122454</v>
      </c>
      <c r="G14" s="27"/>
      <c r="H14" s="27"/>
      <c r="I14" s="27"/>
      <c r="J14" s="27"/>
      <c r="K14" s="67">
        <f>SUM(K13-I13)</f>
        <v>323.35999999940395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18234.789000000004</v>
      </c>
      <c r="P14" s="39" t="str">
        <f t="shared" si="5"/>
        <v>합계</v>
      </c>
      <c r="Q14" s="69">
        <f>SUM(Q5:Q13)</f>
        <v>18822353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240.4510000012815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32705</v>
      </c>
      <c r="P31" s="103">
        <v>32705</v>
      </c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22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10.816000000000001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ROUND((+'(21)'!L2*(C1-1)+L1)/C1,3)</f>
        <v>9.5079999999999991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209.17599999999999</v>
      </c>
      <c r="M3" s="18" t="s">
        <v>10</v>
      </c>
      <c r="N3" s="3"/>
      <c r="O3" s="3"/>
      <c r="P3" s="145" t="str">
        <f>+'(1)'!C1&amp;"년"&amp;'(1)'!E1&amp;"월"&amp;C1&amp;"일"</f>
        <v>2024년2월22일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10091.280000000001</v>
      </c>
      <c r="E4" s="34" t="str">
        <f>+'[1](1)'!E4</f>
        <v>고액권</v>
      </c>
      <c r="F4" s="36">
        <v>130000</v>
      </c>
      <c r="G4" s="27"/>
      <c r="H4" s="34" t="str">
        <f>+C4</f>
        <v>판매량</v>
      </c>
      <c r="I4" s="35">
        <v>8429.4650000000001</v>
      </c>
      <c r="J4" s="42" t="str">
        <f>+'[1](1)'!J4</f>
        <v>고액권</v>
      </c>
      <c r="K4" s="36">
        <v>85000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20940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4800</v>
      </c>
      <c r="L5" s="2"/>
      <c r="M5" s="20"/>
      <c r="N5" s="45" t="str">
        <f>+C4</f>
        <v>판매량</v>
      </c>
      <c r="O5" s="46">
        <f>SUM(D4+I4+D17+I17+D35+I35)</f>
        <v>18520.745000000003</v>
      </c>
      <c r="P5" s="47" t="str">
        <f>+E4</f>
        <v>고액권</v>
      </c>
      <c r="Q5" s="48">
        <f>SUM(F4+K4+F17+K17+F35+K35)</f>
        <v>215000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110.55200000000001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44.116999999999997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4800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154.66900000000001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10099126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18662451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>
        <v>10000</v>
      </c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18662451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524.35400000000004</v>
      </c>
      <c r="E10" s="42" t="str">
        <f>+'[1](1)'!E10</f>
        <v>OK케시백</v>
      </c>
      <c r="F10" s="44">
        <v>7000</v>
      </c>
      <c r="G10" s="27"/>
      <c r="H10" s="42" t="str">
        <f t="shared" si="3"/>
        <v>고객우대</v>
      </c>
      <c r="I10" s="50">
        <v>60.329000000000001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10000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-18352.390000000003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-2111.5149999999999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584.68299999999999</v>
      </c>
      <c r="P11" s="51" t="str">
        <f t="shared" si="5"/>
        <v>OK케시백</v>
      </c>
      <c r="Q11" s="53">
        <f>SUM(F10+K10+F23+K23+F41+K41)</f>
        <v>7000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35301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-20463.904999999999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10281758.905999999</v>
      </c>
      <c r="E13" s="29" t="str">
        <f>+'[1](1)'!E13</f>
        <v>합계</v>
      </c>
      <c r="F13" s="61">
        <f>SUM(F4:F12)</f>
        <v>10281427</v>
      </c>
      <c r="G13" s="62"/>
      <c r="H13" s="29" t="str">
        <f t="shared" si="3"/>
        <v>합계</v>
      </c>
      <c r="I13" s="60">
        <f>SUM((I4-I5-I6-I7-I8-I9)*$I$1+I11)</f>
        <v>8651567.6209999993</v>
      </c>
      <c r="J13" s="29" t="str">
        <f t="shared" ref="J13" si="6">+E13</f>
        <v>합계</v>
      </c>
      <c r="K13" s="61">
        <f>IF(K8=0,0,SUM(K4:K12)-F8)</f>
        <v>8653125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35301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-331.90599999949336</v>
      </c>
      <c r="G14" s="27"/>
      <c r="H14" s="27"/>
      <c r="I14" s="27"/>
      <c r="J14" s="27"/>
      <c r="K14" s="67">
        <f>SUM(K13-I13)</f>
        <v>1557.3790000006557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16268.247000000003</v>
      </c>
      <c r="P14" s="39" t="str">
        <f t="shared" si="5"/>
        <v>합계</v>
      </c>
      <c r="Q14" s="69">
        <f>SUM(Q5:Q13)</f>
        <v>18934552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1225.4730000011623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23</v>
      </c>
      <c r="Q19" s="48">
        <f>SUM(P19*1000)</f>
        <v>23000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33</v>
      </c>
      <c r="Q20" s="53">
        <f>SUM(P20*1000)</f>
        <v>33000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11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106</v>
      </c>
      <c r="Q28" s="69">
        <f>SUM(Q19:Q27)</f>
        <v>56000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32705</v>
      </c>
      <c r="P31" s="103">
        <v>32717</v>
      </c>
      <c r="Q31" s="104">
        <f>P31-O31</f>
        <v>12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23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12.298999999999999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ROUND((+'(22)'!L2*(C1-1)+L1)/C1,3)</f>
        <v>9.6289999999999996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221.46699999999998</v>
      </c>
      <c r="M3" s="18" t="s">
        <v>10</v>
      </c>
      <c r="N3" s="3"/>
      <c r="O3" s="3"/>
      <c r="P3" s="145" t="str">
        <f>+'(1)'!C1&amp;"년"&amp;'(1)'!E1&amp;"월"&amp;C1&amp;"일"</f>
        <v>2024년2월23일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11842.870999999999</v>
      </c>
      <c r="E4" s="34" t="str">
        <f>+'[1](1)'!E4</f>
        <v>고액권</v>
      </c>
      <c r="F4" s="36">
        <v>45000</v>
      </c>
      <c r="G4" s="27"/>
      <c r="H4" s="34" t="str">
        <f>+C4</f>
        <v>판매량</v>
      </c>
      <c r="I4" s="35">
        <v>9217.48</v>
      </c>
      <c r="J4" s="42" t="str">
        <f>+'[1](1)'!J4</f>
        <v>고액권</v>
      </c>
      <c r="K4" s="36">
        <v>195000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36332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1400</v>
      </c>
      <c r="L5" s="2"/>
      <c r="M5" s="20"/>
      <c r="N5" s="45" t="str">
        <f>+C4</f>
        <v>판매량</v>
      </c>
      <c r="O5" s="46">
        <f>SUM(D4+I4+D17+I17+D35+I35)</f>
        <v>21060.350999999999</v>
      </c>
      <c r="P5" s="47" t="str">
        <f>+E4</f>
        <v>고액권</v>
      </c>
      <c r="Q5" s="48">
        <f>SUM(F4+K4+F17+K17+F35+K35)</f>
        <v>240000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260.45999999999998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3400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260.45999999999998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11887757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21201968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21201968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145.678</v>
      </c>
      <c r="E10" s="42" t="str">
        <f>+'[1](1)'!E10</f>
        <v>OK케시백</v>
      </c>
      <c r="F10" s="44">
        <v>8000</v>
      </c>
      <c r="G10" s="27"/>
      <c r="H10" s="42" t="str">
        <f t="shared" si="3"/>
        <v>고객우대</v>
      </c>
      <c r="I10" s="50">
        <v>46.027000000000001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-5098.7299999999996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-1610.9449999999999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191.70499999999998</v>
      </c>
      <c r="P11" s="51" t="str">
        <f t="shared" si="5"/>
        <v>OK케시백</v>
      </c>
      <c r="Q11" s="53">
        <f>SUM(F10+K10+F23+K23+F41+K41)</f>
        <v>8000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-6709.6749999999993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11947949.422</v>
      </c>
      <c r="E13" s="29" t="str">
        <f>+'[1](1)'!E13</f>
        <v>합계</v>
      </c>
      <c r="F13" s="61">
        <f>SUM(F4:F12)</f>
        <v>11947757</v>
      </c>
      <c r="G13" s="62"/>
      <c r="H13" s="29" t="str">
        <f t="shared" si="3"/>
        <v>합계</v>
      </c>
      <c r="I13" s="60">
        <f>SUM((I4-I5-I6-I7-I8-I9)*$I$1+I11)</f>
        <v>9510828.4149999991</v>
      </c>
      <c r="J13" s="29" t="str">
        <f t="shared" ref="J13" si="6">+E13</f>
        <v>합계</v>
      </c>
      <c r="K13" s="61">
        <f>IF(K8=0,0,SUM(K4:K12)-F8)</f>
        <v>9510611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-192.42200000025332</v>
      </c>
      <c r="G14" s="27"/>
      <c r="H14" s="27"/>
      <c r="I14" s="27"/>
      <c r="J14" s="27"/>
      <c r="K14" s="67">
        <f>SUM(K13-I13)</f>
        <v>-217.41499999910593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34890.107000000004</v>
      </c>
      <c r="P14" s="39" t="str">
        <f t="shared" si="5"/>
        <v>합계</v>
      </c>
      <c r="Q14" s="69">
        <f>SUM(Q5:Q13)</f>
        <v>21458368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-409.83699999935925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33</v>
      </c>
      <c r="Q19" s="48">
        <f>SUM(P19*1000)</f>
        <v>33000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191</v>
      </c>
      <c r="Q20" s="53">
        <f>SUM(P20*1000)</f>
        <v>191000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44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28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16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304</v>
      </c>
      <c r="Q28" s="69">
        <f>SUM(Q19:Q27)</f>
        <v>224000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32717</v>
      </c>
      <c r="P31" s="103">
        <v>32835</v>
      </c>
      <c r="Q31" s="104">
        <f>P31-O31</f>
        <v>118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4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625" style="10" customWidth="1"/>
    <col min="5" max="5" width="11.25" style="10" bestFit="1" customWidth="1"/>
    <col min="6" max="6" width="11.62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62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24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9.8650000000000002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ROUND((+'(23)'!L2*(C1-1)+L1)/C1,3)</f>
        <v>9.6389999999999993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231.33599999999998</v>
      </c>
      <c r="M3" s="18" t="s">
        <v>10</v>
      </c>
      <c r="N3" s="3"/>
      <c r="O3" s="3"/>
      <c r="P3" s="145" t="str">
        <f>+'(1)'!C1&amp;"년"&amp;'(1)'!E1&amp;"월"&amp;C1&amp;"일"</f>
        <v>2024년2월24일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9117.1059999999998</v>
      </c>
      <c r="E4" s="34" t="str">
        <f>+'[1](1)'!E4</f>
        <v>고액권</v>
      </c>
      <c r="F4" s="36">
        <v>80000</v>
      </c>
      <c r="G4" s="27"/>
      <c r="H4" s="34" t="str">
        <f>+C4</f>
        <v>판매량</v>
      </c>
      <c r="I4" s="35">
        <v>7774.902</v>
      </c>
      <c r="J4" s="42" t="str">
        <f>+'[1](1)'!J4</f>
        <v>고액권</v>
      </c>
      <c r="K4" s="36">
        <v>205000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18879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16892.008000000002</v>
      </c>
      <c r="P5" s="47" t="str">
        <f>+E4</f>
        <v>고액권</v>
      </c>
      <c r="Q5" s="48">
        <f>SUM(F4+K4+F17+K17+F35+K35)</f>
        <v>285000</v>
      </c>
      <c r="R5" s="7">
        <v>18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43.737000000000002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1000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43.737000000000002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9268753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17087106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17087106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255.166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-8930.81</v>
      </c>
      <c r="E11" s="42" t="str">
        <f>+'[1](1)'!E11</f>
        <v>모바일</v>
      </c>
      <c r="F11" s="44">
        <v>5000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255.166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-8930.81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9354785.9979999997</v>
      </c>
      <c r="E13" s="29" t="str">
        <f>+'[1](1)'!E13</f>
        <v>합계</v>
      </c>
      <c r="F13" s="61">
        <f>SUM(F4:F12)</f>
        <v>9354753</v>
      </c>
      <c r="G13" s="62"/>
      <c r="H13" s="29" t="str">
        <f t="shared" si="3"/>
        <v>합계</v>
      </c>
      <c r="I13" s="60">
        <f>SUM((I4-I5-I6-I7-I8-I9)*$I$1+I11)</f>
        <v>8023698.8640000001</v>
      </c>
      <c r="J13" s="29" t="str">
        <f t="shared" ref="J13" si="6">+E13</f>
        <v>합계</v>
      </c>
      <c r="K13" s="61">
        <f>IF(K8=0,0,SUM(K4:K12)-F8)</f>
        <v>8023353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-32.997999999672174</v>
      </c>
      <c r="G14" s="27"/>
      <c r="H14" s="27"/>
      <c r="I14" s="27"/>
      <c r="J14" s="27"/>
      <c r="K14" s="67">
        <f>SUM(K13-I13)</f>
        <v>-345.8640000000596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24765.732000000004</v>
      </c>
      <c r="P14" s="39" t="str">
        <f t="shared" si="5"/>
        <v>합계</v>
      </c>
      <c r="Q14" s="69">
        <f>SUM(Q5:Q13)</f>
        <v>17378106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-378.86199999973178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118</v>
      </c>
      <c r="Q20" s="53">
        <f>SUM(P20*1000)</f>
        <v>118000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5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9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146</v>
      </c>
      <c r="Q28" s="69">
        <f>SUM(Q19:Q27)</f>
        <v>129000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32835</v>
      </c>
      <c r="P31" s="103">
        <v>32903</v>
      </c>
      <c r="Q31" s="104">
        <f>P31-O31</f>
        <v>68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A6" sqref="A6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6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25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6.75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ROUND((+'(24)'!L2*(C1-1)+L1)/C1,3)</f>
        <v>9.5229999999999997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238.07499999999999</v>
      </c>
      <c r="M3" s="18" t="s">
        <v>10</v>
      </c>
      <c r="N3" s="3"/>
      <c r="O3" s="3"/>
      <c r="P3" s="145" t="str">
        <f>+'(1)'!C1&amp;"년"&amp;'(1)'!E1&amp;"월"&amp;C1&amp;"일"</f>
        <v>2024년2월25일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6507.5529999999999</v>
      </c>
      <c r="E4" s="34" t="str">
        <f>+'[1](1)'!E4</f>
        <v>고액권</v>
      </c>
      <c r="F4" s="36">
        <v>5000</v>
      </c>
      <c r="G4" s="27"/>
      <c r="H4" s="34" t="str">
        <f>+C4</f>
        <v>판매량</v>
      </c>
      <c r="I4" s="35">
        <v>5050.8630000000003</v>
      </c>
      <c r="J4" s="42" t="str">
        <f>+'[1](1)'!J4</f>
        <v>고액권</v>
      </c>
      <c r="K4" s="36">
        <v>150000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43513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4400</v>
      </c>
      <c r="L5" s="2"/>
      <c r="M5" s="20"/>
      <c r="N5" s="45" t="str">
        <f>+C4</f>
        <v>판매량</v>
      </c>
      <c r="O5" s="46">
        <f>SUM(D4+I4+D17+I17+D35+I35)</f>
        <v>11558.416000000001</v>
      </c>
      <c r="P5" s="47" t="str">
        <f>+E4</f>
        <v>고액권</v>
      </c>
      <c r="Q5" s="48">
        <f>SUM(F4+K4+F17+K17+F35+K35)</f>
        <v>155000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43.494999999999997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4400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43.494999999999997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69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6625457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11684298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11684298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>
        <v>29588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29588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6670907.8559999997</v>
      </c>
      <c r="E13" s="29" t="str">
        <f>+'[1](1)'!E13</f>
        <v>합계</v>
      </c>
      <c r="F13" s="61">
        <f>SUM(F4:F12)</f>
        <v>6670045</v>
      </c>
      <c r="G13" s="62"/>
      <c r="H13" s="29" t="str">
        <f t="shared" si="3"/>
        <v>합계</v>
      </c>
      <c r="I13" s="60">
        <f>SUM((I4-I5-I6-I7-I8-I9)*$I$1+I11)</f>
        <v>5212490.6160000004</v>
      </c>
      <c r="J13" s="29" t="str">
        <f t="shared" ref="J13" si="6">+E13</f>
        <v>합계</v>
      </c>
      <c r="K13" s="61">
        <f>IF(K8=0,0,SUM(K4:K12)-F8)</f>
        <v>5213241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-862.85599999967963</v>
      </c>
      <c r="G14" s="27"/>
      <c r="H14" s="27"/>
      <c r="I14" s="27"/>
      <c r="J14" s="27"/>
      <c r="K14" s="67">
        <f>SUM(K13-I13)</f>
        <v>750.38399999961257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23029.842000000001</v>
      </c>
      <c r="P14" s="39" t="str">
        <f t="shared" si="5"/>
        <v>합계</v>
      </c>
      <c r="Q14" s="69">
        <f>SUM(Q5:Q13)</f>
        <v>11883286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-112.47200000006706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</v>
      </c>
      <c r="Q19" s="48">
        <f>SUM(P19*1000)</f>
        <v>1000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13</v>
      </c>
      <c r="Q20" s="53">
        <f>SUM(P20*1000)</f>
        <v>13000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8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66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115</v>
      </c>
      <c r="Q28" s="69">
        <f>SUM(Q19:Q27)</f>
        <v>14000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32903</v>
      </c>
      <c r="P31" s="103">
        <v>32954</v>
      </c>
      <c r="Q31" s="104">
        <f>P31-O31</f>
        <v>51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0"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26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10.903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ROUND((+'(25)'!L2*(C1-1)+L1)/C1,3)</f>
        <v>9.5760000000000005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248.976</v>
      </c>
      <c r="M3" s="18" t="s">
        <v>10</v>
      </c>
      <c r="N3" s="3"/>
      <c r="O3" s="3"/>
      <c r="P3" s="145" t="str">
        <f>+'(1)'!C1&amp;"년"&amp;'(1)'!E1&amp;"월"&amp;C1&amp;"일"</f>
        <v>2024년2월26일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10243.835999999999</v>
      </c>
      <c r="E4" s="34" t="str">
        <f>+'[1](1)'!E4</f>
        <v>고액권</v>
      </c>
      <c r="F4" s="36">
        <v>65000</v>
      </c>
      <c r="G4" s="27"/>
      <c r="H4" s="34" t="str">
        <f>+C4</f>
        <v>판매량</v>
      </c>
      <c r="I4" s="35">
        <v>8425.6470000000008</v>
      </c>
      <c r="J4" s="42" t="str">
        <f>+'[1](1)'!J4</f>
        <v>고액권</v>
      </c>
      <c r="K4" s="36">
        <v>115000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24426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18669.483</v>
      </c>
      <c r="P5" s="47" t="str">
        <f>+E4</f>
        <v>고액권</v>
      </c>
      <c r="Q5" s="48">
        <f>SUM(F4+K4+F17+K17+F35+K35)</f>
        <v>180000</v>
      </c>
      <c r="R5" s="7">
        <v>19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210.28200000000001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210.28200000000001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50.456000000000003</v>
      </c>
      <c r="E8" s="42" t="str">
        <f>+'[1](1)'!E8</f>
        <v>신용카드</v>
      </c>
      <c r="F8" s="44">
        <v>10172988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18746749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50.456000000000003</v>
      </c>
      <c r="P9" s="51" t="str">
        <f t="shared" si="5"/>
        <v>신용카드</v>
      </c>
      <c r="Q9" s="53">
        <f>IF(K8=0,F8,IF(F21=0,K8,IF(K21=0,F21,K21)))</f>
        <v>18746749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211.101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53.691000000000003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-7388.5349999999999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-1879.1850000000002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4"/>
        <v>고객우대</v>
      </c>
      <c r="O11" s="54">
        <f>SUM(D10+I10+D23+I23+D41+I41)</f>
        <v>264.79200000000003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>
        <v>56840</v>
      </c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-9267.7200000000012</v>
      </c>
      <c r="P12" s="51" t="str">
        <f t="shared" si="5"/>
        <v>모바일</v>
      </c>
      <c r="Q12" s="53">
        <f>SUM(F11+K11+F24+K24+F42+K42)</f>
        <v>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10295168.601</v>
      </c>
      <c r="E13" s="29" t="str">
        <f>+'[1](1)'!E13</f>
        <v>합계</v>
      </c>
      <c r="F13" s="61">
        <f>SUM(F4:F12)</f>
        <v>10294828</v>
      </c>
      <c r="G13" s="62"/>
      <c r="H13" s="29" t="str">
        <f t="shared" si="3"/>
        <v>합계</v>
      </c>
      <c r="I13" s="60">
        <f>SUM((I4-I5-I6-I7-I8-I9)*$I$1+I11)</f>
        <v>8693388.5190000013</v>
      </c>
      <c r="J13" s="29" t="str">
        <f t="shared" ref="J13" si="6">+E13</f>
        <v>합계</v>
      </c>
      <c r="K13" s="61">
        <f>IF(K8=0,0,SUM(K4:K12)-F8)</f>
        <v>8693761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56840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-340.60099999979138</v>
      </c>
      <c r="G14" s="27"/>
      <c r="H14" s="27"/>
      <c r="I14" s="27"/>
      <c r="J14" s="27"/>
      <c r="K14" s="67">
        <f>SUM(K13-I13)</f>
        <v>372.4809999987483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27549.770000000004</v>
      </c>
      <c r="P14" s="39" t="str">
        <f t="shared" si="5"/>
        <v>합계</v>
      </c>
      <c r="Q14" s="69">
        <f>SUM(Q5:Q13)</f>
        <v>18988589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31.879999998956919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19</v>
      </c>
      <c r="Q19" s="48">
        <f>SUM(P19*1000)</f>
        <v>19000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121</v>
      </c>
      <c r="Q20" s="53">
        <f>SUM(P20*1000)</f>
        <v>121000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18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-11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193</v>
      </c>
      <c r="Q28" s="69">
        <f>SUM(Q19:Q27)</f>
        <v>140000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32954</v>
      </c>
      <c r="P31" s="103">
        <v>33020</v>
      </c>
      <c r="Q31" s="104">
        <f>P31-O31</f>
        <v>66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16"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27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10.961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ROUND((+'(26)'!L2*(C1-1)+L1)/C1,3)</f>
        <v>9.6270000000000007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259.92900000000003</v>
      </c>
      <c r="M3" s="18" t="s">
        <v>10</v>
      </c>
      <c r="N3" s="3"/>
      <c r="O3" s="3"/>
      <c r="P3" s="145" t="str">
        <f>+'(1)'!C1&amp;"년"&amp;'(1)'!E1&amp;"월"&amp;C1&amp;"일"</f>
        <v>2024년2월27일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10320.040000000001</v>
      </c>
      <c r="E4" s="34" t="str">
        <f>+'[1](1)'!E4</f>
        <v>고액권</v>
      </c>
      <c r="F4" s="36">
        <v>125000</v>
      </c>
      <c r="G4" s="27"/>
      <c r="H4" s="34" t="str">
        <f>+C4</f>
        <v>판매량</v>
      </c>
      <c r="I4" s="35">
        <v>8449.4269999999997</v>
      </c>
      <c r="J4" s="42" t="str">
        <f>+'[1](1)'!J4</f>
        <v>고액권</v>
      </c>
      <c r="K4" s="36">
        <v>140000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41646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2400</v>
      </c>
      <c r="L5" s="2"/>
      <c r="M5" s="20"/>
      <c r="N5" s="45" t="str">
        <f>+C4</f>
        <v>판매량</v>
      </c>
      <c r="O5" s="46">
        <f>SUM(D4+I4+D17+I17+D35+I35)</f>
        <v>18769.467000000001</v>
      </c>
      <c r="P5" s="47" t="str">
        <f>+E4</f>
        <v>고액권</v>
      </c>
      <c r="Q5" s="48">
        <f>SUM(F4+K4+F17+K17+F35+K35)</f>
        <v>265000</v>
      </c>
      <c r="R5" s="7">
        <v>17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169.89400000000001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6400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169.89400000000001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10324183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18901750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18901750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325.77</v>
      </c>
      <c r="E10" s="42" t="str">
        <f>+'[1](1)'!E10</f>
        <v>OK케시백</v>
      </c>
      <c r="F10" s="44">
        <v>10000</v>
      </c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-11401.949999999999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325.77</v>
      </c>
      <c r="P11" s="51" t="str">
        <f t="shared" si="5"/>
        <v>OK케시백</v>
      </c>
      <c r="Q11" s="53">
        <f>SUM(F10+K10+F23+K23+F41+K41)</f>
        <v>10000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-11401.949999999999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10463548.722000001</v>
      </c>
      <c r="E13" s="29" t="str">
        <f>+'[1](1)'!E13</f>
        <v>합계</v>
      </c>
      <c r="F13" s="61">
        <f>SUM(F4:F12)</f>
        <v>10463183</v>
      </c>
      <c r="G13" s="62"/>
      <c r="H13" s="29" t="str">
        <f t="shared" si="3"/>
        <v>합계</v>
      </c>
      <c r="I13" s="60">
        <f>SUM((I4-I5-I6-I7-I8-I9)*$I$1+I11)</f>
        <v>8719808.6639999989</v>
      </c>
      <c r="J13" s="29" t="str">
        <f t="shared" ref="J13" si="6">+E13</f>
        <v>합계</v>
      </c>
      <c r="K13" s="61">
        <f>IF(K8=0,0,SUM(K4:K12)-F8)</f>
        <v>8719967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-365.72200000099838</v>
      </c>
      <c r="G14" s="27"/>
      <c r="H14" s="27"/>
      <c r="I14" s="27"/>
      <c r="J14" s="27"/>
      <c r="K14" s="67">
        <f>SUM(K13-I13)</f>
        <v>158.33600000105798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25797.196000000004</v>
      </c>
      <c r="P14" s="39" t="str">
        <f t="shared" si="5"/>
        <v>합계</v>
      </c>
      <c r="Q14" s="69">
        <f>SUM(Q5:Q13)</f>
        <v>19183150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-207.3859999999404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9</v>
      </c>
      <c r="Q19" s="48">
        <f>SUM(P19*1000)</f>
        <v>9000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78</v>
      </c>
      <c r="Q20" s="53">
        <f>SUM(P20*1000)</f>
        <v>78000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20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-12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121</v>
      </c>
      <c r="Q28" s="69">
        <f>SUM(Q19:Q27)</f>
        <v>87000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33020</v>
      </c>
      <c r="P31" s="103">
        <v>33077</v>
      </c>
      <c r="Q31" s="104">
        <f>P31-O31</f>
        <v>57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28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10.242000000000001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ROUND((+'(27)'!L2*(C1-1)+L1)/C1,3)</f>
        <v>9.6489999999999991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270.17199999999997</v>
      </c>
      <c r="M3" s="18" t="s">
        <v>10</v>
      </c>
      <c r="N3" s="3"/>
      <c r="O3" s="3"/>
      <c r="P3" s="145" t="str">
        <f>+'(1)'!C1&amp;"년"&amp;'(1)'!E1&amp;"월"&amp;C1&amp;"일"</f>
        <v>2024년2월28일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8949.8109999999997</v>
      </c>
      <c r="E4" s="34" t="str">
        <f>+'[1](1)'!E4</f>
        <v>고액권</v>
      </c>
      <c r="F4" s="36">
        <v>250000</v>
      </c>
      <c r="G4" s="27"/>
      <c r="H4" s="34" t="str">
        <f>+C4</f>
        <v>판매량</v>
      </c>
      <c r="I4" s="35">
        <v>8587.1560000000009</v>
      </c>
      <c r="J4" s="42" t="str">
        <f>+'[1](1)'!J4</f>
        <v>고액권</v>
      </c>
      <c r="K4" s="36">
        <v>105000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23803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>
        <v>1300</v>
      </c>
      <c r="L5" s="2"/>
      <c r="M5" s="20"/>
      <c r="N5" s="45" t="str">
        <f>+C4</f>
        <v>판매량</v>
      </c>
      <c r="O5" s="46">
        <f>SUM(D4+I4+D17+I17+D35+I35)</f>
        <v>17536.967000000001</v>
      </c>
      <c r="P5" s="47" t="str">
        <f>+E4</f>
        <v>고액권</v>
      </c>
      <c r="Q5" s="48">
        <f>SUM(F4+K4+F17+K17+F35+K35)</f>
        <v>355000</v>
      </c>
      <c r="R5" s="7">
        <v>20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179.00200000000001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1300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179.00200000000001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8793876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v>17547939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17547939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128.565</v>
      </c>
      <c r="E10" s="42" t="str">
        <f>+'[1](1)'!E10</f>
        <v>OK케시백</v>
      </c>
      <c r="F10" s="44">
        <v>2000</v>
      </c>
      <c r="G10" s="27"/>
      <c r="H10" s="42" t="str">
        <f t="shared" si="3"/>
        <v>고객우대</v>
      </c>
      <c r="I10" s="50">
        <v>56.482999999999997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-4499.7749999999996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-1976.905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185.048</v>
      </c>
      <c r="P11" s="51" t="str">
        <f t="shared" si="5"/>
        <v>OK케시백</v>
      </c>
      <c r="Q11" s="53">
        <f>SUM(F10+K10+F23+K23+F41+K41)</f>
        <v>2000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-6476.68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9046975.112999998</v>
      </c>
      <c r="E13" s="29" t="str">
        <f>+'[1](1)'!E13</f>
        <v>합계</v>
      </c>
      <c r="F13" s="61">
        <f>SUM(F4:F12)</f>
        <v>9045876</v>
      </c>
      <c r="G13" s="62"/>
      <c r="H13" s="29" t="str">
        <f t="shared" si="3"/>
        <v>합계</v>
      </c>
      <c r="I13" s="60">
        <f>SUM((I4-I5-I6-I7-I8-I9)*$I$1+I11)</f>
        <v>8859968.0870000012</v>
      </c>
      <c r="J13" s="29" t="str">
        <f t="shared" ref="J13" si="6">+E13</f>
        <v>합계</v>
      </c>
      <c r="K13" s="61">
        <f>IF(K8=0,0,SUM(K4:K12)-F8)</f>
        <v>8860363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-1099.112999998033</v>
      </c>
      <c r="G14" s="27"/>
      <c r="H14" s="27"/>
      <c r="I14" s="27"/>
      <c r="J14" s="27"/>
      <c r="K14" s="67">
        <f>SUM(K13-I13)</f>
        <v>394.9129999987781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28239.25</v>
      </c>
      <c r="P14" s="39" t="str">
        <f t="shared" si="5"/>
        <v>합계</v>
      </c>
      <c r="Q14" s="69">
        <f>SUM(Q5:Q13)</f>
        <v>17906239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-704.19999999925494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35</v>
      </c>
      <c r="Q20" s="53">
        <f>SUM(P20*1000)</f>
        <v>35000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11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-67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42000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33077</v>
      </c>
      <c r="P31" s="103">
        <v>33104</v>
      </c>
      <c r="Q31" s="104">
        <f>P31-O31</f>
        <v>27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abSelected="1" workbookViewId="0">
      <selection activeCell="P29" sqref="P29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29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6.6840000000000002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ROUND((+'(28)'!L2*(C1-1)+L1)/C1,3)</f>
        <v>9.5470000000000006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276.863</v>
      </c>
      <c r="M3" s="18" t="s">
        <v>10</v>
      </c>
      <c r="N3" s="3"/>
      <c r="O3" s="3"/>
      <c r="P3" s="145" t="str">
        <f>+'(1)'!C1&amp;"년"&amp;'(1)'!E1&amp;"월"&amp;C1&amp;"일"</f>
        <v>2024년2월29일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10101.029</v>
      </c>
      <c r="E4" s="34" t="str">
        <f>+'[1](1)'!E4</f>
        <v>고액권</v>
      </c>
      <c r="F4" s="36">
        <v>270000</v>
      </c>
      <c r="G4" s="27"/>
      <c r="H4" s="34" t="str">
        <f>+C4</f>
        <v>판매량</v>
      </c>
      <c r="I4" s="35">
        <v>1343.8219999999999</v>
      </c>
      <c r="J4" s="42" t="str">
        <f>+'[1](1)'!J4</f>
        <v>고액권</v>
      </c>
      <c r="K4" s="36">
        <v>5000</v>
      </c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>
        <v>48582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11444.851000000001</v>
      </c>
      <c r="P5" s="47" t="str">
        <f>+E4</f>
        <v>고액권</v>
      </c>
      <c r="Q5" s="48">
        <f>SUM(F4+K4+F17+K17+F35+K35)</f>
        <v>275000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169.09899999999999</v>
      </c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2.4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169.09899999999999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9971857</v>
      </c>
      <c r="G8" s="27"/>
      <c r="H8" s="34" t="str">
        <f t="shared" si="3"/>
        <v>자가소비</v>
      </c>
      <c r="I8" s="50"/>
      <c r="J8" s="42" t="str">
        <f>+'[1](1)'!J8</f>
        <v>신용카드</v>
      </c>
      <c r="K8" s="44">
        <f>1380508+F8</f>
        <v>11352365</v>
      </c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11352365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153.15600000000001</v>
      </c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>
        <v>46.965000000000003</v>
      </c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-5360.46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-1643.7750000000001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200.12100000000001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-7004.2350000000006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10244391.299999999</v>
      </c>
      <c r="E13" s="29" t="str">
        <f>+'[1](1)'!E13</f>
        <v>합계</v>
      </c>
      <c r="F13" s="61">
        <f>SUM(F4:F12)</f>
        <v>10243857</v>
      </c>
      <c r="G13" s="62"/>
      <c r="H13" s="29" t="str">
        <f t="shared" si="3"/>
        <v>합계</v>
      </c>
      <c r="I13" s="60">
        <f>SUM((I4-I5-I6-I7-I8-I9)*$I$1+I11)</f>
        <v>1385180.5289999999</v>
      </c>
      <c r="J13" s="29" t="str">
        <f t="shared" ref="J13" si="6">+E13</f>
        <v>합계</v>
      </c>
      <c r="K13" s="61">
        <f>IF(K8=0,0,SUM(K4:K12)-F8)</f>
        <v>1385508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-534.29999999888241</v>
      </c>
      <c r="G14" s="27"/>
      <c r="H14" s="27"/>
      <c r="I14" s="27"/>
      <c r="J14" s="27"/>
      <c r="K14" s="67">
        <f>SUM(K13-I13)</f>
        <v>327.47100000013597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15547.269</v>
      </c>
      <c r="P14" s="39" t="str">
        <f t="shared" si="5"/>
        <v>합계</v>
      </c>
      <c r="Q14" s="69">
        <f>SUM(Q5:Q13)</f>
        <v>11629365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-206.82899999874644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>
        <v>8</v>
      </c>
      <c r="Q19" s="48">
        <f>SUM(P19*1000)</f>
        <v>8000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>
        <v>85</v>
      </c>
      <c r="Q20" s="53">
        <f>SUM(P20*1000)</f>
        <v>85000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>
        <v>4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>
        <v>28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>
        <v>8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>
        <v>5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110</v>
      </c>
      <c r="Q28" s="69">
        <f>SUM(Q19:Q27)</f>
        <v>93000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33104</v>
      </c>
      <c r="P31" s="103">
        <v>33165</v>
      </c>
      <c r="Q31" s="104">
        <f>P31-O31</f>
        <v>61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K6" sqref="K6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2.2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8.375" style="10" customWidth="1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1">
        <f>+ROUND(+O5*0.584/1000,3)</f>
        <v>9.4619999999999997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ROUND((+'(2)'!L2*(C1-1)+L1)/C1,3)</f>
        <v>11.670999999999999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35.012999999999998</v>
      </c>
      <c r="M3" s="18" t="s">
        <v>10</v>
      </c>
      <c r="N3" s="3"/>
      <c r="O3" s="3"/>
      <c r="P3" s="145" t="str">
        <f>+'(1)'!C1&amp;"년"&amp;'(1)'!E1&amp;"월"&amp;C1&amp;"일"</f>
        <v>2024년2월3일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8271.8269999999993</v>
      </c>
      <c r="E4" s="34" t="str">
        <f>+'[1](1)'!E4</f>
        <v>고액권</v>
      </c>
      <c r="F4" s="36">
        <v>210000</v>
      </c>
      <c r="G4" s="27"/>
      <c r="H4" s="34" t="str">
        <f>+C4</f>
        <v>판매량</v>
      </c>
      <c r="I4" s="35">
        <v>7929.6019999999999</v>
      </c>
      <c r="J4" s="42" t="str">
        <f>+'[1](1)'!J4</f>
        <v>고액권</v>
      </c>
      <c r="K4" s="36">
        <v>145000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33454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2700</v>
      </c>
      <c r="L5" s="2"/>
      <c r="M5" s="20"/>
      <c r="N5" s="45" t="str">
        <f>+C4</f>
        <v>판매량</v>
      </c>
      <c r="O5" s="46">
        <f>SUM(D4+I4+D17+I17+D35+I35)</f>
        <v>16201.429</v>
      </c>
      <c r="P5" s="47" t="str">
        <f>+E4</f>
        <v>고액권</v>
      </c>
      <c r="Q5" s="48">
        <f>SUM(F4+K4+F17+K17+F35+K35)</f>
        <v>355000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30.64</v>
      </c>
      <c r="E6" s="105" t="str">
        <f>+'[1](1)'!E6</f>
        <v>블루/레드포인트</v>
      </c>
      <c r="F6" s="44">
        <v>19000</v>
      </c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2700</v>
      </c>
      <c r="R6" s="7">
        <v>2.2000000000000002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30.64</v>
      </c>
      <c r="P7" s="106" t="str">
        <f t="shared" ref="P7:P14" si="4">+E6</f>
        <v>블루/레드포인트</v>
      </c>
      <c r="Q7" s="53">
        <f>SUM(F6+K6+F19+K19+F37+K37)</f>
        <v>19000</v>
      </c>
      <c r="R7" s="5" t="s">
        <v>48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8236123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16271988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16271988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119.206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-4172.21</v>
      </c>
      <c r="E11" s="42" t="str">
        <f>+'[1](1)'!E11</f>
        <v>모바일</v>
      </c>
      <c r="F11" s="44">
        <v>35000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119.206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-4172.21</v>
      </c>
      <c r="P12" s="51" t="str">
        <f t="shared" si="4"/>
        <v>모바일</v>
      </c>
      <c r="Q12" s="53">
        <f>SUM(F11+K11+F24+K24+F42+K42)</f>
        <v>35000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8500732.7739999983</v>
      </c>
      <c r="E13" s="29" t="str">
        <f>+'[1](1)'!E13</f>
        <v>합계</v>
      </c>
      <c r="F13" s="61">
        <f>SUM(F4:F12)</f>
        <v>8500123</v>
      </c>
      <c r="G13" s="62"/>
      <c r="H13" s="29" t="str">
        <f t="shared" si="2"/>
        <v>합계</v>
      </c>
      <c r="I13" s="60">
        <f>SUM((I4-I5-I6-I7-I8-I9)*$I$1+I11)</f>
        <v>8183349.2639999995</v>
      </c>
      <c r="J13" s="29" t="str">
        <f t="shared" ref="J13" si="5">+E13</f>
        <v>합계</v>
      </c>
      <c r="K13" s="61">
        <f>IF(K8=0,0,SUM(K4:K12)-F8)</f>
        <v>8183565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-609.77399999834597</v>
      </c>
      <c r="G14" s="27"/>
      <c r="H14" s="27"/>
      <c r="I14" s="27"/>
      <c r="J14" s="27"/>
      <c r="K14" s="67">
        <f>SUM(K13-I13)</f>
        <v>215.73600000049919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28169.368000000002</v>
      </c>
      <c r="P14" s="39" t="str">
        <f t="shared" si="4"/>
        <v>합계</v>
      </c>
      <c r="Q14" s="69">
        <f>SUM(Q5:Q13)</f>
        <v>16683688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-394.03799999784678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7</v>
      </c>
      <c r="Q19" s="48">
        <f>SUM(P19*1000)</f>
        <v>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64</v>
      </c>
      <c r="Q20" s="53">
        <f>SUM(P20*1000)</f>
        <v>64000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16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4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99</v>
      </c>
      <c r="Q28" s="69">
        <f>SUM(Q19:Q27)</f>
        <v>71000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31860</v>
      </c>
      <c r="P31" s="103">
        <v>31908</v>
      </c>
      <c r="Q31" s="104">
        <f>P31-O31</f>
        <v>48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31" sqref="D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30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ROUND((+'(29)'!L2*(C1-1)+L1)/C1,3)</f>
        <v>9.2289999999999992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276.87</v>
      </c>
      <c r="M3" s="18" t="s">
        <v>10</v>
      </c>
      <c r="N3" s="3"/>
      <c r="O3" s="3"/>
      <c r="P3" s="145" t="str">
        <f>+'(1)'!C1&amp;"년"&amp;'(1)'!E1&amp;"월"&amp;C1&amp;"일"</f>
        <v>2024년2월30일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31" sqref="D31"/>
    </sheetView>
  </sheetViews>
  <sheetFormatPr defaultRowHeight="27.75" customHeight="1"/>
  <cols>
    <col min="1" max="2" width="9" style="10"/>
    <col min="3" max="3" width="9" style="10" bestFit="1" customWidth="1"/>
    <col min="4" max="4" width="11.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31</v>
      </c>
      <c r="D1" s="9" t="s">
        <v>0</v>
      </c>
      <c r="E1" s="97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0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ROUND((+'(30)'!L2*(C1-1)+L1)/C1,3)</f>
        <v>8.9309999999999992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" si="0">+D3</f>
        <v>수량 및 금액</v>
      </c>
      <c r="J3" s="34" t="str">
        <f>+'[1](1)'!J3</f>
        <v>제   목</v>
      </c>
      <c r="K3" s="29" t="str">
        <f t="shared" ref="K3" si="1">+F3</f>
        <v>수량 및 금액</v>
      </c>
      <c r="L3" s="21">
        <f>+L2*C1</f>
        <v>276.86099999999999</v>
      </c>
      <c r="M3" s="18" t="s">
        <v>10</v>
      </c>
      <c r="N3" s="3"/>
      <c r="O3" s="3"/>
      <c r="P3" s="145" t="str">
        <f>+'(1)'!C1&amp;"년"&amp;'(1)'!E1&amp;"월"&amp;C1&amp;"일"</f>
        <v>2024년2월31일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/>
      <c r="E4" s="34" t="str">
        <f>+'[1](1)'!E4</f>
        <v>고액권</v>
      </c>
      <c r="F4" s="36"/>
      <c r="G4" s="27"/>
      <c r="H4" s="34" t="str">
        <f>+C4</f>
        <v>판매량</v>
      </c>
      <c r="I4" s="35"/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2">+D3</f>
        <v>수량 및 금액</v>
      </c>
      <c r="P4" s="39" t="str">
        <f t="shared" si="2"/>
        <v>제   목</v>
      </c>
      <c r="Q4" s="39" t="str">
        <f t="shared" si="2"/>
        <v>수량 및 금액</v>
      </c>
      <c r="R4" s="5"/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/>
      <c r="G5" s="27"/>
      <c r="H5" s="42" t="str">
        <f t="shared" ref="H5:H13" si="3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0</v>
      </c>
      <c r="P5" s="47" t="str">
        <f>+E4</f>
        <v>고액권</v>
      </c>
      <c r="Q5" s="48">
        <f>SUM(F4+K4+F17+K17+F35+K35)</f>
        <v>0</v>
      </c>
      <c r="R5" s="7"/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3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0</v>
      </c>
      <c r="R6" s="7"/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3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4">+C6</f>
        <v>외상전표</v>
      </c>
      <c r="O7" s="54">
        <f>SUM(D6+I6+D19+I19+D37+I37)</f>
        <v>0</v>
      </c>
      <c r="P7" s="106" t="str">
        <f t="shared" ref="P7:P14" si="5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/>
      <c r="G8" s="27"/>
      <c r="H8" s="34" t="str">
        <f t="shared" si="3"/>
        <v>자가소비</v>
      </c>
      <c r="I8" s="50"/>
      <c r="J8" s="42" t="str">
        <f>+'[1](1)'!J8</f>
        <v>신용카드</v>
      </c>
      <c r="K8" s="44"/>
      <c r="L8" s="2"/>
      <c r="M8" s="20"/>
      <c r="N8" s="51" t="str">
        <f t="shared" si="4"/>
        <v>효신(업)</v>
      </c>
      <c r="O8" s="52">
        <f>SUM(D7+I7+D20+I20+D38+I38)</f>
        <v>0</v>
      </c>
      <c r="P8" s="106" t="str">
        <f t="shared" si="5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3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4"/>
        <v>자가소비</v>
      </c>
      <c r="O9" s="54">
        <f>SUM(D8+I8+D21+I21+D39+I39)</f>
        <v>0</v>
      </c>
      <c r="P9" s="51" t="str">
        <f t="shared" si="5"/>
        <v>신용카드</v>
      </c>
      <c r="Q9" s="53">
        <f>IF(K8=0,F8,IF(F21=0,K8,IF(K21=0,F21,K21)))</f>
        <v>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3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4"/>
        <v>-</v>
      </c>
      <c r="O10" s="54"/>
      <c r="P10" s="51" t="str">
        <f t="shared" si="5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/>
      <c r="G11" s="27"/>
      <c r="H11" s="83" t="str">
        <f t="shared" si="3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4"/>
        <v>고객우대</v>
      </c>
      <c r="O11" s="54">
        <f>SUM(D10+I10+D23+I23+D41+I41)</f>
        <v>0</v>
      </c>
      <c r="P11" s="51" t="str">
        <f t="shared" si="5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3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4"/>
        <v>-</v>
      </c>
      <c r="O12" s="55">
        <f>SUM(O11*-35)</f>
        <v>0</v>
      </c>
      <c r="P12" s="51" t="str">
        <f t="shared" si="5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0</v>
      </c>
      <c r="E13" s="29" t="str">
        <f>+'[1](1)'!E13</f>
        <v>합계</v>
      </c>
      <c r="F13" s="61">
        <f>SUM(F4:F12)</f>
        <v>0</v>
      </c>
      <c r="G13" s="62"/>
      <c r="H13" s="29" t="str">
        <f t="shared" si="3"/>
        <v>합계</v>
      </c>
      <c r="I13" s="60">
        <f>SUM((I4-I5-I6-I7-I8-I9)*$I$1+I11)</f>
        <v>0</v>
      </c>
      <c r="J13" s="29" t="str">
        <f t="shared" ref="J13" si="6">+E13</f>
        <v>합계</v>
      </c>
      <c r="K13" s="61">
        <f>IF(K8=0,0,SUM(K4:K12)-F8)</f>
        <v>0</v>
      </c>
      <c r="L13" s="2"/>
      <c r="M13" s="20"/>
      <c r="N13" s="63" t="str">
        <f t="shared" si="4"/>
        <v>-</v>
      </c>
      <c r="O13" s="64"/>
      <c r="P13" s="63" t="str">
        <f t="shared" si="5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0</v>
      </c>
      <c r="G14" s="27"/>
      <c r="H14" s="27"/>
      <c r="I14" s="27"/>
      <c r="J14" s="27"/>
      <c r="K14" s="67">
        <f>SUM(K13-I13)</f>
        <v>0</v>
      </c>
      <c r="L14" s="2">
        <f>SUM(L4:L13)</f>
        <v>0</v>
      </c>
      <c r="M14" s="18" t="s">
        <v>9</v>
      </c>
      <c r="N14" s="39" t="str">
        <f t="shared" si="4"/>
        <v>합계</v>
      </c>
      <c r="O14" s="68">
        <f>SUM((O5-O6-O7-O8-O9-O10)*+E1+O12)</f>
        <v>0</v>
      </c>
      <c r="P14" s="39" t="str">
        <f t="shared" si="5"/>
        <v>합계</v>
      </c>
      <c r="Q14" s="69">
        <f>SUM(Q5:Q13)</f>
        <v>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0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7">+D3</f>
        <v>수량 및 금액</v>
      </c>
      <c r="E16" s="29" t="str">
        <f t="shared" si="7"/>
        <v>제   목</v>
      </c>
      <c r="F16" s="29" t="str">
        <f t="shared" si="7"/>
        <v>수량 및 금액</v>
      </c>
      <c r="G16" s="27"/>
      <c r="H16" s="29" t="str">
        <f>+C3</f>
        <v>제   목</v>
      </c>
      <c r="I16" s="29" t="str">
        <f t="shared" ref="I16:K16" si="8">+D3</f>
        <v>수량 및 금액</v>
      </c>
      <c r="J16" s="29" t="str">
        <f t="shared" si="8"/>
        <v>제   목</v>
      </c>
      <c r="K16" s="29" t="str">
        <f t="shared" si="8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9">+C6</f>
        <v>외상전표</v>
      </c>
      <c r="D19" s="50"/>
      <c r="E19" s="105" t="str">
        <f t="shared" ref="E19:E25" si="10">+E6</f>
        <v>블루/레드포인트</v>
      </c>
      <c r="F19" s="44"/>
      <c r="G19" s="27"/>
      <c r="H19" s="42" t="str">
        <f t="shared" ref="H19:H25" si="11">+C6</f>
        <v>외상전표</v>
      </c>
      <c r="I19" s="50"/>
      <c r="J19" s="105" t="str">
        <f t="shared" ref="J19:J25" si="12">+E6</f>
        <v>블루/레드포인트</v>
      </c>
      <c r="K19" s="44"/>
      <c r="L19" s="2"/>
      <c r="M19" s="1"/>
      <c r="N19" s="134" t="s">
        <v>37</v>
      </c>
      <c r="O19" s="135"/>
      <c r="P19" s="117"/>
      <c r="Q19" s="48">
        <f>SUM(P19*1000)</f>
        <v>0</v>
      </c>
      <c r="R19" s="1"/>
      <c r="S19" s="3"/>
      <c r="T19" s="1"/>
      <c r="U19" s="1"/>
      <c r="V19" s="1"/>
    </row>
    <row r="20" spans="3:22" ht="16.5" customHeight="1">
      <c r="C20" s="42" t="str">
        <f t="shared" si="9"/>
        <v>효신(업)</v>
      </c>
      <c r="D20" s="50"/>
      <c r="E20" s="42" t="str">
        <f t="shared" si="10"/>
        <v>롯대칠성</v>
      </c>
      <c r="F20" s="44"/>
      <c r="G20" s="27"/>
      <c r="H20" s="42" t="str">
        <f t="shared" si="11"/>
        <v>효신(업)</v>
      </c>
      <c r="I20" s="50"/>
      <c r="J20" s="42" t="str">
        <f t="shared" si="12"/>
        <v>롯대칠성</v>
      </c>
      <c r="K20" s="44"/>
      <c r="L20" s="2"/>
      <c r="M20" s="1"/>
      <c r="N20" s="140" t="s">
        <v>38</v>
      </c>
      <c r="O20" s="141"/>
      <c r="P20" s="118"/>
      <c r="Q20" s="53">
        <f>SUM(P20*1000)</f>
        <v>0</v>
      </c>
      <c r="R20" s="1"/>
      <c r="S20" s="1"/>
      <c r="T20" s="1"/>
      <c r="U20" s="1"/>
      <c r="V20" s="1"/>
    </row>
    <row r="21" spans="3:22" ht="16.5" customHeight="1">
      <c r="C21" s="42" t="str">
        <f t="shared" si="9"/>
        <v>자가소비</v>
      </c>
      <c r="D21" s="50"/>
      <c r="E21" s="42" t="str">
        <f t="shared" si="10"/>
        <v>신용카드</v>
      </c>
      <c r="F21" s="44"/>
      <c r="G21" s="27"/>
      <c r="H21" s="42" t="str">
        <f t="shared" si="11"/>
        <v>자가소비</v>
      </c>
      <c r="I21" s="50"/>
      <c r="J21" s="42" t="str">
        <f t="shared" si="12"/>
        <v>신용카드</v>
      </c>
      <c r="K21" s="44"/>
      <c r="L21" s="2"/>
      <c r="M21" s="1"/>
      <c r="N21" s="140" t="s">
        <v>57</v>
      </c>
      <c r="O21" s="141"/>
      <c r="P21" s="118"/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9"/>
        <v>-</v>
      </c>
      <c r="D22" s="50"/>
      <c r="E22" s="42" t="str">
        <f t="shared" si="10"/>
        <v>상품권</v>
      </c>
      <c r="F22" s="44"/>
      <c r="G22" s="27"/>
      <c r="H22" s="42" t="str">
        <f t="shared" si="11"/>
        <v>-</v>
      </c>
      <c r="I22" s="50"/>
      <c r="J22" s="42" t="str">
        <f t="shared" si="12"/>
        <v>상품권</v>
      </c>
      <c r="K22" s="44"/>
      <c r="L22" s="2"/>
      <c r="M22" s="1"/>
      <c r="N22" s="142" t="s">
        <v>59</v>
      </c>
      <c r="O22" s="137"/>
      <c r="P22" s="118"/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9"/>
        <v>고객우대</v>
      </c>
      <c r="D23" s="50"/>
      <c r="E23" s="42" t="str">
        <f t="shared" si="10"/>
        <v>OK케시백</v>
      </c>
      <c r="F23" s="44"/>
      <c r="G23" s="27"/>
      <c r="H23" s="42" t="str">
        <f t="shared" si="11"/>
        <v>고객우대</v>
      </c>
      <c r="I23" s="50"/>
      <c r="J23" s="42" t="str">
        <f t="shared" si="12"/>
        <v>OK케시백</v>
      </c>
      <c r="K23" s="44"/>
      <c r="L23" s="2"/>
      <c r="M23" s="1"/>
      <c r="N23" s="136" t="s">
        <v>61</v>
      </c>
      <c r="O23" s="137"/>
      <c r="P23" s="118"/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9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3">+C24</f>
        <v>-</v>
      </c>
      <c r="I24" s="55">
        <f>SUM(I23*-35)</f>
        <v>0</v>
      </c>
      <c r="J24" s="42" t="str">
        <f t="shared" si="12"/>
        <v>모바일</v>
      </c>
      <c r="K24" s="44"/>
      <c r="L24" s="2"/>
      <c r="M24" s="1"/>
      <c r="N24" s="136" t="s">
        <v>62</v>
      </c>
      <c r="O24" s="137"/>
      <c r="P24" s="118"/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9"/>
        <v>-</v>
      </c>
      <c r="D25" s="57"/>
      <c r="E25" s="56" t="str">
        <f t="shared" si="10"/>
        <v>제로페이</v>
      </c>
      <c r="F25" s="58"/>
      <c r="G25" s="27"/>
      <c r="H25" s="56" t="str">
        <f t="shared" si="11"/>
        <v>-</v>
      </c>
      <c r="I25" s="57"/>
      <c r="J25" s="56" t="str">
        <f t="shared" si="12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9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4">+C26</f>
        <v>합계</v>
      </c>
      <c r="I26" s="60">
        <f>SUM((I17-I18-I19-I20-I21-I22)*$I$1+I24)</f>
        <v>0</v>
      </c>
      <c r="J26" s="29" t="str">
        <f t="shared" ref="J26" si="15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/>
      <c r="Q28" s="69">
        <f>SUM(Q19:Q27)</f>
        <v>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/>
      <c r="P31" s="103"/>
      <c r="Q31" s="104">
        <f>P31-O31</f>
        <v>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2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4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1">
        <f>+ROUND(+O5*0.584/1000,3)</f>
        <v>6.2690000000000001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ROUND((+'(3)'!L2*(C1-1)+L1)/C1,3)</f>
        <v>10.321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41.283999999999999</v>
      </c>
      <c r="M3" s="18" t="s">
        <v>10</v>
      </c>
      <c r="N3" s="3"/>
      <c r="O3" s="3"/>
      <c r="P3" s="145" t="str">
        <f>+'(1)'!C1&amp;"년"&amp;'(1)'!E1&amp;"월"&amp;C1&amp;"일"</f>
        <v>2024년2월4일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6636.3680000000004</v>
      </c>
      <c r="E4" s="34" t="str">
        <f>+'[1](1)'!E4</f>
        <v>고액권</v>
      </c>
      <c r="F4" s="36">
        <v>110000</v>
      </c>
      <c r="G4" s="27"/>
      <c r="H4" s="34" t="str">
        <f>+C4</f>
        <v>판매량</v>
      </c>
      <c r="I4" s="35">
        <v>4098.8</v>
      </c>
      <c r="J4" s="42" t="str">
        <f>+'[1](1)'!J4</f>
        <v>고액권</v>
      </c>
      <c r="K4" s="36">
        <v>145000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21999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3000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3400</v>
      </c>
      <c r="L5" s="2"/>
      <c r="M5" s="20"/>
      <c r="N5" s="45" t="str">
        <f>+C4</f>
        <v>판매량</v>
      </c>
      <c r="O5" s="46">
        <f>SUM(D4+I4+D17+I17+D35+I35)</f>
        <v>10735.168000000001</v>
      </c>
      <c r="P5" s="47" t="str">
        <f>+E4</f>
        <v>고액권</v>
      </c>
      <c r="Q5" s="48">
        <f>SUM(F4+K4+F17+K17+F35+K35)</f>
        <v>255000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6400</v>
      </c>
      <c r="R6" s="7">
        <v>2.2999999999999998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6732711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10812347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10812347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70.569000000000003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53.482999999999997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-2469.915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-1871.905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124.05199999999999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-4341.82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6846261.8610000005</v>
      </c>
      <c r="E13" s="29" t="str">
        <f>+'[1](1)'!E13</f>
        <v>합계</v>
      </c>
      <c r="F13" s="61">
        <f>SUM(F4:F12)</f>
        <v>6845711</v>
      </c>
      <c r="G13" s="62"/>
      <c r="H13" s="29" t="str">
        <f t="shared" si="2"/>
        <v>합계</v>
      </c>
      <c r="I13" s="60">
        <f>SUM((I4-I5-I6-I7-I8-I9)*$I$1+I11)</f>
        <v>4228089.6950000003</v>
      </c>
      <c r="J13" s="29" t="str">
        <f t="shared" ref="J13" si="5">+E13</f>
        <v>합계</v>
      </c>
      <c r="K13" s="61">
        <f>IF(K8=0,0,SUM(K4:K12)-F8)</f>
        <v>4228036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-550.86100000049919</v>
      </c>
      <c r="G14" s="27"/>
      <c r="H14" s="27"/>
      <c r="I14" s="27"/>
      <c r="J14" s="27"/>
      <c r="K14" s="67">
        <f>SUM(K13-I13)</f>
        <v>-53.695000000298023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17128.516000000003</v>
      </c>
      <c r="P14" s="39" t="str">
        <f t="shared" si="4"/>
        <v>합계</v>
      </c>
      <c r="Q14" s="69">
        <f>SUM(Q5:Q13)</f>
        <v>11073747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-604.55600000079721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11</v>
      </c>
      <c r="Q19" s="48">
        <f>SUM(P19*1000)</f>
        <v>11000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88</v>
      </c>
      <c r="Q20" s="53">
        <f>SUM(P20*1000)</f>
        <v>88000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21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10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10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123</v>
      </c>
      <c r="Q28" s="69">
        <f>SUM(Q19:Q27)</f>
        <v>99000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31908</v>
      </c>
      <c r="P31" s="103">
        <v>31968</v>
      </c>
      <c r="Q31" s="104">
        <f>P31-O31</f>
        <v>60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9" sqref="K9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5</v>
      </c>
      <c r="D1" s="9" t="s">
        <v>0</v>
      </c>
      <c r="E1" s="99">
        <v>2</v>
      </c>
      <c r="F1" s="1"/>
      <c r="G1" s="1"/>
      <c r="H1" s="1"/>
      <c r="I1" s="128">
        <v>1032</v>
      </c>
      <c r="J1" s="1"/>
      <c r="K1" s="1"/>
      <c r="L1" s="21">
        <f>+ROUND(+O5*0.584/1000,3)</f>
        <v>10.88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98"/>
      <c r="E2" s="1"/>
      <c r="F2" s="1"/>
      <c r="G2" s="1"/>
      <c r="H2" s="1">
        <v>2</v>
      </c>
      <c r="I2" s="98"/>
      <c r="J2" s="1"/>
      <c r="K2" s="1"/>
      <c r="L2" s="21">
        <f>ROUND((+'(4)'!L2*(C1-1)+L1)/C1,3)</f>
        <v>10.433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52.164999999999999</v>
      </c>
      <c r="M3" s="18" t="s">
        <v>10</v>
      </c>
      <c r="N3" s="3"/>
      <c r="O3" s="3"/>
      <c r="P3" s="145" t="str">
        <f>+'(1)'!C1&amp;"년"&amp;'(1)'!E1&amp;"월"&amp;C1&amp;"일"</f>
        <v>2024년2월5일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10098.562</v>
      </c>
      <c r="E4" s="34" t="str">
        <f>+'[1](1)'!E4</f>
        <v>고액권</v>
      </c>
      <c r="F4" s="36">
        <v>190000</v>
      </c>
      <c r="G4" s="27"/>
      <c r="H4" s="34" t="str">
        <f>+C4</f>
        <v>판매량</v>
      </c>
      <c r="I4" s="35">
        <v>8531.4609999999993</v>
      </c>
      <c r="J4" s="42" t="str">
        <f>+'[1](1)'!J4</f>
        <v>고액권</v>
      </c>
      <c r="K4" s="36">
        <v>125000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39470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2500</v>
      </c>
      <c r="L5" s="2"/>
      <c r="M5" s="20"/>
      <c r="N5" s="45" t="str">
        <f>+C4</f>
        <v>판매량</v>
      </c>
      <c r="O5" s="46">
        <f>SUM(D4+I4+D17+I17+D35+I35)</f>
        <v>18630.023000000001</v>
      </c>
      <c r="P5" s="47" t="str">
        <f>+E4</f>
        <v>고액권</v>
      </c>
      <c r="Q5" s="48">
        <f>SUM(F4+K4+F17+K17+F35+K35)</f>
        <v>315000</v>
      </c>
      <c r="R5" s="7">
        <v>14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197.631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4500</v>
      </c>
      <c r="R6" s="7">
        <v>2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197.631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>
        <v>45.34</v>
      </c>
      <c r="E8" s="42" t="str">
        <f>+'[1](1)'!E8</f>
        <v>신용카드</v>
      </c>
      <c r="F8" s="44">
        <f>10269887-308000</f>
        <v>9961887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18630017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45.34</v>
      </c>
      <c r="P9" s="51" t="str">
        <f t="shared" si="4"/>
        <v>신용카드</v>
      </c>
      <c r="Q9" s="53">
        <f>IF(K8=0,F8,IF(F21=0,K8,IF(K21=0,F21,K21)))</f>
        <v>18630017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334.666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108.014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-11713.31</v>
      </c>
      <c r="E11" s="42" t="str">
        <f>+'[1](1)'!E11</f>
        <v>모바일</v>
      </c>
      <c r="F11" s="44">
        <v>5000</v>
      </c>
      <c r="G11" s="27"/>
      <c r="H11" s="83" t="str">
        <f t="shared" si="2"/>
        <v>-</v>
      </c>
      <c r="I11" s="55">
        <f>SUM(I10*-35)</f>
        <v>-3780.49</v>
      </c>
      <c r="J11" s="56" t="str">
        <f>+'[1](1)'!J11</f>
        <v>모바일</v>
      </c>
      <c r="K11" s="44">
        <v>5000</v>
      </c>
      <c r="L11" s="2"/>
      <c r="M11" s="20"/>
      <c r="N11" s="51" t="str">
        <f t="shared" si="3"/>
        <v>고객우대</v>
      </c>
      <c r="O11" s="54">
        <f>SUM(D10+I10+D23+I23+D41+I41)</f>
        <v>442.68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-15493.800000000001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10159256.602</v>
      </c>
      <c r="E13" s="29" t="str">
        <f>+'[1](1)'!E13</f>
        <v>합계</v>
      </c>
      <c r="F13" s="61">
        <f>SUM(F4:F12)</f>
        <v>10158887</v>
      </c>
      <c r="G13" s="62"/>
      <c r="H13" s="29" t="str">
        <f t="shared" si="2"/>
        <v>합계</v>
      </c>
      <c r="I13" s="60">
        <f>SUM((I4-I5-I6-I7-I8-I9)*$I$1+I11)</f>
        <v>8800687.2619999982</v>
      </c>
      <c r="J13" s="29" t="str">
        <f t="shared" ref="J13" si="5">+E13</f>
        <v>합계</v>
      </c>
      <c r="K13" s="61">
        <f>IF(K8=0,0,SUM(K4:K12)-F8)</f>
        <v>8800630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-369.6019999999553</v>
      </c>
      <c r="G14" s="27"/>
      <c r="H14" s="27"/>
      <c r="I14" s="27"/>
      <c r="J14" s="27"/>
      <c r="K14" s="67">
        <f>SUM(K13-I13)</f>
        <v>-57.261999998241663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21280.303999999996</v>
      </c>
      <c r="P14" s="39" t="str">
        <f t="shared" si="4"/>
        <v>합계</v>
      </c>
      <c r="Q14" s="69">
        <f>SUM(Q5:Q13)</f>
        <v>18959517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-426.86399999819696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20</v>
      </c>
      <c r="Q20" s="53">
        <f>SUM(P20*1000)</f>
        <v>20000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3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18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3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67</v>
      </c>
      <c r="Q28" s="69">
        <f>SUM(Q19:Q27)</f>
        <v>32000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31968</v>
      </c>
      <c r="P31" s="103">
        <v>31974</v>
      </c>
      <c r="Q31" s="104">
        <f>P31-O31</f>
        <v>6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K5" sqref="K5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6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1">
        <f>+ROUND(+O5*0.584/1000,3)</f>
        <v>11.207000000000001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ROUND((+'(5)'!L2*(C1-1)+L1)/C1,3)</f>
        <v>10.561999999999999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63.372</v>
      </c>
      <c r="M3" s="18" t="s">
        <v>10</v>
      </c>
      <c r="N3" s="3"/>
      <c r="O3" s="3"/>
      <c r="P3" s="145" t="str">
        <f>+'(1)'!C1&amp;"년"&amp;'(1)'!E1&amp;"월"&amp;C1&amp;"일"</f>
        <v>2024년2월6일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10851.874</v>
      </c>
      <c r="E4" s="34" t="str">
        <f>+'[1](1)'!E4</f>
        <v>고액권</v>
      </c>
      <c r="F4" s="36">
        <v>95000</v>
      </c>
      <c r="G4" s="27"/>
      <c r="H4" s="34" t="str">
        <f>+C4</f>
        <v>판매량</v>
      </c>
      <c r="I4" s="35">
        <v>8338.4850000000006</v>
      </c>
      <c r="J4" s="42" t="str">
        <f>+'[1](1)'!J4</f>
        <v>고액권</v>
      </c>
      <c r="K4" s="36">
        <v>34000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20038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700</v>
      </c>
      <c r="L5" s="2"/>
      <c r="M5" s="20"/>
      <c r="N5" s="45" t="str">
        <f>+C4</f>
        <v>판매량</v>
      </c>
      <c r="O5" s="46">
        <f>SUM(D4+I4+D17+I17+D35+I35)</f>
        <v>19190.359</v>
      </c>
      <c r="P5" s="47" t="str">
        <f>+E4</f>
        <v>고액권</v>
      </c>
      <c r="Q5" s="48">
        <f>SUM(F4+K4+F17+K17+F35+K35)</f>
        <v>129000</v>
      </c>
      <c r="R5" s="7">
        <v>16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214.78700000000001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4700</v>
      </c>
      <c r="R6" s="7">
        <v>2.5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214.78700000000001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54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10869684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19436710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19436710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218.65199999999999</v>
      </c>
      <c r="E10" s="42" t="str">
        <f>+'[1](1)'!E10</f>
        <v>OK케시백</v>
      </c>
      <c r="F10" s="44">
        <v>4000</v>
      </c>
      <c r="G10" s="27"/>
      <c r="H10" s="42" t="str">
        <f t="shared" si="2"/>
        <v>고객우대</v>
      </c>
      <c r="I10" s="50">
        <v>45.838999999999999</v>
      </c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-7652.82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-1604.365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264.49099999999999</v>
      </c>
      <c r="P11" s="51" t="str">
        <f t="shared" si="4"/>
        <v>OK케시백</v>
      </c>
      <c r="Q11" s="53">
        <f>SUM(F10+K10+F23+K23+F41+K41)</f>
        <v>6000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-9257.1849999999995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10969820.964</v>
      </c>
      <c r="E13" s="29" t="str">
        <f>+'[1](1)'!E13</f>
        <v>합계</v>
      </c>
      <c r="F13" s="61">
        <f>SUM(F4:F12)</f>
        <v>10972684</v>
      </c>
      <c r="G13" s="62"/>
      <c r="H13" s="29" t="str">
        <f t="shared" si="2"/>
        <v>합계</v>
      </c>
      <c r="I13" s="60">
        <f>SUM((I4-I5-I6-I7-I8-I9)*$I$1+I11)</f>
        <v>8603712.1550000012</v>
      </c>
      <c r="J13" s="29" t="str">
        <f t="shared" ref="J13" si="5">+E13</f>
        <v>합계</v>
      </c>
      <c r="K13" s="61">
        <f>IF(K8=0,0,SUM(K4:K12)-F8)</f>
        <v>8603726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2863.0360000003129</v>
      </c>
      <c r="G14" s="27"/>
      <c r="H14" s="27"/>
      <c r="I14" s="27"/>
      <c r="J14" s="27"/>
      <c r="K14" s="67">
        <f>SUM(K13-I13)</f>
        <v>13.844999998807907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28693.959000000003</v>
      </c>
      <c r="P14" s="39" t="str">
        <f t="shared" si="4"/>
        <v>합계</v>
      </c>
      <c r="Q14" s="69">
        <f>SUM(Q5:Q13)</f>
        <v>19576410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2876.8809999991208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35</v>
      </c>
      <c r="Q19" s="48">
        <f>SUM(P19*1000)</f>
        <v>35000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159</v>
      </c>
      <c r="Q20" s="53">
        <f>SUM(P20*1000)</f>
        <v>159000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16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37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26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22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267</v>
      </c>
      <c r="Q28" s="69">
        <f>SUM(Q19:Q27)</f>
        <v>194000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31974</v>
      </c>
      <c r="P31" s="103">
        <v>32052</v>
      </c>
      <c r="Q31" s="104">
        <f>P31-O31</f>
        <v>78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topLeftCell="A7" workbookViewId="0">
      <selection activeCell="R7" sqref="R7"/>
    </sheetView>
  </sheetViews>
  <sheetFormatPr defaultRowHeight="27.75" customHeight="1"/>
  <cols>
    <col min="1" max="2" width="9" style="10"/>
    <col min="3" max="3" width="9" style="10" bestFit="1" customWidth="1"/>
    <col min="4" max="4" width="11.37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7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1">
        <f>+ROUND(+O5*0.584/1000,3)</f>
        <v>10.56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1">
        <f>ROUND((+'(6)'!L2*(C1-1)+L1)/C1,3)</f>
        <v>10.561999999999999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73.933999999999997</v>
      </c>
      <c r="M3" s="18" t="s">
        <v>10</v>
      </c>
      <c r="N3" s="3"/>
      <c r="O3" s="3"/>
      <c r="P3" s="145" t="str">
        <f>+'(1)'!C1&amp;"년"&amp;'(1)'!E1&amp;"월"&amp;C1&amp;"일"</f>
        <v>2024년2월7일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10173.636</v>
      </c>
      <c r="E4" s="34" t="str">
        <f>+'[1](1)'!E4</f>
        <v>고액권</v>
      </c>
      <c r="F4" s="36">
        <v>305000</v>
      </c>
      <c r="G4" s="27"/>
      <c r="H4" s="34" t="str">
        <f>+C4</f>
        <v>판매량</v>
      </c>
      <c r="I4" s="35">
        <v>7908.982</v>
      </c>
      <c r="J4" s="42" t="str">
        <f>+'[1](1)'!J4</f>
        <v>고액권</v>
      </c>
      <c r="K4" s="36"/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38646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2000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/>
      <c r="L5" s="2"/>
      <c r="M5" s="20"/>
      <c r="N5" s="45" t="str">
        <f>+C4</f>
        <v>판매량</v>
      </c>
      <c r="O5" s="46">
        <f>SUM(D4+I4+D17+I17+D35+I35)</f>
        <v>18082.618000000002</v>
      </c>
      <c r="P5" s="47" t="str">
        <f>+E4</f>
        <v>고액권</v>
      </c>
      <c r="Q5" s="48">
        <f>SUM(F4+K4+F17+K17+F35+K35)</f>
        <v>305000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157.684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>
        <v>0</v>
      </c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2000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157.684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10021672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18183652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18183652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272.15600000000001</v>
      </c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>
        <v>0</v>
      </c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-9525.4600000000009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272.15600000000001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-9525.4600000000009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10326937.004000001</v>
      </c>
      <c r="E13" s="29" t="str">
        <f>+'[1](1)'!E13</f>
        <v>합계</v>
      </c>
      <c r="F13" s="61">
        <f>SUM(F4:F12)</f>
        <v>10328672</v>
      </c>
      <c r="G13" s="62"/>
      <c r="H13" s="29" t="str">
        <f t="shared" si="2"/>
        <v>합계</v>
      </c>
      <c r="I13" s="60">
        <f>SUM((I4-I5-I6-I7-I8-I9)*$I$1+I11)</f>
        <v>8162069.4239999996</v>
      </c>
      <c r="J13" s="29" t="str">
        <f t="shared" ref="J13" si="5">+E13</f>
        <v>합계</v>
      </c>
      <c r="K13" s="61">
        <f>IF(K8=0,0,SUM(K4:K12)-F8)</f>
        <v>8161980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1734.9959999993443</v>
      </c>
      <c r="G14" s="27"/>
      <c r="H14" s="27"/>
      <c r="I14" s="27"/>
      <c r="J14" s="27"/>
      <c r="K14" s="67">
        <f>SUM(K13-I13)</f>
        <v>-89.423999999649823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26324.408000000003</v>
      </c>
      <c r="P14" s="39" t="str">
        <f t="shared" si="4"/>
        <v>합계</v>
      </c>
      <c r="Q14" s="69">
        <f>SUM(Q5:Q13)</f>
        <v>18490652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1645.5719999996945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17</v>
      </c>
      <c r="Q19" s="48">
        <f>SUM(P19*1000)</f>
        <v>17000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129</v>
      </c>
      <c r="Q20" s="53">
        <f>SUM(P20*1000)</f>
        <v>129000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9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27</v>
      </c>
      <c r="Q22" s="53"/>
      <c r="R22" s="32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19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13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-28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186</v>
      </c>
      <c r="Q28" s="69">
        <f>SUM(Q19:Q27)</f>
        <v>146000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32052</v>
      </c>
      <c r="P31" s="103">
        <v>32130</v>
      </c>
      <c r="Q31" s="104">
        <f>P31-O31</f>
        <v>78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D11" sqref="D1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5" style="10" customWidth="1"/>
    <col min="7" max="7" width="5" style="10" customWidth="1"/>
    <col min="8" max="8" width="9" style="10"/>
    <col min="9" max="9" width="11.25" style="10" customWidth="1"/>
    <col min="10" max="10" width="11.25" style="10" bestFit="1" customWidth="1"/>
    <col min="11" max="11" width="11.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8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12.164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ROUND((+'(7)'!L2*(C1-1)+L1)/C1,3)</f>
        <v>10.762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">
        <v>55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86.096000000000004</v>
      </c>
      <c r="M3" s="18" t="s">
        <v>10</v>
      </c>
      <c r="N3" s="3"/>
      <c r="O3" s="3"/>
      <c r="P3" s="145" t="str">
        <f>+'(1)'!C1&amp;"년"&amp;'(1)'!E1&amp;"월"&amp;C1&amp;"일"</f>
        <v>2024년2월8일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13057.17</v>
      </c>
      <c r="E4" s="34" t="str">
        <f>+'[1](1)'!E4</f>
        <v>고액권</v>
      </c>
      <c r="F4" s="36">
        <v>290000</v>
      </c>
      <c r="G4" s="27"/>
      <c r="H4" s="34" t="str">
        <f>+C4</f>
        <v>판매량</v>
      </c>
      <c r="I4" s="35">
        <v>7771.3630000000003</v>
      </c>
      <c r="J4" s="42" t="str">
        <f>+'[1](1)'!J4</f>
        <v>고액권</v>
      </c>
      <c r="K4" s="36">
        <v>220000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53157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1000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300</v>
      </c>
      <c r="L5" s="2"/>
      <c r="M5" s="20"/>
      <c r="N5" s="45" t="str">
        <f>+C4</f>
        <v>판매량</v>
      </c>
      <c r="O5" s="46">
        <f>SUM(D4+I4+D17+I17+D35+I35)</f>
        <v>20828.532999999999</v>
      </c>
      <c r="P5" s="47" t="str">
        <f>+E4</f>
        <v>고액권</v>
      </c>
      <c r="Q5" s="48">
        <f>SUM(F4+K4+F17+K17+F35+K35)</f>
        <v>510000</v>
      </c>
      <c r="R5" s="7">
        <v>12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>
        <v>207.58099999999999</v>
      </c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1300</v>
      </c>
      <c r="R6" s="7">
        <v>3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207.58099999999999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12941892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f>F8+7798435</f>
        <v>20740327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20740327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>
        <v>250.69300000000001</v>
      </c>
      <c r="E10" s="42" t="str">
        <f>+'[1](1)'!E10</f>
        <v>OK케시백</v>
      </c>
      <c r="F10" s="44">
        <v>19848</v>
      </c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>
        <v>2000</v>
      </c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-8774.255000000001</v>
      </c>
      <c r="E11" s="42" t="str">
        <f>+'[1](1)'!E11</f>
        <v>모바일</v>
      </c>
      <c r="F11" s="44"/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250.69300000000001</v>
      </c>
      <c r="P11" s="51" t="str">
        <f t="shared" si="4"/>
        <v>OK케시백</v>
      </c>
      <c r="Q11" s="53">
        <f>SUM(F10+K10+F23+K23+F41+K41)</f>
        <v>21848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-8774.255000000001</v>
      </c>
      <c r="P12" s="51" t="str">
        <f t="shared" si="4"/>
        <v>모바일</v>
      </c>
      <c r="Q12" s="53">
        <f>SUM(F11+K11+F24+K24+F42+K42)</f>
        <v>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13252001.592999998</v>
      </c>
      <c r="E13" s="29" t="str">
        <f>+'[1](1)'!E13</f>
        <v>합계</v>
      </c>
      <c r="F13" s="61">
        <f>SUM(F4:F12)</f>
        <v>13252740</v>
      </c>
      <c r="G13" s="62"/>
      <c r="H13" s="29" t="str">
        <f t="shared" si="2"/>
        <v>합계</v>
      </c>
      <c r="I13" s="60">
        <f>SUM((I4-I5-I6-I7-I8-I9)*$I$1+I11)</f>
        <v>8020046.6160000004</v>
      </c>
      <c r="J13" s="29" t="str">
        <f t="shared" ref="J13" si="5">+E13</f>
        <v>합계</v>
      </c>
      <c r="K13" s="61">
        <f>IF(K8=0,0,SUM(K4:K12)-F8)</f>
        <v>8020735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738.40700000151992</v>
      </c>
      <c r="G14" s="27"/>
      <c r="H14" s="27"/>
      <c r="I14" s="27"/>
      <c r="J14" s="27"/>
      <c r="K14" s="67">
        <f>SUM(K13-I13)</f>
        <v>688.38399999961257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32467.649000000001</v>
      </c>
      <c r="P14" s="39" t="str">
        <f t="shared" si="4"/>
        <v>합계</v>
      </c>
      <c r="Q14" s="69">
        <f>SUM(Q5:Q13)</f>
        <v>21273475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1426.7910000011325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12</v>
      </c>
      <c r="Q19" s="48">
        <f>SUM(P19*1000)</f>
        <v>12000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167</v>
      </c>
      <c r="Q20" s="53">
        <f>SUM(P20*1000)</f>
        <v>167000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7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27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16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11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-20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220</v>
      </c>
      <c r="Q28" s="69">
        <f>SUM(Q19:Q27)</f>
        <v>179000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2">
        <v>32130</v>
      </c>
      <c r="P31" s="103">
        <v>32253</v>
      </c>
      <c r="Q31" s="104">
        <f>P31-O31</f>
        <v>123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C1:V40"/>
  <sheetViews>
    <sheetView workbookViewId="0">
      <selection activeCell="P31" sqref="P31"/>
    </sheetView>
  </sheetViews>
  <sheetFormatPr defaultRowHeight="27.75" customHeight="1"/>
  <cols>
    <col min="1" max="2" width="9" style="10"/>
    <col min="3" max="3" width="9" style="10" bestFit="1" customWidth="1"/>
    <col min="4" max="4" width="11.25" style="10" customWidth="1"/>
    <col min="5" max="5" width="11.25" style="10" bestFit="1" customWidth="1"/>
    <col min="6" max="6" width="11.375" style="10" customWidth="1"/>
    <col min="7" max="7" width="5" style="10" customWidth="1"/>
    <col min="8" max="8" width="9" style="10"/>
    <col min="9" max="9" width="11.375" style="10" customWidth="1"/>
    <col min="10" max="10" width="11.25" style="10" bestFit="1" customWidth="1"/>
    <col min="11" max="11" width="11.375" style="10" customWidth="1"/>
    <col min="12" max="12" width="11.75" style="10" customWidth="1"/>
    <col min="13" max="13" width="9" style="10"/>
    <col min="14" max="14" width="9" style="10" bestFit="1" customWidth="1"/>
    <col min="15" max="15" width="12.375" style="10" bestFit="1" customWidth="1"/>
    <col min="16" max="16" width="9" style="10" bestFit="1" customWidth="1"/>
    <col min="17" max="18" width="12.375" style="10" bestFit="1" customWidth="1"/>
    <col min="19" max="16384" width="9" style="10"/>
  </cols>
  <sheetData>
    <row r="1" spans="3:22" ht="18.75" customHeight="1">
      <c r="C1" s="8">
        <v>9</v>
      </c>
      <c r="D1" s="9" t="s">
        <v>0</v>
      </c>
      <c r="E1" s="99">
        <v>2</v>
      </c>
      <c r="F1" s="1"/>
      <c r="G1" s="1"/>
      <c r="H1" s="1"/>
      <c r="I1" s="1">
        <v>1032</v>
      </c>
      <c r="J1" s="1"/>
      <c r="K1" s="1"/>
      <c r="L1" s="22">
        <f>+ROUND(+O5*0.584/1000,3)</f>
        <v>6.5860000000000003</v>
      </c>
      <c r="M1" s="18" t="s">
        <v>8</v>
      </c>
      <c r="N1" s="1"/>
      <c r="O1" s="1"/>
      <c r="P1" s="1"/>
      <c r="Q1" s="1"/>
      <c r="R1" s="1"/>
      <c r="S1" s="1"/>
      <c r="T1" s="1"/>
      <c r="U1" s="1"/>
      <c r="V1" s="1"/>
    </row>
    <row r="2" spans="3:22" ht="18.75" customHeight="1" thickBot="1">
      <c r="C2" s="1">
        <v>1</v>
      </c>
      <c r="D2" s="1"/>
      <c r="E2" s="1"/>
      <c r="F2" s="1"/>
      <c r="G2" s="1"/>
      <c r="H2" s="1">
        <v>2</v>
      </c>
      <c r="I2" s="1"/>
      <c r="J2" s="1"/>
      <c r="K2" s="1"/>
      <c r="L2" s="22">
        <f>ROUND((+'(8)'!L2*(C1-1)+L1)/C1,3)</f>
        <v>10.298</v>
      </c>
      <c r="M2" s="18" t="s">
        <v>7</v>
      </c>
      <c r="N2" s="144" t="s">
        <v>1</v>
      </c>
      <c r="O2" s="144"/>
      <c r="P2" s="144"/>
      <c r="Q2" s="144"/>
      <c r="R2" s="1"/>
      <c r="S2" s="1"/>
      <c r="T2" s="1"/>
      <c r="U2" s="1"/>
      <c r="V2" s="1"/>
    </row>
    <row r="3" spans="3:22" ht="16.5" customHeight="1" thickBot="1">
      <c r="C3" s="29" t="str">
        <f>+'(1)'!C3</f>
        <v>제   목</v>
      </c>
      <c r="D3" s="29" t="str">
        <f>+'(1)'!D3</f>
        <v>수량 및 금액</v>
      </c>
      <c r="E3" s="29" t="str">
        <f>+'(1)'!E3</f>
        <v>제   목</v>
      </c>
      <c r="F3" s="29" t="str">
        <f>+'(1)'!F3</f>
        <v>수량 및 금액</v>
      </c>
      <c r="G3" s="27"/>
      <c r="H3" s="29" t="str">
        <f>+C3</f>
        <v>제   목</v>
      </c>
      <c r="I3" s="29" t="str">
        <f t="shared" ref="I3:K3" si="0">+D3</f>
        <v>수량 및 금액</v>
      </c>
      <c r="J3" s="34" t="str">
        <f>+'[1](1)'!J3</f>
        <v>제   목</v>
      </c>
      <c r="K3" s="29" t="str">
        <f t="shared" si="0"/>
        <v>수량 및 금액</v>
      </c>
      <c r="L3" s="21">
        <f>+L2*C1</f>
        <v>92.682000000000002</v>
      </c>
      <c r="M3" s="18" t="s">
        <v>10</v>
      </c>
      <c r="N3" s="3"/>
      <c r="O3" s="3"/>
      <c r="P3" s="145" t="str">
        <f>+'(1)'!C1&amp;"년"&amp;'(1)'!E1&amp;"월"&amp;C1&amp;"일"</f>
        <v>2024년2월9일</v>
      </c>
      <c r="Q3" s="145"/>
      <c r="R3" s="4"/>
      <c r="S3" s="1"/>
      <c r="T3" s="1"/>
      <c r="U3" s="1"/>
      <c r="V3" s="1"/>
    </row>
    <row r="4" spans="3:22" ht="16.5" customHeight="1" thickBot="1">
      <c r="C4" s="34" t="str">
        <f>+'(1)'!C4</f>
        <v>판매량</v>
      </c>
      <c r="D4" s="35">
        <v>6906.5839999999998</v>
      </c>
      <c r="E4" s="34" t="str">
        <f>+'[1](1)'!E4</f>
        <v>고액권</v>
      </c>
      <c r="F4" s="36">
        <v>165000</v>
      </c>
      <c r="G4" s="27"/>
      <c r="H4" s="34" t="str">
        <f>+C4</f>
        <v>판매량</v>
      </c>
      <c r="I4" s="35">
        <v>4371.3540000000003</v>
      </c>
      <c r="J4" s="42" t="str">
        <f>+'[1](1)'!J4</f>
        <v>고액권</v>
      </c>
      <c r="K4" s="36">
        <v>215000</v>
      </c>
      <c r="L4" s="2"/>
      <c r="M4" s="20"/>
      <c r="N4" s="39" t="str">
        <f>+C3</f>
        <v>제   목</v>
      </c>
      <c r="O4" s="39" t="str">
        <f t="shared" ref="O4:Q4" si="1">+D3</f>
        <v>수량 및 금액</v>
      </c>
      <c r="P4" s="39" t="str">
        <f t="shared" si="1"/>
        <v>제   목</v>
      </c>
      <c r="Q4" s="39" t="str">
        <f t="shared" si="1"/>
        <v>수량 및 금액</v>
      </c>
      <c r="R4" s="5">
        <v>42118</v>
      </c>
      <c r="S4" s="6" t="s">
        <v>2</v>
      </c>
      <c r="T4" s="1">
        <v>49519</v>
      </c>
      <c r="U4" s="1"/>
      <c r="V4" s="1"/>
    </row>
    <row r="5" spans="3:22" ht="16.5" customHeight="1">
      <c r="C5" s="83" t="str">
        <f>+'(1)'!C5</f>
        <v>법인전표</v>
      </c>
      <c r="D5" s="43"/>
      <c r="E5" s="42" t="str">
        <f>+'[1](1)'!E5</f>
        <v>천원권</v>
      </c>
      <c r="F5" s="44">
        <v>4000</v>
      </c>
      <c r="G5" s="27"/>
      <c r="H5" s="42" t="str">
        <f t="shared" ref="H5:H13" si="2">+C5</f>
        <v>법인전표</v>
      </c>
      <c r="I5" s="43"/>
      <c r="J5" s="42" t="str">
        <f>+'[1](1)'!J5</f>
        <v>천원권</v>
      </c>
      <c r="K5" s="44">
        <v>400</v>
      </c>
      <c r="L5" s="2"/>
      <c r="M5" s="20"/>
      <c r="N5" s="45" t="str">
        <f>+C4</f>
        <v>판매량</v>
      </c>
      <c r="O5" s="46">
        <f>SUM(D4+I4+D17+I17+D35+I35)</f>
        <v>11277.938</v>
      </c>
      <c r="P5" s="47" t="str">
        <f>+E4</f>
        <v>고액권</v>
      </c>
      <c r="Q5" s="48">
        <f>SUM(F4+K4+F17+K17+F35+K35)</f>
        <v>380000</v>
      </c>
      <c r="R5" s="7">
        <v>13</v>
      </c>
      <c r="S5" s="6" t="s">
        <v>3</v>
      </c>
      <c r="T5" s="1"/>
      <c r="U5" s="1"/>
      <c r="V5" s="1"/>
    </row>
    <row r="6" spans="3:22" ht="16.5" customHeight="1">
      <c r="C6" s="83" t="str">
        <f>+'(1)'!C6</f>
        <v>외상전표</v>
      </c>
      <c r="D6" s="50"/>
      <c r="E6" s="105" t="str">
        <f>+'[1](1)'!E6</f>
        <v>블루/레드포인트</v>
      </c>
      <c r="F6" s="44"/>
      <c r="G6" s="27"/>
      <c r="H6" s="42" t="str">
        <f t="shared" si="2"/>
        <v>외상전표</v>
      </c>
      <c r="I6" s="50"/>
      <c r="J6" s="105" t="str">
        <f>+'[1](1)'!J6</f>
        <v>블루/레드포인트</v>
      </c>
      <c r="K6" s="44"/>
      <c r="L6" s="2"/>
      <c r="M6" s="20"/>
      <c r="N6" s="51" t="str">
        <f>+C5</f>
        <v>법인전표</v>
      </c>
      <c r="O6" s="52">
        <f>SUM(D5+I5+D18+I18+D36+I36)</f>
        <v>0</v>
      </c>
      <c r="P6" s="51" t="str">
        <f>+E5</f>
        <v>천원권</v>
      </c>
      <c r="Q6" s="53">
        <f>SUM(F5+K5+F18+K18+F36+K36)</f>
        <v>4400</v>
      </c>
      <c r="R6" s="7">
        <v>2.1</v>
      </c>
      <c r="S6" s="6" t="s">
        <v>4</v>
      </c>
      <c r="T6" s="1"/>
      <c r="U6" s="1"/>
      <c r="V6" s="1"/>
    </row>
    <row r="7" spans="3:22" ht="16.5" customHeight="1" thickBot="1">
      <c r="C7" s="83" t="str">
        <f>+'(1)'!C7</f>
        <v>효신(업)</v>
      </c>
      <c r="D7" s="50"/>
      <c r="E7" s="42" t="str">
        <f>+'[1](1)'!E7</f>
        <v>롯대칠성</v>
      </c>
      <c r="F7" s="44"/>
      <c r="G7" s="27"/>
      <c r="H7" s="83" t="str">
        <f t="shared" si="2"/>
        <v>효신(업)</v>
      </c>
      <c r="I7" s="50"/>
      <c r="J7" s="42" t="str">
        <f>+'[1](1)'!J7</f>
        <v>롯대칠성</v>
      </c>
      <c r="K7" s="44"/>
      <c r="L7" s="2"/>
      <c r="M7" s="20"/>
      <c r="N7" s="51" t="str">
        <f t="shared" ref="N7:N14" si="3">+C6</f>
        <v>외상전표</v>
      </c>
      <c r="O7" s="54">
        <f>SUM(D6+I6+D19+I19+D37+I37)</f>
        <v>0</v>
      </c>
      <c r="P7" s="106" t="str">
        <f t="shared" ref="P7:P14" si="4">+E6</f>
        <v>블루/레드포인트</v>
      </c>
      <c r="Q7" s="53">
        <f>SUM(F6+K6+F19+K19+F37+K37)</f>
        <v>0</v>
      </c>
      <c r="R7" s="5" t="s">
        <v>5</v>
      </c>
      <c r="S7" s="19" t="s">
        <v>6</v>
      </c>
      <c r="T7" s="1"/>
      <c r="U7" s="1"/>
      <c r="V7" s="1"/>
    </row>
    <row r="8" spans="3:22" ht="16.5" customHeight="1">
      <c r="C8" s="83" t="str">
        <f>+'(1)'!C8</f>
        <v>자가소비</v>
      </c>
      <c r="D8" s="50"/>
      <c r="E8" s="42" t="str">
        <f>+'[1](1)'!E8</f>
        <v>신용카드</v>
      </c>
      <c r="F8" s="44">
        <v>6949302</v>
      </c>
      <c r="G8" s="27"/>
      <c r="H8" s="34" t="str">
        <f t="shared" si="2"/>
        <v>자가소비</v>
      </c>
      <c r="I8" s="50"/>
      <c r="J8" s="42" t="str">
        <f>+'[1](1)'!J8</f>
        <v>신용카드</v>
      </c>
      <c r="K8" s="44">
        <v>11245255</v>
      </c>
      <c r="L8" s="2"/>
      <c r="M8" s="20"/>
      <c r="N8" s="51" t="str">
        <f t="shared" si="3"/>
        <v>효신(업)</v>
      </c>
      <c r="O8" s="52">
        <f>SUM(D7+I7+D20+I20+D38+I38)</f>
        <v>0</v>
      </c>
      <c r="P8" s="106" t="str">
        <f t="shared" si="4"/>
        <v>롯대칠성</v>
      </c>
      <c r="Q8" s="53">
        <f>SUM(F7+K7+F20+K20+F38+K38)</f>
        <v>0</v>
      </c>
      <c r="R8" s="7"/>
      <c r="S8" s="1"/>
      <c r="T8" s="1"/>
      <c r="U8" s="1"/>
      <c r="V8" s="1"/>
    </row>
    <row r="9" spans="3:22" ht="16.5" customHeight="1">
      <c r="C9" s="83" t="str">
        <f>+'(1)'!C9</f>
        <v>-</v>
      </c>
      <c r="D9" s="50"/>
      <c r="E9" s="42" t="str">
        <f>+'[1](1)'!E9</f>
        <v>상품권</v>
      </c>
      <c r="F9" s="44"/>
      <c r="G9" s="27"/>
      <c r="H9" s="42" t="str">
        <f t="shared" si="2"/>
        <v>-</v>
      </c>
      <c r="I9" s="50"/>
      <c r="J9" s="42" t="str">
        <f>+'[1](1)'!J9</f>
        <v>상품권</v>
      </c>
      <c r="K9" s="44"/>
      <c r="L9" s="2"/>
      <c r="M9" s="20"/>
      <c r="N9" s="51" t="str">
        <f t="shared" si="3"/>
        <v>자가소비</v>
      </c>
      <c r="O9" s="54">
        <f>SUM(D8+I8+D21+I21+D39+I39)</f>
        <v>0</v>
      </c>
      <c r="P9" s="51" t="str">
        <f t="shared" si="4"/>
        <v>신용카드</v>
      </c>
      <c r="Q9" s="53">
        <f>IF(K8=0,F8,IF(F21=0,K8,IF(K21=0,F21,K21)))</f>
        <v>11245255</v>
      </c>
      <c r="R9" s="5"/>
      <c r="S9" s="1"/>
      <c r="T9" s="1"/>
      <c r="U9" s="1"/>
      <c r="V9" s="1"/>
    </row>
    <row r="10" spans="3:22" ht="16.5" customHeight="1">
      <c r="C10" s="83" t="str">
        <f>+'(1)'!C10</f>
        <v>고객우대</v>
      </c>
      <c r="D10" s="50"/>
      <c r="E10" s="42" t="str">
        <f>+'[1](1)'!E10</f>
        <v>OK케시백</v>
      </c>
      <c r="F10" s="44"/>
      <c r="G10" s="27"/>
      <c r="H10" s="42" t="str">
        <f t="shared" si="2"/>
        <v>고객우대</v>
      </c>
      <c r="I10" s="50"/>
      <c r="J10" s="42" t="str">
        <f>+'[1](1)'!J10</f>
        <v>OK케시백</v>
      </c>
      <c r="K10" s="44"/>
      <c r="L10" s="2"/>
      <c r="M10" s="20"/>
      <c r="N10" s="51" t="str">
        <f t="shared" si="3"/>
        <v>-</v>
      </c>
      <c r="O10" s="54"/>
      <c r="P10" s="51" t="str">
        <f t="shared" si="4"/>
        <v>상품권</v>
      </c>
      <c r="Q10" s="53">
        <f>SUM(F9+K9+F22+K22+F40+K40)</f>
        <v>0</v>
      </c>
      <c r="R10" s="5"/>
      <c r="S10" s="1"/>
      <c r="T10" s="1"/>
      <c r="U10" s="1"/>
      <c r="V10" s="1"/>
    </row>
    <row r="11" spans="3:22" ht="16.5" customHeight="1" thickBot="1">
      <c r="C11" s="83" t="str">
        <f>+'(1)'!C11</f>
        <v>-</v>
      </c>
      <c r="D11" s="55">
        <f>SUM(D10*-35)</f>
        <v>0</v>
      </c>
      <c r="E11" s="42" t="str">
        <f>+'[1](1)'!E11</f>
        <v>모바일</v>
      </c>
      <c r="F11" s="44">
        <v>10000</v>
      </c>
      <c r="G11" s="27"/>
      <c r="H11" s="83" t="str">
        <f t="shared" si="2"/>
        <v>-</v>
      </c>
      <c r="I11" s="55">
        <f>SUM(I10*-35)</f>
        <v>0</v>
      </c>
      <c r="J11" s="56" t="str">
        <f>+'[1](1)'!J11</f>
        <v>모바일</v>
      </c>
      <c r="K11" s="44"/>
      <c r="L11" s="2"/>
      <c r="M11" s="20"/>
      <c r="N11" s="51" t="str">
        <f t="shared" si="3"/>
        <v>고객우대</v>
      </c>
      <c r="O11" s="54">
        <f>SUM(D10+I10+D23+I23+D41+I41)</f>
        <v>0</v>
      </c>
      <c r="P11" s="51" t="str">
        <f t="shared" si="4"/>
        <v>OK케시백</v>
      </c>
      <c r="Q11" s="53">
        <f>SUM(F10+K10+F23+K23+F41+K41)</f>
        <v>0</v>
      </c>
      <c r="R11" s="5"/>
      <c r="S11" s="1"/>
      <c r="T11" s="1"/>
      <c r="U11" s="1"/>
      <c r="V11" s="1"/>
    </row>
    <row r="12" spans="3:22" ht="16.5" customHeight="1" thickBot="1">
      <c r="C12" s="84" t="str">
        <f>+'(1)'!C12</f>
        <v>-</v>
      </c>
      <c r="D12" s="57"/>
      <c r="E12" s="56" t="str">
        <f>+'[1](1)'!E12</f>
        <v>제로페이</v>
      </c>
      <c r="F12" s="58"/>
      <c r="G12" s="27"/>
      <c r="H12" s="84" t="str">
        <f t="shared" si="2"/>
        <v>-</v>
      </c>
      <c r="I12" s="57"/>
      <c r="J12" s="29" t="str">
        <f>+'[1](1)'!J12</f>
        <v>제로페이</v>
      </c>
      <c r="K12" s="58"/>
      <c r="L12" s="2"/>
      <c r="M12" s="20"/>
      <c r="N12" s="51" t="str">
        <f t="shared" si="3"/>
        <v>-</v>
      </c>
      <c r="O12" s="55">
        <f>SUM(O11*-35)</f>
        <v>0</v>
      </c>
      <c r="P12" s="51" t="str">
        <f t="shared" si="4"/>
        <v>모바일</v>
      </c>
      <c r="Q12" s="53">
        <f>SUM(F11+K11+F24+K24+F42+K42)</f>
        <v>10000</v>
      </c>
      <c r="R12" s="5"/>
      <c r="S12" s="1"/>
      <c r="T12" s="1"/>
      <c r="U12" s="1"/>
      <c r="V12" s="1"/>
    </row>
    <row r="13" spans="3:22" ht="16.5" customHeight="1" thickBot="1">
      <c r="C13" s="29" t="str">
        <f>+'(1)'!C13</f>
        <v>합계</v>
      </c>
      <c r="D13" s="60">
        <f>SUM((D4-D5-D6-D7-D8-D9)*$I$1+D11)</f>
        <v>7127594.6880000001</v>
      </c>
      <c r="E13" s="29" t="str">
        <f>+'[1](1)'!E13</f>
        <v>합계</v>
      </c>
      <c r="F13" s="61">
        <f>SUM(F4:F12)</f>
        <v>7128302</v>
      </c>
      <c r="G13" s="62"/>
      <c r="H13" s="29" t="str">
        <f t="shared" si="2"/>
        <v>합계</v>
      </c>
      <c r="I13" s="60">
        <f>SUM((I4-I5-I6-I7-I8-I9)*$I$1+I11)</f>
        <v>4511237.3280000007</v>
      </c>
      <c r="J13" s="29" t="str">
        <f t="shared" ref="J13" si="5">+E13</f>
        <v>합계</v>
      </c>
      <c r="K13" s="61">
        <f>IF(K8=0,0,SUM(K4:K12)-F8)</f>
        <v>4511353</v>
      </c>
      <c r="L13" s="2"/>
      <c r="M13" s="20"/>
      <c r="N13" s="63" t="str">
        <f t="shared" si="3"/>
        <v>-</v>
      </c>
      <c r="O13" s="64"/>
      <c r="P13" s="63" t="str">
        <f t="shared" si="4"/>
        <v>제로페이</v>
      </c>
      <c r="Q13" s="65">
        <f>SUM(F12+K12+F25+K25+F43+K43)</f>
        <v>0</v>
      </c>
      <c r="R13" s="5"/>
      <c r="S13" s="1"/>
      <c r="T13" s="1"/>
      <c r="U13" s="1"/>
      <c r="V13" s="1"/>
    </row>
    <row r="14" spans="3:22" ht="16.5" customHeight="1" thickBot="1">
      <c r="C14" s="37"/>
      <c r="D14" s="27"/>
      <c r="E14" s="27"/>
      <c r="F14" s="67">
        <f>SUM(F13-D13)</f>
        <v>707.31199999991804</v>
      </c>
      <c r="G14" s="27"/>
      <c r="H14" s="27"/>
      <c r="I14" s="27"/>
      <c r="J14" s="27"/>
      <c r="K14" s="67">
        <f>SUM(K13-I13)</f>
        <v>115.671999999322</v>
      </c>
      <c r="L14" s="2">
        <f>SUM(L4:L13)</f>
        <v>0</v>
      </c>
      <c r="M14" s="18" t="s">
        <v>9</v>
      </c>
      <c r="N14" s="39" t="str">
        <f t="shared" si="3"/>
        <v>합계</v>
      </c>
      <c r="O14" s="68">
        <f>SUM((O5-O6-O7-O8-O9-O10)*+E1+O12)</f>
        <v>22555.876</v>
      </c>
      <c r="P14" s="39" t="str">
        <f t="shared" si="4"/>
        <v>합계</v>
      </c>
      <c r="Q14" s="69">
        <f>SUM(Q5:Q13)</f>
        <v>11639655</v>
      </c>
      <c r="R14" s="1"/>
      <c r="S14" s="1"/>
      <c r="T14" s="1"/>
      <c r="U14" s="1"/>
      <c r="V14" s="1"/>
    </row>
    <row r="15" spans="3:22" ht="16.5" customHeight="1" thickBot="1">
      <c r="C15" s="27">
        <v>3</v>
      </c>
      <c r="D15" s="27"/>
      <c r="E15" s="27"/>
      <c r="F15" s="27"/>
      <c r="G15" s="27"/>
      <c r="H15" s="27">
        <v>4</v>
      </c>
      <c r="I15" s="27"/>
      <c r="J15" s="27"/>
      <c r="K15" s="27"/>
      <c r="L15" s="2"/>
      <c r="M15" s="1"/>
      <c r="N15" s="27"/>
      <c r="O15" s="27"/>
      <c r="P15" s="27"/>
      <c r="Q15" s="70">
        <f>SUM(F14+K14+F27+K27)</f>
        <v>822.98399999924004</v>
      </c>
      <c r="R15" s="1"/>
      <c r="S15" s="1"/>
      <c r="T15" s="1"/>
      <c r="U15" s="1"/>
      <c r="V15" s="1"/>
    </row>
    <row r="16" spans="3:22" ht="16.5" customHeight="1" thickBot="1">
      <c r="C16" s="29" t="str">
        <f>+C3</f>
        <v>제   목</v>
      </c>
      <c r="D16" s="29" t="str">
        <f t="shared" ref="D16:F16" si="6">+D3</f>
        <v>수량 및 금액</v>
      </c>
      <c r="E16" s="29" t="str">
        <f t="shared" si="6"/>
        <v>제   목</v>
      </c>
      <c r="F16" s="29" t="str">
        <f t="shared" si="6"/>
        <v>수량 및 금액</v>
      </c>
      <c r="G16" s="27"/>
      <c r="H16" s="29" t="str">
        <f>+C3</f>
        <v>제   목</v>
      </c>
      <c r="I16" s="29" t="str">
        <f t="shared" ref="I16:K16" si="7">+D3</f>
        <v>수량 및 금액</v>
      </c>
      <c r="J16" s="29" t="str">
        <f t="shared" si="7"/>
        <v>제   목</v>
      </c>
      <c r="K16" s="29" t="str">
        <f t="shared" si="7"/>
        <v>수량 및 금액</v>
      </c>
      <c r="L16" s="2"/>
      <c r="M16" s="1"/>
      <c r="N16" s="27"/>
      <c r="O16" s="27"/>
      <c r="P16" s="27"/>
      <c r="Q16" s="27"/>
      <c r="R16" s="1"/>
      <c r="S16" s="1"/>
      <c r="T16" s="1"/>
      <c r="U16" s="1"/>
      <c r="V16" s="1"/>
    </row>
    <row r="17" spans="3:22" ht="16.5" customHeight="1" thickBot="1">
      <c r="C17" s="34" t="str">
        <f>+C4</f>
        <v>판매량</v>
      </c>
      <c r="D17" s="35"/>
      <c r="E17" s="34" t="str">
        <f>+E4</f>
        <v>고액권</v>
      </c>
      <c r="F17" s="36"/>
      <c r="G17" s="27"/>
      <c r="H17" s="34" t="str">
        <f>+C4</f>
        <v>판매량</v>
      </c>
      <c r="I17" s="35">
        <v>0</v>
      </c>
      <c r="J17" s="34" t="str">
        <f>+E4</f>
        <v>고액권</v>
      </c>
      <c r="K17" s="36"/>
      <c r="L17" s="2"/>
      <c r="M17" s="1"/>
      <c r="N17" s="27"/>
      <c r="O17" s="27"/>
      <c r="P17" s="27"/>
      <c r="Q17" s="27"/>
      <c r="R17" s="1"/>
      <c r="S17" s="1"/>
      <c r="T17" s="1"/>
      <c r="U17" s="1"/>
      <c r="V17" s="1"/>
    </row>
    <row r="18" spans="3:22" ht="16.5" customHeight="1" thickBot="1">
      <c r="C18" s="42" t="str">
        <f>+C5</f>
        <v>법인전표</v>
      </c>
      <c r="D18" s="43"/>
      <c r="E18" s="42" t="str">
        <f>+E5</f>
        <v>천원권</v>
      </c>
      <c r="F18" s="44"/>
      <c r="G18" s="27"/>
      <c r="H18" s="42" t="str">
        <f>+C5</f>
        <v>법인전표</v>
      </c>
      <c r="I18" s="43"/>
      <c r="J18" s="42" t="str">
        <f>+E5</f>
        <v>천원권</v>
      </c>
      <c r="K18" s="44"/>
      <c r="L18" s="2"/>
      <c r="M18" s="1"/>
      <c r="N18" s="130" t="s">
        <v>34</v>
      </c>
      <c r="O18" s="143"/>
      <c r="P18" s="116" t="s">
        <v>35</v>
      </c>
      <c r="Q18" s="71" t="s">
        <v>36</v>
      </c>
      <c r="R18" s="1"/>
      <c r="S18" s="1"/>
      <c r="T18" s="1"/>
      <c r="U18" s="1"/>
      <c r="V18" s="1"/>
    </row>
    <row r="19" spans="3:22" ht="16.5" customHeight="1">
      <c r="C19" s="42" t="str">
        <f t="shared" ref="C19:C26" si="8">+C6</f>
        <v>외상전표</v>
      </c>
      <c r="D19" s="50"/>
      <c r="E19" s="105" t="str">
        <f t="shared" ref="E19:E25" si="9">+E6</f>
        <v>블루/레드포인트</v>
      </c>
      <c r="F19" s="44"/>
      <c r="G19" s="27"/>
      <c r="H19" s="42" t="str">
        <f t="shared" ref="H19:H25" si="10">+C6</f>
        <v>외상전표</v>
      </c>
      <c r="I19" s="50"/>
      <c r="J19" s="105" t="str">
        <f t="shared" ref="J19:J25" si="11">+E6</f>
        <v>블루/레드포인트</v>
      </c>
      <c r="K19" s="44"/>
      <c r="L19" s="2"/>
      <c r="M19" s="1"/>
      <c r="N19" s="134" t="s">
        <v>37</v>
      </c>
      <c r="O19" s="135"/>
      <c r="P19" s="117">
        <v>10</v>
      </c>
      <c r="Q19" s="48">
        <f>SUM(P19*1000)</f>
        <v>10000</v>
      </c>
      <c r="R19" s="1"/>
      <c r="S19" s="3"/>
      <c r="T19" s="1"/>
      <c r="U19" s="1"/>
      <c r="V19" s="1"/>
    </row>
    <row r="20" spans="3:22" ht="16.5" customHeight="1">
      <c r="C20" s="42" t="str">
        <f t="shared" si="8"/>
        <v>효신(업)</v>
      </c>
      <c r="D20" s="50"/>
      <c r="E20" s="42" t="str">
        <f t="shared" si="9"/>
        <v>롯대칠성</v>
      </c>
      <c r="F20" s="44"/>
      <c r="G20" s="27"/>
      <c r="H20" s="42" t="str">
        <f t="shared" si="10"/>
        <v>효신(업)</v>
      </c>
      <c r="I20" s="50"/>
      <c r="J20" s="42" t="str">
        <f t="shared" si="11"/>
        <v>롯대칠성</v>
      </c>
      <c r="K20" s="44"/>
      <c r="L20" s="2"/>
      <c r="M20" s="1"/>
      <c r="N20" s="140" t="s">
        <v>38</v>
      </c>
      <c r="O20" s="141"/>
      <c r="P20" s="118">
        <v>105</v>
      </c>
      <c r="Q20" s="53">
        <f>SUM(P20*1000)</f>
        <v>105000</v>
      </c>
      <c r="R20" s="1"/>
      <c r="S20" s="1"/>
      <c r="T20" s="1"/>
      <c r="U20" s="1"/>
      <c r="V20" s="1"/>
    </row>
    <row r="21" spans="3:22" ht="16.5" customHeight="1">
      <c r="C21" s="42" t="str">
        <f t="shared" si="8"/>
        <v>자가소비</v>
      </c>
      <c r="D21" s="50"/>
      <c r="E21" s="42" t="str">
        <f t="shared" si="9"/>
        <v>신용카드</v>
      </c>
      <c r="F21" s="44"/>
      <c r="G21" s="27"/>
      <c r="H21" s="42" t="str">
        <f t="shared" si="10"/>
        <v>자가소비</v>
      </c>
      <c r="I21" s="50"/>
      <c r="J21" s="42" t="str">
        <f t="shared" si="11"/>
        <v>신용카드</v>
      </c>
      <c r="K21" s="44"/>
      <c r="L21" s="2"/>
      <c r="M21" s="1"/>
      <c r="N21" s="140" t="s">
        <v>57</v>
      </c>
      <c r="O21" s="141"/>
      <c r="P21" s="118">
        <v>2</v>
      </c>
      <c r="Q21" s="53"/>
      <c r="R21" s="1"/>
      <c r="S21" s="1"/>
      <c r="T21" s="1"/>
      <c r="U21" s="1"/>
      <c r="V21" s="1"/>
    </row>
    <row r="22" spans="3:22" ht="16.5" customHeight="1">
      <c r="C22" s="42" t="str">
        <f t="shared" si="8"/>
        <v>-</v>
      </c>
      <c r="D22" s="50"/>
      <c r="E22" s="42" t="str">
        <f t="shared" si="9"/>
        <v>상품권</v>
      </c>
      <c r="F22" s="44"/>
      <c r="G22" s="27"/>
      <c r="H22" s="42" t="str">
        <f t="shared" si="10"/>
        <v>-</v>
      </c>
      <c r="I22" s="50"/>
      <c r="J22" s="42" t="str">
        <f t="shared" si="11"/>
        <v>상품권</v>
      </c>
      <c r="K22" s="44"/>
      <c r="L22" s="2"/>
      <c r="M22" s="1"/>
      <c r="N22" s="142" t="s">
        <v>59</v>
      </c>
      <c r="O22" s="137"/>
      <c r="P22" s="118">
        <v>9</v>
      </c>
      <c r="Q22" s="53"/>
      <c r="R22" s="1"/>
      <c r="S22" s="1"/>
      <c r="T22" s="1"/>
      <c r="U22" s="1"/>
      <c r="V22" s="1"/>
    </row>
    <row r="23" spans="3:22" ht="16.5" customHeight="1">
      <c r="C23" s="42" t="str">
        <f t="shared" si="8"/>
        <v>고객우대</v>
      </c>
      <c r="D23" s="50"/>
      <c r="E23" s="42" t="str">
        <f t="shared" si="9"/>
        <v>OK케시백</v>
      </c>
      <c r="F23" s="44"/>
      <c r="G23" s="27"/>
      <c r="H23" s="42" t="str">
        <f t="shared" si="10"/>
        <v>고객우대</v>
      </c>
      <c r="I23" s="50"/>
      <c r="J23" s="42" t="str">
        <f t="shared" si="11"/>
        <v>OK케시백</v>
      </c>
      <c r="K23" s="44"/>
      <c r="L23" s="2"/>
      <c r="M23" s="1"/>
      <c r="N23" s="136" t="s">
        <v>61</v>
      </c>
      <c r="O23" s="137"/>
      <c r="P23" s="118">
        <v>6</v>
      </c>
      <c r="Q23" s="53"/>
      <c r="R23" s="1"/>
      <c r="S23" s="1"/>
      <c r="T23" s="1"/>
      <c r="U23" s="1"/>
      <c r="V23" s="1"/>
    </row>
    <row r="24" spans="3:22" ht="16.5" customHeight="1">
      <c r="C24" s="42" t="str">
        <f t="shared" si="8"/>
        <v>-</v>
      </c>
      <c r="D24" s="55">
        <f>SUM(D23*-35)</f>
        <v>0</v>
      </c>
      <c r="E24" s="42" t="str">
        <f>+'(1)'!E24</f>
        <v>모바일</v>
      </c>
      <c r="F24" s="44"/>
      <c r="G24" s="27"/>
      <c r="H24" s="83" t="str">
        <f t="shared" ref="H24" si="12">+C24</f>
        <v>-</v>
      </c>
      <c r="I24" s="55">
        <f>SUM(I23*-35)</f>
        <v>0</v>
      </c>
      <c r="J24" s="42" t="str">
        <f t="shared" si="11"/>
        <v>모바일</v>
      </c>
      <c r="K24" s="44"/>
      <c r="L24" s="2"/>
      <c r="M24" s="1"/>
      <c r="N24" s="136" t="s">
        <v>62</v>
      </c>
      <c r="O24" s="137"/>
      <c r="P24" s="118">
        <v>2</v>
      </c>
      <c r="Q24" s="53"/>
      <c r="R24" s="1"/>
      <c r="S24" s="1"/>
      <c r="T24" s="1"/>
      <c r="U24" s="1"/>
      <c r="V24" s="1"/>
    </row>
    <row r="25" spans="3:22" ht="16.5" customHeight="1" thickBot="1">
      <c r="C25" s="56" t="str">
        <f t="shared" si="8"/>
        <v>-</v>
      </c>
      <c r="D25" s="57"/>
      <c r="E25" s="56" t="str">
        <f t="shared" si="9"/>
        <v>제로페이</v>
      </c>
      <c r="F25" s="58"/>
      <c r="G25" s="27"/>
      <c r="H25" s="56" t="str">
        <f t="shared" si="10"/>
        <v>-</v>
      </c>
      <c r="I25" s="57"/>
      <c r="J25" s="56" t="str">
        <f t="shared" si="11"/>
        <v>제로페이</v>
      </c>
      <c r="K25" s="58"/>
      <c r="L25" s="2"/>
      <c r="M25" s="1"/>
      <c r="N25" s="136"/>
      <c r="O25" s="137"/>
      <c r="P25" s="121"/>
      <c r="Q25" s="126"/>
      <c r="R25" s="1"/>
      <c r="S25" s="1"/>
      <c r="T25" s="1"/>
      <c r="U25" s="1"/>
      <c r="V25" s="1"/>
    </row>
    <row r="26" spans="3:22" ht="16.5" customHeight="1" thickBot="1">
      <c r="C26" s="29" t="str">
        <f t="shared" si="8"/>
        <v>합계</v>
      </c>
      <c r="D26" s="60">
        <f>SUM((D17-D18-D19-D20-D21-D22)*$I$1+D24)</f>
        <v>0</v>
      </c>
      <c r="E26" s="29" t="str">
        <f>+'(1)'!E26</f>
        <v>합계</v>
      </c>
      <c r="F26" s="61">
        <f>SUM(F17:F25)</f>
        <v>0</v>
      </c>
      <c r="G26" s="62"/>
      <c r="H26" s="29" t="str">
        <f t="shared" ref="H26" si="13">+C26</f>
        <v>합계</v>
      </c>
      <c r="I26" s="60">
        <f>SUM((I17-I18-I19-I20-I21-I22)*$I$1+I24)</f>
        <v>0</v>
      </c>
      <c r="J26" s="29" t="str">
        <f t="shared" ref="J26" si="14">+E26</f>
        <v>합계</v>
      </c>
      <c r="K26" s="61">
        <f>IF(K21=0,0,SUM(K17:K25)-F21)</f>
        <v>0</v>
      </c>
      <c r="L26" s="2"/>
      <c r="M26" s="1"/>
      <c r="N26" s="136"/>
      <c r="O26" s="137"/>
      <c r="P26" s="123"/>
      <c r="Q26" s="114"/>
      <c r="R26" s="1"/>
      <c r="S26" s="1"/>
      <c r="T26" s="1"/>
      <c r="U26" s="1"/>
      <c r="V26" s="1"/>
    </row>
    <row r="27" spans="3:22" ht="16.5" customHeight="1" thickBot="1">
      <c r="C27" s="27"/>
      <c r="D27" s="27"/>
      <c r="E27" s="27"/>
      <c r="F27" s="67">
        <f>SUM(F26-D26)</f>
        <v>0</v>
      </c>
      <c r="G27" s="27"/>
      <c r="H27" s="27"/>
      <c r="I27" s="27"/>
      <c r="J27" s="27"/>
      <c r="K27" s="67">
        <f>SUM(K26-I26)</f>
        <v>0</v>
      </c>
      <c r="L27" s="2"/>
      <c r="M27" s="1"/>
      <c r="N27" s="138" t="s">
        <v>39</v>
      </c>
      <c r="O27" s="139"/>
      <c r="P27" s="119">
        <f>+P28-SUM(P19:P26)</f>
        <v>-14</v>
      </c>
      <c r="Q27" s="73"/>
      <c r="R27" s="1"/>
      <c r="S27" s="1"/>
      <c r="T27" s="1"/>
      <c r="U27" s="1"/>
      <c r="V27" s="1"/>
    </row>
    <row r="28" spans="3:22" ht="27.75" customHeight="1" thickBot="1">
      <c r="C28" s="3"/>
      <c r="D28" s="3"/>
      <c r="E28" s="3"/>
      <c r="F28" s="3"/>
      <c r="G28" s="3"/>
      <c r="H28" s="3"/>
      <c r="I28" s="3"/>
      <c r="J28" s="3"/>
      <c r="K28" s="3"/>
      <c r="L28" s="1"/>
      <c r="M28" s="1"/>
      <c r="N28" s="130" t="s">
        <v>40</v>
      </c>
      <c r="O28" s="131"/>
      <c r="P28" s="120">
        <v>120</v>
      </c>
      <c r="Q28" s="69">
        <f>SUM(Q19:Q27)</f>
        <v>115000</v>
      </c>
      <c r="R28" s="1"/>
      <c r="S28" s="1"/>
      <c r="T28" s="1"/>
      <c r="U28" s="1"/>
      <c r="V28" s="1"/>
    </row>
    <row r="29" spans="3:22" ht="27.75" customHeight="1" thickBot="1">
      <c r="C29" s="11"/>
      <c r="D29" s="11"/>
      <c r="E29" s="11"/>
      <c r="F29" s="11"/>
      <c r="G29" s="3"/>
      <c r="H29" s="11"/>
      <c r="I29" s="11"/>
      <c r="J29" s="11"/>
      <c r="K29" s="1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3:22" ht="27.75" customHeight="1">
      <c r="C30" s="11"/>
      <c r="D30" s="3"/>
      <c r="E30" s="11"/>
      <c r="F30" s="12"/>
      <c r="G30" s="3"/>
      <c r="H30" s="11"/>
      <c r="I30" s="3"/>
      <c r="J30" s="11"/>
      <c r="K30" s="12"/>
      <c r="L30" s="1"/>
      <c r="M30" s="1"/>
      <c r="N30" s="111" t="s">
        <v>50</v>
      </c>
      <c r="O30" s="100" t="s">
        <v>51</v>
      </c>
      <c r="P30" s="100" t="s">
        <v>52</v>
      </c>
      <c r="Q30" s="101" t="s">
        <v>53</v>
      </c>
      <c r="R30" s="1"/>
      <c r="S30" s="1"/>
      <c r="T30" s="1"/>
      <c r="U30" s="1"/>
      <c r="V30" s="1"/>
    </row>
    <row r="31" spans="3:22" ht="27.75" customHeight="1" thickBot="1">
      <c r="C31" s="11"/>
      <c r="D31" s="3"/>
      <c r="E31" s="11"/>
      <c r="F31" s="12"/>
      <c r="G31" s="3"/>
      <c r="H31" s="11"/>
      <c r="I31" s="3"/>
      <c r="J31" s="11"/>
      <c r="K31" s="12"/>
      <c r="L31" s="1"/>
      <c r="M31" s="1"/>
      <c r="N31" s="112"/>
      <c r="O31" s="103">
        <v>32253</v>
      </c>
      <c r="P31" s="103" t="s">
        <v>66</v>
      </c>
      <c r="Q31" s="104" t="e">
        <f>P31-O31</f>
        <v>#VALUE!</v>
      </c>
      <c r="R31" s="1"/>
      <c r="S31" s="1"/>
      <c r="T31" s="1"/>
      <c r="U31" s="1"/>
      <c r="V31" s="1"/>
    </row>
    <row r="32" spans="3:22" ht="27.75" customHeight="1">
      <c r="C32" s="11"/>
      <c r="D32" s="13"/>
      <c r="E32" s="11"/>
      <c r="F32" s="12"/>
      <c r="G32" s="3"/>
      <c r="H32" s="11"/>
      <c r="I32" s="13"/>
      <c r="J32" s="11"/>
      <c r="K32" s="1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3:22" ht="27.75" customHeight="1">
      <c r="C33" s="11"/>
      <c r="D33" s="13"/>
      <c r="E33" s="11"/>
      <c r="F33" s="12"/>
      <c r="G33" s="3"/>
      <c r="H33" s="11"/>
      <c r="I33" s="13"/>
      <c r="J33" s="11"/>
      <c r="K33" s="1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3:22" ht="27.75" customHeight="1">
      <c r="C34" s="11"/>
      <c r="D34" s="13"/>
      <c r="E34" s="11"/>
      <c r="F34" s="12"/>
      <c r="G34" s="3"/>
      <c r="H34" s="11"/>
      <c r="I34" s="13"/>
      <c r="J34" s="11"/>
      <c r="K34" s="1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3:22" ht="27.75" customHeight="1">
      <c r="C35" s="11"/>
      <c r="D35" s="13"/>
      <c r="E35" s="11"/>
      <c r="F35" s="12"/>
      <c r="G35" s="3"/>
      <c r="H35" s="11"/>
      <c r="I35" s="13"/>
      <c r="J35" s="11"/>
      <c r="K35" s="1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3:22" ht="27.75" customHeight="1">
      <c r="C36" s="11"/>
      <c r="D36" s="13"/>
      <c r="E36" s="11"/>
      <c r="F36" s="12"/>
      <c r="G36" s="3"/>
      <c r="H36" s="11"/>
      <c r="I36" s="13"/>
      <c r="J36" s="11"/>
      <c r="K36" s="1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3:22" ht="27.75" customHeight="1">
      <c r="C37" s="11"/>
      <c r="D37" s="3"/>
      <c r="E37" s="11"/>
      <c r="F37" s="12"/>
      <c r="G37" s="3"/>
      <c r="H37" s="11"/>
      <c r="I37" s="3"/>
      <c r="J37" s="11"/>
      <c r="K37" s="1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3:22" ht="27.75" customHeight="1">
      <c r="C38" s="14"/>
      <c r="D38" s="15"/>
      <c r="E38" s="14"/>
      <c r="F38" s="16"/>
      <c r="G38" s="15"/>
      <c r="H38" s="14"/>
      <c r="I38" s="15"/>
      <c r="J38" s="14"/>
      <c r="K38" s="16"/>
    </row>
    <row r="39" spans="3:22" ht="27.75" customHeight="1">
      <c r="C39" s="14"/>
      <c r="D39" s="15"/>
      <c r="E39" s="14"/>
      <c r="F39" s="16"/>
      <c r="G39" s="15"/>
      <c r="H39" s="14"/>
      <c r="I39" s="15"/>
      <c r="J39" s="14"/>
      <c r="K39" s="16"/>
    </row>
    <row r="40" spans="3:22" ht="27.75" customHeight="1">
      <c r="F40" s="17"/>
      <c r="K40" s="17"/>
    </row>
  </sheetData>
  <mergeCells count="13">
    <mergeCell ref="N28:O28"/>
    <mergeCell ref="N22:O22"/>
    <mergeCell ref="N23:O23"/>
    <mergeCell ref="N24:O24"/>
    <mergeCell ref="N27:O27"/>
    <mergeCell ref="N25:O25"/>
    <mergeCell ref="N26:O26"/>
    <mergeCell ref="N21:O21"/>
    <mergeCell ref="N2:Q2"/>
    <mergeCell ref="P3:Q3"/>
    <mergeCell ref="N19:O19"/>
    <mergeCell ref="N20:O20"/>
    <mergeCell ref="N18:O18"/>
  </mergeCells>
  <phoneticPr fontId="1" type="noConversion"/>
  <pageMargins left="0.23622047244094491" right="0.23622047244094491" top="0.74803149606299213" bottom="0.35433070866141736" header="0.31496062992125984" footer="0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(1)</vt:lpstr>
      <vt:lpstr>(2)</vt:lpstr>
      <vt:lpstr>(3)</vt:lpstr>
      <vt:lpstr>(4)</vt:lpstr>
      <vt:lpstr>(5)</vt:lpstr>
      <vt:lpstr>(6)</vt:lpstr>
      <vt:lpstr>(7)</vt:lpstr>
      <vt:lpstr>(8)</vt:lpstr>
      <vt:lpstr>(9)</vt:lpstr>
      <vt:lpstr>(10)</vt:lpstr>
      <vt:lpstr>(11)</vt:lpstr>
      <vt:lpstr>(12)</vt:lpstr>
      <vt:lpstr>(13)</vt:lpstr>
      <vt:lpstr>(14)</vt:lpstr>
      <vt:lpstr>(15)</vt:lpstr>
      <vt:lpstr>(16)</vt:lpstr>
      <vt:lpstr>(17)</vt:lpstr>
      <vt:lpstr>(18)</vt:lpstr>
      <vt:lpstr>(19)</vt:lpstr>
      <vt:lpstr>(20)</vt:lpstr>
      <vt:lpstr>(21)</vt:lpstr>
      <vt:lpstr>(22)</vt:lpstr>
      <vt:lpstr>(23)</vt:lpstr>
      <vt:lpstr>(24)</vt:lpstr>
      <vt:lpstr>(25)</vt:lpstr>
      <vt:lpstr>(26)</vt:lpstr>
      <vt:lpstr>(27)</vt:lpstr>
      <vt:lpstr>(28)</vt:lpstr>
      <vt:lpstr>(29)</vt:lpstr>
      <vt:lpstr>(30)</vt:lpstr>
      <vt:lpstr>(31)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2017-12-05T23:48:13Z</cp:lastPrinted>
  <dcterms:created xsi:type="dcterms:W3CDTF">2017-04-25T00:27:17Z</dcterms:created>
  <dcterms:modified xsi:type="dcterms:W3CDTF">2024-03-01T00:01:21Z</dcterms:modified>
</cp:coreProperties>
</file>