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5" activeTab="30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calcPr calcId="144525"/>
</workbook>
</file>

<file path=xl/calcChain.xml><?xml version="1.0" encoding="utf-8"?>
<calcChain xmlns="http://schemas.openxmlformats.org/spreadsheetml/2006/main">
  <c r="F10" i="156" l="1"/>
  <c r="P25" i="155" l="1"/>
  <c r="Q24" i="153" l="1"/>
  <c r="I11" i="135" l="1"/>
  <c r="P25" i="13" l="1"/>
  <c r="Q22" i="13"/>
  <c r="Q20" i="13"/>
  <c r="Q19" i="13"/>
  <c r="Q26" i="13" s="1"/>
  <c r="P25" i="131"/>
  <c r="Q22" i="131"/>
  <c r="Q20" i="131"/>
  <c r="Q19" i="131"/>
  <c r="P25" i="132"/>
  <c r="Q22" i="132"/>
  <c r="Q21" i="132"/>
  <c r="Q20" i="132"/>
  <c r="Q19" i="132"/>
  <c r="P25" i="133"/>
  <c r="Q22" i="133"/>
  <c r="Q20" i="133"/>
  <c r="Q19" i="133"/>
  <c r="P25" i="134"/>
  <c r="Q22" i="134"/>
  <c r="Q20" i="134"/>
  <c r="Q19" i="134"/>
  <c r="P25" i="135"/>
  <c r="Q22" i="135"/>
  <c r="Q20" i="135"/>
  <c r="Q19" i="135"/>
  <c r="P25" i="136"/>
  <c r="Q22" i="136"/>
  <c r="Q20" i="136"/>
  <c r="Q19" i="136"/>
  <c r="P25" i="137"/>
  <c r="Q22" i="137"/>
  <c r="Q20" i="137"/>
  <c r="Q19" i="137"/>
  <c r="P25" i="138"/>
  <c r="Q22" i="138"/>
  <c r="Q20" i="138"/>
  <c r="Q19" i="138"/>
  <c r="P25" i="139"/>
  <c r="Q22" i="139"/>
  <c r="Q20" i="139"/>
  <c r="Q19" i="139"/>
  <c r="P25" i="140"/>
  <c r="Q22" i="140"/>
  <c r="Q20" i="140"/>
  <c r="Q19" i="140"/>
  <c r="P25" i="141"/>
  <c r="Q22" i="141"/>
  <c r="Q20" i="141"/>
  <c r="Q19" i="141"/>
  <c r="P25" i="142"/>
  <c r="Q22" i="142"/>
  <c r="Q20" i="142"/>
  <c r="Q19" i="142"/>
  <c r="P25" i="143"/>
  <c r="Q22" i="143"/>
  <c r="Q20" i="143"/>
  <c r="Q19" i="143"/>
  <c r="P25" i="144"/>
  <c r="Q22" i="144"/>
  <c r="Q20" i="144"/>
  <c r="Q19" i="144"/>
  <c r="P25" i="145"/>
  <c r="Q22" i="145"/>
  <c r="Q20" i="145"/>
  <c r="Q19" i="145"/>
  <c r="P25" i="146"/>
  <c r="Q23" i="146"/>
  <c r="Q22" i="146"/>
  <c r="Q21" i="146"/>
  <c r="Q20" i="146"/>
  <c r="Q19" i="146"/>
  <c r="Q26" i="146" s="1"/>
  <c r="P25" i="147"/>
  <c r="Q22" i="147"/>
  <c r="Q20" i="147"/>
  <c r="Q19" i="147"/>
  <c r="P25" i="148"/>
  <c r="Q20" i="148"/>
  <c r="Q19" i="148"/>
  <c r="P25" i="149"/>
  <c r="Q22" i="149"/>
  <c r="Q20" i="149"/>
  <c r="Q19" i="149"/>
  <c r="P25" i="150"/>
  <c r="Q22" i="150"/>
  <c r="Q20" i="150"/>
  <c r="Q19" i="150"/>
  <c r="P25" i="151"/>
  <c r="Q23" i="151"/>
  <c r="Q22" i="151"/>
  <c r="Q21" i="151"/>
  <c r="Q26" i="151" s="1"/>
  <c r="Q20" i="151"/>
  <c r="Q19" i="151"/>
  <c r="P25" i="152"/>
  <c r="Q22" i="152"/>
  <c r="Q20" i="152"/>
  <c r="Q19" i="152"/>
  <c r="P25" i="153"/>
  <c r="Q22" i="153"/>
  <c r="Q20" i="153"/>
  <c r="Q19" i="153"/>
  <c r="P25" i="154"/>
  <c r="Q22" i="154"/>
  <c r="Q20" i="154"/>
  <c r="Q19" i="154"/>
  <c r="Q22" i="155"/>
  <c r="Q20" i="155"/>
  <c r="Q19" i="155"/>
  <c r="P25" i="156"/>
  <c r="Q22" i="156"/>
  <c r="Q20" i="156"/>
  <c r="Q19" i="156"/>
  <c r="P25" i="157"/>
  <c r="Q22" i="157"/>
  <c r="Q19" i="157"/>
  <c r="P25" i="158"/>
  <c r="Q22" i="158"/>
  <c r="Q20" i="158"/>
  <c r="Q19" i="158"/>
  <c r="P25" i="159"/>
  <c r="Q22" i="159"/>
  <c r="Q20" i="159"/>
  <c r="Q19" i="159"/>
  <c r="Q26" i="159" l="1"/>
  <c r="Q26" i="158"/>
  <c r="Q26" i="157"/>
  <c r="Q26" i="156"/>
  <c r="Q26" i="155"/>
  <c r="Q26" i="154"/>
  <c r="Q26" i="153"/>
  <c r="Q26" i="152"/>
  <c r="Q26" i="150"/>
  <c r="Q26" i="149"/>
  <c r="Q26" i="148"/>
  <c r="Q26" i="147"/>
  <c r="Q26" i="145"/>
  <c r="Q26" i="144"/>
  <c r="Q26" i="143"/>
  <c r="Q26" i="142"/>
  <c r="Q26" i="141"/>
  <c r="Q26" i="140"/>
  <c r="Q26" i="139"/>
  <c r="Q26" i="138"/>
  <c r="Q26" i="137"/>
  <c r="Q26" i="136"/>
  <c r="Q26" i="135"/>
  <c r="Q26" i="134"/>
  <c r="Q26" i="133"/>
  <c r="Q26" i="132"/>
  <c r="Q26" i="131"/>
  <c r="Q29" i="159"/>
  <c r="Q29" i="158"/>
  <c r="Q29" i="157"/>
  <c r="Q29" i="156"/>
  <c r="Q29" i="155"/>
  <c r="Q29" i="154"/>
  <c r="Q29" i="153"/>
  <c r="Q29" i="152"/>
  <c r="Q29" i="151"/>
  <c r="Q29" i="150"/>
  <c r="Q29" i="149"/>
  <c r="Q29" i="148"/>
  <c r="Q29" i="147"/>
  <c r="Q29" i="146"/>
  <c r="Q29" i="145"/>
  <c r="Q29" i="144"/>
  <c r="Q29" i="143"/>
  <c r="Q29" i="142"/>
  <c r="Q29" i="141"/>
  <c r="Q29" i="140"/>
  <c r="Q29" i="139"/>
  <c r="Q29" i="138"/>
  <c r="Q29" i="137"/>
  <c r="Q29" i="136"/>
  <c r="Q29" i="135"/>
  <c r="Q29" i="134"/>
  <c r="Q29" i="133"/>
  <c r="Q29" i="132"/>
  <c r="Q29" i="131"/>
  <c r="Q29" i="13"/>
  <c r="Q29" i="1"/>
  <c r="Q22" i="1" l="1"/>
  <c r="I24" i="159" l="1"/>
  <c r="H24" i="159"/>
  <c r="E24" i="159"/>
  <c r="D24" i="159"/>
  <c r="I11" i="159"/>
  <c r="D11" i="159"/>
  <c r="I24" i="158"/>
  <c r="H24" i="158"/>
  <c r="E24" i="158"/>
  <c r="D24" i="158"/>
  <c r="I11" i="158"/>
  <c r="D11" i="158"/>
  <c r="I24" i="157"/>
  <c r="H24" i="157"/>
  <c r="E24" i="157"/>
  <c r="D24" i="157"/>
  <c r="I11" i="157"/>
  <c r="D11" i="157"/>
  <c r="I24" i="156"/>
  <c r="H24" i="156"/>
  <c r="E24" i="156"/>
  <c r="D24" i="156"/>
  <c r="I11" i="156"/>
  <c r="D11" i="156"/>
  <c r="I24" i="155"/>
  <c r="H24" i="155"/>
  <c r="E24" i="155"/>
  <c r="D24" i="155"/>
  <c r="I11" i="155"/>
  <c r="D11" i="155"/>
  <c r="I24" i="154"/>
  <c r="H24" i="154"/>
  <c r="E24" i="154"/>
  <c r="D24" i="154"/>
  <c r="I11" i="154"/>
  <c r="D11" i="154"/>
  <c r="I24" i="153"/>
  <c r="H24" i="153"/>
  <c r="E24" i="153"/>
  <c r="D24" i="153"/>
  <c r="I11" i="153"/>
  <c r="D11" i="153"/>
  <c r="I24" i="152"/>
  <c r="H24" i="152"/>
  <c r="E24" i="152"/>
  <c r="D24" i="152"/>
  <c r="I11" i="152"/>
  <c r="D11" i="152"/>
  <c r="I24" i="151"/>
  <c r="H24" i="151"/>
  <c r="E24" i="151"/>
  <c r="D24" i="151"/>
  <c r="I11" i="151"/>
  <c r="D11" i="151"/>
  <c r="I24" i="150"/>
  <c r="H24" i="150"/>
  <c r="E24" i="150"/>
  <c r="D24" i="150"/>
  <c r="I11" i="150"/>
  <c r="D11" i="150"/>
  <c r="I24" i="149"/>
  <c r="H24" i="149"/>
  <c r="E24" i="149"/>
  <c r="D24" i="149"/>
  <c r="I11" i="149"/>
  <c r="D11" i="149"/>
  <c r="I24" i="148"/>
  <c r="H24" i="148"/>
  <c r="E24" i="148"/>
  <c r="D24" i="148"/>
  <c r="I11" i="148"/>
  <c r="D11" i="148"/>
  <c r="I24" i="147"/>
  <c r="H24" i="147"/>
  <c r="E24" i="147"/>
  <c r="D24" i="147"/>
  <c r="I11" i="147"/>
  <c r="D11" i="147"/>
  <c r="I24" i="146"/>
  <c r="H24" i="146"/>
  <c r="E24" i="146"/>
  <c r="D24" i="146"/>
  <c r="I11" i="146"/>
  <c r="D11" i="146"/>
  <c r="I24" i="145"/>
  <c r="H24" i="145"/>
  <c r="E24" i="145"/>
  <c r="D24" i="145"/>
  <c r="I11" i="145"/>
  <c r="D11" i="145"/>
  <c r="I24" i="144"/>
  <c r="H24" i="144"/>
  <c r="E24" i="144"/>
  <c r="D24" i="144"/>
  <c r="I11" i="144"/>
  <c r="D11" i="144"/>
  <c r="I24" i="143"/>
  <c r="H24" i="143"/>
  <c r="E24" i="143"/>
  <c r="D24" i="143"/>
  <c r="I11" i="143"/>
  <c r="D11" i="143"/>
  <c r="I24" i="142"/>
  <c r="H24" i="142"/>
  <c r="E24" i="142"/>
  <c r="D24" i="142"/>
  <c r="I11" i="142"/>
  <c r="D11" i="142"/>
  <c r="I24" i="141"/>
  <c r="H24" i="141"/>
  <c r="E24" i="141"/>
  <c r="D24" i="141"/>
  <c r="I11" i="141"/>
  <c r="D11" i="141"/>
  <c r="I24" i="140"/>
  <c r="H24" i="140"/>
  <c r="E24" i="140"/>
  <c r="D24" i="140"/>
  <c r="I11" i="140"/>
  <c r="D11" i="140"/>
  <c r="I24" i="139"/>
  <c r="H24" i="139"/>
  <c r="E24" i="139"/>
  <c r="D24" i="139"/>
  <c r="I11" i="139"/>
  <c r="D11" i="139"/>
  <c r="I24" i="138"/>
  <c r="H24" i="138"/>
  <c r="E24" i="138"/>
  <c r="D24" i="138"/>
  <c r="I11" i="138"/>
  <c r="D11" i="138"/>
  <c r="I24" i="137"/>
  <c r="H24" i="137"/>
  <c r="E24" i="137"/>
  <c r="D24" i="137"/>
  <c r="I11" i="137"/>
  <c r="D11" i="137"/>
  <c r="I24" i="136"/>
  <c r="H24" i="136"/>
  <c r="E24" i="136"/>
  <c r="D24" i="136"/>
  <c r="I11" i="136"/>
  <c r="D11" i="136"/>
  <c r="I24" i="135"/>
  <c r="H24" i="135"/>
  <c r="E24" i="135"/>
  <c r="D24" i="135"/>
  <c r="D11" i="135"/>
  <c r="I24" i="134"/>
  <c r="H24" i="134"/>
  <c r="E24" i="134"/>
  <c r="D24" i="134"/>
  <c r="I11" i="134"/>
  <c r="D11" i="134"/>
  <c r="I24" i="133"/>
  <c r="H24" i="133"/>
  <c r="E24" i="133"/>
  <c r="D24" i="133"/>
  <c r="I11" i="133"/>
  <c r="D11" i="133"/>
  <c r="I24" i="132"/>
  <c r="H24" i="132"/>
  <c r="E24" i="132"/>
  <c r="D24" i="132"/>
  <c r="I11" i="132"/>
  <c r="D11" i="132"/>
  <c r="I24" i="131"/>
  <c r="H24" i="131"/>
  <c r="E24" i="131"/>
  <c r="D24" i="131"/>
  <c r="I11" i="131"/>
  <c r="D11" i="131"/>
  <c r="I24" i="13"/>
  <c r="D24" i="13"/>
  <c r="I11" i="13"/>
  <c r="D11" i="13"/>
  <c r="I24" i="1"/>
  <c r="D24" i="1"/>
  <c r="I11" i="1"/>
  <c r="D11" i="1"/>
  <c r="I26" i="1" l="1"/>
  <c r="I13" i="1"/>
  <c r="D26" i="1"/>
  <c r="D13" i="1"/>
  <c r="K26" i="13"/>
  <c r="F26" i="13"/>
  <c r="E26" i="13"/>
  <c r="J26" i="13" s="1"/>
  <c r="H25" i="13"/>
  <c r="C25" i="13"/>
  <c r="J24" i="13"/>
  <c r="H24" i="13"/>
  <c r="E24" i="13"/>
  <c r="C24" i="13"/>
  <c r="J23" i="13"/>
  <c r="E23" i="13"/>
  <c r="J22" i="13"/>
  <c r="H22" i="13"/>
  <c r="E22" i="13"/>
  <c r="C22" i="13"/>
  <c r="J21" i="13"/>
  <c r="H21" i="13"/>
  <c r="E21" i="13"/>
  <c r="C21" i="13"/>
  <c r="H20" i="13"/>
  <c r="C20" i="13"/>
  <c r="J19" i="13"/>
  <c r="H19" i="13"/>
  <c r="E19" i="13"/>
  <c r="C19" i="13"/>
  <c r="J18" i="13"/>
  <c r="H18" i="13"/>
  <c r="E18" i="13"/>
  <c r="C18" i="13"/>
  <c r="J17" i="13"/>
  <c r="H17" i="13"/>
  <c r="E17" i="13"/>
  <c r="C17" i="13"/>
  <c r="K16" i="13"/>
  <c r="J16" i="13"/>
  <c r="I16" i="13"/>
  <c r="H16" i="13"/>
  <c r="F16" i="13"/>
  <c r="E16" i="13"/>
  <c r="D16" i="13"/>
  <c r="C16" i="13"/>
  <c r="L14" i="13"/>
  <c r="N13" i="13"/>
  <c r="K13" i="13"/>
  <c r="F13" i="13"/>
  <c r="E13" i="13"/>
  <c r="J13" i="13" s="1"/>
  <c r="C13" i="13"/>
  <c r="C26" i="13" s="1"/>
  <c r="H26" i="13" s="1"/>
  <c r="K26" i="131"/>
  <c r="F26" i="131"/>
  <c r="E26" i="131"/>
  <c r="J26" i="131" s="1"/>
  <c r="H25" i="131"/>
  <c r="C25" i="131"/>
  <c r="J24" i="131"/>
  <c r="C24" i="131"/>
  <c r="J23" i="131"/>
  <c r="E23" i="131"/>
  <c r="J22" i="131"/>
  <c r="H22" i="131"/>
  <c r="E22" i="131"/>
  <c r="C22" i="131"/>
  <c r="J21" i="131"/>
  <c r="H21" i="131"/>
  <c r="E21" i="131"/>
  <c r="C21" i="131"/>
  <c r="H20" i="131"/>
  <c r="C20" i="131"/>
  <c r="J19" i="131"/>
  <c r="H19" i="131"/>
  <c r="E19" i="131"/>
  <c r="C19" i="131"/>
  <c r="J18" i="131"/>
  <c r="H18" i="131"/>
  <c r="E18" i="131"/>
  <c r="C18" i="131"/>
  <c r="J17" i="131"/>
  <c r="H17" i="131"/>
  <c r="E17" i="131"/>
  <c r="C17" i="131"/>
  <c r="K16" i="131"/>
  <c r="J16" i="131"/>
  <c r="I16" i="131"/>
  <c r="H16" i="131"/>
  <c r="F16" i="131"/>
  <c r="E16" i="131"/>
  <c r="D16" i="131"/>
  <c r="C16" i="131"/>
  <c r="L14" i="131"/>
  <c r="N13" i="131"/>
  <c r="K13" i="131"/>
  <c r="F13" i="131"/>
  <c r="E13" i="131"/>
  <c r="J13" i="131" s="1"/>
  <c r="C13" i="131"/>
  <c r="H13" i="131" s="1"/>
  <c r="K26" i="132"/>
  <c r="F26" i="132"/>
  <c r="E26" i="132"/>
  <c r="J26" i="132" s="1"/>
  <c r="H25" i="132"/>
  <c r="C25" i="132"/>
  <c r="J24" i="132"/>
  <c r="C24" i="132"/>
  <c r="J23" i="132"/>
  <c r="E23" i="132"/>
  <c r="J22" i="132"/>
  <c r="H22" i="132"/>
  <c r="E22" i="132"/>
  <c r="C22" i="132"/>
  <c r="J21" i="132"/>
  <c r="H21" i="132"/>
  <c r="E21" i="132"/>
  <c r="C21" i="132"/>
  <c r="H20" i="132"/>
  <c r="C20" i="132"/>
  <c r="J19" i="132"/>
  <c r="H19" i="132"/>
  <c r="E19" i="132"/>
  <c r="C19" i="132"/>
  <c r="J18" i="132"/>
  <c r="H18" i="132"/>
  <c r="E18" i="132"/>
  <c r="C18" i="132"/>
  <c r="J17" i="132"/>
  <c r="H17" i="132"/>
  <c r="E17" i="132"/>
  <c r="C17" i="132"/>
  <c r="K16" i="132"/>
  <c r="J16" i="132"/>
  <c r="I16" i="132"/>
  <c r="H16" i="132"/>
  <c r="F16" i="132"/>
  <c r="E16" i="132"/>
  <c r="D16" i="132"/>
  <c r="C16" i="132"/>
  <c r="L14" i="132"/>
  <c r="N13" i="132"/>
  <c r="K13" i="132"/>
  <c r="F13" i="132"/>
  <c r="E13" i="132"/>
  <c r="J13" i="132" s="1"/>
  <c r="C13" i="132"/>
  <c r="C26" i="132" s="1"/>
  <c r="H26" i="132" s="1"/>
  <c r="K26" i="133"/>
  <c r="F26" i="133"/>
  <c r="E26" i="133"/>
  <c r="J26" i="133" s="1"/>
  <c r="H25" i="133"/>
  <c r="C25" i="133"/>
  <c r="J24" i="133"/>
  <c r="C24" i="133"/>
  <c r="J23" i="133"/>
  <c r="E23" i="133"/>
  <c r="J22" i="133"/>
  <c r="H22" i="133"/>
  <c r="E22" i="133"/>
  <c r="C22" i="133"/>
  <c r="J21" i="133"/>
  <c r="H21" i="133"/>
  <c r="E21" i="133"/>
  <c r="C21" i="133"/>
  <c r="H20" i="133"/>
  <c r="C20" i="133"/>
  <c r="J19" i="133"/>
  <c r="H19" i="133"/>
  <c r="E19" i="133"/>
  <c r="C19" i="133"/>
  <c r="J18" i="133"/>
  <c r="H18" i="133"/>
  <c r="E18" i="133"/>
  <c r="C18" i="133"/>
  <c r="J17" i="133"/>
  <c r="H17" i="133"/>
  <c r="E17" i="133"/>
  <c r="C17" i="133"/>
  <c r="K16" i="133"/>
  <c r="J16" i="133"/>
  <c r="I16" i="133"/>
  <c r="H16" i="133"/>
  <c r="F16" i="133"/>
  <c r="E16" i="133"/>
  <c r="D16" i="133"/>
  <c r="C16" i="133"/>
  <c r="L14" i="133"/>
  <c r="N13" i="133"/>
  <c r="K13" i="133"/>
  <c r="F13" i="133"/>
  <c r="E13" i="133"/>
  <c r="J13" i="133" s="1"/>
  <c r="C13" i="133"/>
  <c r="N14" i="133" s="1"/>
  <c r="K26" i="134"/>
  <c r="F26" i="134"/>
  <c r="E26" i="134"/>
  <c r="J26" i="134" s="1"/>
  <c r="H25" i="134"/>
  <c r="C25" i="134"/>
  <c r="J24" i="134"/>
  <c r="C24" i="134"/>
  <c r="J23" i="134"/>
  <c r="E23" i="134"/>
  <c r="J22" i="134"/>
  <c r="H22" i="134"/>
  <c r="E22" i="134"/>
  <c r="C22" i="134"/>
  <c r="J21" i="134"/>
  <c r="H21" i="134"/>
  <c r="E21" i="134"/>
  <c r="C21" i="134"/>
  <c r="H20" i="134"/>
  <c r="C20" i="134"/>
  <c r="J19" i="134"/>
  <c r="H19" i="134"/>
  <c r="E19" i="134"/>
  <c r="C19" i="134"/>
  <c r="J18" i="134"/>
  <c r="H18" i="134"/>
  <c r="E18" i="134"/>
  <c r="C18" i="134"/>
  <c r="J17" i="134"/>
  <c r="H17" i="134"/>
  <c r="E17" i="134"/>
  <c r="C17" i="134"/>
  <c r="K16" i="134"/>
  <c r="J16" i="134"/>
  <c r="I16" i="134"/>
  <c r="H16" i="134"/>
  <c r="F16" i="134"/>
  <c r="E16" i="134"/>
  <c r="D16" i="134"/>
  <c r="C16" i="134"/>
  <c r="L14" i="134"/>
  <c r="N13" i="134"/>
  <c r="K13" i="134"/>
  <c r="F13" i="134"/>
  <c r="E13" i="134"/>
  <c r="J13" i="134" s="1"/>
  <c r="C13" i="134"/>
  <c r="N14" i="134" s="1"/>
  <c r="K26" i="135"/>
  <c r="F26" i="135"/>
  <c r="E26" i="135"/>
  <c r="J26" i="135" s="1"/>
  <c r="H25" i="135"/>
  <c r="C25" i="135"/>
  <c r="J24" i="135"/>
  <c r="C24" i="135"/>
  <c r="J23" i="135"/>
  <c r="E23" i="135"/>
  <c r="J22" i="135"/>
  <c r="H22" i="135"/>
  <c r="E22" i="135"/>
  <c r="C22" i="135"/>
  <c r="J21" i="135"/>
  <c r="H21" i="135"/>
  <c r="E21" i="135"/>
  <c r="C21" i="135"/>
  <c r="H20" i="135"/>
  <c r="C20" i="135"/>
  <c r="J19" i="135"/>
  <c r="H19" i="135"/>
  <c r="E19" i="135"/>
  <c r="C19" i="135"/>
  <c r="J18" i="135"/>
  <c r="H18" i="135"/>
  <c r="E18" i="135"/>
  <c r="C18" i="135"/>
  <c r="J17" i="135"/>
  <c r="H17" i="135"/>
  <c r="E17" i="135"/>
  <c r="C17" i="135"/>
  <c r="K16" i="135"/>
  <c r="J16" i="135"/>
  <c r="I16" i="135"/>
  <c r="H16" i="135"/>
  <c r="F16" i="135"/>
  <c r="E16" i="135"/>
  <c r="D16" i="135"/>
  <c r="C16" i="135"/>
  <c r="L14" i="135"/>
  <c r="N13" i="135"/>
  <c r="K13" i="135"/>
  <c r="F13" i="135"/>
  <c r="E13" i="135"/>
  <c r="J13" i="135" s="1"/>
  <c r="C13" i="135"/>
  <c r="N14" i="135" s="1"/>
  <c r="K26" i="136"/>
  <c r="F26" i="136"/>
  <c r="E26" i="136"/>
  <c r="J26" i="136" s="1"/>
  <c r="H25" i="136"/>
  <c r="C25" i="136"/>
  <c r="J24" i="136"/>
  <c r="C24" i="136"/>
  <c r="J23" i="136"/>
  <c r="E23" i="136"/>
  <c r="J22" i="136"/>
  <c r="H22" i="136"/>
  <c r="E22" i="136"/>
  <c r="C22" i="136"/>
  <c r="J21" i="136"/>
  <c r="H21" i="136"/>
  <c r="E21" i="136"/>
  <c r="C21" i="136"/>
  <c r="H20" i="136"/>
  <c r="C20" i="136"/>
  <c r="J19" i="136"/>
  <c r="H19" i="136"/>
  <c r="E19" i="136"/>
  <c r="C19" i="136"/>
  <c r="J18" i="136"/>
  <c r="H18" i="136"/>
  <c r="E18" i="136"/>
  <c r="C18" i="136"/>
  <c r="J17" i="136"/>
  <c r="H17" i="136"/>
  <c r="E17" i="136"/>
  <c r="C17" i="136"/>
  <c r="K16" i="136"/>
  <c r="J16" i="136"/>
  <c r="I16" i="136"/>
  <c r="H16" i="136"/>
  <c r="F16" i="136"/>
  <c r="E16" i="136"/>
  <c r="D16" i="136"/>
  <c r="C16" i="136"/>
  <c r="L14" i="136"/>
  <c r="N13" i="136"/>
  <c r="K13" i="136"/>
  <c r="F13" i="136"/>
  <c r="E13" i="136"/>
  <c r="J13" i="136" s="1"/>
  <c r="C13" i="136"/>
  <c r="C26" i="136" s="1"/>
  <c r="H26" i="136" s="1"/>
  <c r="K26" i="137"/>
  <c r="F26" i="137"/>
  <c r="E26" i="137"/>
  <c r="J26" i="137" s="1"/>
  <c r="H25" i="137"/>
  <c r="C25" i="137"/>
  <c r="J24" i="137"/>
  <c r="C24" i="137"/>
  <c r="J23" i="137"/>
  <c r="E23" i="137"/>
  <c r="J22" i="137"/>
  <c r="H22" i="137"/>
  <c r="E22" i="137"/>
  <c r="C22" i="137"/>
  <c r="J21" i="137"/>
  <c r="H21" i="137"/>
  <c r="E21" i="137"/>
  <c r="C21" i="137"/>
  <c r="H20" i="137"/>
  <c r="C20" i="137"/>
  <c r="J19" i="137"/>
  <c r="H19" i="137"/>
  <c r="E19" i="137"/>
  <c r="C19" i="137"/>
  <c r="J18" i="137"/>
  <c r="H18" i="137"/>
  <c r="E18" i="137"/>
  <c r="C18" i="137"/>
  <c r="J17" i="137"/>
  <c r="H17" i="137"/>
  <c r="E17" i="137"/>
  <c r="C17" i="137"/>
  <c r="K16" i="137"/>
  <c r="J16" i="137"/>
  <c r="I16" i="137"/>
  <c r="H16" i="137"/>
  <c r="F16" i="137"/>
  <c r="E16" i="137"/>
  <c r="D16" i="137"/>
  <c r="C16" i="137"/>
  <c r="L14" i="137"/>
  <c r="N13" i="137"/>
  <c r="K13" i="137"/>
  <c r="F13" i="137"/>
  <c r="E13" i="137"/>
  <c r="J13" i="137" s="1"/>
  <c r="C13" i="137"/>
  <c r="C26" i="137" s="1"/>
  <c r="H26" i="137" s="1"/>
  <c r="K26" i="138"/>
  <c r="F26" i="138"/>
  <c r="E26" i="138"/>
  <c r="J26" i="138" s="1"/>
  <c r="H25" i="138"/>
  <c r="C25" i="138"/>
  <c r="J24" i="138"/>
  <c r="C24" i="138"/>
  <c r="J23" i="138"/>
  <c r="E23" i="138"/>
  <c r="J22" i="138"/>
  <c r="H22" i="138"/>
  <c r="E22" i="138"/>
  <c r="C22" i="138"/>
  <c r="J21" i="138"/>
  <c r="H21" i="138"/>
  <c r="E21" i="138"/>
  <c r="C21" i="138"/>
  <c r="H20" i="138"/>
  <c r="C20" i="138"/>
  <c r="J19" i="138"/>
  <c r="H19" i="138"/>
  <c r="E19" i="138"/>
  <c r="C19" i="138"/>
  <c r="J18" i="138"/>
  <c r="H18" i="138"/>
  <c r="E18" i="138"/>
  <c r="C18" i="138"/>
  <c r="J17" i="138"/>
  <c r="H17" i="138"/>
  <c r="E17" i="138"/>
  <c r="C17" i="138"/>
  <c r="K16" i="138"/>
  <c r="J16" i="138"/>
  <c r="I16" i="138"/>
  <c r="H16" i="138"/>
  <c r="F16" i="138"/>
  <c r="E16" i="138"/>
  <c r="D16" i="138"/>
  <c r="C16" i="138"/>
  <c r="L14" i="138"/>
  <c r="N13" i="138"/>
  <c r="K13" i="138"/>
  <c r="F13" i="138"/>
  <c r="E13" i="138"/>
  <c r="J13" i="138" s="1"/>
  <c r="C13" i="138"/>
  <c r="C26" i="138" s="1"/>
  <c r="H26" i="138" s="1"/>
  <c r="K26" i="139"/>
  <c r="F26" i="139"/>
  <c r="E26" i="139"/>
  <c r="J26" i="139" s="1"/>
  <c r="H25" i="139"/>
  <c r="C25" i="139"/>
  <c r="J24" i="139"/>
  <c r="C24" i="139"/>
  <c r="J23" i="139"/>
  <c r="E23" i="139"/>
  <c r="J22" i="139"/>
  <c r="H22" i="139"/>
  <c r="E22" i="139"/>
  <c r="C22" i="139"/>
  <c r="J21" i="139"/>
  <c r="H21" i="139"/>
  <c r="E21" i="139"/>
  <c r="C21" i="139"/>
  <c r="H20" i="139"/>
  <c r="C20" i="139"/>
  <c r="J19" i="139"/>
  <c r="H19" i="139"/>
  <c r="E19" i="139"/>
  <c r="C19" i="139"/>
  <c r="J18" i="139"/>
  <c r="H18" i="139"/>
  <c r="E18" i="139"/>
  <c r="C18" i="139"/>
  <c r="J17" i="139"/>
  <c r="H17" i="139"/>
  <c r="E17" i="139"/>
  <c r="C17" i="139"/>
  <c r="K16" i="139"/>
  <c r="J16" i="139"/>
  <c r="I16" i="139"/>
  <c r="H16" i="139"/>
  <c r="F16" i="139"/>
  <c r="E16" i="139"/>
  <c r="D16" i="139"/>
  <c r="C16" i="139"/>
  <c r="L14" i="139"/>
  <c r="N13" i="139"/>
  <c r="K13" i="139"/>
  <c r="F13" i="139"/>
  <c r="E13" i="139"/>
  <c r="J13" i="139" s="1"/>
  <c r="C13" i="139"/>
  <c r="N14" i="139" s="1"/>
  <c r="K26" i="140"/>
  <c r="F26" i="140"/>
  <c r="E26" i="140"/>
  <c r="J26" i="140" s="1"/>
  <c r="H25" i="140"/>
  <c r="C25" i="140"/>
  <c r="J24" i="140"/>
  <c r="C24" i="140"/>
  <c r="J23" i="140"/>
  <c r="E23" i="140"/>
  <c r="J22" i="140"/>
  <c r="H22" i="140"/>
  <c r="E22" i="140"/>
  <c r="C22" i="140"/>
  <c r="J21" i="140"/>
  <c r="H21" i="140"/>
  <c r="E21" i="140"/>
  <c r="C21" i="140"/>
  <c r="H20" i="140"/>
  <c r="C20" i="140"/>
  <c r="J19" i="140"/>
  <c r="H19" i="140"/>
  <c r="E19" i="140"/>
  <c r="C19" i="140"/>
  <c r="J18" i="140"/>
  <c r="H18" i="140"/>
  <c r="E18" i="140"/>
  <c r="C18" i="140"/>
  <c r="J17" i="140"/>
  <c r="H17" i="140"/>
  <c r="E17" i="140"/>
  <c r="C17" i="140"/>
  <c r="K16" i="140"/>
  <c r="J16" i="140"/>
  <c r="I16" i="140"/>
  <c r="H16" i="140"/>
  <c r="F16" i="140"/>
  <c r="E16" i="140"/>
  <c r="D16" i="140"/>
  <c r="C16" i="140"/>
  <c r="L14" i="140"/>
  <c r="N13" i="140"/>
  <c r="K13" i="140"/>
  <c r="F13" i="140"/>
  <c r="E13" i="140"/>
  <c r="J13" i="140" s="1"/>
  <c r="C13" i="140"/>
  <c r="H13" i="140" s="1"/>
  <c r="K26" i="141"/>
  <c r="F26" i="141"/>
  <c r="E26" i="141"/>
  <c r="J26" i="141" s="1"/>
  <c r="H25" i="141"/>
  <c r="C25" i="141"/>
  <c r="J24" i="141"/>
  <c r="C24" i="141"/>
  <c r="J23" i="141"/>
  <c r="E23" i="141"/>
  <c r="J22" i="141"/>
  <c r="H22" i="141"/>
  <c r="E22" i="141"/>
  <c r="C22" i="141"/>
  <c r="J21" i="141"/>
  <c r="H21" i="141"/>
  <c r="E21" i="141"/>
  <c r="C21" i="141"/>
  <c r="H20" i="141"/>
  <c r="C20" i="141"/>
  <c r="J19" i="141"/>
  <c r="H19" i="141"/>
  <c r="E19" i="141"/>
  <c r="C19" i="141"/>
  <c r="J18" i="141"/>
  <c r="H18" i="141"/>
  <c r="E18" i="141"/>
  <c r="C18" i="141"/>
  <c r="J17" i="141"/>
  <c r="H17" i="141"/>
  <c r="E17" i="141"/>
  <c r="C17" i="141"/>
  <c r="K16" i="141"/>
  <c r="J16" i="141"/>
  <c r="I16" i="141"/>
  <c r="H16" i="141"/>
  <c r="F16" i="141"/>
  <c r="E16" i="141"/>
  <c r="D16" i="141"/>
  <c r="C16" i="141"/>
  <c r="L14" i="141"/>
  <c r="N13" i="141"/>
  <c r="K13" i="141"/>
  <c r="F13" i="141"/>
  <c r="E13" i="141"/>
  <c r="J13" i="141" s="1"/>
  <c r="C13" i="141"/>
  <c r="N14" i="141" s="1"/>
  <c r="K26" i="142"/>
  <c r="F26" i="142"/>
  <c r="E26" i="142"/>
  <c r="J26" i="142" s="1"/>
  <c r="H25" i="142"/>
  <c r="C25" i="142"/>
  <c r="J24" i="142"/>
  <c r="C24" i="142"/>
  <c r="J23" i="142"/>
  <c r="E23" i="142"/>
  <c r="J22" i="142"/>
  <c r="H22" i="142"/>
  <c r="E22" i="142"/>
  <c r="C22" i="142"/>
  <c r="J21" i="142"/>
  <c r="H21" i="142"/>
  <c r="E21" i="142"/>
  <c r="C21" i="142"/>
  <c r="H20" i="142"/>
  <c r="C20" i="142"/>
  <c r="J19" i="142"/>
  <c r="H19" i="142"/>
  <c r="E19" i="142"/>
  <c r="C19" i="142"/>
  <c r="J18" i="142"/>
  <c r="H18" i="142"/>
  <c r="E18" i="142"/>
  <c r="C18" i="142"/>
  <c r="J17" i="142"/>
  <c r="H17" i="142"/>
  <c r="E17" i="142"/>
  <c r="C17" i="142"/>
  <c r="K16" i="142"/>
  <c r="J16" i="142"/>
  <c r="I16" i="142"/>
  <c r="H16" i="142"/>
  <c r="F16" i="142"/>
  <c r="E16" i="142"/>
  <c r="D16" i="142"/>
  <c r="C16" i="142"/>
  <c r="L14" i="142"/>
  <c r="N13" i="142"/>
  <c r="K13" i="142"/>
  <c r="F13" i="142"/>
  <c r="E13" i="142"/>
  <c r="J13" i="142" s="1"/>
  <c r="C13" i="142"/>
  <c r="C26" i="142" s="1"/>
  <c r="H26" i="142" s="1"/>
  <c r="K26" i="143"/>
  <c r="F26" i="143"/>
  <c r="E26" i="143"/>
  <c r="J26" i="143" s="1"/>
  <c r="H25" i="143"/>
  <c r="C25" i="143"/>
  <c r="J24" i="143"/>
  <c r="C24" i="143"/>
  <c r="J23" i="143"/>
  <c r="E23" i="143"/>
  <c r="J22" i="143"/>
  <c r="H22" i="143"/>
  <c r="E22" i="143"/>
  <c r="C22" i="143"/>
  <c r="J21" i="143"/>
  <c r="H21" i="143"/>
  <c r="E21" i="143"/>
  <c r="C21" i="143"/>
  <c r="H20" i="143"/>
  <c r="C20" i="143"/>
  <c r="J19" i="143"/>
  <c r="H19" i="143"/>
  <c r="E19" i="143"/>
  <c r="C19" i="143"/>
  <c r="J18" i="143"/>
  <c r="H18" i="143"/>
  <c r="E18" i="143"/>
  <c r="C18" i="143"/>
  <c r="J17" i="143"/>
  <c r="H17" i="143"/>
  <c r="E17" i="143"/>
  <c r="C17" i="143"/>
  <c r="K16" i="143"/>
  <c r="J16" i="143"/>
  <c r="I16" i="143"/>
  <c r="H16" i="143"/>
  <c r="F16" i="143"/>
  <c r="E16" i="143"/>
  <c r="D16" i="143"/>
  <c r="C16" i="143"/>
  <c r="L14" i="143"/>
  <c r="N13" i="143"/>
  <c r="K13" i="143"/>
  <c r="F13" i="143"/>
  <c r="E13" i="143"/>
  <c r="J13" i="143" s="1"/>
  <c r="C13" i="143"/>
  <c r="H13" i="143" s="1"/>
  <c r="K26" i="144"/>
  <c r="F26" i="144"/>
  <c r="E26" i="144"/>
  <c r="J26" i="144" s="1"/>
  <c r="H25" i="144"/>
  <c r="C25" i="144"/>
  <c r="J24" i="144"/>
  <c r="C24" i="144"/>
  <c r="J23" i="144"/>
  <c r="E23" i="144"/>
  <c r="J22" i="144"/>
  <c r="H22" i="144"/>
  <c r="E22" i="144"/>
  <c r="C22" i="144"/>
  <c r="J21" i="144"/>
  <c r="H21" i="144"/>
  <c r="E21" i="144"/>
  <c r="C21" i="144"/>
  <c r="H20" i="144"/>
  <c r="C20" i="144"/>
  <c r="J19" i="144"/>
  <c r="H19" i="144"/>
  <c r="E19" i="144"/>
  <c r="C19" i="144"/>
  <c r="J18" i="144"/>
  <c r="H18" i="144"/>
  <c r="E18" i="144"/>
  <c r="C18" i="144"/>
  <c r="J17" i="144"/>
  <c r="H17" i="144"/>
  <c r="E17" i="144"/>
  <c r="C17" i="144"/>
  <c r="K16" i="144"/>
  <c r="J16" i="144"/>
  <c r="I16" i="144"/>
  <c r="H16" i="144"/>
  <c r="F16" i="144"/>
  <c r="E16" i="144"/>
  <c r="D16" i="144"/>
  <c r="C16" i="144"/>
  <c r="L14" i="144"/>
  <c r="N13" i="144"/>
  <c r="K13" i="144"/>
  <c r="F13" i="144"/>
  <c r="E13" i="144"/>
  <c r="J13" i="144" s="1"/>
  <c r="C13" i="144"/>
  <c r="C26" i="144" s="1"/>
  <c r="H26" i="144" s="1"/>
  <c r="K26" i="145"/>
  <c r="F26" i="145"/>
  <c r="E26" i="145"/>
  <c r="J26" i="145" s="1"/>
  <c r="H25" i="145"/>
  <c r="C25" i="145"/>
  <c r="J24" i="145"/>
  <c r="C24" i="145"/>
  <c r="J23" i="145"/>
  <c r="E23" i="145"/>
  <c r="J22" i="145"/>
  <c r="H22" i="145"/>
  <c r="E22" i="145"/>
  <c r="C22" i="145"/>
  <c r="J21" i="145"/>
  <c r="H21" i="145"/>
  <c r="E21" i="145"/>
  <c r="C21" i="145"/>
  <c r="H20" i="145"/>
  <c r="C20" i="145"/>
  <c r="J19" i="145"/>
  <c r="H19" i="145"/>
  <c r="E19" i="145"/>
  <c r="C19" i="145"/>
  <c r="J18" i="145"/>
  <c r="H18" i="145"/>
  <c r="E18" i="145"/>
  <c r="C18" i="145"/>
  <c r="J17" i="145"/>
  <c r="H17" i="145"/>
  <c r="E17" i="145"/>
  <c r="C17" i="145"/>
  <c r="K16" i="145"/>
  <c r="J16" i="145"/>
  <c r="I16" i="145"/>
  <c r="H16" i="145"/>
  <c r="F16" i="145"/>
  <c r="E16" i="145"/>
  <c r="D16" i="145"/>
  <c r="C16" i="145"/>
  <c r="L14" i="145"/>
  <c r="N13" i="145"/>
  <c r="K13" i="145"/>
  <c r="F13" i="145"/>
  <c r="E13" i="145"/>
  <c r="J13" i="145" s="1"/>
  <c r="C13" i="145"/>
  <c r="C26" i="145" s="1"/>
  <c r="H26" i="145" s="1"/>
  <c r="K26" i="146"/>
  <c r="F26" i="146"/>
  <c r="E26" i="146"/>
  <c r="J26" i="146" s="1"/>
  <c r="H25" i="146"/>
  <c r="C25" i="146"/>
  <c r="J24" i="146"/>
  <c r="C24" i="146"/>
  <c r="J23" i="146"/>
  <c r="E23" i="146"/>
  <c r="J22" i="146"/>
  <c r="H22" i="146"/>
  <c r="E22" i="146"/>
  <c r="C22" i="146"/>
  <c r="J21" i="146"/>
  <c r="H21" i="146"/>
  <c r="E21" i="146"/>
  <c r="C21" i="146"/>
  <c r="H20" i="146"/>
  <c r="C20" i="146"/>
  <c r="J19" i="146"/>
  <c r="H19" i="146"/>
  <c r="E19" i="146"/>
  <c r="C19" i="146"/>
  <c r="J18" i="146"/>
  <c r="H18" i="146"/>
  <c r="E18" i="146"/>
  <c r="C18" i="146"/>
  <c r="J17" i="146"/>
  <c r="H17" i="146"/>
  <c r="E17" i="146"/>
  <c r="C17" i="146"/>
  <c r="K16" i="146"/>
  <c r="J16" i="146"/>
  <c r="I16" i="146"/>
  <c r="H16" i="146"/>
  <c r="F16" i="146"/>
  <c r="E16" i="146"/>
  <c r="D16" i="146"/>
  <c r="C16" i="146"/>
  <c r="L14" i="146"/>
  <c r="N13" i="146"/>
  <c r="K13" i="146"/>
  <c r="F13" i="146"/>
  <c r="E13" i="146"/>
  <c r="J13" i="146" s="1"/>
  <c r="C13" i="146"/>
  <c r="H13" i="146" s="1"/>
  <c r="K26" i="147"/>
  <c r="F26" i="147"/>
  <c r="E26" i="147"/>
  <c r="J26" i="147" s="1"/>
  <c r="H25" i="147"/>
  <c r="C25" i="147"/>
  <c r="J24" i="147"/>
  <c r="C24" i="147"/>
  <c r="J23" i="147"/>
  <c r="E23" i="147"/>
  <c r="J22" i="147"/>
  <c r="H22" i="147"/>
  <c r="E22" i="147"/>
  <c r="C22" i="147"/>
  <c r="J21" i="147"/>
  <c r="H21" i="147"/>
  <c r="E21" i="147"/>
  <c r="C21" i="147"/>
  <c r="H20" i="147"/>
  <c r="C20" i="147"/>
  <c r="J19" i="147"/>
  <c r="H19" i="147"/>
  <c r="E19" i="147"/>
  <c r="C19" i="147"/>
  <c r="J18" i="147"/>
  <c r="H18" i="147"/>
  <c r="E18" i="147"/>
  <c r="C18" i="147"/>
  <c r="J17" i="147"/>
  <c r="H17" i="147"/>
  <c r="E17" i="147"/>
  <c r="C17" i="147"/>
  <c r="K16" i="147"/>
  <c r="J16" i="147"/>
  <c r="I16" i="147"/>
  <c r="H16" i="147"/>
  <c r="F16" i="147"/>
  <c r="E16" i="147"/>
  <c r="D16" i="147"/>
  <c r="C16" i="147"/>
  <c r="L14" i="147"/>
  <c r="N13" i="147"/>
  <c r="K13" i="147"/>
  <c r="F13" i="147"/>
  <c r="E13" i="147"/>
  <c r="J13" i="147" s="1"/>
  <c r="C13" i="147"/>
  <c r="C26" i="147" s="1"/>
  <c r="H26" i="147" s="1"/>
  <c r="K26" i="148"/>
  <c r="F26" i="148"/>
  <c r="E26" i="148"/>
  <c r="J26" i="148" s="1"/>
  <c r="H25" i="148"/>
  <c r="C25" i="148"/>
  <c r="J24" i="148"/>
  <c r="C24" i="148"/>
  <c r="J23" i="148"/>
  <c r="E23" i="148"/>
  <c r="J22" i="148"/>
  <c r="H22" i="148"/>
  <c r="E22" i="148"/>
  <c r="C22" i="148"/>
  <c r="J21" i="148"/>
  <c r="H21" i="148"/>
  <c r="E21" i="148"/>
  <c r="C21" i="148"/>
  <c r="H20" i="148"/>
  <c r="C20" i="148"/>
  <c r="J19" i="148"/>
  <c r="H19" i="148"/>
  <c r="E19" i="148"/>
  <c r="C19" i="148"/>
  <c r="J18" i="148"/>
  <c r="H18" i="148"/>
  <c r="E18" i="148"/>
  <c r="C18" i="148"/>
  <c r="J17" i="148"/>
  <c r="H17" i="148"/>
  <c r="E17" i="148"/>
  <c r="C17" i="148"/>
  <c r="K16" i="148"/>
  <c r="J16" i="148"/>
  <c r="I16" i="148"/>
  <c r="H16" i="148"/>
  <c r="F16" i="148"/>
  <c r="E16" i="148"/>
  <c r="D16" i="148"/>
  <c r="C16" i="148"/>
  <c r="L14" i="148"/>
  <c r="N13" i="148"/>
  <c r="K13" i="148"/>
  <c r="F13" i="148"/>
  <c r="E13" i="148"/>
  <c r="J13" i="148" s="1"/>
  <c r="C13" i="148"/>
  <c r="N14" i="148" s="1"/>
  <c r="K26" i="149"/>
  <c r="F26" i="149"/>
  <c r="E26" i="149"/>
  <c r="J26" i="149" s="1"/>
  <c r="H25" i="149"/>
  <c r="C25" i="149"/>
  <c r="J24" i="149"/>
  <c r="C24" i="149"/>
  <c r="J23" i="149"/>
  <c r="E23" i="149"/>
  <c r="J22" i="149"/>
  <c r="H22" i="149"/>
  <c r="E22" i="149"/>
  <c r="C22" i="149"/>
  <c r="J21" i="149"/>
  <c r="H21" i="149"/>
  <c r="E21" i="149"/>
  <c r="C21" i="149"/>
  <c r="H20" i="149"/>
  <c r="C20" i="149"/>
  <c r="J19" i="149"/>
  <c r="H19" i="149"/>
  <c r="E19" i="149"/>
  <c r="C19" i="149"/>
  <c r="J18" i="149"/>
  <c r="H18" i="149"/>
  <c r="E18" i="149"/>
  <c r="C18" i="149"/>
  <c r="J17" i="149"/>
  <c r="H17" i="149"/>
  <c r="E17" i="149"/>
  <c r="C17" i="149"/>
  <c r="K16" i="149"/>
  <c r="J16" i="149"/>
  <c r="I16" i="149"/>
  <c r="H16" i="149"/>
  <c r="F16" i="149"/>
  <c r="E16" i="149"/>
  <c r="D16" i="149"/>
  <c r="C16" i="149"/>
  <c r="L14" i="149"/>
  <c r="N13" i="149"/>
  <c r="K13" i="149"/>
  <c r="F13" i="149"/>
  <c r="E13" i="149"/>
  <c r="J13" i="149" s="1"/>
  <c r="C13" i="149"/>
  <c r="H13" i="149" s="1"/>
  <c r="K26" i="150"/>
  <c r="F26" i="150"/>
  <c r="E26" i="150"/>
  <c r="J26" i="150" s="1"/>
  <c r="H25" i="150"/>
  <c r="C25" i="150"/>
  <c r="J24" i="150"/>
  <c r="C24" i="150"/>
  <c r="J23" i="150"/>
  <c r="E23" i="150"/>
  <c r="J22" i="150"/>
  <c r="H22" i="150"/>
  <c r="E22" i="150"/>
  <c r="C22" i="150"/>
  <c r="J21" i="150"/>
  <c r="H21" i="150"/>
  <c r="E21" i="150"/>
  <c r="C21" i="150"/>
  <c r="H20" i="150"/>
  <c r="C20" i="150"/>
  <c r="J19" i="150"/>
  <c r="H19" i="150"/>
  <c r="E19" i="150"/>
  <c r="C19" i="150"/>
  <c r="J18" i="150"/>
  <c r="H18" i="150"/>
  <c r="E18" i="150"/>
  <c r="C18" i="150"/>
  <c r="J17" i="150"/>
  <c r="H17" i="150"/>
  <c r="E17" i="150"/>
  <c r="C17" i="150"/>
  <c r="K16" i="150"/>
  <c r="J16" i="150"/>
  <c r="I16" i="150"/>
  <c r="H16" i="150"/>
  <c r="F16" i="150"/>
  <c r="E16" i="150"/>
  <c r="D16" i="150"/>
  <c r="C16" i="150"/>
  <c r="L14" i="150"/>
  <c r="N13" i="150"/>
  <c r="K13" i="150"/>
  <c r="F13" i="150"/>
  <c r="E13" i="150"/>
  <c r="J13" i="150" s="1"/>
  <c r="C13" i="150"/>
  <c r="C26" i="150" s="1"/>
  <c r="H26" i="150" s="1"/>
  <c r="K26" i="151"/>
  <c r="F26" i="151"/>
  <c r="E26" i="151"/>
  <c r="J26" i="151" s="1"/>
  <c r="H25" i="151"/>
  <c r="C25" i="151"/>
  <c r="J24" i="151"/>
  <c r="C24" i="151"/>
  <c r="J23" i="151"/>
  <c r="E23" i="151"/>
  <c r="J22" i="151"/>
  <c r="H22" i="151"/>
  <c r="E22" i="151"/>
  <c r="C22" i="151"/>
  <c r="J21" i="151"/>
  <c r="H21" i="151"/>
  <c r="E21" i="151"/>
  <c r="C21" i="151"/>
  <c r="H20" i="151"/>
  <c r="C20" i="151"/>
  <c r="J19" i="151"/>
  <c r="H19" i="151"/>
  <c r="E19" i="151"/>
  <c r="C19" i="151"/>
  <c r="J18" i="151"/>
  <c r="H18" i="151"/>
  <c r="E18" i="151"/>
  <c r="C18" i="151"/>
  <c r="J17" i="151"/>
  <c r="H17" i="151"/>
  <c r="E17" i="151"/>
  <c r="C17" i="151"/>
  <c r="K16" i="151"/>
  <c r="J16" i="151"/>
  <c r="I16" i="151"/>
  <c r="H16" i="151"/>
  <c r="F16" i="151"/>
  <c r="E16" i="151"/>
  <c r="D16" i="151"/>
  <c r="C16" i="151"/>
  <c r="L14" i="151"/>
  <c r="N13" i="151"/>
  <c r="K13" i="151"/>
  <c r="F13" i="151"/>
  <c r="E13" i="151"/>
  <c r="J13" i="151" s="1"/>
  <c r="C13" i="151"/>
  <c r="C26" i="151" s="1"/>
  <c r="H26" i="151" s="1"/>
  <c r="K26" i="152"/>
  <c r="F26" i="152"/>
  <c r="E26" i="152"/>
  <c r="J26" i="152" s="1"/>
  <c r="H25" i="152"/>
  <c r="C25" i="152"/>
  <c r="J24" i="152"/>
  <c r="C24" i="152"/>
  <c r="J23" i="152"/>
  <c r="E23" i="152"/>
  <c r="J22" i="152"/>
  <c r="H22" i="152"/>
  <c r="E22" i="152"/>
  <c r="C22" i="152"/>
  <c r="J21" i="152"/>
  <c r="H21" i="152"/>
  <c r="E21" i="152"/>
  <c r="C21" i="152"/>
  <c r="H20" i="152"/>
  <c r="C20" i="152"/>
  <c r="J19" i="152"/>
  <c r="H19" i="152"/>
  <c r="E19" i="152"/>
  <c r="C19" i="152"/>
  <c r="J18" i="152"/>
  <c r="H18" i="152"/>
  <c r="E18" i="152"/>
  <c r="C18" i="152"/>
  <c r="J17" i="152"/>
  <c r="H17" i="152"/>
  <c r="E17" i="152"/>
  <c r="C17" i="152"/>
  <c r="K16" i="152"/>
  <c r="J16" i="152"/>
  <c r="I16" i="152"/>
  <c r="H16" i="152"/>
  <c r="F16" i="152"/>
  <c r="E16" i="152"/>
  <c r="D16" i="152"/>
  <c r="C16" i="152"/>
  <c r="L14" i="152"/>
  <c r="N13" i="152"/>
  <c r="K13" i="152"/>
  <c r="F13" i="152"/>
  <c r="E13" i="152"/>
  <c r="J13" i="152" s="1"/>
  <c r="C13" i="152"/>
  <c r="C26" i="152" s="1"/>
  <c r="H26" i="152" s="1"/>
  <c r="K26" i="153"/>
  <c r="F26" i="153"/>
  <c r="E26" i="153"/>
  <c r="J26" i="153" s="1"/>
  <c r="H25" i="153"/>
  <c r="C25" i="153"/>
  <c r="J24" i="153"/>
  <c r="C24" i="153"/>
  <c r="J23" i="153"/>
  <c r="E23" i="153"/>
  <c r="J22" i="153"/>
  <c r="H22" i="153"/>
  <c r="E22" i="153"/>
  <c r="C22" i="153"/>
  <c r="J21" i="153"/>
  <c r="H21" i="153"/>
  <c r="E21" i="153"/>
  <c r="C21" i="153"/>
  <c r="H20" i="153"/>
  <c r="C20" i="153"/>
  <c r="J19" i="153"/>
  <c r="H19" i="153"/>
  <c r="E19" i="153"/>
  <c r="C19" i="153"/>
  <c r="J18" i="153"/>
  <c r="H18" i="153"/>
  <c r="E18" i="153"/>
  <c r="C18" i="153"/>
  <c r="J17" i="153"/>
  <c r="H17" i="153"/>
  <c r="E17" i="153"/>
  <c r="C17" i="153"/>
  <c r="K16" i="153"/>
  <c r="J16" i="153"/>
  <c r="I16" i="153"/>
  <c r="H16" i="153"/>
  <c r="F16" i="153"/>
  <c r="E16" i="153"/>
  <c r="D16" i="153"/>
  <c r="C16" i="153"/>
  <c r="L14" i="153"/>
  <c r="N13" i="153"/>
  <c r="K13" i="153"/>
  <c r="F13" i="153"/>
  <c r="E13" i="153"/>
  <c r="J13" i="153" s="1"/>
  <c r="C13" i="153"/>
  <c r="C26" i="153" s="1"/>
  <c r="H26" i="153" s="1"/>
  <c r="K26" i="154"/>
  <c r="F26" i="154"/>
  <c r="E26" i="154"/>
  <c r="J26" i="154" s="1"/>
  <c r="H25" i="154"/>
  <c r="C25" i="154"/>
  <c r="J24" i="154"/>
  <c r="C24" i="154"/>
  <c r="J23" i="154"/>
  <c r="E23" i="154"/>
  <c r="J22" i="154"/>
  <c r="H22" i="154"/>
  <c r="E22" i="154"/>
  <c r="C22" i="154"/>
  <c r="J21" i="154"/>
  <c r="H21" i="154"/>
  <c r="E21" i="154"/>
  <c r="C21" i="154"/>
  <c r="H20" i="154"/>
  <c r="C20" i="154"/>
  <c r="J19" i="154"/>
  <c r="H19" i="154"/>
  <c r="E19" i="154"/>
  <c r="C19" i="154"/>
  <c r="J18" i="154"/>
  <c r="H18" i="154"/>
  <c r="E18" i="154"/>
  <c r="C18" i="154"/>
  <c r="J17" i="154"/>
  <c r="H17" i="154"/>
  <c r="E17" i="154"/>
  <c r="C17" i="154"/>
  <c r="K16" i="154"/>
  <c r="J16" i="154"/>
  <c r="I16" i="154"/>
  <c r="H16" i="154"/>
  <c r="F16" i="154"/>
  <c r="E16" i="154"/>
  <c r="D16" i="154"/>
  <c r="C16" i="154"/>
  <c r="L14" i="154"/>
  <c r="N13" i="154"/>
  <c r="K13" i="154"/>
  <c r="F13" i="154"/>
  <c r="E13" i="154"/>
  <c r="J13" i="154" s="1"/>
  <c r="C13" i="154"/>
  <c r="N14" i="154" s="1"/>
  <c r="K26" i="155"/>
  <c r="F26" i="155"/>
  <c r="E26" i="155"/>
  <c r="J26" i="155" s="1"/>
  <c r="H25" i="155"/>
  <c r="C25" i="155"/>
  <c r="J24" i="155"/>
  <c r="C24" i="155"/>
  <c r="J23" i="155"/>
  <c r="E23" i="155"/>
  <c r="J22" i="155"/>
  <c r="H22" i="155"/>
  <c r="E22" i="155"/>
  <c r="C22" i="155"/>
  <c r="J21" i="155"/>
  <c r="H21" i="155"/>
  <c r="E21" i="155"/>
  <c r="C21" i="155"/>
  <c r="H20" i="155"/>
  <c r="C20" i="155"/>
  <c r="J19" i="155"/>
  <c r="H19" i="155"/>
  <c r="E19" i="155"/>
  <c r="C19" i="155"/>
  <c r="J18" i="155"/>
  <c r="H18" i="155"/>
  <c r="E18" i="155"/>
  <c r="C18" i="155"/>
  <c r="J17" i="155"/>
  <c r="H17" i="155"/>
  <c r="E17" i="155"/>
  <c r="C17" i="155"/>
  <c r="K16" i="155"/>
  <c r="J16" i="155"/>
  <c r="I16" i="155"/>
  <c r="H16" i="155"/>
  <c r="F16" i="155"/>
  <c r="E16" i="155"/>
  <c r="D16" i="155"/>
  <c r="C16" i="155"/>
  <c r="L14" i="155"/>
  <c r="N13" i="155"/>
  <c r="K13" i="155"/>
  <c r="F13" i="155"/>
  <c r="E13" i="155"/>
  <c r="J13" i="155" s="1"/>
  <c r="C13" i="155"/>
  <c r="C26" i="155" s="1"/>
  <c r="H26" i="155" s="1"/>
  <c r="K26" i="156"/>
  <c r="F26" i="156"/>
  <c r="E26" i="156"/>
  <c r="J26" i="156" s="1"/>
  <c r="H25" i="156"/>
  <c r="C25" i="156"/>
  <c r="J24" i="156"/>
  <c r="C24" i="156"/>
  <c r="J23" i="156"/>
  <c r="E23" i="156"/>
  <c r="J22" i="156"/>
  <c r="H22" i="156"/>
  <c r="E22" i="156"/>
  <c r="C22" i="156"/>
  <c r="J21" i="156"/>
  <c r="H21" i="156"/>
  <c r="E21" i="156"/>
  <c r="C21" i="156"/>
  <c r="H20" i="156"/>
  <c r="C20" i="156"/>
  <c r="J19" i="156"/>
  <c r="H19" i="156"/>
  <c r="E19" i="156"/>
  <c r="C19" i="156"/>
  <c r="J18" i="156"/>
  <c r="H18" i="156"/>
  <c r="E18" i="156"/>
  <c r="C18" i="156"/>
  <c r="J17" i="156"/>
  <c r="H17" i="156"/>
  <c r="E17" i="156"/>
  <c r="C17" i="156"/>
  <c r="K16" i="156"/>
  <c r="J16" i="156"/>
  <c r="I16" i="156"/>
  <c r="H16" i="156"/>
  <c r="F16" i="156"/>
  <c r="E16" i="156"/>
  <c r="D16" i="156"/>
  <c r="C16" i="156"/>
  <c r="L14" i="156"/>
  <c r="N13" i="156"/>
  <c r="K13" i="156"/>
  <c r="F13" i="156"/>
  <c r="E13" i="156"/>
  <c r="J13" i="156" s="1"/>
  <c r="C13" i="156"/>
  <c r="C26" i="156" s="1"/>
  <c r="H26" i="156" s="1"/>
  <c r="K26" i="157"/>
  <c r="F26" i="157"/>
  <c r="E26" i="157"/>
  <c r="J26" i="157" s="1"/>
  <c r="H25" i="157"/>
  <c r="C25" i="157"/>
  <c r="J24" i="157"/>
  <c r="C24" i="157"/>
  <c r="J23" i="157"/>
  <c r="E23" i="157"/>
  <c r="J22" i="157"/>
  <c r="H22" i="157"/>
  <c r="E22" i="157"/>
  <c r="C22" i="157"/>
  <c r="J21" i="157"/>
  <c r="H21" i="157"/>
  <c r="E21" i="157"/>
  <c r="C21" i="157"/>
  <c r="H20" i="157"/>
  <c r="C20" i="157"/>
  <c r="J19" i="157"/>
  <c r="H19" i="157"/>
  <c r="E19" i="157"/>
  <c r="C19" i="157"/>
  <c r="J18" i="157"/>
  <c r="H18" i="157"/>
  <c r="E18" i="157"/>
  <c r="C18" i="157"/>
  <c r="J17" i="157"/>
  <c r="H17" i="157"/>
  <c r="E17" i="157"/>
  <c r="C17" i="157"/>
  <c r="K16" i="157"/>
  <c r="J16" i="157"/>
  <c r="I16" i="157"/>
  <c r="H16" i="157"/>
  <c r="F16" i="157"/>
  <c r="E16" i="157"/>
  <c r="D16" i="157"/>
  <c r="C16" i="157"/>
  <c r="L14" i="157"/>
  <c r="N13" i="157"/>
  <c r="K13" i="157"/>
  <c r="F13" i="157"/>
  <c r="E13" i="157"/>
  <c r="J13" i="157" s="1"/>
  <c r="C13" i="157"/>
  <c r="H13" i="157" s="1"/>
  <c r="K26" i="158"/>
  <c r="F26" i="158"/>
  <c r="E26" i="158"/>
  <c r="J26" i="158" s="1"/>
  <c r="H25" i="158"/>
  <c r="C25" i="158"/>
  <c r="J24" i="158"/>
  <c r="C24" i="158"/>
  <c r="J23" i="158"/>
  <c r="E23" i="158"/>
  <c r="J22" i="158"/>
  <c r="H22" i="158"/>
  <c r="E22" i="158"/>
  <c r="C22" i="158"/>
  <c r="J21" i="158"/>
  <c r="H21" i="158"/>
  <c r="E21" i="158"/>
  <c r="C21" i="158"/>
  <c r="H20" i="158"/>
  <c r="C20" i="158"/>
  <c r="J19" i="158"/>
  <c r="H19" i="158"/>
  <c r="E19" i="158"/>
  <c r="C19" i="158"/>
  <c r="J18" i="158"/>
  <c r="H18" i="158"/>
  <c r="E18" i="158"/>
  <c r="C18" i="158"/>
  <c r="J17" i="158"/>
  <c r="H17" i="158"/>
  <c r="E17" i="158"/>
  <c r="C17" i="158"/>
  <c r="K16" i="158"/>
  <c r="J16" i="158"/>
  <c r="I16" i="158"/>
  <c r="H16" i="158"/>
  <c r="F16" i="158"/>
  <c r="E16" i="158"/>
  <c r="D16" i="158"/>
  <c r="C16" i="158"/>
  <c r="L14" i="158"/>
  <c r="N13" i="158"/>
  <c r="K13" i="158"/>
  <c r="F13" i="158"/>
  <c r="E13" i="158"/>
  <c r="J13" i="158" s="1"/>
  <c r="C13" i="158"/>
  <c r="H13" i="158" s="1"/>
  <c r="K26" i="159"/>
  <c r="H26" i="159"/>
  <c r="F26" i="159"/>
  <c r="E26" i="159"/>
  <c r="J26" i="159" s="1"/>
  <c r="E1" i="13"/>
  <c r="E1" i="131" s="1"/>
  <c r="D13" i="13" l="1"/>
  <c r="F14" i="13" s="1"/>
  <c r="D13" i="131"/>
  <c r="F14" i="131" s="1"/>
  <c r="E1" i="132"/>
  <c r="D26" i="132" s="1"/>
  <c r="F27" i="132" s="1"/>
  <c r="I13" i="131"/>
  <c r="K14" i="131" s="1"/>
  <c r="D26" i="131"/>
  <c r="F27" i="131" s="1"/>
  <c r="I26" i="131"/>
  <c r="K27" i="131" s="1"/>
  <c r="I13" i="13"/>
  <c r="K14" i="13" s="1"/>
  <c r="I26" i="13"/>
  <c r="K27" i="13" s="1"/>
  <c r="D26" i="13"/>
  <c r="F27" i="13" s="1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D13" i="132" l="1"/>
  <c r="F14" i="132" s="1"/>
  <c r="I13" i="132"/>
  <c r="K14" i="132" s="1"/>
  <c r="E1" i="133"/>
  <c r="I26" i="132"/>
  <c r="K27" i="132" s="1"/>
  <c r="E1" i="134" l="1"/>
  <c r="D13" i="133"/>
  <c r="F14" i="133" s="1"/>
  <c r="I13" i="133"/>
  <c r="K14" i="133" s="1"/>
  <c r="D26" i="133"/>
  <c r="F27" i="133" s="1"/>
  <c r="I26" i="133"/>
  <c r="K27" i="133" s="1"/>
  <c r="J10" i="1"/>
  <c r="D13" i="134" l="1"/>
  <c r="F14" i="134" s="1"/>
  <c r="I13" i="134"/>
  <c r="K14" i="134" s="1"/>
  <c r="E1" i="135"/>
  <c r="I26" i="134"/>
  <c r="K27" i="134" s="1"/>
  <c r="D26" i="134"/>
  <c r="F27" i="134" s="1"/>
  <c r="Q13" i="159"/>
  <c r="Q12" i="159"/>
  <c r="Q11" i="159"/>
  <c r="O11" i="159"/>
  <c r="O12" i="159" s="1"/>
  <c r="Q10" i="159"/>
  <c r="Q9" i="159"/>
  <c r="O9" i="159"/>
  <c r="N9" i="159"/>
  <c r="Q8" i="159"/>
  <c r="O8" i="159"/>
  <c r="Q7" i="159"/>
  <c r="O7" i="159"/>
  <c r="N7" i="159"/>
  <c r="Q6" i="159"/>
  <c r="O6" i="159"/>
  <c r="Q5" i="159"/>
  <c r="O5" i="159"/>
  <c r="N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N4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N12" i="138"/>
  <c r="Q11" i="138"/>
  <c r="O11" i="138"/>
  <c r="O12" i="138" s="1"/>
  <c r="Q10" i="138"/>
  <c r="N10" i="138"/>
  <c r="Q9" i="138"/>
  <c r="O9" i="138"/>
  <c r="Q8" i="138"/>
  <c r="O8" i="138"/>
  <c r="Q7" i="138"/>
  <c r="O7" i="138"/>
  <c r="Q6" i="138"/>
  <c r="O6" i="138"/>
  <c r="N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N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N9" i="133"/>
  <c r="Q8" i="133"/>
  <c r="O8" i="133"/>
  <c r="Q7" i="133"/>
  <c r="O7" i="133"/>
  <c r="N7" i="133"/>
  <c r="Q6" i="133"/>
  <c r="O6" i="133"/>
  <c r="Q5" i="133"/>
  <c r="O5" i="133"/>
  <c r="N5" i="133"/>
  <c r="Q13" i="132"/>
  <c r="Q12" i="132"/>
  <c r="Q11" i="132"/>
  <c r="O11" i="132"/>
  <c r="O12" i="132" s="1"/>
  <c r="Q10" i="132"/>
  <c r="Q9" i="132"/>
  <c r="O9" i="132"/>
  <c r="Q8" i="132"/>
  <c r="O8" i="132"/>
  <c r="N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E13" i="159"/>
  <c r="C13" i="159"/>
  <c r="J12" i="159"/>
  <c r="E12" i="159"/>
  <c r="J25" i="159" s="1"/>
  <c r="C12" i="159"/>
  <c r="J11" i="159"/>
  <c r="E11" i="159"/>
  <c r="P12" i="159" s="1"/>
  <c r="C11" i="159"/>
  <c r="E10" i="159"/>
  <c r="C10" i="159"/>
  <c r="E9" i="159"/>
  <c r="C9" i="159"/>
  <c r="H22" i="159" s="1"/>
  <c r="E8" i="159"/>
  <c r="J21" i="159" s="1"/>
  <c r="C8" i="159"/>
  <c r="C21" i="159" s="1"/>
  <c r="E7" i="159"/>
  <c r="C7" i="159"/>
  <c r="H20" i="159" s="1"/>
  <c r="E6" i="159"/>
  <c r="J19" i="159" s="1"/>
  <c r="C6" i="159"/>
  <c r="C19" i="159" s="1"/>
  <c r="E5" i="159"/>
  <c r="C5" i="159"/>
  <c r="H18" i="159" s="1"/>
  <c r="E4" i="159"/>
  <c r="J17" i="159" s="1"/>
  <c r="C4" i="159"/>
  <c r="C17" i="159" s="1"/>
  <c r="F3" i="159"/>
  <c r="E3" i="159"/>
  <c r="D3" i="159"/>
  <c r="C3" i="159"/>
  <c r="C16" i="159" s="1"/>
  <c r="E12" i="158"/>
  <c r="C12" i="158"/>
  <c r="E11" i="158"/>
  <c r="C11" i="158"/>
  <c r="E10" i="158"/>
  <c r="C10" i="158"/>
  <c r="E9" i="158"/>
  <c r="J9" i="158" s="1"/>
  <c r="C9" i="158"/>
  <c r="H9" i="158" s="1"/>
  <c r="E8" i="158"/>
  <c r="J8" i="158" s="1"/>
  <c r="C8" i="158"/>
  <c r="H8" i="158" s="1"/>
  <c r="E7" i="158"/>
  <c r="C7" i="158"/>
  <c r="H7" i="158" s="1"/>
  <c r="E6" i="158"/>
  <c r="C6" i="158"/>
  <c r="E5" i="158"/>
  <c r="C5" i="158"/>
  <c r="H5" i="158" s="1"/>
  <c r="E4" i="158"/>
  <c r="C4" i="158"/>
  <c r="F3" i="158"/>
  <c r="E3" i="158"/>
  <c r="D3" i="158"/>
  <c r="C3" i="158"/>
  <c r="H12" i="157"/>
  <c r="E12" i="157"/>
  <c r="C12" i="157"/>
  <c r="E11" i="157"/>
  <c r="C11" i="157"/>
  <c r="E10" i="157"/>
  <c r="C10" i="157"/>
  <c r="E9" i="157"/>
  <c r="C9" i="157"/>
  <c r="E8" i="157"/>
  <c r="C8" i="157"/>
  <c r="E7" i="157"/>
  <c r="C7" i="157"/>
  <c r="E6" i="157"/>
  <c r="C6" i="157"/>
  <c r="E5" i="157"/>
  <c r="C5" i="157"/>
  <c r="E4" i="157"/>
  <c r="C4" i="157"/>
  <c r="F3" i="157"/>
  <c r="E3" i="157"/>
  <c r="D3" i="157"/>
  <c r="C3" i="157"/>
  <c r="E12" i="156"/>
  <c r="C12" i="156"/>
  <c r="H12" i="156" s="1"/>
  <c r="E11" i="156"/>
  <c r="C11" i="156"/>
  <c r="E10" i="156"/>
  <c r="C10" i="156"/>
  <c r="E9" i="156"/>
  <c r="C9" i="156"/>
  <c r="E8" i="156"/>
  <c r="C8" i="156"/>
  <c r="E7" i="156"/>
  <c r="C7" i="156"/>
  <c r="E6" i="156"/>
  <c r="C6" i="156"/>
  <c r="E5" i="156"/>
  <c r="C5" i="156"/>
  <c r="E4" i="156"/>
  <c r="C4" i="156"/>
  <c r="F3" i="156"/>
  <c r="E3" i="156"/>
  <c r="D3" i="156"/>
  <c r="C3" i="156"/>
  <c r="E12" i="155"/>
  <c r="C12" i="155"/>
  <c r="E11" i="155"/>
  <c r="C11" i="155"/>
  <c r="E10" i="155"/>
  <c r="C10" i="155"/>
  <c r="E9" i="155"/>
  <c r="C9" i="155"/>
  <c r="E8" i="155"/>
  <c r="C8" i="155"/>
  <c r="E7" i="155"/>
  <c r="C7" i="155"/>
  <c r="E6" i="155"/>
  <c r="C6" i="155"/>
  <c r="E5" i="155"/>
  <c r="C5" i="155"/>
  <c r="E4" i="155"/>
  <c r="C4" i="155"/>
  <c r="F3" i="155"/>
  <c r="E3" i="155"/>
  <c r="D3" i="155"/>
  <c r="C3" i="155"/>
  <c r="H12" i="154"/>
  <c r="E12" i="154"/>
  <c r="C12" i="154"/>
  <c r="E11" i="154"/>
  <c r="C11" i="154"/>
  <c r="E10" i="154"/>
  <c r="C10" i="154"/>
  <c r="E9" i="154"/>
  <c r="C9" i="154"/>
  <c r="E8" i="154"/>
  <c r="C8" i="154"/>
  <c r="E7" i="154"/>
  <c r="C7" i="154"/>
  <c r="E6" i="154"/>
  <c r="C6" i="154"/>
  <c r="E5" i="154"/>
  <c r="C5" i="154"/>
  <c r="E4" i="154"/>
  <c r="C4" i="154"/>
  <c r="F3" i="154"/>
  <c r="E3" i="154"/>
  <c r="D3" i="154"/>
  <c r="C3" i="154"/>
  <c r="J12" i="153"/>
  <c r="H12" i="153"/>
  <c r="E12" i="153"/>
  <c r="C12" i="153"/>
  <c r="J11" i="153"/>
  <c r="E11" i="153"/>
  <c r="C11" i="153"/>
  <c r="E10" i="153"/>
  <c r="C10" i="153"/>
  <c r="E9" i="153"/>
  <c r="C9" i="153"/>
  <c r="E8" i="153"/>
  <c r="C8" i="153"/>
  <c r="E7" i="153"/>
  <c r="C7" i="153"/>
  <c r="E6" i="153"/>
  <c r="C6" i="153"/>
  <c r="E5" i="153"/>
  <c r="C5" i="153"/>
  <c r="E4" i="153"/>
  <c r="C4" i="153"/>
  <c r="F3" i="153"/>
  <c r="E3" i="153"/>
  <c r="D3" i="153"/>
  <c r="C3" i="153"/>
  <c r="E12" i="152"/>
  <c r="C12" i="152"/>
  <c r="E11" i="152"/>
  <c r="C11" i="152"/>
  <c r="J10" i="152"/>
  <c r="E10" i="152"/>
  <c r="C10" i="152"/>
  <c r="E9" i="152"/>
  <c r="C9" i="152"/>
  <c r="E8" i="152"/>
  <c r="J8" i="152" s="1"/>
  <c r="C8" i="152"/>
  <c r="E7" i="152"/>
  <c r="C7" i="152"/>
  <c r="J6" i="152"/>
  <c r="E6" i="152"/>
  <c r="C6" i="152"/>
  <c r="E5" i="152"/>
  <c r="C5" i="152"/>
  <c r="E4" i="152"/>
  <c r="J4" i="152" s="1"/>
  <c r="C4" i="152"/>
  <c r="F3" i="152"/>
  <c r="E3" i="152"/>
  <c r="D3" i="152"/>
  <c r="C3" i="152"/>
  <c r="H12" i="151"/>
  <c r="E12" i="151"/>
  <c r="J12" i="151" s="1"/>
  <c r="C12" i="151"/>
  <c r="J11" i="151"/>
  <c r="E11" i="151"/>
  <c r="C11" i="151"/>
  <c r="E10" i="151"/>
  <c r="C10" i="151"/>
  <c r="E9" i="151"/>
  <c r="C9" i="151"/>
  <c r="E8" i="151"/>
  <c r="C8" i="151"/>
  <c r="E7" i="151"/>
  <c r="C7" i="151"/>
  <c r="E6" i="151"/>
  <c r="C6" i="151"/>
  <c r="E5" i="151"/>
  <c r="C5" i="151"/>
  <c r="E4" i="151"/>
  <c r="C4" i="151"/>
  <c r="F3" i="151"/>
  <c r="E3" i="151"/>
  <c r="D3" i="151"/>
  <c r="C3" i="151"/>
  <c r="E12" i="150"/>
  <c r="C12" i="150"/>
  <c r="H12" i="150" s="1"/>
  <c r="E11" i="150"/>
  <c r="C11" i="150"/>
  <c r="E10" i="150"/>
  <c r="C10" i="150"/>
  <c r="E9" i="150"/>
  <c r="C9" i="150"/>
  <c r="E8" i="150"/>
  <c r="C8" i="150"/>
  <c r="E7" i="150"/>
  <c r="C7" i="150"/>
  <c r="E6" i="150"/>
  <c r="C6" i="150"/>
  <c r="E5" i="150"/>
  <c r="C5" i="150"/>
  <c r="E4" i="150"/>
  <c r="C4" i="150"/>
  <c r="F3" i="150"/>
  <c r="E3" i="150"/>
  <c r="D3" i="150"/>
  <c r="C3" i="150"/>
  <c r="E12" i="149"/>
  <c r="C12" i="149"/>
  <c r="H12" i="149" s="1"/>
  <c r="E11" i="149"/>
  <c r="C11" i="149"/>
  <c r="E10" i="149"/>
  <c r="C10" i="149"/>
  <c r="E9" i="149"/>
  <c r="C9" i="149"/>
  <c r="E8" i="149"/>
  <c r="C8" i="149"/>
  <c r="E7" i="149"/>
  <c r="C7" i="149"/>
  <c r="E6" i="149"/>
  <c r="C6" i="149"/>
  <c r="E5" i="149"/>
  <c r="C5" i="149"/>
  <c r="E4" i="149"/>
  <c r="C4" i="149"/>
  <c r="F3" i="149"/>
  <c r="E3" i="149"/>
  <c r="D3" i="149"/>
  <c r="C3" i="149"/>
  <c r="E12" i="148"/>
  <c r="C12" i="148"/>
  <c r="H12" i="148" s="1"/>
  <c r="E11" i="148"/>
  <c r="C11" i="148"/>
  <c r="E10" i="148"/>
  <c r="C10" i="148"/>
  <c r="E9" i="148"/>
  <c r="C9" i="148"/>
  <c r="E8" i="148"/>
  <c r="C8" i="148"/>
  <c r="E7" i="148"/>
  <c r="C7" i="148"/>
  <c r="E6" i="148"/>
  <c r="C6" i="148"/>
  <c r="E5" i="148"/>
  <c r="C5" i="148"/>
  <c r="E4" i="148"/>
  <c r="C4" i="148"/>
  <c r="F3" i="148"/>
  <c r="E3" i="148"/>
  <c r="D3" i="148"/>
  <c r="I3" i="148" s="1"/>
  <c r="C3" i="148"/>
  <c r="E12" i="147"/>
  <c r="C12" i="147"/>
  <c r="E11" i="147"/>
  <c r="C11" i="147"/>
  <c r="E10" i="147"/>
  <c r="C10" i="147"/>
  <c r="E9" i="147"/>
  <c r="C9" i="147"/>
  <c r="E8" i="147"/>
  <c r="C8" i="147"/>
  <c r="E7" i="147"/>
  <c r="C7" i="147"/>
  <c r="E6" i="147"/>
  <c r="C6" i="147"/>
  <c r="E5" i="147"/>
  <c r="C5" i="147"/>
  <c r="E4" i="147"/>
  <c r="C4" i="147"/>
  <c r="F3" i="147"/>
  <c r="E3" i="147"/>
  <c r="D3" i="147"/>
  <c r="C3" i="147"/>
  <c r="E12" i="146"/>
  <c r="C12" i="146"/>
  <c r="E11" i="146"/>
  <c r="J11" i="146" s="1"/>
  <c r="C11" i="146"/>
  <c r="E10" i="146"/>
  <c r="C10" i="146"/>
  <c r="E9" i="146"/>
  <c r="C9" i="146"/>
  <c r="E8" i="146"/>
  <c r="C8" i="146"/>
  <c r="E7" i="146"/>
  <c r="C7" i="146"/>
  <c r="E6" i="146"/>
  <c r="C6" i="146"/>
  <c r="E5" i="146"/>
  <c r="C5" i="146"/>
  <c r="E4" i="146"/>
  <c r="C4" i="146"/>
  <c r="F3" i="146"/>
  <c r="E3" i="146"/>
  <c r="D3" i="146"/>
  <c r="C3" i="146"/>
  <c r="H12" i="145"/>
  <c r="E12" i="145"/>
  <c r="C12" i="145"/>
  <c r="E11" i="145"/>
  <c r="J11" i="145" s="1"/>
  <c r="C11" i="145"/>
  <c r="E10" i="145"/>
  <c r="C10" i="145"/>
  <c r="E9" i="145"/>
  <c r="C9" i="145"/>
  <c r="E8" i="145"/>
  <c r="C8" i="145"/>
  <c r="E7" i="145"/>
  <c r="C7" i="145"/>
  <c r="E6" i="145"/>
  <c r="C6" i="145"/>
  <c r="E5" i="145"/>
  <c r="C5" i="145"/>
  <c r="E4" i="145"/>
  <c r="C4" i="145"/>
  <c r="F3" i="145"/>
  <c r="E3" i="145"/>
  <c r="D3" i="145"/>
  <c r="C3" i="145"/>
  <c r="E12" i="144"/>
  <c r="C12" i="144"/>
  <c r="E11" i="144"/>
  <c r="C11" i="144"/>
  <c r="E10" i="144"/>
  <c r="C10" i="144"/>
  <c r="E9" i="144"/>
  <c r="C9" i="144"/>
  <c r="E8" i="144"/>
  <c r="C8" i="144"/>
  <c r="E7" i="144"/>
  <c r="C7" i="144"/>
  <c r="E6" i="144"/>
  <c r="C6" i="144"/>
  <c r="E5" i="144"/>
  <c r="C5" i="144"/>
  <c r="E4" i="144"/>
  <c r="C4" i="144"/>
  <c r="F3" i="144"/>
  <c r="E3" i="144"/>
  <c r="D3" i="144"/>
  <c r="C3" i="144"/>
  <c r="E12" i="143"/>
  <c r="C12" i="143"/>
  <c r="E11" i="143"/>
  <c r="J11" i="143" s="1"/>
  <c r="C11" i="143"/>
  <c r="E10" i="143"/>
  <c r="C10" i="143"/>
  <c r="E9" i="143"/>
  <c r="C9" i="143"/>
  <c r="E8" i="143"/>
  <c r="C8" i="143"/>
  <c r="E7" i="143"/>
  <c r="C7" i="143"/>
  <c r="E6" i="143"/>
  <c r="C6" i="143"/>
  <c r="E5" i="143"/>
  <c r="C5" i="143"/>
  <c r="E4" i="143"/>
  <c r="C4" i="143"/>
  <c r="F3" i="143"/>
  <c r="E3" i="143"/>
  <c r="D3" i="143"/>
  <c r="C3" i="143"/>
  <c r="E12" i="142"/>
  <c r="C12" i="142"/>
  <c r="E11" i="142"/>
  <c r="C11" i="142"/>
  <c r="E10" i="142"/>
  <c r="C10" i="142"/>
  <c r="J9" i="142"/>
  <c r="E9" i="142"/>
  <c r="C9" i="142"/>
  <c r="E8" i="142"/>
  <c r="C8" i="142"/>
  <c r="E7" i="142"/>
  <c r="C7" i="142"/>
  <c r="E6" i="142"/>
  <c r="C6" i="142"/>
  <c r="E5" i="142"/>
  <c r="C5" i="142"/>
  <c r="E4" i="142"/>
  <c r="C4" i="142"/>
  <c r="F3" i="142"/>
  <c r="E3" i="142"/>
  <c r="D3" i="142"/>
  <c r="C3" i="142"/>
  <c r="E12" i="141"/>
  <c r="C12" i="141"/>
  <c r="J11" i="141"/>
  <c r="E11" i="141"/>
  <c r="C11" i="141"/>
  <c r="E10" i="141"/>
  <c r="C10" i="141"/>
  <c r="E9" i="141"/>
  <c r="C9" i="141"/>
  <c r="E8" i="141"/>
  <c r="C8" i="141"/>
  <c r="E7" i="141"/>
  <c r="C7" i="141"/>
  <c r="E6" i="141"/>
  <c r="C6" i="141"/>
  <c r="E5" i="141"/>
  <c r="C5" i="141"/>
  <c r="E4" i="141"/>
  <c r="C4" i="141"/>
  <c r="F3" i="141"/>
  <c r="E3" i="141"/>
  <c r="D3" i="141"/>
  <c r="C3" i="141"/>
  <c r="J12" i="140"/>
  <c r="H12" i="140"/>
  <c r="E12" i="140"/>
  <c r="C12" i="140"/>
  <c r="J11" i="140"/>
  <c r="E11" i="140"/>
  <c r="C11" i="140"/>
  <c r="E10" i="140"/>
  <c r="C10" i="140"/>
  <c r="E9" i="140"/>
  <c r="C9" i="140"/>
  <c r="E8" i="140"/>
  <c r="C8" i="140"/>
  <c r="E7" i="140"/>
  <c r="C7" i="140"/>
  <c r="E6" i="140"/>
  <c r="C6" i="140"/>
  <c r="E5" i="140"/>
  <c r="C5" i="140"/>
  <c r="E4" i="140"/>
  <c r="C4" i="140"/>
  <c r="F3" i="140"/>
  <c r="E3" i="140"/>
  <c r="D3" i="140"/>
  <c r="C3" i="140"/>
  <c r="E12" i="139"/>
  <c r="C12" i="139"/>
  <c r="H12" i="139" s="1"/>
  <c r="E11" i="139"/>
  <c r="C11" i="139"/>
  <c r="E10" i="139"/>
  <c r="C10" i="139"/>
  <c r="E9" i="139"/>
  <c r="C9" i="139"/>
  <c r="E8" i="139"/>
  <c r="C8" i="139"/>
  <c r="E7" i="139"/>
  <c r="C7" i="139"/>
  <c r="E6" i="139"/>
  <c r="C6" i="139"/>
  <c r="E5" i="139"/>
  <c r="C5" i="139"/>
  <c r="E4" i="139"/>
  <c r="C4" i="139"/>
  <c r="F3" i="139"/>
  <c r="E3" i="139"/>
  <c r="D3" i="139"/>
  <c r="C3" i="139"/>
  <c r="E12" i="138"/>
  <c r="C12" i="138"/>
  <c r="H12" i="138" s="1"/>
  <c r="E11" i="138"/>
  <c r="C11" i="138"/>
  <c r="E10" i="138"/>
  <c r="C10" i="138"/>
  <c r="E9" i="138"/>
  <c r="C9" i="138"/>
  <c r="E8" i="138"/>
  <c r="C8" i="138"/>
  <c r="E7" i="138"/>
  <c r="C7" i="138"/>
  <c r="E6" i="138"/>
  <c r="C6" i="138"/>
  <c r="E5" i="138"/>
  <c r="C5" i="138"/>
  <c r="E4" i="138"/>
  <c r="C4" i="138"/>
  <c r="F3" i="138"/>
  <c r="E3" i="138"/>
  <c r="D3" i="138"/>
  <c r="C3" i="138"/>
  <c r="E12" i="137"/>
  <c r="C12" i="137"/>
  <c r="E11" i="137"/>
  <c r="C11" i="137"/>
  <c r="E10" i="137"/>
  <c r="C10" i="137"/>
  <c r="E9" i="137"/>
  <c r="C9" i="137"/>
  <c r="J8" i="137"/>
  <c r="E8" i="137"/>
  <c r="C8" i="137"/>
  <c r="E7" i="137"/>
  <c r="C7" i="137"/>
  <c r="E6" i="137"/>
  <c r="C6" i="137"/>
  <c r="J5" i="137"/>
  <c r="E5" i="137"/>
  <c r="C5" i="137"/>
  <c r="E4" i="137"/>
  <c r="C4" i="137"/>
  <c r="F3" i="137"/>
  <c r="E3" i="137"/>
  <c r="D3" i="137"/>
  <c r="C3" i="137"/>
  <c r="E12" i="136"/>
  <c r="C12" i="136"/>
  <c r="E11" i="136"/>
  <c r="C11" i="136"/>
  <c r="E10" i="136"/>
  <c r="C10" i="136"/>
  <c r="E9" i="136"/>
  <c r="C9" i="136"/>
  <c r="E8" i="136"/>
  <c r="C8" i="136"/>
  <c r="E7" i="136"/>
  <c r="C7" i="136"/>
  <c r="E6" i="136"/>
  <c r="C6" i="136"/>
  <c r="E5" i="136"/>
  <c r="C5" i="136"/>
  <c r="E4" i="136"/>
  <c r="C4" i="136"/>
  <c r="F3" i="136"/>
  <c r="E3" i="136"/>
  <c r="D3" i="136"/>
  <c r="C3" i="136"/>
  <c r="E12" i="135"/>
  <c r="C12" i="135"/>
  <c r="E11" i="135"/>
  <c r="C11" i="135"/>
  <c r="E10" i="135"/>
  <c r="C10" i="135"/>
  <c r="E9" i="135"/>
  <c r="C9" i="135"/>
  <c r="E8" i="135"/>
  <c r="C8" i="135"/>
  <c r="E7" i="135"/>
  <c r="C7" i="135"/>
  <c r="E6" i="135"/>
  <c r="C6" i="135"/>
  <c r="E5" i="135"/>
  <c r="C5" i="135"/>
  <c r="E4" i="135"/>
  <c r="C4" i="135"/>
  <c r="F3" i="135"/>
  <c r="E3" i="135"/>
  <c r="D3" i="135"/>
  <c r="I3" i="135" s="1"/>
  <c r="C3" i="135"/>
  <c r="H3" i="135" s="1"/>
  <c r="E12" i="134"/>
  <c r="C12" i="134"/>
  <c r="E11" i="134"/>
  <c r="C11" i="134"/>
  <c r="E10" i="134"/>
  <c r="C10" i="134"/>
  <c r="E9" i="134"/>
  <c r="C9" i="134"/>
  <c r="E8" i="134"/>
  <c r="C8" i="134"/>
  <c r="E7" i="134"/>
  <c r="C7" i="134"/>
  <c r="E6" i="134"/>
  <c r="C6" i="134"/>
  <c r="E5" i="134"/>
  <c r="C5" i="134"/>
  <c r="E4" i="134"/>
  <c r="C4" i="134"/>
  <c r="F3" i="134"/>
  <c r="E3" i="134"/>
  <c r="D3" i="134"/>
  <c r="C3" i="134"/>
  <c r="E12" i="133"/>
  <c r="C12" i="133"/>
  <c r="H12" i="133" s="1"/>
  <c r="E11" i="133"/>
  <c r="C11" i="133"/>
  <c r="E10" i="133"/>
  <c r="C10" i="133"/>
  <c r="E9" i="133"/>
  <c r="C9" i="133"/>
  <c r="E8" i="133"/>
  <c r="C8" i="133"/>
  <c r="E7" i="133"/>
  <c r="C7" i="133"/>
  <c r="E6" i="133"/>
  <c r="C6" i="133"/>
  <c r="E5" i="133"/>
  <c r="C5" i="133"/>
  <c r="E4" i="133"/>
  <c r="C4" i="133"/>
  <c r="F3" i="133"/>
  <c r="E3" i="133"/>
  <c r="D3" i="133"/>
  <c r="C3" i="133"/>
  <c r="E12" i="132"/>
  <c r="C12" i="132"/>
  <c r="E11" i="132"/>
  <c r="C11" i="132"/>
  <c r="E10" i="132"/>
  <c r="C10" i="132"/>
  <c r="E9" i="132"/>
  <c r="C9" i="132"/>
  <c r="E8" i="132"/>
  <c r="C8" i="132"/>
  <c r="E7" i="132"/>
  <c r="C7" i="132"/>
  <c r="E6" i="132"/>
  <c r="C6" i="132"/>
  <c r="E5" i="132"/>
  <c r="C5" i="132"/>
  <c r="E4" i="132"/>
  <c r="C4" i="132"/>
  <c r="F3" i="132"/>
  <c r="E3" i="132"/>
  <c r="D3" i="132"/>
  <c r="C3" i="132"/>
  <c r="E12" i="131"/>
  <c r="C12" i="131"/>
  <c r="H11" i="131"/>
  <c r="E11" i="131"/>
  <c r="C11" i="131"/>
  <c r="J10" i="131"/>
  <c r="E10" i="131"/>
  <c r="C10" i="131"/>
  <c r="E9" i="131"/>
  <c r="C9" i="131"/>
  <c r="E8" i="131"/>
  <c r="C8" i="131"/>
  <c r="E7" i="131"/>
  <c r="C7" i="131"/>
  <c r="E6" i="131"/>
  <c r="C6" i="131"/>
  <c r="H5" i="131"/>
  <c r="E5" i="131"/>
  <c r="C5" i="131"/>
  <c r="E4" i="131"/>
  <c r="C4" i="131"/>
  <c r="H4" i="131" s="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J12" i="1"/>
  <c r="J11" i="1"/>
  <c r="J9" i="1"/>
  <c r="J8" i="1"/>
  <c r="J7" i="1"/>
  <c r="J6" i="1"/>
  <c r="J5" i="1"/>
  <c r="J4" i="1"/>
  <c r="H13" i="1"/>
  <c r="H12" i="1"/>
  <c r="H11" i="1"/>
  <c r="H10" i="1"/>
  <c r="H9" i="1"/>
  <c r="H8" i="1"/>
  <c r="H7" i="1"/>
  <c r="H6" i="1"/>
  <c r="H5" i="1"/>
  <c r="H4" i="1"/>
  <c r="K3" i="1"/>
  <c r="J3" i="1"/>
  <c r="I3" i="1"/>
  <c r="H3" i="1"/>
  <c r="J12" i="13"/>
  <c r="E12" i="13"/>
  <c r="E11" i="13"/>
  <c r="E10" i="13"/>
  <c r="E9" i="13"/>
  <c r="P10" i="13" s="1"/>
  <c r="E8" i="13"/>
  <c r="P9" i="13" s="1"/>
  <c r="E7" i="13"/>
  <c r="P8" i="13" s="1"/>
  <c r="E6" i="13"/>
  <c r="E5" i="13"/>
  <c r="E4" i="13"/>
  <c r="P5" i="13" s="1"/>
  <c r="F3" i="13"/>
  <c r="E3" i="13"/>
  <c r="D3" i="13"/>
  <c r="I3" i="13" s="1"/>
  <c r="C3" i="13"/>
  <c r="H3" i="13" s="1"/>
  <c r="C12" i="13"/>
  <c r="C11" i="13"/>
  <c r="N12" i="13" s="1"/>
  <c r="C10" i="13"/>
  <c r="C9" i="13"/>
  <c r="N10" i="13" s="1"/>
  <c r="C8" i="13"/>
  <c r="C7" i="13"/>
  <c r="N8" i="13" s="1"/>
  <c r="C6" i="13"/>
  <c r="N7" i="13" s="1"/>
  <c r="C5" i="13"/>
  <c r="C4" i="13"/>
  <c r="Q14" i="159" l="1"/>
  <c r="Q14" i="156"/>
  <c r="Q14" i="146"/>
  <c r="O14" i="132"/>
  <c r="J7" i="131"/>
  <c r="E20" i="131"/>
  <c r="J20" i="131"/>
  <c r="E20" i="132"/>
  <c r="J20" i="132"/>
  <c r="E20" i="148"/>
  <c r="J20" i="148"/>
  <c r="J20" i="143"/>
  <c r="E20" i="143"/>
  <c r="J20" i="135"/>
  <c r="E20" i="135"/>
  <c r="E20" i="140"/>
  <c r="J20" i="140"/>
  <c r="J20" i="142"/>
  <c r="E20" i="142"/>
  <c r="E20" i="147"/>
  <c r="J20" i="147"/>
  <c r="J20" i="151"/>
  <c r="E20" i="151"/>
  <c r="J20" i="153"/>
  <c r="E20" i="153"/>
  <c r="E20" i="155"/>
  <c r="J20" i="155"/>
  <c r="J20" i="141"/>
  <c r="E20" i="141"/>
  <c r="J20" i="152"/>
  <c r="E20" i="152"/>
  <c r="J20" i="154"/>
  <c r="E20" i="154"/>
  <c r="J20" i="134"/>
  <c r="E20" i="134"/>
  <c r="E20" i="139"/>
  <c r="J20" i="139"/>
  <c r="J20" i="146"/>
  <c r="E20" i="146"/>
  <c r="J20" i="150"/>
  <c r="E20" i="150"/>
  <c r="E20" i="156"/>
  <c r="J20" i="156"/>
  <c r="E20" i="13"/>
  <c r="J20" i="13"/>
  <c r="J20" i="145"/>
  <c r="E20" i="145"/>
  <c r="E20" i="158"/>
  <c r="J20" i="158"/>
  <c r="E20" i="133"/>
  <c r="J20" i="133"/>
  <c r="J20" i="138"/>
  <c r="E20" i="138"/>
  <c r="E20" i="149"/>
  <c r="J20" i="149"/>
  <c r="E20" i="157"/>
  <c r="J20" i="157"/>
  <c r="J20" i="136"/>
  <c r="E20" i="136"/>
  <c r="J7" i="137"/>
  <c r="J20" i="137"/>
  <c r="E20" i="137"/>
  <c r="J20" i="144"/>
  <c r="E20" i="144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12" i="139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12" i="141"/>
  <c r="J25" i="151"/>
  <c r="E25" i="151"/>
  <c r="J25" i="157"/>
  <c r="E25" i="157"/>
  <c r="J12" i="133"/>
  <c r="E25" i="135"/>
  <c r="J25" i="135"/>
  <c r="E25" i="138"/>
  <c r="J25" i="138"/>
  <c r="J25" i="143"/>
  <c r="E25" i="143"/>
  <c r="J12" i="145"/>
  <c r="E25" i="145"/>
  <c r="J25" i="145"/>
  <c r="J12" i="146"/>
  <c r="J25" i="148"/>
  <c r="E25" i="148"/>
  <c r="J12" i="150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I13" i="135"/>
  <c r="K14" i="135" s="1"/>
  <c r="D13" i="135"/>
  <c r="F14" i="135" s="1"/>
  <c r="I26" i="135"/>
  <c r="K27" i="135" s="1"/>
  <c r="D26" i="135"/>
  <c r="F27" i="135" s="1"/>
  <c r="E1" i="136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J3" i="13"/>
  <c r="P4" i="136"/>
  <c r="J4" i="137"/>
  <c r="J9" i="137"/>
  <c r="P10" i="137"/>
  <c r="P8" i="138"/>
  <c r="I3" i="140"/>
  <c r="O4" i="140"/>
  <c r="P11" i="13"/>
  <c r="N12" i="135"/>
  <c r="J11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J12" i="135"/>
  <c r="H12" i="146"/>
  <c r="N5" i="154"/>
  <c r="N7" i="154"/>
  <c r="N9" i="154"/>
  <c r="J11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J9" i="155"/>
  <c r="P5" i="138"/>
  <c r="P6" i="138"/>
  <c r="P14" i="159"/>
  <c r="Q4" i="13"/>
  <c r="J11" i="133"/>
  <c r="H12" i="152"/>
  <c r="J10" i="158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J5" i="13"/>
  <c r="J9" i="13"/>
  <c r="P14" i="13"/>
  <c r="P5" i="131"/>
  <c r="P6" i="131"/>
  <c r="P14" i="132"/>
  <c r="P6" i="133"/>
  <c r="H12" i="134"/>
  <c r="P5" i="136"/>
  <c r="P9" i="136"/>
  <c r="N11" i="138"/>
  <c r="P12" i="138"/>
  <c r="J11" i="138"/>
  <c r="P4" i="145"/>
  <c r="N10" i="145"/>
  <c r="P4" i="146"/>
  <c r="N8" i="146"/>
  <c r="N12" i="146"/>
  <c r="P13" i="147"/>
  <c r="J12" i="147"/>
  <c r="N5" i="149"/>
  <c r="N11" i="149"/>
  <c r="H5" i="13"/>
  <c r="K3" i="13"/>
  <c r="J7" i="13"/>
  <c r="O4" i="13"/>
  <c r="N6" i="13"/>
  <c r="P6" i="13"/>
  <c r="Q4" i="131"/>
  <c r="J4" i="131"/>
  <c r="J5" i="131"/>
  <c r="N8" i="131"/>
  <c r="H7" i="131"/>
  <c r="P9" i="131"/>
  <c r="J8" i="131"/>
  <c r="N4" i="132"/>
  <c r="N5" i="132"/>
  <c r="N7" i="132"/>
  <c r="N9" i="132"/>
  <c r="N11" i="132"/>
  <c r="J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J10" i="137"/>
  <c r="P14" i="138"/>
  <c r="N4" i="139"/>
  <c r="N5" i="139"/>
  <c r="N7" i="139"/>
  <c r="N9" i="139"/>
  <c r="P12" i="139"/>
  <c r="J11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J12" i="148"/>
  <c r="P14" i="149"/>
  <c r="N4" i="150"/>
  <c r="N5" i="150"/>
  <c r="N7" i="150"/>
  <c r="N9" i="150"/>
  <c r="N11" i="150"/>
  <c r="P12" i="150"/>
  <c r="J11" i="150"/>
  <c r="P4" i="151"/>
  <c r="N6" i="151"/>
  <c r="N8" i="151"/>
  <c r="N10" i="151"/>
  <c r="N12" i="151"/>
  <c r="P4" i="152"/>
  <c r="N9" i="152"/>
  <c r="P10" i="152"/>
  <c r="J9" i="152"/>
  <c r="P14" i="156"/>
  <c r="N4" i="157"/>
  <c r="N5" i="157"/>
  <c r="N7" i="157"/>
  <c r="N9" i="157"/>
  <c r="N11" i="157"/>
  <c r="P12" i="157"/>
  <c r="J11" i="157"/>
  <c r="N5" i="138"/>
  <c r="N7" i="138"/>
  <c r="N9" i="138"/>
  <c r="N11" i="139"/>
  <c r="H6" i="13"/>
  <c r="J4" i="13"/>
  <c r="J8" i="13"/>
  <c r="P4" i="13"/>
  <c r="P7" i="13"/>
  <c r="P12" i="13"/>
  <c r="N10" i="131"/>
  <c r="H9" i="131"/>
  <c r="P14" i="134"/>
  <c r="Q4" i="137"/>
  <c r="N6" i="137"/>
  <c r="P7" i="137"/>
  <c r="J6" i="137"/>
  <c r="N12" i="137"/>
  <c r="H12" i="137"/>
  <c r="P13" i="138"/>
  <c r="J12" i="138"/>
  <c r="P14" i="147"/>
  <c r="N4" i="148"/>
  <c r="N5" i="148"/>
  <c r="N7" i="148"/>
  <c r="N9" i="148"/>
  <c r="N11" i="148"/>
  <c r="P12" i="148"/>
  <c r="J11" i="148"/>
  <c r="P13" i="149"/>
  <c r="J12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J11" i="149"/>
  <c r="Q4" i="154"/>
  <c r="P6" i="154"/>
  <c r="P8" i="154"/>
  <c r="P10" i="154"/>
  <c r="P13" i="156"/>
  <c r="J12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J6" i="13"/>
  <c r="J11" i="13"/>
  <c r="P4" i="131"/>
  <c r="J6" i="131"/>
  <c r="N9" i="131"/>
  <c r="H8" i="131"/>
  <c r="J9" i="131"/>
  <c r="N12" i="131"/>
  <c r="Q4" i="132"/>
  <c r="P6" i="132"/>
  <c r="P8" i="132"/>
  <c r="P10" i="132"/>
  <c r="P13" i="132"/>
  <c r="J12" i="132"/>
  <c r="Q4" i="134"/>
  <c r="P10" i="134"/>
  <c r="J12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J9" i="144"/>
  <c r="P14" i="146"/>
  <c r="N4" i="147"/>
  <c r="N5" i="147"/>
  <c r="N7" i="147"/>
  <c r="N9" i="147"/>
  <c r="P12" i="147"/>
  <c r="J11" i="147"/>
  <c r="P13" i="150"/>
  <c r="N7" i="152"/>
  <c r="P8" i="152"/>
  <c r="J7" i="152"/>
  <c r="O4" i="153"/>
  <c r="P5" i="153"/>
  <c r="P7" i="153"/>
  <c r="P9" i="153"/>
  <c r="P11" i="153"/>
  <c r="P5" i="155"/>
  <c r="P7" i="155"/>
  <c r="P9" i="155"/>
  <c r="J8" i="155"/>
  <c r="P12" i="155"/>
  <c r="N4" i="156"/>
  <c r="N5" i="156"/>
  <c r="N7" i="156"/>
  <c r="N9" i="156"/>
  <c r="N11" i="156"/>
  <c r="P12" i="156"/>
  <c r="J11" i="156"/>
  <c r="P13" i="157"/>
  <c r="J12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J11" i="134"/>
  <c r="P5" i="135"/>
  <c r="P7" i="135"/>
  <c r="P9" i="135"/>
  <c r="Q4" i="136"/>
  <c r="P10" i="136"/>
  <c r="J12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J10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J11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J5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J12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J12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J10" i="13"/>
  <c r="P11" i="157"/>
  <c r="J10" i="142"/>
  <c r="J10" i="144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D16" i="159"/>
  <c r="E17" i="159"/>
  <c r="E18" i="159"/>
  <c r="E19" i="159"/>
  <c r="E20" i="159"/>
  <c r="E21" i="159"/>
  <c r="E22" i="159"/>
  <c r="E23" i="159"/>
  <c r="J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I3" i="159"/>
  <c r="K3" i="159"/>
  <c r="J4" i="159"/>
  <c r="J5" i="159"/>
  <c r="J6" i="159"/>
  <c r="J7" i="159"/>
  <c r="J8" i="159"/>
  <c r="J9" i="159"/>
  <c r="J10" i="159"/>
  <c r="H11" i="159"/>
  <c r="F16" i="159"/>
  <c r="I3" i="158"/>
  <c r="J3" i="158"/>
  <c r="H3" i="158"/>
  <c r="H12" i="158"/>
  <c r="J11" i="158"/>
  <c r="J12" i="158"/>
  <c r="K3" i="158"/>
  <c r="J4" i="158"/>
  <c r="J5" i="158"/>
  <c r="J6" i="158"/>
  <c r="J7" i="158"/>
  <c r="H11" i="158"/>
  <c r="J3" i="157"/>
  <c r="H4" i="157"/>
  <c r="H5" i="157"/>
  <c r="H6" i="157"/>
  <c r="H7" i="157"/>
  <c r="H8" i="157"/>
  <c r="H9" i="157"/>
  <c r="H10" i="157"/>
  <c r="H3" i="157"/>
  <c r="K3" i="157"/>
  <c r="J4" i="157"/>
  <c r="J5" i="157"/>
  <c r="J6" i="157"/>
  <c r="J7" i="157"/>
  <c r="J8" i="157"/>
  <c r="J9" i="157"/>
  <c r="J10" i="157"/>
  <c r="H11" i="157"/>
  <c r="I3" i="156"/>
  <c r="J3" i="156"/>
  <c r="H4" i="156"/>
  <c r="H5" i="156"/>
  <c r="H6" i="156"/>
  <c r="H7" i="156"/>
  <c r="H8" i="156"/>
  <c r="H9" i="156"/>
  <c r="H10" i="156"/>
  <c r="H3" i="156"/>
  <c r="K3" i="156"/>
  <c r="J4" i="156"/>
  <c r="J5" i="156"/>
  <c r="J6" i="156"/>
  <c r="J7" i="156"/>
  <c r="J8" i="156"/>
  <c r="J9" i="156"/>
  <c r="J10" i="156"/>
  <c r="H11" i="156"/>
  <c r="H3" i="155"/>
  <c r="H12" i="155"/>
  <c r="I3" i="155"/>
  <c r="J11" i="155"/>
  <c r="J12" i="155"/>
  <c r="J3" i="155"/>
  <c r="H4" i="155"/>
  <c r="H5" i="155"/>
  <c r="H6" i="155"/>
  <c r="H7" i="155"/>
  <c r="H8" i="155"/>
  <c r="H9" i="155"/>
  <c r="H10" i="155"/>
  <c r="K3" i="155"/>
  <c r="J4" i="155"/>
  <c r="J5" i="155"/>
  <c r="J6" i="155"/>
  <c r="J7" i="155"/>
  <c r="H11" i="155"/>
  <c r="I3" i="154"/>
  <c r="J3" i="154"/>
  <c r="H4" i="154"/>
  <c r="H5" i="154"/>
  <c r="H6" i="154"/>
  <c r="H7" i="154"/>
  <c r="H8" i="154"/>
  <c r="H9" i="154"/>
  <c r="H10" i="154"/>
  <c r="H3" i="154"/>
  <c r="K3" i="154"/>
  <c r="J4" i="154"/>
  <c r="J5" i="154"/>
  <c r="J6" i="154"/>
  <c r="J7" i="154"/>
  <c r="J8" i="154"/>
  <c r="J9" i="154"/>
  <c r="J10" i="154"/>
  <c r="H11" i="154"/>
  <c r="J3" i="153"/>
  <c r="H4" i="153"/>
  <c r="H5" i="153"/>
  <c r="H6" i="153"/>
  <c r="H7" i="153"/>
  <c r="H8" i="153"/>
  <c r="H9" i="153"/>
  <c r="H10" i="153"/>
  <c r="H3" i="153"/>
  <c r="I3" i="153"/>
  <c r="K3" i="153"/>
  <c r="J4" i="153"/>
  <c r="J5" i="153"/>
  <c r="J6" i="153"/>
  <c r="J7" i="153"/>
  <c r="J8" i="153"/>
  <c r="J9" i="153"/>
  <c r="J10" i="153"/>
  <c r="H11" i="153"/>
  <c r="H3" i="152"/>
  <c r="I3" i="152"/>
  <c r="J11" i="152"/>
  <c r="J12" i="152"/>
  <c r="J3" i="152"/>
  <c r="H4" i="152"/>
  <c r="H5" i="152"/>
  <c r="H6" i="152"/>
  <c r="H7" i="152"/>
  <c r="H8" i="152"/>
  <c r="H9" i="152"/>
  <c r="H10" i="152"/>
  <c r="K3" i="152"/>
  <c r="H11" i="152"/>
  <c r="J3" i="151"/>
  <c r="H4" i="151"/>
  <c r="H5" i="151"/>
  <c r="H6" i="151"/>
  <c r="H7" i="151"/>
  <c r="H8" i="151"/>
  <c r="H9" i="151"/>
  <c r="H10" i="151"/>
  <c r="H3" i="151"/>
  <c r="I3" i="151"/>
  <c r="K3" i="151"/>
  <c r="J4" i="151"/>
  <c r="J5" i="151"/>
  <c r="J6" i="151"/>
  <c r="J7" i="151"/>
  <c r="J8" i="151"/>
  <c r="J9" i="151"/>
  <c r="J10" i="151"/>
  <c r="H11" i="151"/>
  <c r="H3" i="150"/>
  <c r="J3" i="150"/>
  <c r="H4" i="150"/>
  <c r="H5" i="150"/>
  <c r="H6" i="150"/>
  <c r="H7" i="150"/>
  <c r="H8" i="150"/>
  <c r="H9" i="150"/>
  <c r="H10" i="150"/>
  <c r="I3" i="150"/>
  <c r="K3" i="150"/>
  <c r="J4" i="150"/>
  <c r="J5" i="150"/>
  <c r="J6" i="150"/>
  <c r="J7" i="150"/>
  <c r="J8" i="150"/>
  <c r="J9" i="150"/>
  <c r="J10" i="150"/>
  <c r="H11" i="150"/>
  <c r="H3" i="149"/>
  <c r="J3" i="149"/>
  <c r="H4" i="149"/>
  <c r="H5" i="149"/>
  <c r="H6" i="149"/>
  <c r="H7" i="149"/>
  <c r="H8" i="149"/>
  <c r="H9" i="149"/>
  <c r="H10" i="149"/>
  <c r="I3" i="149"/>
  <c r="K3" i="149"/>
  <c r="J4" i="149"/>
  <c r="J5" i="149"/>
  <c r="J6" i="149"/>
  <c r="J7" i="149"/>
  <c r="J8" i="149"/>
  <c r="J9" i="149"/>
  <c r="J10" i="149"/>
  <c r="H11" i="149"/>
  <c r="H3" i="148"/>
  <c r="J3" i="148"/>
  <c r="H4" i="148"/>
  <c r="H5" i="148"/>
  <c r="H6" i="148"/>
  <c r="H7" i="148"/>
  <c r="H8" i="148"/>
  <c r="H9" i="148"/>
  <c r="H10" i="148"/>
  <c r="K3" i="148"/>
  <c r="J4" i="148"/>
  <c r="J5" i="148"/>
  <c r="J6" i="148"/>
  <c r="J7" i="148"/>
  <c r="J8" i="148"/>
  <c r="J9" i="148"/>
  <c r="J10" i="148"/>
  <c r="H11" i="148"/>
  <c r="H3" i="147"/>
  <c r="J3" i="147"/>
  <c r="H4" i="147"/>
  <c r="H5" i="147"/>
  <c r="H6" i="147"/>
  <c r="H7" i="147"/>
  <c r="H8" i="147"/>
  <c r="H9" i="147"/>
  <c r="H10" i="147"/>
  <c r="I3" i="147"/>
  <c r="K3" i="147"/>
  <c r="J4" i="147"/>
  <c r="J5" i="147"/>
  <c r="J6" i="147"/>
  <c r="J7" i="147"/>
  <c r="J8" i="147"/>
  <c r="J9" i="147"/>
  <c r="J10" i="147"/>
  <c r="H11" i="147"/>
  <c r="J3" i="146"/>
  <c r="H4" i="146"/>
  <c r="H5" i="146"/>
  <c r="H6" i="146"/>
  <c r="H7" i="146"/>
  <c r="H8" i="146"/>
  <c r="H9" i="146"/>
  <c r="H10" i="146"/>
  <c r="H3" i="146"/>
  <c r="K3" i="146"/>
  <c r="J4" i="146"/>
  <c r="J5" i="146"/>
  <c r="J6" i="146"/>
  <c r="J7" i="146"/>
  <c r="J8" i="146"/>
  <c r="J9" i="146"/>
  <c r="J10" i="146"/>
  <c r="H11" i="146"/>
  <c r="H3" i="145"/>
  <c r="J3" i="145"/>
  <c r="H4" i="145"/>
  <c r="H5" i="145"/>
  <c r="H6" i="145"/>
  <c r="H7" i="145"/>
  <c r="H8" i="145"/>
  <c r="H9" i="145"/>
  <c r="H10" i="145"/>
  <c r="K3" i="145"/>
  <c r="J4" i="145"/>
  <c r="J5" i="145"/>
  <c r="J6" i="145"/>
  <c r="J7" i="145"/>
  <c r="J8" i="145"/>
  <c r="J9" i="145"/>
  <c r="J10" i="145"/>
  <c r="H11" i="145"/>
  <c r="H3" i="144"/>
  <c r="H12" i="144"/>
  <c r="I3" i="144"/>
  <c r="J11" i="144"/>
  <c r="J12" i="144"/>
  <c r="J3" i="144"/>
  <c r="H4" i="144"/>
  <c r="H5" i="144"/>
  <c r="H6" i="144"/>
  <c r="H7" i="144"/>
  <c r="H8" i="144"/>
  <c r="H9" i="144"/>
  <c r="H10" i="144"/>
  <c r="K3" i="144"/>
  <c r="J4" i="144"/>
  <c r="J5" i="144"/>
  <c r="J6" i="144"/>
  <c r="J7" i="144"/>
  <c r="J8" i="144"/>
  <c r="H11" i="144"/>
  <c r="H3" i="143"/>
  <c r="J3" i="143"/>
  <c r="H4" i="143"/>
  <c r="H5" i="143"/>
  <c r="H6" i="143"/>
  <c r="H7" i="143"/>
  <c r="H8" i="143"/>
  <c r="H9" i="143"/>
  <c r="H10" i="143"/>
  <c r="K3" i="143"/>
  <c r="J4" i="143"/>
  <c r="J5" i="143"/>
  <c r="J6" i="143"/>
  <c r="J7" i="143"/>
  <c r="J8" i="143"/>
  <c r="J9" i="143"/>
  <c r="J10" i="143"/>
  <c r="H11" i="143"/>
  <c r="H3" i="142"/>
  <c r="H12" i="142"/>
  <c r="I3" i="142"/>
  <c r="J11" i="142"/>
  <c r="J12" i="142"/>
  <c r="J3" i="142"/>
  <c r="H4" i="142"/>
  <c r="H5" i="142"/>
  <c r="H6" i="142"/>
  <c r="H7" i="142"/>
  <c r="H8" i="142"/>
  <c r="H9" i="142"/>
  <c r="H10" i="142"/>
  <c r="K3" i="142"/>
  <c r="J4" i="142"/>
  <c r="J5" i="142"/>
  <c r="J6" i="142"/>
  <c r="J7" i="142"/>
  <c r="J8" i="142"/>
  <c r="H11" i="142"/>
  <c r="H3" i="141"/>
  <c r="J3" i="141"/>
  <c r="H4" i="141"/>
  <c r="H5" i="141"/>
  <c r="H6" i="141"/>
  <c r="H7" i="141"/>
  <c r="H8" i="141"/>
  <c r="H9" i="141"/>
  <c r="H10" i="141"/>
  <c r="I3" i="141"/>
  <c r="K3" i="141"/>
  <c r="J4" i="141"/>
  <c r="J5" i="141"/>
  <c r="J6" i="141"/>
  <c r="J7" i="141"/>
  <c r="J8" i="141"/>
  <c r="J9" i="141"/>
  <c r="J10" i="141"/>
  <c r="H11" i="141"/>
  <c r="H3" i="140"/>
  <c r="J3" i="140"/>
  <c r="H4" i="140"/>
  <c r="H5" i="140"/>
  <c r="H6" i="140"/>
  <c r="H7" i="140"/>
  <c r="H8" i="140"/>
  <c r="H9" i="140"/>
  <c r="H10" i="140"/>
  <c r="K3" i="140"/>
  <c r="J4" i="140"/>
  <c r="J5" i="140"/>
  <c r="J6" i="140"/>
  <c r="J7" i="140"/>
  <c r="J8" i="140"/>
  <c r="J9" i="140"/>
  <c r="J10" i="140"/>
  <c r="H11" i="140"/>
  <c r="H3" i="139"/>
  <c r="J3" i="139"/>
  <c r="H4" i="139"/>
  <c r="H5" i="139"/>
  <c r="H6" i="139"/>
  <c r="H7" i="139"/>
  <c r="H8" i="139"/>
  <c r="H9" i="139"/>
  <c r="H10" i="139"/>
  <c r="K3" i="139"/>
  <c r="J4" i="139"/>
  <c r="J5" i="139"/>
  <c r="J6" i="139"/>
  <c r="J7" i="139"/>
  <c r="J8" i="139"/>
  <c r="J9" i="139"/>
  <c r="J10" i="139"/>
  <c r="H11" i="139"/>
  <c r="H3" i="138"/>
  <c r="J3" i="138"/>
  <c r="H4" i="138"/>
  <c r="H5" i="138"/>
  <c r="H6" i="138"/>
  <c r="H7" i="138"/>
  <c r="H8" i="138"/>
  <c r="H9" i="138"/>
  <c r="H10" i="138"/>
  <c r="K3" i="138"/>
  <c r="J4" i="138"/>
  <c r="J5" i="138"/>
  <c r="J6" i="138"/>
  <c r="J7" i="138"/>
  <c r="J8" i="138"/>
  <c r="J9" i="138"/>
  <c r="J10" i="138"/>
  <c r="H11" i="138"/>
  <c r="I3" i="137"/>
  <c r="J11" i="137"/>
  <c r="J12" i="137"/>
  <c r="H3" i="137"/>
  <c r="J3" i="137"/>
  <c r="H4" i="137"/>
  <c r="H5" i="137"/>
  <c r="H6" i="137"/>
  <c r="H7" i="137"/>
  <c r="H8" i="137"/>
  <c r="H9" i="137"/>
  <c r="H10" i="137"/>
  <c r="K3" i="137"/>
  <c r="H11" i="137"/>
  <c r="H3" i="136"/>
  <c r="J3" i="136"/>
  <c r="H4" i="136"/>
  <c r="H5" i="136"/>
  <c r="H6" i="136"/>
  <c r="H7" i="136"/>
  <c r="H8" i="136"/>
  <c r="H9" i="136"/>
  <c r="H10" i="136"/>
  <c r="K3" i="136"/>
  <c r="J4" i="136"/>
  <c r="J5" i="136"/>
  <c r="J6" i="136"/>
  <c r="J7" i="136"/>
  <c r="J8" i="136"/>
  <c r="J9" i="136"/>
  <c r="J10" i="136"/>
  <c r="H11" i="136"/>
  <c r="J3" i="135"/>
  <c r="H4" i="135"/>
  <c r="H5" i="135"/>
  <c r="H6" i="135"/>
  <c r="H7" i="135"/>
  <c r="H8" i="135"/>
  <c r="H9" i="135"/>
  <c r="H10" i="135"/>
  <c r="K3" i="135"/>
  <c r="J4" i="135"/>
  <c r="J5" i="135"/>
  <c r="J6" i="135"/>
  <c r="J7" i="135"/>
  <c r="J8" i="135"/>
  <c r="J9" i="135"/>
  <c r="J10" i="135"/>
  <c r="H11" i="135"/>
  <c r="H3" i="134"/>
  <c r="I3" i="134"/>
  <c r="J3" i="134"/>
  <c r="H4" i="134"/>
  <c r="H5" i="134"/>
  <c r="H6" i="134"/>
  <c r="H7" i="134"/>
  <c r="H8" i="134"/>
  <c r="H9" i="134"/>
  <c r="H10" i="134"/>
  <c r="K3" i="134"/>
  <c r="J4" i="134"/>
  <c r="J5" i="134"/>
  <c r="J6" i="134"/>
  <c r="J7" i="134"/>
  <c r="J8" i="134"/>
  <c r="J9" i="134"/>
  <c r="J10" i="134"/>
  <c r="H11" i="134"/>
  <c r="H3" i="133"/>
  <c r="I3" i="133"/>
  <c r="J3" i="133"/>
  <c r="H4" i="133"/>
  <c r="H5" i="133"/>
  <c r="H6" i="133"/>
  <c r="H7" i="133"/>
  <c r="H8" i="133"/>
  <c r="H9" i="133"/>
  <c r="H10" i="133"/>
  <c r="K3" i="133"/>
  <c r="J4" i="133"/>
  <c r="J5" i="133"/>
  <c r="J6" i="133"/>
  <c r="J7" i="133"/>
  <c r="J8" i="133"/>
  <c r="J9" i="133"/>
  <c r="J10" i="133"/>
  <c r="H11" i="133"/>
  <c r="H3" i="132"/>
  <c r="I3" i="132"/>
  <c r="J3" i="132"/>
  <c r="H4" i="132"/>
  <c r="H5" i="132"/>
  <c r="H6" i="132"/>
  <c r="H7" i="132"/>
  <c r="H8" i="132"/>
  <c r="H9" i="132"/>
  <c r="H10" i="132"/>
  <c r="K3" i="132"/>
  <c r="J4" i="132"/>
  <c r="J5" i="132"/>
  <c r="J6" i="132"/>
  <c r="J7" i="132"/>
  <c r="J8" i="132"/>
  <c r="J9" i="132"/>
  <c r="J10" i="132"/>
  <c r="H11" i="132"/>
  <c r="J3" i="131"/>
  <c r="K3" i="131"/>
  <c r="H3" i="131"/>
  <c r="H12" i="131"/>
  <c r="I3" i="131"/>
  <c r="J11" i="131"/>
  <c r="J12" i="131"/>
  <c r="H12" i="13"/>
  <c r="H11" i="13"/>
  <c r="H9" i="13"/>
  <c r="H10" i="13"/>
  <c r="D13" i="136" l="1"/>
  <c r="F14" i="136" s="1"/>
  <c r="I13" i="136"/>
  <c r="K14" i="136" s="1"/>
  <c r="I26" i="136"/>
  <c r="K27" i="136" s="1"/>
  <c r="D26" i="136"/>
  <c r="F27" i="136" s="1"/>
  <c r="E1" i="137"/>
  <c r="O14" i="136"/>
  <c r="Q15" i="133"/>
  <c r="Q15" i="132"/>
  <c r="Q15" i="135"/>
  <c r="Q15" i="131"/>
  <c r="Q15" i="134"/>
  <c r="Q15" i="136" l="1"/>
  <c r="I13" i="137"/>
  <c r="K14" i="137" s="1"/>
  <c r="D26" i="137"/>
  <c r="F27" i="137" s="1"/>
  <c r="D13" i="137"/>
  <c r="F14" i="137" s="1"/>
  <c r="I26" i="137"/>
  <c r="K27" i="137" s="1"/>
  <c r="E1" i="138"/>
  <c r="O14" i="137"/>
  <c r="Q15" i="137" l="1"/>
  <c r="D13" i="138"/>
  <c r="F14" i="138" s="1"/>
  <c r="I13" i="138"/>
  <c r="K14" i="138" s="1"/>
  <c r="E1" i="139"/>
  <c r="D26" i="138"/>
  <c r="F27" i="138" s="1"/>
  <c r="I26" i="138"/>
  <c r="K27" i="138" s="1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I13" i="139" l="1"/>
  <c r="K14" i="139" s="1"/>
  <c r="D26" i="139"/>
  <c r="F27" i="139" s="1"/>
  <c r="I26" i="139"/>
  <c r="K27" i="139" s="1"/>
  <c r="E1" i="140"/>
  <c r="D13" i="139"/>
  <c r="F14" i="139" s="1"/>
  <c r="O14" i="139"/>
  <c r="Q15" i="138"/>
  <c r="O14" i="13"/>
  <c r="Q14" i="13"/>
  <c r="Q15" i="139" l="1"/>
  <c r="D26" i="140"/>
  <c r="F27" i="140" s="1"/>
  <c r="D13" i="140"/>
  <c r="F14" i="140" s="1"/>
  <c r="I13" i="140"/>
  <c r="K14" i="140" s="1"/>
  <c r="I26" i="140"/>
  <c r="K27" i="140" s="1"/>
  <c r="E1" i="141"/>
  <c r="O14" i="140"/>
  <c r="L1" i="135"/>
  <c r="Q15" i="140" l="1"/>
  <c r="E1" i="142"/>
  <c r="I13" i="141"/>
  <c r="K14" i="141" s="1"/>
  <c r="D26" i="141"/>
  <c r="F27" i="141" s="1"/>
  <c r="D13" i="141"/>
  <c r="F14" i="141" s="1"/>
  <c r="O14" i="141"/>
  <c r="I26" i="141"/>
  <c r="K27" i="141" s="1"/>
  <c r="L14" i="159"/>
  <c r="L1" i="134"/>
  <c r="L1" i="132"/>
  <c r="L1" i="131"/>
  <c r="P3" i="1"/>
  <c r="F26" i="1"/>
  <c r="K26" i="1" s="1"/>
  <c r="K13" i="1"/>
  <c r="Q15" i="141" l="1"/>
  <c r="O14" i="142"/>
  <c r="I26" i="142"/>
  <c r="K27" i="142" s="1"/>
  <c r="D13" i="142"/>
  <c r="F14" i="142" s="1"/>
  <c r="E1" i="143"/>
  <c r="I13" i="142"/>
  <c r="K14" i="142" s="1"/>
  <c r="D26" i="142"/>
  <c r="F27" i="142" s="1"/>
  <c r="L1" i="133"/>
  <c r="E1" i="144" l="1"/>
  <c r="I13" i="143"/>
  <c r="K14" i="143" s="1"/>
  <c r="D26" i="143"/>
  <c r="F27" i="143" s="1"/>
  <c r="O14" i="143"/>
  <c r="D13" i="143"/>
  <c r="F14" i="143" s="1"/>
  <c r="I26" i="143"/>
  <c r="K27" i="143" s="1"/>
  <c r="Q15" i="142"/>
  <c r="Q15" i="13"/>
  <c r="Q15" i="143" l="1"/>
  <c r="D26" i="144"/>
  <c r="F27" i="144" s="1"/>
  <c r="D13" i="144"/>
  <c r="F14" i="144" s="1"/>
  <c r="I26" i="144"/>
  <c r="K27" i="144" s="1"/>
  <c r="I13" i="144"/>
  <c r="K14" i="144" s="1"/>
  <c r="O14" i="144"/>
  <c r="E1" i="145"/>
  <c r="P25" i="1"/>
  <c r="Q20" i="1"/>
  <c r="Q15" i="144" l="1"/>
  <c r="O14" i="145"/>
  <c r="E1" i="146"/>
  <c r="I13" i="145"/>
  <c r="K14" i="145" s="1"/>
  <c r="I26" i="145"/>
  <c r="K27" i="145" s="1"/>
  <c r="D13" i="145"/>
  <c r="F14" i="145" s="1"/>
  <c r="D26" i="145"/>
  <c r="F27" i="145" s="1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D26" i="146" l="1"/>
  <c r="F27" i="146" s="1"/>
  <c r="I13" i="146"/>
  <c r="K14" i="146" s="1"/>
  <c r="I26" i="146"/>
  <c r="K27" i="146" s="1"/>
  <c r="D13" i="146"/>
  <c r="F14" i="146" s="1"/>
  <c r="O14" i="146"/>
  <c r="E1" i="147"/>
  <c r="Q15" i="145"/>
  <c r="K14" i="1"/>
  <c r="Q15" i="146" l="1"/>
  <c r="E1" i="148"/>
  <c r="I13" i="147"/>
  <c r="K14" i="147" s="1"/>
  <c r="I26" i="147"/>
  <c r="K27" i="147" s="1"/>
  <c r="O14" i="147"/>
  <c r="D13" i="147"/>
  <c r="F14" i="147" s="1"/>
  <c r="D26" i="147"/>
  <c r="F27" i="147" s="1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E1" i="149"/>
  <c r="I26" i="148"/>
  <c r="K27" i="148" s="1"/>
  <c r="D26" i="148"/>
  <c r="F27" i="148" s="1"/>
  <c r="D13" i="148"/>
  <c r="F14" i="148" s="1"/>
  <c r="O14" i="148"/>
  <c r="I13" i="148"/>
  <c r="K14" i="148" s="1"/>
  <c r="L1" i="159"/>
  <c r="L1" i="148"/>
  <c r="Q15" i="148" l="1"/>
  <c r="I13" i="149"/>
  <c r="K14" i="149" s="1"/>
  <c r="D13" i="149"/>
  <c r="F14" i="149" s="1"/>
  <c r="D26" i="149"/>
  <c r="F27" i="149" s="1"/>
  <c r="I26" i="149"/>
  <c r="K27" i="149" s="1"/>
  <c r="O14" i="149"/>
  <c r="E1" i="150"/>
  <c r="Q9" i="1"/>
  <c r="D26" i="150" l="1"/>
  <c r="F27" i="150" s="1"/>
  <c r="O14" i="150"/>
  <c r="I26" i="150"/>
  <c r="K27" i="150" s="1"/>
  <c r="D13" i="150"/>
  <c r="F14" i="150" s="1"/>
  <c r="E1" i="151"/>
  <c r="I13" i="150"/>
  <c r="K14" i="150" s="1"/>
  <c r="Q15" i="149"/>
  <c r="Q19" i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D13" i="151"/>
  <c r="F14" i="151" s="1"/>
  <c r="D26" i="151"/>
  <c r="F27" i="151" s="1"/>
  <c r="I13" i="151"/>
  <c r="K14" i="151" s="1"/>
  <c r="I26" i="151"/>
  <c r="K27" i="151" s="1"/>
  <c r="E1" i="152"/>
  <c r="O14" i="151"/>
  <c r="Q26" i="1"/>
  <c r="L1" i="1"/>
  <c r="L2" i="1" s="1"/>
  <c r="L3" i="1" s="1"/>
  <c r="L1" i="13"/>
  <c r="Q14" i="1"/>
  <c r="F14" i="1"/>
  <c r="F27" i="1"/>
  <c r="K27" i="1"/>
  <c r="E1" i="153" l="1"/>
  <c r="I26" i="152"/>
  <c r="K27" i="152" s="1"/>
  <c r="D26" i="152"/>
  <c r="F27" i="152" s="1"/>
  <c r="D13" i="152"/>
  <c r="F14" i="152" s="1"/>
  <c r="O14" i="152"/>
  <c r="I13" i="152"/>
  <c r="K14" i="152" s="1"/>
  <c r="Q15" i="151"/>
  <c r="L2" i="13"/>
  <c r="Q15" i="1"/>
  <c r="Q15" i="152" l="1"/>
  <c r="D13" i="153"/>
  <c r="F14" i="153" s="1"/>
  <c r="I26" i="153"/>
  <c r="K27" i="153" s="1"/>
  <c r="I13" i="153"/>
  <c r="K14" i="153" s="1"/>
  <c r="D26" i="153"/>
  <c r="F27" i="153" s="1"/>
  <c r="E1" i="154"/>
  <c r="O14" i="153"/>
  <c r="L3" i="13"/>
  <c r="L2" i="131"/>
  <c r="J1" i="1"/>
  <c r="F1" i="1"/>
  <c r="D1" i="1"/>
  <c r="I13" i="154" l="1"/>
  <c r="K14" i="154" s="1"/>
  <c r="D26" i="154"/>
  <c r="F27" i="154" s="1"/>
  <c r="D13" i="154"/>
  <c r="F14" i="154" s="1"/>
  <c r="E1" i="155"/>
  <c r="O14" i="154"/>
  <c r="I26" i="154"/>
  <c r="K27" i="154" s="1"/>
  <c r="Q15" i="153"/>
  <c r="L3" i="131"/>
  <c r="L2" i="132"/>
  <c r="D44" i="1"/>
  <c r="E1" i="156" l="1"/>
  <c r="O14" i="155"/>
  <c r="D13" i="155"/>
  <c r="F14" i="155" s="1"/>
  <c r="D26" i="155"/>
  <c r="F27" i="155" s="1"/>
  <c r="I13" i="155"/>
  <c r="K14" i="155" s="1"/>
  <c r="I26" i="155"/>
  <c r="K27" i="155" s="1"/>
  <c r="Q15" i="154"/>
  <c r="L2" i="133"/>
  <c r="L3" i="132"/>
  <c r="K44" i="1"/>
  <c r="I42" i="1"/>
  <c r="I44" i="1" s="1"/>
  <c r="F44" i="1"/>
  <c r="D42" i="1"/>
  <c r="Q15" i="155" l="1"/>
  <c r="I13" i="156"/>
  <c r="K14" i="156" s="1"/>
  <c r="I26" i="156"/>
  <c r="K27" i="156" s="1"/>
  <c r="D13" i="156"/>
  <c r="F14" i="156" s="1"/>
  <c r="O14" i="156"/>
  <c r="E1" i="157"/>
  <c r="D26" i="156"/>
  <c r="F27" i="156" s="1"/>
  <c r="L3" i="133"/>
  <c r="L2" i="134"/>
  <c r="F45" i="1"/>
  <c r="K45" i="1"/>
  <c r="E1" i="158" l="1"/>
  <c r="O14" i="157"/>
  <c r="D13" i="157"/>
  <c r="F14" i="157" s="1"/>
  <c r="D26" i="157"/>
  <c r="F27" i="157" s="1"/>
  <c r="I13" i="157"/>
  <c r="K14" i="157" s="1"/>
  <c r="I26" i="157"/>
  <c r="K27" i="157" s="1"/>
  <c r="Q15" i="156"/>
  <c r="L2" i="135"/>
  <c r="L3" i="135" s="1"/>
  <c r="L3" i="134"/>
  <c r="Q15" i="157" l="1"/>
  <c r="D13" i="158"/>
  <c r="F14" i="158" s="1"/>
  <c r="O14" i="158"/>
  <c r="E1" i="159"/>
  <c r="I26" i="158"/>
  <c r="K27" i="158" s="1"/>
  <c r="I13" i="158"/>
  <c r="K14" i="158" s="1"/>
  <c r="D26" i="158"/>
  <c r="F27" i="158" s="1"/>
  <c r="L2" i="136"/>
  <c r="L2" i="137" s="1"/>
  <c r="I13" i="159" l="1"/>
  <c r="K14" i="159" s="1"/>
  <c r="O14" i="159"/>
  <c r="D13" i="159"/>
  <c r="F14" i="159" s="1"/>
  <c r="I26" i="159"/>
  <c r="K27" i="159" s="1"/>
  <c r="D26" i="159"/>
  <c r="F27" i="159" s="1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<sst xmlns="http://schemas.openxmlformats.org/spreadsheetml/2006/main" count="874" uniqueCount="65">
  <si>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</si>
  <si>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</si>
  <si>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</si>
  <si>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</si>
  <si>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</si>
  <si>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</si>
  <si>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</si>
  <si>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</si>
  <si>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</si>
  <si>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</si>
  <si>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</si>
  <si>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</si>
  <si>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</si>
  <si>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</si>
  <si>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</si>
  <si>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</si>
  <si>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</si>
  <si>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</si>
  <si>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</si>
  <si>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</si>
  <si>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</si>
  <si>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</si>
  <si>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</si>
  <si>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</si>
  <si>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</si>
  <si>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</si>
  <si>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</si>
  <si>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</si>
  <si>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</si>
  <si>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</si>
  <si>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</si>
  <si>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</si>
  <si>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</si>
  <si>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</si>
  <si>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</si>
  <si>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</si>
  <si>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</si>
  <si>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</si>
  <si>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</si>
  <si>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</si>
  <si>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</si>
  <si>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</si>
  <si>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</si>
  <si>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</si>
  <si>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</si>
  <si>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</si>
  <si>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</si>
  <si>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OK케시백</t>
    <phoneticPr fontId="1" type="noConversion"/>
  </si>
  <si>
    <t>태     영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</si>
  <si>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</si>
  <si>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</si>
  <si>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</si>
  <si>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안     진</t>
    <phoneticPr fontId="1" type="noConversion"/>
  </si>
  <si>
    <t>버     블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</si>
  <si>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</si>
  <si>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</si>
  <si>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</si>
  <si>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</si>
  <si>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제로페이</t>
    <phoneticPr fontId="1" type="noConversion"/>
  </si>
  <si>
    <t>블루/레드포인트</t>
    <phoneticPr fontId="1" type="noConversion"/>
  </si>
  <si>
    <t>동     양</t>
    <phoneticPr fontId="1" type="noConversion"/>
  </si>
  <si>
    <t>09:00~09:00</t>
    <phoneticPr fontId="1" type="noConversion"/>
  </si>
  <si>
    <t/>
  </si>
  <si>
    <r>
      <t>*</t>
    </r>
    <r>
      <rPr>
        <sz val="11"/>
        <color theme="1"/>
        <rFont val="돋움"/>
        <family val="3"/>
        <charset val="129"/>
      </rPr>
      <t>버블</t>
    </r>
    <r>
      <rPr>
        <sz val="11"/>
        <color theme="1"/>
        <rFont val="maigun ghodic"/>
        <family val="2"/>
      </rPr>
      <t>12</t>
    </r>
    <r>
      <rPr>
        <sz val="11"/>
        <color theme="1"/>
        <rFont val="돋움"/>
        <family val="3"/>
        <charset val="129"/>
      </rPr>
      <t>대시험</t>
    </r>
    <phoneticPr fontId="1" type="noConversion"/>
  </si>
  <si>
    <t>가동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</si>
</sst>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26" xfId="0" applyNumberFormat="1" applyFont="1" applyBorder="1" applyAlignment="1" applyProtection="1">
      <alignment horizontal="center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26" xfId="0" applyNumberFormat="1" applyFont="1" applyBorder="1" applyAlignment="1" applyProtection="1">
      <alignment horizontal="center" vertical="center"/>
      <protection locked="0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30" xfId="0" applyNumberFormat="1" applyFont="1" applyBorder="1" applyAlignment="1" applyProtection="1">
      <alignment horizontal="center" vertical="center"/>
      <protection locked="0"/>
    </xf>
    <xf numFmtId="176" fontId="10" fillId="0" borderId="31" xfId="0" applyNumberFormat="1" applyFont="1" applyBorder="1" applyAlignment="1" applyProtection="1">
      <alignment horizontal="center" vertical="center"/>
      <protection locked="0"/>
    </xf>
    <xf numFmtId="176" fontId="10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3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</xf>
    <xf numFmtId="176" fontId="20" fillId="0" borderId="11" xfId="0" applyNumberFormat="1" applyFont="1" applyBorder="1" applyAlignment="1" applyProtection="1">
      <alignment horizontal="center" vertical="center"/>
      <protection locked="0"/>
    </xf>
    <xf numFmtId="176" fontId="21" fillId="0" borderId="5" xfId="0" applyNumberFormat="1" applyFont="1" applyBorder="1" applyAlignment="1" applyProtection="1">
      <alignment horizontal="right" vertical="center"/>
      <protection locked="0"/>
    </xf>
    <xf numFmtId="176" fontId="21" fillId="0" borderId="0" xfId="0" applyNumberFormat="1" applyFont="1" applyAlignment="1" applyProtection="1">
      <alignment horizontal="center" vertical="center"/>
      <protection locked="0"/>
    </xf>
    <xf numFmtId="41" fontId="20" fillId="0" borderId="11" xfId="0" applyNumberFormat="1" applyFont="1" applyBorder="1" applyAlignment="1" applyProtection="1">
      <alignment horizontal="center" vertical="center"/>
      <protection locked="0"/>
    </xf>
    <xf numFmtId="177" fontId="21" fillId="0" borderId="1" xfId="0" applyNumberFormat="1" applyFont="1" applyBorder="1" applyAlignment="1" applyProtection="1">
      <alignment horizontal="right" vertical="center"/>
      <protection locked="0"/>
    </xf>
    <xf numFmtId="181" fontId="11" fillId="0" borderId="0" xfId="0" applyNumberFormat="1" applyFont="1" applyAlignment="1" applyProtection="1">
      <alignment horizontal="center" vertical="center"/>
      <protection locked="0"/>
    </xf>
    <xf numFmtId="176" fontId="4" fillId="0" borderId="0" xfId="0" quotePrefix="1" applyNumberFormat="1" applyFont="1" applyAlignment="1" applyProtection="1">
      <alignment horizontal="center" vertical="center"/>
      <protection locked="0"/>
    </xf>
    <xf numFmtId="176" fontId="10" fillId="0" borderId="34" xfId="0" applyNumberFormat="1" applyFont="1" applyBorder="1" applyAlignment="1" applyProtection="1">
      <alignment horizontal="center" vertical="center"/>
      <protection locked="0"/>
    </xf>
    <xf numFmtId="176" fontId="10" fillId="0" borderId="35" xfId="0" applyNumberFormat="1" applyFont="1" applyBorder="1" applyAlignment="1" applyProtection="1">
      <alignment horizontal="center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2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2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workbookViewId="0">
      <selection activeCell="F22" sqref="F22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11.25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13.625" style="27" bestFit="1" customWidth="1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11.25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2022</v>
      </c>
      <c r="D1" s="24" t="str">
        <f>IF(C1&lt;2000,"◀  년 입력","년")</f>
        <v>년</v>
      </c>
      <c r="E1" s="25">
        <v>12</v>
      </c>
      <c r="F1" s="24" t="str">
        <f>IF(E1&lt;1,"◀  월 입력","월")</f>
        <v>월</v>
      </c>
      <c r="G1" s="25">
        <v>1</v>
      </c>
      <c r="H1" s="26" t="s">
        <v>11</v>
      </c>
      <c r="I1" s="25">
        <v>1081</v>
      </c>
      <c r="J1" s="24" t="str">
        <f>IF(I1&lt;100,"◀  단가입력","원")</f>
        <v>원</v>
      </c>
      <c r="L1" s="28">
        <f>+ROUND(+O5*0.584/1000,3)</f>
        <v>15.515000000000001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15.515000000000001</v>
      </c>
      <c r="M2" s="27" t="s">
        <v>7</v>
      </c>
      <c r="N2" s="123" t="s">
        <v>12</v>
      </c>
      <c r="O2" s="123"/>
      <c r="P2" s="123"/>
      <c r="Q2" s="123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6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+L2*G1</f>
        <v>15.515000000000001</v>
      </c>
      <c r="M3" s="27" t="s">
        <v>10</v>
      </c>
      <c r="N3" s="32"/>
      <c r="O3" s="32"/>
      <c r="P3" s="122" t="str">
        <f>+'(1)'!$C$1&amp;"년"&amp;'(1)'!$E$1&amp;"월"&amp;$G$1&amp;"일"</f>
        <v>2022년12월1일</v>
      </c>
      <c r="Q3" s="122"/>
      <c r="R3" s="33"/>
    </row>
    <row r="4" spans="3:25" ht="16.5" customHeight="1" thickBot="1">
      <c r="C4" s="34" t="s">
        <v>15</v>
      </c>
      <c r="D4" s="35">
        <v>6546.0339999999997</v>
      </c>
      <c r="E4" s="34" t="s">
        <v>16</v>
      </c>
      <c r="F4" s="36"/>
      <c r="H4" s="97" t="str">
        <f>+C4</f>
        <v>판매량</v>
      </c>
      <c r="I4" s="35">
        <v>11893.041999999999</v>
      </c>
      <c r="J4" s="34" t="str">
        <f>+E4</f>
        <v>입금액</v>
      </c>
      <c r="K4" s="36"/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34070</v>
      </c>
      <c r="S4" s="41" t="s">
        <v>17</v>
      </c>
      <c r="T4" s="27">
        <v>17750</v>
      </c>
    </row>
    <row r="5" spans="3:25" ht="16.5" customHeight="1">
      <c r="C5" s="42" t="s">
        <v>18</v>
      </c>
      <c r="D5" s="43"/>
      <c r="E5" s="42" t="s">
        <v>19</v>
      </c>
      <c r="F5" s="44">
        <v>375000</v>
      </c>
      <c r="H5" s="98" t="str">
        <f>+C5</f>
        <v>법인전표</v>
      </c>
      <c r="I5" s="43"/>
      <c r="J5" s="42" t="str">
        <f>+E5</f>
        <v>고액권</v>
      </c>
      <c r="K5" s="44">
        <v>310000</v>
      </c>
      <c r="M5" s="38"/>
      <c r="N5" s="45" t="str">
        <f>+C4</f>
        <v>판매량</v>
      </c>
      <c r="O5" s="46">
        <f>SUM(D4+I4+D17+I17+D35+I35)</f>
        <v>26566.192000000003</v>
      </c>
      <c r="P5" s="47" t="str">
        <f>+E4</f>
        <v>입금액</v>
      </c>
      <c r="Q5" s="48">
        <f>SUM(F4+K4+F17+K17+F35+K35)</f>
        <v>0</v>
      </c>
      <c r="R5" s="49">
        <v>20</v>
      </c>
      <c r="S5" s="41" t="s">
        <v>20</v>
      </c>
      <c r="T5" s="27">
        <v>22</v>
      </c>
    </row>
    <row r="6" spans="3:25" ht="16.5" customHeight="1">
      <c r="C6" s="42" t="s">
        <v>21</v>
      </c>
      <c r="D6" s="50"/>
      <c r="E6" s="42" t="s">
        <v>22</v>
      </c>
      <c r="F6" s="44">
        <v>2000</v>
      </c>
      <c r="H6" s="98" t="str">
        <f t="shared" ref="H6:H13" si="2">+C6</f>
        <v>외상전표</v>
      </c>
      <c r="I6" s="50">
        <v>336.75900000000001</v>
      </c>
      <c r="J6" s="42" t="str">
        <f t="shared" ref="J6:J13" si="3">+E6</f>
        <v>천원권</v>
      </c>
      <c r="K6" s="44">
        <v>3000</v>
      </c>
      <c r="M6" s="38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950000</v>
      </c>
      <c r="R6" s="49">
        <v>2.5</v>
      </c>
      <c r="S6" s="41" t="s">
        <v>23</v>
      </c>
      <c r="T6" s="116">
        <v>2.9</v>
      </c>
    </row>
    <row r="7" spans="3:25" ht="16.5" customHeight="1">
      <c r="C7" s="42" t="s">
        <v>24</v>
      </c>
      <c r="D7" s="50"/>
      <c r="E7" s="109" t="s">
        <v>59</v>
      </c>
      <c r="F7" s="44"/>
      <c r="H7" s="98" t="str">
        <f t="shared" si="2"/>
        <v>효신(업)</v>
      </c>
      <c r="I7" s="50"/>
      <c r="J7" s="109" t="str">
        <f t="shared" si="3"/>
        <v>블루/레드포인트</v>
      </c>
      <c r="K7" s="44"/>
      <c r="M7" s="38"/>
      <c r="N7" s="51" t="str">
        <f t="shared" ref="N7:N14" si="4">+C6</f>
        <v>외상전표</v>
      </c>
      <c r="O7" s="54">
        <f>SUM(D6+I6+D19+I19+D37+I37)</f>
        <v>389.40700000000004</v>
      </c>
      <c r="P7" s="51" t="str">
        <f t="shared" ref="P7:P14" si="5">+E6</f>
        <v>천원권</v>
      </c>
      <c r="Q7" s="53">
        <f>SUM(F6+K6+F19+K19+F37+K37)</f>
        <v>7000</v>
      </c>
      <c r="R7" s="40" t="s">
        <v>49</v>
      </c>
      <c r="S7" s="41" t="s">
        <v>6</v>
      </c>
    </row>
    <row r="8" spans="3:25" ht="16.5" customHeight="1">
      <c r="C8" s="42" t="s">
        <v>26</v>
      </c>
      <c r="D8" s="50"/>
      <c r="E8" s="42" t="s">
        <v>27</v>
      </c>
      <c r="F8" s="44">
        <v>6676757</v>
      </c>
      <c r="H8" s="98" t="str">
        <f t="shared" si="2"/>
        <v>자가소비</v>
      </c>
      <c r="I8" s="50"/>
      <c r="J8" s="42" t="str">
        <f t="shared" si="3"/>
        <v>신용카드</v>
      </c>
      <c r="K8" s="44">
        <v>18799227</v>
      </c>
      <c r="M8" s="38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">
        <v>28</v>
      </c>
      <c r="F9" s="44"/>
      <c r="H9" s="98" t="str">
        <f t="shared" si="2"/>
        <v>-</v>
      </c>
      <c r="I9" s="50"/>
      <c r="J9" s="42" t="str">
        <f t="shared" si="3"/>
        <v>상품권</v>
      </c>
      <c r="K9" s="44"/>
      <c r="M9" s="38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27232331</v>
      </c>
      <c r="R9" s="40"/>
    </row>
    <row r="10" spans="3:25" ht="16.5" customHeight="1">
      <c r="C10" s="42" t="s">
        <v>51</v>
      </c>
      <c r="D10" s="50">
        <v>0</v>
      </c>
      <c r="E10" s="42" t="s">
        <v>47</v>
      </c>
      <c r="F10" s="44">
        <v>22000</v>
      </c>
      <c r="H10" s="98" t="str">
        <f t="shared" si="2"/>
        <v>고객우대</v>
      </c>
      <c r="I10" s="50">
        <v>178.72499999999999</v>
      </c>
      <c r="J10" s="42" t="str">
        <f t="shared" si="3"/>
        <v>OK케시백</v>
      </c>
      <c r="K10" s="44"/>
      <c r="M10" s="38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</row>
    <row r="11" spans="3:25" ht="16.5" customHeight="1">
      <c r="C11" s="42" t="s">
        <v>46</v>
      </c>
      <c r="D11" s="55">
        <f>SUM(D10*-35)</f>
        <v>0</v>
      </c>
      <c r="E11" s="42" t="s">
        <v>31</v>
      </c>
      <c r="F11" s="44"/>
      <c r="H11" s="98" t="str">
        <f t="shared" si="2"/>
        <v>-</v>
      </c>
      <c r="I11" s="55">
        <f>SUM(I10*-35)</f>
        <v>-6255.375</v>
      </c>
      <c r="J11" s="42" t="str">
        <f t="shared" si="3"/>
        <v>모바일</v>
      </c>
      <c r="K11" s="44"/>
      <c r="M11" s="38"/>
      <c r="N11" s="51" t="str">
        <f t="shared" si="4"/>
        <v>고객우대</v>
      </c>
      <c r="O11" s="54">
        <f>SUM(D10+I10+D23+I23+D41+I41)</f>
        <v>234.36699999999999</v>
      </c>
      <c r="P11" s="51" t="str">
        <f t="shared" si="5"/>
        <v>OK케시백</v>
      </c>
      <c r="Q11" s="53">
        <f>SUM(F10+K10+F23+K23+F41+K41)</f>
        <v>43000</v>
      </c>
      <c r="R11" s="49"/>
    </row>
    <row r="12" spans="3:25" ht="16.5" customHeight="1" thickBot="1">
      <c r="C12" s="56" t="s">
        <v>46</v>
      </c>
      <c r="D12" s="57"/>
      <c r="E12" s="56" t="s">
        <v>58</v>
      </c>
      <c r="F12" s="58"/>
      <c r="H12" s="99" t="str">
        <f t="shared" si="2"/>
        <v>-</v>
      </c>
      <c r="I12" s="57"/>
      <c r="J12" s="56" t="str">
        <f t="shared" si="3"/>
        <v>제로페이</v>
      </c>
      <c r="K12" s="58">
        <v>50000</v>
      </c>
      <c r="M12" s="38"/>
      <c r="N12" s="51" t="str">
        <f t="shared" si="4"/>
        <v>-</v>
      </c>
      <c r="O12" s="52">
        <f>SUM(O11*-35)</f>
        <v>-8202.8449999999993</v>
      </c>
      <c r="P12" s="51" t="str">
        <f t="shared" si="5"/>
        <v>모바일</v>
      </c>
      <c r="Q12" s="53">
        <f>SUM(F11+K11+F24+K24+F42+K42)</f>
        <v>5000</v>
      </c>
      <c r="R12" s="40"/>
    </row>
    <row r="13" spans="3:25" ht="16.5" customHeight="1" thickBot="1">
      <c r="C13" s="59" t="s">
        <v>33</v>
      </c>
      <c r="D13" s="60">
        <f>SUM((D4-D5-D6-D7-D8-D9)*$I$1+D11)</f>
        <v>7076262.7539999997</v>
      </c>
      <c r="E13" s="59" t="s">
        <v>33</v>
      </c>
      <c r="F13" s="61">
        <f>SUM(F4:F12)</f>
        <v>7075757</v>
      </c>
      <c r="G13" s="62"/>
      <c r="H13" s="96" t="str">
        <f t="shared" si="2"/>
        <v>합계</v>
      </c>
      <c r="I13" s="60">
        <f>SUM((I4-I5-I6-I7-I8-I9)*$I$1+I11)</f>
        <v>12486086.547999999</v>
      </c>
      <c r="J13" s="29" t="str">
        <f t="shared" si="3"/>
        <v>합계</v>
      </c>
      <c r="K13" s="61">
        <f>IF(K8=0,0,SUM(K4:K12)-F8)</f>
        <v>12485470</v>
      </c>
      <c r="M13" s="38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50000</v>
      </c>
      <c r="R13" s="40"/>
      <c r="Y13" s="66"/>
    </row>
    <row r="14" spans="3:25" ht="16.5" customHeight="1" thickBot="1">
      <c r="C14" s="37"/>
      <c r="F14" s="67">
        <f>SUM(F13-D13)</f>
        <v>-505.75399999972433</v>
      </c>
      <c r="K14" s="67">
        <f>SUM(K13-I13)</f>
        <v>-616.54799999855459</v>
      </c>
      <c r="N14" s="39" t="str">
        <f t="shared" si="4"/>
        <v>합계</v>
      </c>
      <c r="O14" s="68">
        <f>SUM((O5-O6-O7-O8-O9-O10)*+$I$1+O12)</f>
        <v>28288901.740000006</v>
      </c>
      <c r="P14" s="39" t="str">
        <f t="shared" si="5"/>
        <v>합계</v>
      </c>
      <c r="Q14" s="69">
        <f>SUM(Q5:Q13)</f>
        <v>28287331</v>
      </c>
    </row>
    <row r="15" spans="3:25" ht="16.5" customHeight="1" thickBot="1">
      <c r="C15" s="27">
        <v>3</v>
      </c>
      <c r="H15" s="27">
        <v>4</v>
      </c>
      <c r="Q15" s="70">
        <f>SUM(F14+K14+F27+K27)</f>
        <v>-1570.7399999974295</v>
      </c>
    </row>
    <row r="16" spans="3:25" ht="16.5" customHeight="1" thickBot="1">
      <c r="C16" s="100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6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7" t="str">
        <f>+C4</f>
        <v>판매량</v>
      </c>
      <c r="D17" s="35">
        <v>8127.116</v>
      </c>
      <c r="E17" s="34" t="str">
        <f>+E4</f>
        <v>입금액</v>
      </c>
      <c r="F17" s="36"/>
      <c r="H17" s="97" t="str">
        <f>+C4</f>
        <v>판매량</v>
      </c>
      <c r="I17" s="35"/>
      <c r="J17" s="34" t="str">
        <f>+E4</f>
        <v>입금액</v>
      </c>
      <c r="K17" s="36"/>
      <c r="R17" s="32"/>
      <c r="S17" s="32"/>
    </row>
    <row r="18" spans="3:19" ht="16.5" customHeight="1" thickBot="1">
      <c r="C18" s="98" t="str">
        <f>+C5</f>
        <v>법인전표</v>
      </c>
      <c r="D18" s="43"/>
      <c r="E18" s="42" t="str">
        <f>+E5</f>
        <v>고액권</v>
      </c>
      <c r="F18" s="44">
        <v>265000</v>
      </c>
      <c r="H18" s="98" t="str">
        <f>+C5</f>
        <v>법인전표</v>
      </c>
      <c r="I18" s="43"/>
      <c r="J18" s="42" t="str">
        <f>+E5</f>
        <v>고액권</v>
      </c>
      <c r="K18" s="44"/>
      <c r="N18" s="120" t="s">
        <v>34</v>
      </c>
      <c r="O18" s="133"/>
      <c r="P18" s="71" t="s">
        <v>35</v>
      </c>
      <c r="Q18" s="72" t="s">
        <v>36</v>
      </c>
      <c r="R18" s="32"/>
      <c r="S18" s="32"/>
    </row>
    <row r="19" spans="3:19" ht="16.5" customHeight="1">
      <c r="C19" s="98" t="str">
        <f t="shared" ref="C19:C26" si="7">+C6</f>
        <v>외상전표</v>
      </c>
      <c r="D19" s="50">
        <v>52.648000000000003</v>
      </c>
      <c r="E19" s="42" t="str">
        <f t="shared" ref="E19:E26" si="8">+E6</f>
        <v>천원권</v>
      </c>
      <c r="F19" s="44">
        <v>2000</v>
      </c>
      <c r="H19" s="98" t="str">
        <f t="shared" ref="H19:H26" si="9">+C6</f>
        <v>외상전표</v>
      </c>
      <c r="I19" s="50"/>
      <c r="J19" s="42" t="str">
        <f t="shared" ref="J19:J26" si="10">+E6</f>
        <v>천원권</v>
      </c>
      <c r="K19" s="44"/>
      <c r="N19" s="124" t="s">
        <v>37</v>
      </c>
      <c r="O19" s="125"/>
      <c r="P19" s="73">
        <v>4</v>
      </c>
      <c r="Q19" s="48">
        <f>SUM(P19*1000)</f>
        <v>4000</v>
      </c>
      <c r="R19" s="32"/>
      <c r="S19" s="32"/>
    </row>
    <row r="20" spans="3:19" ht="16.5" customHeight="1">
      <c r="C20" s="98" t="str">
        <f t="shared" si="7"/>
        <v>효신(업)</v>
      </c>
      <c r="D20" s="50"/>
      <c r="E20" s="111" t="str">
        <f t="shared" si="8"/>
        <v>블루/레드포인트</v>
      </c>
      <c r="F20" s="112"/>
      <c r="G20" s="113"/>
      <c r="H20" s="114" t="str">
        <f t="shared" si="9"/>
        <v>효신(업)</v>
      </c>
      <c r="I20" s="115"/>
      <c r="J20" s="111" t="str">
        <f t="shared" si="10"/>
        <v>블루/레드포인트</v>
      </c>
      <c r="K20" s="44"/>
      <c r="N20" s="130" t="s">
        <v>38</v>
      </c>
      <c r="O20" s="131"/>
      <c r="P20" s="74">
        <v>15</v>
      </c>
      <c r="Q20" s="53">
        <f>SUM(P20*1000)</f>
        <v>15000</v>
      </c>
      <c r="R20" s="32"/>
      <c r="S20" s="32"/>
    </row>
    <row r="21" spans="3:19" ht="16.5" customHeight="1">
      <c r="C21" s="98" t="str">
        <f t="shared" si="7"/>
        <v>자가소비</v>
      </c>
      <c r="D21" s="50"/>
      <c r="E21" s="42" t="str">
        <f t="shared" si="8"/>
        <v>신용카드</v>
      </c>
      <c r="F21" s="44">
        <v>27232331</v>
      </c>
      <c r="H21" s="98" t="str">
        <f t="shared" si="9"/>
        <v>자가소비</v>
      </c>
      <c r="I21" s="50"/>
      <c r="J21" s="42" t="str">
        <f t="shared" si="10"/>
        <v>신용카드</v>
      </c>
      <c r="K21" s="44"/>
      <c r="N21" s="130" t="s">
        <v>48</v>
      </c>
      <c r="O21" s="131"/>
      <c r="P21" s="74">
        <v>5</v>
      </c>
      <c r="Q21" s="53">
        <v>0</v>
      </c>
      <c r="R21" s="32"/>
      <c r="S21" s="32"/>
    </row>
    <row r="22" spans="3:19" ht="16.5" customHeight="1">
      <c r="C22" s="98" t="str">
        <f t="shared" si="7"/>
        <v>-</v>
      </c>
      <c r="D22" s="50"/>
      <c r="E22" s="42" t="str">
        <f t="shared" si="8"/>
        <v>상품권</v>
      </c>
      <c r="F22" s="44"/>
      <c r="H22" s="98" t="str">
        <f t="shared" si="9"/>
        <v>-</v>
      </c>
      <c r="I22" s="50"/>
      <c r="J22" s="42" t="str">
        <f t="shared" si="10"/>
        <v>상품권</v>
      </c>
      <c r="K22" s="44"/>
      <c r="N22" s="132" t="s">
        <v>53</v>
      </c>
      <c r="O22" s="127"/>
      <c r="P22" s="74">
        <v>1</v>
      </c>
      <c r="Q22" s="53">
        <f>SUM(P22*1000)</f>
        <v>1000</v>
      </c>
      <c r="R22" s="32"/>
      <c r="S22" s="32"/>
    </row>
    <row r="23" spans="3:19" ht="16.5" customHeight="1">
      <c r="C23" s="98" t="str">
        <f t="shared" si="7"/>
        <v>고객우대</v>
      </c>
      <c r="D23" s="50">
        <v>55.642000000000003</v>
      </c>
      <c r="E23" s="42" t="str">
        <f t="shared" si="8"/>
        <v>OK케시백</v>
      </c>
      <c r="F23" s="44">
        <v>21000</v>
      </c>
      <c r="H23" s="98" t="str">
        <f t="shared" si="9"/>
        <v>고객우대</v>
      </c>
      <c r="I23" s="50"/>
      <c r="J23" s="42" t="str">
        <f t="shared" si="10"/>
        <v>OK케시백</v>
      </c>
      <c r="K23" s="44"/>
      <c r="N23" s="126" t="s">
        <v>60</v>
      </c>
      <c r="O23" s="127"/>
      <c r="P23" s="74">
        <v>10</v>
      </c>
      <c r="Q23" s="53">
        <v>0</v>
      </c>
      <c r="R23" s="32"/>
      <c r="S23" s="32"/>
    </row>
    <row r="24" spans="3:19" ht="16.5" customHeight="1">
      <c r="C24" s="98" t="str">
        <f t="shared" si="7"/>
        <v>-</v>
      </c>
      <c r="D24" s="55">
        <f>SUM(D23*-35)</f>
        <v>-1947.47</v>
      </c>
      <c r="E24" s="42" t="str">
        <f t="shared" si="8"/>
        <v>모바일</v>
      </c>
      <c r="F24" s="44">
        <v>5000</v>
      </c>
      <c r="H24" s="98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26" t="s">
        <v>52</v>
      </c>
      <c r="O24" s="127"/>
      <c r="P24" s="74"/>
      <c r="Q24" s="53"/>
      <c r="R24" s="32"/>
      <c r="S24" s="32"/>
    </row>
    <row r="25" spans="3:19" ht="16.5" customHeight="1" thickBot="1">
      <c r="C25" s="99" t="str">
        <f t="shared" si="7"/>
        <v>-</v>
      </c>
      <c r="D25" s="57"/>
      <c r="E25" s="56" t="str">
        <f t="shared" si="8"/>
        <v>제로페이</v>
      </c>
      <c r="F25" s="58"/>
      <c r="H25" s="99" t="str">
        <f t="shared" si="9"/>
        <v>-</v>
      </c>
      <c r="I25" s="57"/>
      <c r="J25" s="56" t="str">
        <f t="shared" si="10"/>
        <v>제로페이</v>
      </c>
      <c r="K25" s="58"/>
      <c r="N25" s="128" t="s">
        <v>39</v>
      </c>
      <c r="O25" s="129"/>
      <c r="P25" s="75">
        <f>+P26-SUM(P19:P24)</f>
        <v>25</v>
      </c>
      <c r="Q25" s="76"/>
      <c r="R25" s="32"/>
      <c r="S25" s="32"/>
    </row>
    <row r="26" spans="3:19" ht="16.5" customHeight="1" thickBot="1">
      <c r="C26" s="96" t="str">
        <f t="shared" si="7"/>
        <v>합계</v>
      </c>
      <c r="D26" s="60">
        <f>SUM((D17-D18-D19-D20-D21-D22)*$I$1+D24)</f>
        <v>8726552.4379999992</v>
      </c>
      <c r="E26" s="29" t="str">
        <f t="shared" si="8"/>
        <v>합계</v>
      </c>
      <c r="F26" s="61">
        <f>IF(F21=0,0,SUM(F17:F25)-K8)</f>
        <v>8726104</v>
      </c>
      <c r="G26" s="62"/>
      <c r="H26" s="96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20" t="s">
        <v>40</v>
      </c>
      <c r="O26" s="121"/>
      <c r="P26" s="77">
        <v>60</v>
      </c>
      <c r="Q26" s="69">
        <f>SUM(Q19:Q25)</f>
        <v>20000</v>
      </c>
      <c r="R26" s="32"/>
      <c r="S26" s="32"/>
    </row>
    <row r="27" spans="3:19" ht="15.75" customHeight="1" thickBot="1">
      <c r="F27" s="67">
        <f>SUM(F26-D26)</f>
        <v>-448.43799999915063</v>
      </c>
      <c r="K27" s="67">
        <f>SUM(K26-I26)</f>
        <v>0</v>
      </c>
    </row>
    <row r="28" spans="3:19" ht="23.25" customHeight="1">
      <c r="F28" s="67"/>
      <c r="K28" s="67"/>
      <c r="N28" s="118" t="s">
        <v>54</v>
      </c>
      <c r="O28" s="104" t="s">
        <v>55</v>
      </c>
      <c r="P28" s="104" t="s">
        <v>56</v>
      </c>
      <c r="Q28" s="105" t="s">
        <v>57</v>
      </c>
    </row>
    <row r="29" spans="3:19" ht="21.75" customHeight="1" thickBot="1">
      <c r="F29" s="67"/>
      <c r="K29" s="67"/>
      <c r="N29" s="119"/>
      <c r="O29" s="106">
        <v>16155</v>
      </c>
      <c r="P29" s="107">
        <v>16156</v>
      </c>
      <c r="Q29" s="108">
        <f>P29-O29</f>
        <v>1</v>
      </c>
    </row>
    <row r="30" spans="3:19" ht="21.75" customHeight="1">
      <c r="F30" s="67"/>
      <c r="K30" s="67"/>
    </row>
    <row r="31" spans="3:19" ht="21.75" customHeight="1">
      <c r="F31" s="67"/>
      <c r="K31" s="67"/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8"/>
      <c r="E35" s="34" t="s">
        <v>16</v>
      </c>
      <c r="F35" s="36"/>
      <c r="H35" s="34" t="s">
        <v>15</v>
      </c>
      <c r="I35" s="78"/>
      <c r="J35" s="34" t="s">
        <v>16</v>
      </c>
      <c r="K35" s="36"/>
    </row>
    <row r="36" spans="3:11" ht="21.75" customHeight="1">
      <c r="C36" s="42" t="s">
        <v>18</v>
      </c>
      <c r="D36" s="79"/>
      <c r="E36" s="42" t="s">
        <v>19</v>
      </c>
      <c r="F36" s="44"/>
      <c r="H36" s="42" t="s">
        <v>18</v>
      </c>
      <c r="I36" s="79"/>
      <c r="J36" s="42" t="s">
        <v>19</v>
      </c>
      <c r="K36" s="44"/>
    </row>
    <row r="37" spans="3:11" ht="21.75" customHeight="1">
      <c r="C37" s="42" t="s">
        <v>21</v>
      </c>
      <c r="D37" s="80"/>
      <c r="E37" s="42" t="s">
        <v>22</v>
      </c>
      <c r="F37" s="44"/>
      <c r="H37" s="42" t="s">
        <v>21</v>
      </c>
      <c r="I37" s="80"/>
      <c r="J37" s="42" t="s">
        <v>22</v>
      </c>
      <c r="K37" s="44"/>
    </row>
    <row r="38" spans="3:11" ht="21.75" customHeight="1">
      <c r="C38" s="42" t="s">
        <v>24</v>
      </c>
      <c r="D38" s="80"/>
      <c r="E38" s="42" t="s">
        <v>25</v>
      </c>
      <c r="F38" s="44"/>
      <c r="H38" s="42" t="s">
        <v>24</v>
      </c>
      <c r="I38" s="80"/>
      <c r="J38" s="42" t="s">
        <v>25</v>
      </c>
      <c r="K38" s="44"/>
    </row>
    <row r="39" spans="3:11" ht="21.75" customHeight="1">
      <c r="C39" s="42" t="s">
        <v>26</v>
      </c>
      <c r="D39" s="80"/>
      <c r="E39" s="42" t="s">
        <v>27</v>
      </c>
      <c r="F39" s="44"/>
      <c r="H39" s="42" t="s">
        <v>26</v>
      </c>
      <c r="I39" s="80"/>
      <c r="J39" s="42" t="s">
        <v>27</v>
      </c>
      <c r="K39" s="44"/>
    </row>
    <row r="40" spans="3:11" ht="21.75" customHeight="1">
      <c r="C40" s="42"/>
      <c r="D40" s="80"/>
      <c r="E40" s="42" t="s">
        <v>28</v>
      </c>
      <c r="F40" s="44"/>
      <c r="H40" s="42"/>
      <c r="I40" s="80"/>
      <c r="J40" s="42" t="s">
        <v>28</v>
      </c>
      <c r="K40" s="44"/>
    </row>
    <row r="41" spans="3:11" ht="21.75" customHeight="1">
      <c r="C41" s="42" t="s">
        <v>29</v>
      </c>
      <c r="D41" s="80"/>
      <c r="E41" s="42" t="s">
        <v>30</v>
      </c>
      <c r="F41" s="44"/>
      <c r="H41" s="42" t="s">
        <v>29</v>
      </c>
      <c r="I41" s="80"/>
      <c r="J41" s="42" t="s">
        <v>30</v>
      </c>
      <c r="K41" s="44"/>
    </row>
    <row r="42" spans="3:11" ht="21.75" customHeight="1">
      <c r="C42" s="42"/>
      <c r="D42" s="81">
        <f>SUM(D41*-50)</f>
        <v>0</v>
      </c>
      <c r="E42" s="42" t="s">
        <v>31</v>
      </c>
      <c r="F42" s="44"/>
      <c r="H42" s="42"/>
      <c r="I42" s="81">
        <f>SUM(I41*-50)</f>
        <v>0</v>
      </c>
      <c r="J42" s="42" t="s">
        <v>31</v>
      </c>
      <c r="K42" s="44"/>
    </row>
    <row r="43" spans="3:11" ht="21.75" customHeight="1" thickBot="1">
      <c r="C43" s="56"/>
      <c r="D43" s="82"/>
      <c r="E43" s="56" t="s">
        <v>32</v>
      </c>
      <c r="F43" s="58"/>
      <c r="H43" s="56"/>
      <c r="I43" s="82"/>
      <c r="J43" s="56" t="s">
        <v>32</v>
      </c>
      <c r="K43" s="58"/>
    </row>
    <row r="44" spans="3:11" ht="21.75" customHeight="1" thickBot="1">
      <c r="C44" s="59" t="s">
        <v>33</v>
      </c>
      <c r="D44" s="83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83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2">
    <mergeCell ref="N28:N29"/>
    <mergeCell ref="N26:O26"/>
    <mergeCell ref="P3:Q3"/>
    <mergeCell ref="N2:Q2"/>
    <mergeCell ref="N19:O19"/>
    <mergeCell ref="N24:O24"/>
    <mergeCell ref="N25:O25"/>
    <mergeCell ref="N20:O20"/>
    <mergeCell ref="N22:O22"/>
    <mergeCell ref="N23:O23"/>
    <mergeCell ref="N18:O18"/>
    <mergeCell ref="N21:O21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F13" sqref="F13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103">
        <f>+'(9)'!E1</f>
        <v>1081</v>
      </c>
      <c r="F1" s="1"/>
      <c r="G1" s="1"/>
      <c r="H1" s="1"/>
      <c r="I1" s="1"/>
      <c r="J1" s="1"/>
      <c r="K1" s="1"/>
      <c r="L1" s="22">
        <f>+ROUND(+O5*0.584/1000,3)</f>
        <v>9.5609999999999999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10.898999999999999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108.99</v>
      </c>
      <c r="M3" s="18" t="s">
        <v>10</v>
      </c>
      <c r="N3" s="3"/>
      <c r="O3" s="3"/>
      <c r="P3" s="135" t="str">
        <f>+'(1)'!C1&amp;"년"&amp;'(1)'!E1&amp;"월"&amp;C1&amp;"일"</f>
        <v>2022년12월10일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9314.4869999999992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7057.8819999999996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17252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310000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215000</v>
      </c>
      <c r="L5" s="2"/>
      <c r="M5" s="20"/>
      <c r="N5" s="45" t="str">
        <f>+C4</f>
        <v>판매량</v>
      </c>
      <c r="O5" s="46">
        <f>SUM(D4+I4+D17+I17+D35+I35)</f>
        <v>16372.368999999999</v>
      </c>
      <c r="P5" s="47" t="str">
        <f>+E4</f>
        <v>입금액</v>
      </c>
      <c r="Q5" s="48">
        <f>SUM(F4+K4+F17+K17+F35+K35)</f>
        <v>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50.633000000000003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525000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50.633000000000003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9527539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16912627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16912627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272.63400000000001</v>
      </c>
      <c r="E10" s="42" t="str">
        <f>+'(1)'!E10</f>
        <v>OK케시백</v>
      </c>
      <c r="F10" s="44">
        <v>9000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-9542.19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272.63400000000001</v>
      </c>
      <c r="P11" s="51" t="str">
        <f t="shared" si="5"/>
        <v>OK케시백</v>
      </c>
      <c r="Q11" s="53">
        <f>SUM(F10+K10+F23+K23+F41+K41)</f>
        <v>11000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149490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22893</v>
      </c>
      <c r="L12" s="2"/>
      <c r="M12" s="20"/>
      <c r="N12" s="51" t="str">
        <f t="shared" si="4"/>
        <v>-</v>
      </c>
      <c r="O12" s="55">
        <f>SUM(O11*-35)</f>
        <v>-9542.19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10004683.983999999</v>
      </c>
      <c r="E13" s="29" t="str">
        <f>+'(1)'!E13</f>
        <v>합계</v>
      </c>
      <c r="F13" s="61">
        <f>SUM(F4:F12)</f>
        <v>10004029</v>
      </c>
      <c r="G13" s="62"/>
      <c r="H13" s="29" t="str">
        <f t="shared" si="2"/>
        <v>합계</v>
      </c>
      <c r="I13" s="60">
        <f>SUM((I4-I5-I6-I7-I8-I9)*$E$1+I11)</f>
        <v>7629570.4419999998</v>
      </c>
      <c r="J13" s="29" t="str">
        <f t="shared" si="3"/>
        <v>합계</v>
      </c>
      <c r="K13" s="61">
        <f>IF(K8=0,0,SUM(K4:K12)-F8)</f>
        <v>7628981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172383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-654.98399999924004</v>
      </c>
      <c r="G14" s="27"/>
      <c r="H14" s="27"/>
      <c r="I14" s="27"/>
      <c r="J14" s="27"/>
      <c r="K14" s="67">
        <f>SUM(K13-I13)</f>
        <v>-589.44199999980628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17634254.425999999</v>
      </c>
      <c r="P14" s="39" t="str">
        <f t="shared" si="5"/>
        <v>합계</v>
      </c>
      <c r="Q14" s="69">
        <f>SUM(Q5:Q13)</f>
        <v>17633010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-1244.4259999990463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46</v>
      </c>
      <c r="Q20" s="53">
        <f>SUM(P20*1000)</f>
        <v>46000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15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49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138</v>
      </c>
      <c r="Q26" s="69">
        <f>SUM(Q19:Q25)</f>
        <v>61000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16180</v>
      </c>
      <c r="P29" s="107">
        <v>16183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A6" sqref="A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103">
        <f>+'(10)'!E1</f>
        <v>1081</v>
      </c>
      <c r="F1" s="1"/>
      <c r="G1" s="1"/>
      <c r="H1" s="1"/>
      <c r="I1" s="1"/>
      <c r="J1" s="1"/>
      <c r="K1" s="1"/>
      <c r="L1" s="22">
        <f>+ROUND(+O5*0.584/1000,3)</f>
        <v>6.2220000000000004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10.474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115.214</v>
      </c>
      <c r="M3" s="18" t="s">
        <v>10</v>
      </c>
      <c r="N3" s="3"/>
      <c r="O3" s="3"/>
      <c r="P3" s="135" t="str">
        <f>+'(1)'!C1&amp;"년"&amp;'(1)'!E1&amp;"월"&amp;C1&amp;"일"</f>
        <v>2022년12월11일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6988.0559999999996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3666.3580000000002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43105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55000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120000</v>
      </c>
      <c r="L5" s="2"/>
      <c r="M5" s="20"/>
      <c r="N5" s="45" t="str">
        <f>+C4</f>
        <v>판매량</v>
      </c>
      <c r="O5" s="46">
        <f>SUM(D4+I4+D17+I17+D35+I35)</f>
        <v>10654.414000000001</v>
      </c>
      <c r="P5" s="47" t="str">
        <f>+E4</f>
        <v>입금액</v>
      </c>
      <c r="Q5" s="48">
        <f>SUM(F4+K4+F17+K17+F35+K35)</f>
        <v>0</v>
      </c>
      <c r="R5" s="7">
        <v>15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5000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175000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9000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7480485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11316552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11316552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58.42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-2044.7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58.42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-2044.7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7554088.5359999994</v>
      </c>
      <c r="E13" s="29" t="str">
        <f>+'(1)'!E13</f>
        <v>합계</v>
      </c>
      <c r="F13" s="61">
        <f>SUM(F4:F12)</f>
        <v>7544485</v>
      </c>
      <c r="G13" s="62"/>
      <c r="H13" s="29" t="str">
        <f t="shared" si="2"/>
        <v>합계</v>
      </c>
      <c r="I13" s="60">
        <f>SUM((I4-I5-I6-I7-I8-I9)*$E$1+I11)</f>
        <v>3961288.298</v>
      </c>
      <c r="J13" s="29" t="str">
        <f t="shared" si="3"/>
        <v>합계</v>
      </c>
      <c r="K13" s="61">
        <f>IF(K8=0,0,SUM(K4:K12)-F8)</f>
        <v>3961067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-9603.5359999993816</v>
      </c>
      <c r="G14" s="27"/>
      <c r="H14" s="27"/>
      <c r="I14" s="27"/>
      <c r="J14" s="27"/>
      <c r="K14" s="67">
        <f>SUM(K13-I13)</f>
        <v>-221.29799999995157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11515376.834000001</v>
      </c>
      <c r="P14" s="39" t="str">
        <f t="shared" si="5"/>
        <v>합계</v>
      </c>
      <c r="Q14" s="69">
        <f>SUM(Q5:Q13)</f>
        <v>11505552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-9824.8339999993332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32</v>
      </c>
      <c r="Q20" s="53">
        <f>SUM(P20*1000)</f>
        <v>32000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20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71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139</v>
      </c>
      <c r="Q26" s="69">
        <f>SUM(Q19:Q25)</f>
        <v>45000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16183</v>
      </c>
      <c r="P29" s="107">
        <v>16186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103">
        <f>+'(11)'!E1</f>
        <v>1081</v>
      </c>
      <c r="F1" s="1"/>
      <c r="G1" s="1"/>
      <c r="H1" s="1"/>
      <c r="I1" s="1"/>
      <c r="J1" s="1"/>
      <c r="K1" s="1"/>
      <c r="L1" s="22">
        <f>+ROUND(+O5*0.584/1000,3)</f>
        <v>10.936999999999999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10.513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126.15600000000001</v>
      </c>
      <c r="M3" s="18" t="s">
        <v>10</v>
      </c>
      <c r="N3" s="3"/>
      <c r="O3" s="3"/>
      <c r="P3" s="135" t="str">
        <f>+'(1)'!C1&amp;"년"&amp;'(1)'!E1&amp;"월"&amp;C1&amp;"일"</f>
        <v>2022년12월12일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11300.124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7427.3209999999999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24203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370000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380000</v>
      </c>
      <c r="L5" s="2"/>
      <c r="M5" s="20"/>
      <c r="N5" s="45" t="str">
        <f>+C4</f>
        <v>판매량</v>
      </c>
      <c r="O5" s="46">
        <f>SUM(D4+I4+D17+I17+D35+I35)</f>
        <v>18727.445</v>
      </c>
      <c r="P5" s="47" t="str">
        <f>+E4</f>
        <v>입금액</v>
      </c>
      <c r="Q5" s="48">
        <f>SUM(F4+K4+F17+K17+F35+K35)</f>
        <v>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224.45599999999999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27.288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750000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251.744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>
        <v>55.965000000000003</v>
      </c>
      <c r="E8" s="42" t="str">
        <f>+'(1)'!E8</f>
        <v>신용카드</v>
      </c>
      <c r="F8" s="44">
        <v>11466674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19075989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55.965000000000003</v>
      </c>
      <c r="P9" s="51" t="str">
        <f t="shared" si="5"/>
        <v>신용카드</v>
      </c>
      <c r="Q9" s="53">
        <f>IF(K8=0,F8,IF(F21=0,K8,IF(K21=0,F21,K21)))</f>
        <v>19075989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48.987000000000002</v>
      </c>
      <c r="E10" s="42" t="str">
        <f>+'(1)'!E10</f>
        <v>OK케시백</v>
      </c>
      <c r="F10" s="44">
        <v>9213</v>
      </c>
      <c r="G10" s="27"/>
      <c r="H10" s="42" t="str">
        <f t="shared" si="2"/>
        <v>고객우대</v>
      </c>
      <c r="I10" s="50">
        <v>56.28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-1714.5450000000001</v>
      </c>
      <c r="E11" s="42" t="str">
        <f>+'(1)'!E11</f>
        <v>모바일</v>
      </c>
      <c r="F11" s="44">
        <v>9000</v>
      </c>
      <c r="G11" s="27"/>
      <c r="H11" s="87" t="str">
        <f t="shared" si="2"/>
        <v>-</v>
      </c>
      <c r="I11" s="55">
        <f>SUM(I10*-35)</f>
        <v>-1969.8</v>
      </c>
      <c r="J11" s="42" t="str">
        <f t="shared" si="3"/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105.267</v>
      </c>
      <c r="P11" s="51" t="str">
        <f t="shared" si="5"/>
        <v>OK케시백</v>
      </c>
      <c r="Q11" s="53">
        <f>SUM(F10+K10+F23+K23+F41+K41)</f>
        <v>9213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53346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-3684.3449999999998</v>
      </c>
      <c r="P12" s="51" t="str">
        <f t="shared" si="5"/>
        <v>모바일</v>
      </c>
      <c r="Q12" s="53">
        <f>SUM(F11+K11+F24+K24+F42+K42)</f>
        <v>13000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11910584.398</v>
      </c>
      <c r="E13" s="29" t="str">
        <f>+'(1)'!E13</f>
        <v>합계</v>
      </c>
      <c r="F13" s="61">
        <f>SUM(F4:F12)</f>
        <v>11910233</v>
      </c>
      <c r="G13" s="62"/>
      <c r="H13" s="29" t="str">
        <f t="shared" si="2"/>
        <v>합계</v>
      </c>
      <c r="I13" s="60">
        <f>SUM((I4-I5-I6-I7-I8-I9)*$E$1+I11)</f>
        <v>7997465.8730000006</v>
      </c>
      <c r="J13" s="29" t="str">
        <f t="shared" si="3"/>
        <v>합계</v>
      </c>
      <c r="K13" s="61">
        <f>IF(K8=0,0,SUM(K4:K12)-F8)</f>
        <v>7997315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53346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-351.3980000000447</v>
      </c>
      <c r="G14" s="27"/>
      <c r="H14" s="27"/>
      <c r="I14" s="27"/>
      <c r="J14" s="27"/>
      <c r="K14" s="67">
        <f>SUM(K13-I13)</f>
        <v>-150.8730000006035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19908050.271000002</v>
      </c>
      <c r="P14" s="39" t="str">
        <f t="shared" si="5"/>
        <v>합계</v>
      </c>
      <c r="Q14" s="69">
        <f>SUM(Q5:Q13)</f>
        <v>19907548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-502.2710000006482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5</v>
      </c>
      <c r="Q20" s="53">
        <f>SUM(P20*1000)</f>
        <v>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2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9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4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39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65</v>
      </c>
      <c r="Q26" s="69">
        <f>SUM(Q19:Q25)</f>
        <v>11000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16186</v>
      </c>
      <c r="P29" s="107">
        <v>16188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P25" sqref="P25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103">
        <f>+'(12)'!E1</f>
        <v>1081</v>
      </c>
      <c r="F1" s="1"/>
      <c r="G1" s="1"/>
      <c r="H1" s="1"/>
      <c r="I1" s="1"/>
      <c r="J1" s="1"/>
      <c r="K1" s="1"/>
      <c r="L1" s="22">
        <f>+ROUND(+O5*0.584/1000,3)</f>
        <v>10.250999999999999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10.493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136.40899999999999</v>
      </c>
      <c r="M3" s="18" t="s">
        <v>10</v>
      </c>
      <c r="N3" s="3"/>
      <c r="O3" s="3"/>
      <c r="P3" s="135" t="str">
        <f>+'(1)'!C1&amp;"년"&amp;'(1)'!E1&amp;"월"&amp;C1&amp;"일"</f>
        <v>2022년12월13일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11334.214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6218.4260000000004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42526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280000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125000</v>
      </c>
      <c r="L5" s="2"/>
      <c r="M5" s="20"/>
      <c r="N5" s="45" t="str">
        <f>+C4</f>
        <v>판매량</v>
      </c>
      <c r="O5" s="46">
        <f>SUM(D4+I4+D17+I17+D35+I35)</f>
        <v>17552.64</v>
      </c>
      <c r="P5" s="47" t="str">
        <f>+E4</f>
        <v>입금액</v>
      </c>
      <c r="Q5" s="48">
        <f>SUM(F4+K4+F17+K17+F35+K35)</f>
        <v>0</v>
      </c>
      <c r="R5" s="7">
        <v>15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404.62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405000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>
        <v>0</v>
      </c>
      <c r="L7" s="2"/>
      <c r="M7" s="20"/>
      <c r="N7" s="51" t="str">
        <f t="shared" ref="N7:N14" si="4">+C6</f>
        <v>외상전표</v>
      </c>
      <c r="O7" s="54">
        <f>SUM(D6+I6+D19+I19+D37+I37)</f>
        <v>404.62</v>
      </c>
      <c r="P7" s="51" t="str">
        <f t="shared" ref="P7:P14" si="5">+E6</f>
        <v>천원권</v>
      </c>
      <c r="Q7" s="53">
        <f>SUM(F6+K6+F19+K19+F37+K37)</f>
        <v>8000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11467839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18026589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18026589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171.411</v>
      </c>
      <c r="E10" s="42" t="str">
        <f>+'(1)'!E10</f>
        <v>OK케시백</v>
      </c>
      <c r="F10" s="44">
        <v>4000</v>
      </c>
      <c r="G10" s="27"/>
      <c r="H10" s="42" t="str">
        <f t="shared" si="2"/>
        <v>고객우대</v>
      </c>
      <c r="I10" s="50">
        <v>102.239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-5999.3850000000002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-3578.3650000000002</v>
      </c>
      <c r="J11" s="42" t="str">
        <f t="shared" si="3"/>
        <v>모바일</v>
      </c>
      <c r="K11" s="44">
        <v>30000</v>
      </c>
      <c r="L11" s="2"/>
      <c r="M11" s="20"/>
      <c r="N11" s="51" t="str">
        <f t="shared" si="4"/>
        <v>고객우대</v>
      </c>
      <c r="O11" s="54">
        <f>SUM(D10+I10+D23+I23+D41+I41)</f>
        <v>273.64999999999998</v>
      </c>
      <c r="P11" s="51" t="str">
        <f t="shared" si="5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52580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-9577.75</v>
      </c>
      <c r="P12" s="51" t="str">
        <f t="shared" si="5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11808891.728999998</v>
      </c>
      <c r="E13" s="29" t="str">
        <f>+'(1)'!E13</f>
        <v>합계</v>
      </c>
      <c r="F13" s="61">
        <f>SUM(F4:F12)</f>
        <v>11808419</v>
      </c>
      <c r="G13" s="62"/>
      <c r="H13" s="29" t="str">
        <f t="shared" si="2"/>
        <v>합계</v>
      </c>
      <c r="I13" s="60">
        <f>SUM((I4-I5-I6-I7-I8-I9)*$E$1+I11)</f>
        <v>6718540.1409999998</v>
      </c>
      <c r="J13" s="29" t="str">
        <f t="shared" si="3"/>
        <v>합계</v>
      </c>
      <c r="K13" s="61">
        <f>IF(K8=0,0,SUM(K4:K12)-F8)</f>
        <v>6717750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52580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-472.72899999842048</v>
      </c>
      <c r="G14" s="27"/>
      <c r="H14" s="27"/>
      <c r="I14" s="27"/>
      <c r="J14" s="27"/>
      <c r="K14" s="67">
        <f>SUM(K13-I13)</f>
        <v>-790.14099999982864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18527431.870000001</v>
      </c>
      <c r="P14" s="39" t="str">
        <f t="shared" si="5"/>
        <v>합계</v>
      </c>
      <c r="Q14" s="69">
        <f>SUM(Q5:Q13)</f>
        <v>18526169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-1262.8699999982491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28</v>
      </c>
      <c r="Q20" s="53">
        <f>SUM(P20*1000)</f>
        <v>28000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14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49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133</v>
      </c>
      <c r="Q26" s="69">
        <f>SUM(Q19:Q25)</f>
        <v>49000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16188</v>
      </c>
      <c r="P29" s="107">
        <v>16192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P25" sqref="P25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103">
        <f>+'(13)'!E1</f>
        <v>1081</v>
      </c>
      <c r="F1" s="1"/>
      <c r="G1" s="1"/>
      <c r="H1" s="1"/>
      <c r="I1" s="1"/>
      <c r="J1" s="1"/>
      <c r="K1" s="1"/>
      <c r="L1" s="22">
        <f>+ROUND(+O5*0.584/1000,3)</f>
        <v>11.898999999999999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10.593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148.30199999999999</v>
      </c>
      <c r="M3" s="18" t="s">
        <v>10</v>
      </c>
      <c r="N3" s="3"/>
      <c r="O3" s="3"/>
      <c r="P3" s="135" t="str">
        <f>+'(1)'!C1&amp;"년"&amp;'(1)'!E1&amp;"월"&amp;C1&amp;"일"</f>
        <v>2022년12월14일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12920.004999999999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7454.4040000000005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21910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300000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45000</v>
      </c>
      <c r="L5" s="2"/>
      <c r="M5" s="20"/>
      <c r="N5" s="45" t="str">
        <f>+C4</f>
        <v>판매량</v>
      </c>
      <c r="O5" s="46">
        <f>SUM(D4+I4+D17+I17+D35+I35)</f>
        <v>20374.409</v>
      </c>
      <c r="P5" s="47" t="str">
        <f>+E4</f>
        <v>입금액</v>
      </c>
      <c r="Q5" s="48">
        <f>SUM(F4+K4+F17+K17+F35+K35)</f>
        <v>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195.33500000000001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46.51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345000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241.845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13427803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21383112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21383112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667.5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-23362.5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667.5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-23362.5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13732005.77</v>
      </c>
      <c r="E13" s="29" t="str">
        <f>+'(1)'!E13</f>
        <v>합계</v>
      </c>
      <c r="F13" s="61">
        <f>SUM(F4:F12)</f>
        <v>13732803</v>
      </c>
      <c r="G13" s="62"/>
      <c r="H13" s="29" t="str">
        <f t="shared" si="2"/>
        <v>합계</v>
      </c>
      <c r="I13" s="60">
        <f>SUM((I4-I5-I6-I7-I8-I9)*$E$1+I11)</f>
        <v>8007933.4139999999</v>
      </c>
      <c r="J13" s="29" t="str">
        <f t="shared" si="3"/>
        <v>합계</v>
      </c>
      <c r="K13" s="61">
        <f>IF(K8=0,0,SUM(K4:K12)-F8)</f>
        <v>8008309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797.23000000044703</v>
      </c>
      <c r="G14" s="27"/>
      <c r="H14" s="27"/>
      <c r="I14" s="27"/>
      <c r="J14" s="27"/>
      <c r="K14" s="67">
        <f>SUM(K13-I13)</f>
        <v>375.58600000012666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21739939.183999997</v>
      </c>
      <c r="P14" s="39" t="str">
        <f t="shared" si="5"/>
        <v>합계</v>
      </c>
      <c r="Q14" s="69">
        <f>SUM(Q5:Q13)</f>
        <v>21741112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1172.8160000005737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21</v>
      </c>
      <c r="Q20" s="53">
        <f>SUM(P20*1000)</f>
        <v>21000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4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11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5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49</v>
      </c>
      <c r="Q26" s="69">
        <f>SUM(Q19:Q25)</f>
        <v>29000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16192</v>
      </c>
      <c r="P29" s="107">
        <v>16193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7" sqref="K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101">
        <f>+'(14)'!E1</f>
        <v>1081</v>
      </c>
      <c r="F1" s="1"/>
      <c r="G1" s="1"/>
      <c r="H1" s="1"/>
      <c r="I1" s="1"/>
      <c r="J1" s="1"/>
      <c r="K1" s="1"/>
      <c r="L1" s="22">
        <f>+ROUND(+O5*0.584/1000,3)</f>
        <v>9.9359999999999999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10.548999999999999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158.23499999999999</v>
      </c>
      <c r="M3" s="18" t="s">
        <v>10</v>
      </c>
      <c r="N3" s="3"/>
      <c r="O3" s="3"/>
      <c r="P3" s="135" t="str">
        <f>+'(1)'!C1&amp;"년"&amp;'(1)'!E1&amp;"월"&amp;C1&amp;"일"</f>
        <v>2022년12월15일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10354.456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6659.4009999999998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41118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235000</v>
      </c>
      <c r="L5" s="2"/>
      <c r="M5" s="20"/>
      <c r="N5" s="45" t="str">
        <f>+C4</f>
        <v>판매량</v>
      </c>
      <c r="O5" s="46">
        <f>SUM(D4+I4+D17+I17+D35+I35)</f>
        <v>17013.857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321.69400000000002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260000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321.69400000000002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10743121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17698101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17698101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321.86700000000002</v>
      </c>
      <c r="E10" s="42" t="str">
        <f>+'(1)'!E10</f>
        <v>OK케시백</v>
      </c>
      <c r="F10" s="44">
        <v>6000</v>
      </c>
      <c r="G10" s="27"/>
      <c r="H10" s="42" t="str">
        <f t="shared" si="2"/>
        <v>고객우대</v>
      </c>
      <c r="I10" s="50">
        <v>58.98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-11265.345000000001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-2064.2999999999997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380.84700000000004</v>
      </c>
      <c r="P11" s="51" t="str">
        <f t="shared" si="5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50000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-13329.645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10834150.377</v>
      </c>
      <c r="E13" s="29" t="str">
        <f>+'(1)'!E13</f>
        <v>합계</v>
      </c>
      <c r="F13" s="61">
        <f>SUM(F4:F12)</f>
        <v>10832121</v>
      </c>
      <c r="G13" s="62"/>
      <c r="H13" s="29" t="str">
        <f t="shared" si="2"/>
        <v>합계</v>
      </c>
      <c r="I13" s="60">
        <f>SUM((I4-I5-I6-I7-I8-I9)*$E$1+I11)</f>
        <v>7196748.1809999999</v>
      </c>
      <c r="J13" s="29" t="str">
        <f t="shared" si="3"/>
        <v>합계</v>
      </c>
      <c r="K13" s="61">
        <f>IF(K8=0,0,SUM(K4:K12)-F8)</f>
        <v>7196980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-2029.3770000003278</v>
      </c>
      <c r="G14" s="27"/>
      <c r="H14" s="27"/>
      <c r="I14" s="27"/>
      <c r="J14" s="27"/>
      <c r="K14" s="67">
        <f>SUM(K13-I13)</f>
        <v>231.81900000013411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18030898.558000002</v>
      </c>
      <c r="P14" s="39" t="str">
        <f t="shared" si="5"/>
        <v>합계</v>
      </c>
      <c r="Q14" s="69">
        <f>SUM(Q5:Q13)</f>
        <v>18029101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-1797.5580000001937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7</v>
      </c>
      <c r="Q20" s="53">
        <f>SUM(P20*1000)</f>
        <v>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33</v>
      </c>
      <c r="Q26" s="69">
        <f>SUM(Q19:Q25)</f>
        <v>16000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16193</v>
      </c>
      <c r="P29" s="107">
        <v>16193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I4" sqref="I4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101">
        <f>+'(15)'!E1</f>
        <v>1081</v>
      </c>
      <c r="F1" s="1"/>
      <c r="G1" s="1"/>
      <c r="H1" s="1"/>
      <c r="I1" s="1"/>
      <c r="J1" s="1"/>
      <c r="K1" s="1"/>
      <c r="L1" s="22">
        <f>+ROUND(+O5*0.584/1000,3)</f>
        <v>11.637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10.617000000000001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169.87200000000001</v>
      </c>
      <c r="M3" s="18" t="s">
        <v>10</v>
      </c>
      <c r="N3" s="3"/>
      <c r="O3" s="3"/>
      <c r="P3" s="135" t="str">
        <f>+'(1)'!C1&amp;"년"&amp;'(1)'!E1&amp;"월"&amp;C1&amp;"일"</f>
        <v>2022년12월16일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11720.816999999999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8204.9030000000002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20961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315000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345000</v>
      </c>
      <c r="L5" s="2"/>
      <c r="M5" s="20"/>
      <c r="N5" s="45" t="str">
        <f>+C4</f>
        <v>판매량</v>
      </c>
      <c r="O5" s="46">
        <f>SUM(D4+I4+D17+I17+D35+I35)</f>
        <v>19925.72</v>
      </c>
      <c r="P5" s="47" t="str">
        <f>+E4</f>
        <v>입금액</v>
      </c>
      <c r="Q5" s="48">
        <f>SUM(F4+K4+F17+K17+F35+K35)</f>
        <v>0</v>
      </c>
      <c r="R5" s="7">
        <v>15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222.44200000000001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40.720999999999997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660000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263.16300000000001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12102691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20602493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20602493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42.438000000000002</v>
      </c>
      <c r="E10" s="42" t="str">
        <f>+'(1)'!E10</f>
        <v>OK케시백</v>
      </c>
      <c r="F10" s="44">
        <v>6798</v>
      </c>
      <c r="G10" s="27"/>
      <c r="H10" s="42" t="str">
        <f t="shared" si="2"/>
        <v>고객우대</v>
      </c>
      <c r="I10" s="50">
        <v>49.408000000000001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-1485.3300000000002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-1729.28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91.846000000000004</v>
      </c>
      <c r="P11" s="51" t="str">
        <f t="shared" si="5"/>
        <v>OK케시백</v>
      </c>
      <c r="Q11" s="53">
        <f>SUM(F10+K10+F23+K23+F41+K41)</f>
        <v>6798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-3214.61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12428258.045</v>
      </c>
      <c r="E13" s="29" t="str">
        <f>+'(1)'!E13</f>
        <v>합계</v>
      </c>
      <c r="F13" s="61">
        <f>SUM(F4:F12)</f>
        <v>12427489</v>
      </c>
      <c r="G13" s="62"/>
      <c r="H13" s="29" t="str">
        <f t="shared" si="2"/>
        <v>합계</v>
      </c>
      <c r="I13" s="60">
        <f>SUM((I4-I5-I6-I7-I8-I9)*$E$1+I11)</f>
        <v>8823751.4620000012</v>
      </c>
      <c r="J13" s="29" t="str">
        <f t="shared" si="3"/>
        <v>합계</v>
      </c>
      <c r="K13" s="61">
        <f>IF(K8=0,0,SUM(K4:K12)-F8)</f>
        <v>8844802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-769.04499999992549</v>
      </c>
      <c r="G14" s="27"/>
      <c r="H14" s="27"/>
      <c r="I14" s="27"/>
      <c r="J14" s="27"/>
      <c r="K14" s="67">
        <f>SUM(K13-I13)</f>
        <v>21050.537999998778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21252009.507000003</v>
      </c>
      <c r="P14" s="39" t="str">
        <f t="shared" si="5"/>
        <v>합계</v>
      </c>
      <c r="Q14" s="69">
        <f>SUM(Q5:Q13)</f>
        <v>21272291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20281.492999998853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53</v>
      </c>
      <c r="Q20" s="53">
        <f>SUM(P20*1000)</f>
        <v>53000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12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13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8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55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158</v>
      </c>
      <c r="Q26" s="69">
        <f>SUM(Q19:Q25)</f>
        <v>70000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16193</v>
      </c>
      <c r="P29" s="107">
        <v>16195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L9" sqref="L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101">
        <f>+'(16)'!E1</f>
        <v>1081</v>
      </c>
      <c r="F1" s="1"/>
      <c r="G1" s="1"/>
      <c r="H1" s="1"/>
      <c r="I1" s="1"/>
      <c r="J1" s="1"/>
      <c r="K1" s="1"/>
      <c r="L1" s="22">
        <f>+ROUND(+O5*0.584/1000,3)</f>
        <v>10.345000000000001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10.601000000000001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180.21700000000001</v>
      </c>
      <c r="M3" s="18" t="s">
        <v>10</v>
      </c>
      <c r="N3" s="3"/>
      <c r="O3" s="3"/>
      <c r="P3" s="135" t="str">
        <f>+'(1)'!C1&amp;"년"&amp;'(1)'!E1&amp;"월"&amp;C1&amp;"일"</f>
        <v>2022년12월17일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11194.901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6519.4080000000004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39492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220000</v>
      </c>
      <c r="L5" s="2"/>
      <c r="M5" s="20"/>
      <c r="N5" s="45" t="str">
        <f>+C4</f>
        <v>판매량</v>
      </c>
      <c r="O5" s="46">
        <f>SUM(D4+I4+D17+I17+D35+I35)</f>
        <v>17714.309000000001</v>
      </c>
      <c r="P5" s="47" t="str">
        <f>+E4</f>
        <v>입금액</v>
      </c>
      <c r="Q5" s="48">
        <f>SUM(F4+K4+F17+K17+F35+K35)</f>
        <v>0</v>
      </c>
      <c r="R5" s="7">
        <v>11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103.001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395000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103.001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11787211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18612582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18612582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228.98400000000001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-8014.4400000000005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228.98400000000001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-8014.4400000000005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11982329.460000001</v>
      </c>
      <c r="E13" s="29" t="str">
        <f>+'(1)'!E13</f>
        <v>합계</v>
      </c>
      <c r="F13" s="61">
        <f>SUM(F4:F12)</f>
        <v>11979211</v>
      </c>
      <c r="G13" s="62"/>
      <c r="H13" s="29" t="str">
        <f t="shared" si="2"/>
        <v>합계</v>
      </c>
      <c r="I13" s="60">
        <f>SUM((I4-I5-I6-I7-I8-I9)*$E$1+I11)</f>
        <v>7047480.0480000004</v>
      </c>
      <c r="J13" s="29" t="str">
        <f t="shared" si="3"/>
        <v>합계</v>
      </c>
      <c r="K13" s="61">
        <f>IF(K8=0,0,SUM(K4:K12)-F8)</f>
        <v>7047371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-3118.4600000008941</v>
      </c>
      <c r="G14" s="27"/>
      <c r="H14" s="27"/>
      <c r="I14" s="27"/>
      <c r="J14" s="27"/>
      <c r="K14" s="67">
        <f>SUM(K13-I13)</f>
        <v>-109.04800000041723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19029809.508000001</v>
      </c>
      <c r="P14" s="39" t="str">
        <f t="shared" si="5"/>
        <v>합계</v>
      </c>
      <c r="Q14" s="69">
        <f>SUM(Q5:Q13)</f>
        <v>19026582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-3227.5080000013113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32</v>
      </c>
      <c r="Q20" s="53">
        <f>SUM(P20*1000)</f>
        <v>32000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52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116</v>
      </c>
      <c r="Q26" s="69">
        <f>SUM(Q19:Q25)</f>
        <v>46000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16195</v>
      </c>
      <c r="P29" s="107">
        <v>16200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101">
        <f>+'(17)'!E1</f>
        <v>1081</v>
      </c>
      <c r="F1" s="1"/>
      <c r="G1" s="1"/>
      <c r="H1" s="1"/>
      <c r="I1" s="1"/>
      <c r="J1" s="1"/>
      <c r="K1" s="1"/>
      <c r="L1" s="22">
        <f>+ROUND(+O5*0.584/1000,3)</f>
        <v>7.3419999999999996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10.42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187.56</v>
      </c>
      <c r="M3" s="18" t="s">
        <v>10</v>
      </c>
      <c r="N3" s="3"/>
      <c r="O3" s="3"/>
      <c r="P3" s="135" t="str">
        <f>+'(1)'!C1&amp;"년"&amp;'(1)'!E1&amp;"월"&amp;C1&amp;"일"</f>
        <v>2022년12월18일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7800.5129999999999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4770.9589999999998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26654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305000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215000</v>
      </c>
      <c r="L5" s="2"/>
      <c r="M5" s="20"/>
      <c r="N5" s="45" t="str">
        <f>+C4</f>
        <v>판매량</v>
      </c>
      <c r="O5" s="46">
        <f>SUM(D4+I4+D17+I17+D35+I35)</f>
        <v>12571.472</v>
      </c>
      <c r="P5" s="47" t="str">
        <f>+E4</f>
        <v>입금액</v>
      </c>
      <c r="Q5" s="48">
        <f>SUM(F4+K4+F17+K17+F35+K35)</f>
        <v>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28.617999999999999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520000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28.617999999999999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8087757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13018475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13018475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6000</v>
      </c>
      <c r="G10" s="27"/>
      <c r="H10" s="42" t="str">
        <f t="shared" si="2"/>
        <v>고객우대</v>
      </c>
      <c r="I10" s="50">
        <v>61.966999999999999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-2168.8449999999998</v>
      </c>
      <c r="J11" s="42" t="str">
        <f t="shared" si="3"/>
        <v>모바일</v>
      </c>
      <c r="K11" s="44">
        <v>9000</v>
      </c>
      <c r="L11" s="2"/>
      <c r="M11" s="20"/>
      <c r="N11" s="51" t="str">
        <f t="shared" si="4"/>
        <v>고객우대</v>
      </c>
      <c r="O11" s="54">
        <f>SUM(D10+I10+D23+I23+D41+I41)</f>
        <v>61.966999999999999</v>
      </c>
      <c r="P11" s="51" t="str">
        <f t="shared" si="5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-2168.8449999999998</v>
      </c>
      <c r="P12" s="51" t="str">
        <f t="shared" si="5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8401418.4949999992</v>
      </c>
      <c r="E13" s="29" t="str">
        <f>+'(1)'!E13</f>
        <v>합계</v>
      </c>
      <c r="F13" s="61">
        <f>SUM(F4:F12)</f>
        <v>8401757</v>
      </c>
      <c r="G13" s="62"/>
      <c r="H13" s="29" t="str">
        <f t="shared" si="2"/>
        <v>합계</v>
      </c>
      <c r="I13" s="60">
        <f>SUM((I4-I5-I6-I7-I8-I9)*$E$1+I11)</f>
        <v>5155237.8339999998</v>
      </c>
      <c r="J13" s="29" t="str">
        <f t="shared" si="3"/>
        <v>합계</v>
      </c>
      <c r="K13" s="61">
        <f>IF(K8=0,0,SUM(K4:K12)-F8)</f>
        <v>5155718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338.50500000081956</v>
      </c>
      <c r="G14" s="27"/>
      <c r="H14" s="27"/>
      <c r="I14" s="27"/>
      <c r="J14" s="27"/>
      <c r="K14" s="67">
        <f>SUM(K13-I13)</f>
        <v>480.16600000020117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13556656.328999998</v>
      </c>
      <c r="P14" s="39" t="str">
        <f t="shared" si="5"/>
        <v>합계</v>
      </c>
      <c r="Q14" s="69">
        <f>SUM(Q5:Q13)</f>
        <v>13557475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818.67100000102073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16200</v>
      </c>
      <c r="P29" s="107">
        <v>16200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101">
        <f>+'(18)'!E1</f>
        <v>1081</v>
      </c>
      <c r="F1" s="1"/>
      <c r="G1" s="1"/>
      <c r="H1" s="1"/>
      <c r="I1" s="1"/>
      <c r="J1" s="1"/>
      <c r="K1" s="1"/>
      <c r="L1" s="22">
        <f>+ROUND(+O5*0.584/1000,3)</f>
        <v>11.811999999999999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10.493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199.36700000000002</v>
      </c>
      <c r="M3" s="18" t="s">
        <v>10</v>
      </c>
      <c r="N3" s="3"/>
      <c r="O3" s="3"/>
      <c r="P3" s="135" t="str">
        <f>+'(1)'!C1&amp;"년"&amp;'(1)'!E1&amp;"월"&amp;C1&amp;"일"</f>
        <v>2022년12월19일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12537.914000000001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7687.366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42354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285000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260000</v>
      </c>
      <c r="L5" s="2"/>
      <c r="M5" s="20"/>
      <c r="N5" s="45" t="str">
        <f>+C4</f>
        <v>판매량</v>
      </c>
      <c r="O5" s="46">
        <f>SUM(D4+I4+D17+I17+D35+I35)</f>
        <v>20225.28</v>
      </c>
      <c r="P5" s="47" t="str">
        <f>+E4</f>
        <v>입금액</v>
      </c>
      <c r="Q5" s="48">
        <f>SUM(F4+K4+F17+K17+F35+K35)</f>
        <v>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310.91699999999997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69.716999999999999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545000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380.63399999999996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12922508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20888760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20888760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263.56700000000001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-9224.8450000000012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263.56700000000001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-9224.8450000000012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13208158.912</v>
      </c>
      <c r="E13" s="29" t="str">
        <f>+'(1)'!E13</f>
        <v>합계</v>
      </c>
      <c r="F13" s="61">
        <f>SUM(F4:F12)</f>
        <v>13207508</v>
      </c>
      <c r="G13" s="62"/>
      <c r="H13" s="29" t="str">
        <f t="shared" si="2"/>
        <v>합계</v>
      </c>
      <c r="I13" s="60">
        <f>SUM((I4-I5-I6-I7-I8-I9)*$E$1+I11)</f>
        <v>8234678.5690000001</v>
      </c>
      <c r="J13" s="29" t="str">
        <f t="shared" si="3"/>
        <v>합계</v>
      </c>
      <c r="K13" s="61">
        <f>IF(K8=0,0,SUM(K4:K12)-F8)</f>
        <v>8235252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-650.91200000047684</v>
      </c>
      <c r="G14" s="27"/>
      <c r="H14" s="27"/>
      <c r="I14" s="27"/>
      <c r="J14" s="27"/>
      <c r="K14" s="67">
        <f>SUM(K13-I13)</f>
        <v>573.43099999986589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21442837.481000002</v>
      </c>
      <c r="P14" s="39" t="str">
        <f t="shared" si="5"/>
        <v>합계</v>
      </c>
      <c r="Q14" s="69">
        <f>SUM(Q5:Q13)</f>
        <v>21442760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-77.481000000610948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22</v>
      </c>
      <c r="Q20" s="53">
        <f>SUM(P20*1000)</f>
        <v>22000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8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14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8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61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132</v>
      </c>
      <c r="Q26" s="69">
        <f>SUM(Q19:Q25)</f>
        <v>41000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16200</v>
      </c>
      <c r="P29" s="107">
        <v>16205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6" sqref="R6"/>
    </sheetView>
  </sheetViews>
  <sheetFormatPr defaultRowHeight="27.75" customHeight="1"/>
  <cols>
    <col min="1" max="2" width="9" style="85"/>
    <col min="3" max="3" width="9" style="85" bestFit="1" customWidth="1"/>
    <col min="4" max="4" width="11.375" style="85" customWidth="1"/>
    <col min="5" max="5" width="11.25" style="85" bestFit="1" customWidth="1"/>
    <col min="6" max="6" width="11.375" style="85" customWidth="1"/>
    <col min="7" max="7" width="5" style="85" customWidth="1"/>
    <col min="8" max="8" width="9" style="85"/>
    <col min="9" max="9" width="11.375" style="85" customWidth="1"/>
    <col min="10" max="10" width="11.25" style="85" bestFit="1" customWidth="1"/>
    <col min="11" max="11" width="11.25" style="85" customWidth="1"/>
    <col min="12" max="12" width="11.75" style="85" customWidth="1"/>
    <col min="13" max="13" width="9" style="85"/>
    <col min="14" max="14" width="9" style="85" bestFit="1" customWidth="1"/>
    <col min="15" max="15" width="12.375" style="85" bestFit="1" customWidth="1"/>
    <col min="16" max="16" width="9" style="85" bestFit="1" customWidth="1"/>
    <col min="17" max="18" width="12.375" style="85" bestFit="1" customWidth="1"/>
    <col min="19" max="16384" width="9" style="85"/>
  </cols>
  <sheetData>
    <row r="1" spans="3:22" ht="18.75" customHeight="1">
      <c r="C1" s="66">
        <v>2</v>
      </c>
      <c r="D1" s="84" t="s">
        <v>41</v>
      </c>
      <c r="E1" s="103">
        <f>+'(1)'!I1</f>
        <v>1081</v>
      </c>
      <c r="F1" s="27"/>
      <c r="G1" s="27"/>
      <c r="H1" s="27"/>
      <c r="I1" s="27"/>
      <c r="J1" s="27"/>
      <c r="K1" s="27"/>
      <c r="L1" s="31">
        <f>+ROUND(+O5*0.584/1000,3)</f>
        <v>11.698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13.606999999999999</v>
      </c>
      <c r="M2" s="27" t="s">
        <v>7</v>
      </c>
      <c r="N2" s="123" t="s">
        <v>42</v>
      </c>
      <c r="O2" s="123"/>
      <c r="P2" s="123"/>
      <c r="Q2" s="123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+L2*C1</f>
        <v>27.213999999999999</v>
      </c>
      <c r="M3" s="27" t="s">
        <v>10</v>
      </c>
      <c r="N3" s="32"/>
      <c r="O3" s="32"/>
      <c r="P3" s="122" t="str">
        <f>+'(1)'!C1&amp;"년"&amp;'(1)'!E1&amp;"월"&amp;C1&amp;"일"</f>
        <v>2022년12월2일</v>
      </c>
      <c r="Q3" s="122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12480.984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7549.33</v>
      </c>
      <c r="J4" s="34" t="str">
        <f>+E4</f>
        <v>입금액</v>
      </c>
      <c r="K4" s="36"/>
      <c r="L4" s="37"/>
      <c r="M4" s="86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13454</v>
      </c>
      <c r="S4" s="41" t="s">
        <v>43</v>
      </c>
      <c r="T4" s="27"/>
      <c r="U4" s="27"/>
      <c r="V4" s="27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220000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385000</v>
      </c>
      <c r="L5" s="37"/>
      <c r="M5" s="86"/>
      <c r="N5" s="45" t="str">
        <f>+C4</f>
        <v>판매량</v>
      </c>
      <c r="O5" s="46">
        <f>SUM(D4+I4+D17+I17+D35+I35)</f>
        <v>20030.313999999998</v>
      </c>
      <c r="P5" s="47" t="str">
        <f>+E4</f>
        <v>입금액</v>
      </c>
      <c r="Q5" s="48">
        <f>SUM(F4+K4+F17+K17+F35+K35)</f>
        <v>0</v>
      </c>
      <c r="R5" s="49">
        <v>20</v>
      </c>
      <c r="S5" s="41" t="s">
        <v>44</v>
      </c>
      <c r="T5" s="27"/>
      <c r="U5" s="27"/>
      <c r="V5" s="27"/>
    </row>
    <row r="6" spans="3:22" ht="16.5" customHeight="1">
      <c r="C6" s="87" t="str">
        <f>+'(1)'!C6</f>
        <v>외상전표</v>
      </c>
      <c r="D6" s="50">
        <v>277.12700000000001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37"/>
      <c r="M6" s="86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605000</v>
      </c>
      <c r="R6" s="49">
        <v>2.7</v>
      </c>
      <c r="S6" s="41" t="s">
        <v>45</v>
      </c>
      <c r="T6" s="27"/>
      <c r="U6" s="27"/>
      <c r="V6" s="27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37"/>
      <c r="M7" s="86"/>
      <c r="N7" s="51" t="str">
        <f t="shared" ref="N7:N14" si="4">+C6</f>
        <v>외상전표</v>
      </c>
      <c r="O7" s="54">
        <f>SUM(D6+I6+D19+I19+D37+I37)</f>
        <v>277.12700000000001</v>
      </c>
      <c r="P7" s="51" t="str">
        <f t="shared" ref="P7:P14" si="5">+E6</f>
        <v>천원권</v>
      </c>
      <c r="Q7" s="53">
        <f>SUM(F6+K6+F19+K19+F37+K37)</f>
        <v>4000</v>
      </c>
      <c r="R7" s="40" t="s">
        <v>50</v>
      </c>
      <c r="S7" s="41" t="s">
        <v>6</v>
      </c>
      <c r="T7" s="27"/>
      <c r="U7" s="27"/>
      <c r="V7" s="27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12925333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20659654</v>
      </c>
      <c r="L8" s="37"/>
      <c r="M8" s="86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37"/>
      <c r="M9" s="86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20659654</v>
      </c>
      <c r="R9" s="40"/>
      <c r="S9" s="27"/>
      <c r="T9" s="27"/>
      <c r="U9" s="27"/>
      <c r="V9" s="27"/>
    </row>
    <row r="10" spans="3:22" ht="16.5" customHeight="1">
      <c r="C10" s="87" t="str">
        <f>+'(1)'!C10</f>
        <v>고객우대</v>
      </c>
      <c r="D10" s="50">
        <v>699.30700000000002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37"/>
      <c r="M10" s="86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>
      <c r="C11" s="87" t="str">
        <f>+'(1)'!C11</f>
        <v>-</v>
      </c>
      <c r="D11" s="55">
        <f>SUM(D10*-35)</f>
        <v>-24475.744999999999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20000</v>
      </c>
      <c r="L11" s="37"/>
      <c r="M11" s="86"/>
      <c r="N11" s="51" t="str">
        <f t="shared" si="4"/>
        <v>고객우대</v>
      </c>
      <c r="O11" s="54">
        <f>SUM(D10+I10+D23+I23+D41+I41)</f>
        <v>699.30700000000002</v>
      </c>
      <c r="P11" s="51" t="str">
        <f t="shared" si="5"/>
        <v>OK케시백</v>
      </c>
      <c r="Q11" s="53">
        <f>SUM(F10+K10+F23+K23+F41+K41)</f>
        <v>0</v>
      </c>
      <c r="R11" s="40"/>
      <c r="S11" s="27"/>
      <c r="T11" s="27"/>
      <c r="U11" s="27"/>
      <c r="V11" s="27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20000</v>
      </c>
      <c r="L12" s="37"/>
      <c r="M12" s="86"/>
      <c r="N12" s="51" t="str">
        <f t="shared" si="4"/>
        <v>-</v>
      </c>
      <c r="O12" s="52">
        <f>SUM(O11*-35)</f>
        <v>-24475.744999999999</v>
      </c>
      <c r="P12" s="51" t="str">
        <f t="shared" si="5"/>
        <v>모바일</v>
      </c>
      <c r="Q12" s="53">
        <f>SUM(F11+K11+F24+K24+F42+K42)</f>
        <v>40000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SUM((D4-D5-D6-D7-D8-D9)*$E$1+D11)</f>
        <v>13167893.672</v>
      </c>
      <c r="E13" s="29" t="str">
        <f>+'(1)'!E13</f>
        <v>합계</v>
      </c>
      <c r="F13" s="61">
        <f>SUM(F4:F12)</f>
        <v>13168333</v>
      </c>
      <c r="G13" s="62"/>
      <c r="H13" s="29" t="str">
        <f t="shared" si="2"/>
        <v>합계</v>
      </c>
      <c r="I13" s="60">
        <f>SUM((I4-I5-I6-I7-I8-I9)*$E$1+I11)</f>
        <v>8160825.7299999995</v>
      </c>
      <c r="J13" s="29" t="str">
        <f t="shared" si="3"/>
        <v>합계</v>
      </c>
      <c r="K13" s="61">
        <f>IF(K8=0,0,SUM(K4:K12)-F8)</f>
        <v>8160321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20000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439.32799999974668</v>
      </c>
      <c r="G14" s="27"/>
      <c r="H14" s="27"/>
      <c r="I14" s="27"/>
      <c r="J14" s="27"/>
      <c r="K14" s="67">
        <f>SUM(K13-I13)</f>
        <v>-504.72999999951571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21328719.401999995</v>
      </c>
      <c r="P14" s="39" t="str">
        <f t="shared" si="5"/>
        <v>합계</v>
      </c>
      <c r="Q14" s="69">
        <f>SUM(Q5:Q13)</f>
        <v>21328654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-65.401999999769032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8</v>
      </c>
      <c r="Q19" s="48">
        <f>SUM(P19*1000)</f>
        <v>8000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16</v>
      </c>
      <c r="Q20" s="53">
        <f>SUM(P20*1000)</f>
        <v>16000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6</v>
      </c>
      <c r="Q21" s="53">
        <v>0</v>
      </c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2</v>
      </c>
      <c r="Q22" s="53">
        <f>SUM(P22*1000)</f>
        <v>2000</v>
      </c>
      <c r="R22" s="27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15</v>
      </c>
      <c r="Q23" s="53">
        <v>0</v>
      </c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5</v>
      </c>
      <c r="Q24" s="53">
        <v>0</v>
      </c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83</v>
      </c>
      <c r="Q25" s="76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SUM((I17-I18-I19-I20-I21-I22)*$E$1+I24)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135</v>
      </c>
      <c r="Q26" s="69">
        <f>SUM(Q19:Q25)</f>
        <v>26000</v>
      </c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27"/>
      <c r="Q27" s="27"/>
      <c r="R27" s="27"/>
      <c r="S27" s="27"/>
      <c r="T27" s="27"/>
      <c r="U27" s="27"/>
      <c r="V27" s="27"/>
    </row>
    <row r="28" spans="3:22" ht="27.75" customHeigh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18" t="s">
        <v>54</v>
      </c>
      <c r="O28" s="104" t="s">
        <v>55</v>
      </c>
      <c r="P28" s="104" t="s">
        <v>56</v>
      </c>
      <c r="Q28" s="105" t="s">
        <v>57</v>
      </c>
      <c r="R28" s="27"/>
      <c r="S28" s="27"/>
      <c r="T28" s="27"/>
      <c r="U28" s="27"/>
      <c r="V28" s="27"/>
    </row>
    <row r="29" spans="3:22" ht="27.75" customHeight="1" thickBot="1">
      <c r="C29" s="89"/>
      <c r="D29" s="89"/>
      <c r="E29" s="89"/>
      <c r="F29" s="89"/>
      <c r="G29" s="32"/>
      <c r="H29" s="89"/>
      <c r="I29" s="89"/>
      <c r="J29" s="89"/>
      <c r="K29" s="89"/>
      <c r="L29" s="27"/>
      <c r="M29" s="27"/>
      <c r="N29" s="119"/>
      <c r="O29" s="106">
        <v>16156</v>
      </c>
      <c r="P29" s="107">
        <v>16158</v>
      </c>
      <c r="Q29" s="108">
        <f>P29-O29</f>
        <v>2</v>
      </c>
      <c r="R29" s="27"/>
      <c r="S29" s="27"/>
      <c r="T29" s="27"/>
      <c r="U29" s="27"/>
      <c r="V29" s="27"/>
    </row>
    <row r="30" spans="3:22" ht="27.75" customHeight="1">
      <c r="C30" s="89"/>
      <c r="D30" s="32"/>
      <c r="E30" s="89"/>
      <c r="F30" s="90"/>
      <c r="G30" s="32"/>
      <c r="H30" s="89"/>
      <c r="I30" s="32"/>
      <c r="J30" s="89"/>
      <c r="K30" s="90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spans="3:22" ht="27.75" customHeight="1">
      <c r="C31" s="89"/>
      <c r="D31" s="32"/>
      <c r="E31" s="89"/>
      <c r="F31" s="90"/>
      <c r="G31" s="32"/>
      <c r="H31" s="89"/>
      <c r="I31" s="32"/>
      <c r="J31" s="89"/>
      <c r="K31" s="90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spans="3:22" ht="27.75" customHeight="1">
      <c r="C32" s="89"/>
      <c r="D32" s="91"/>
      <c r="E32" s="89"/>
      <c r="F32" s="90"/>
      <c r="G32" s="32"/>
      <c r="H32" s="89"/>
      <c r="I32" s="91"/>
      <c r="J32" s="89"/>
      <c r="K32" s="90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9"/>
      <c r="D33" s="91"/>
      <c r="E33" s="89"/>
      <c r="F33" s="90"/>
      <c r="G33" s="32"/>
      <c r="H33" s="89"/>
      <c r="I33" s="91"/>
      <c r="J33" s="89"/>
      <c r="K33" s="90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9"/>
      <c r="D34" s="91"/>
      <c r="E34" s="89"/>
      <c r="F34" s="90"/>
      <c r="G34" s="32"/>
      <c r="H34" s="89"/>
      <c r="I34" s="91"/>
      <c r="J34" s="89"/>
      <c r="K34" s="90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9"/>
      <c r="D35" s="91"/>
      <c r="E35" s="89"/>
      <c r="F35" s="90"/>
      <c r="G35" s="32"/>
      <c r="H35" s="89"/>
      <c r="I35" s="91"/>
      <c r="J35" s="89"/>
      <c r="K35" s="90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9"/>
      <c r="D36" s="91"/>
      <c r="E36" s="89"/>
      <c r="F36" s="90"/>
      <c r="G36" s="32"/>
      <c r="H36" s="89"/>
      <c r="I36" s="91"/>
      <c r="J36" s="89"/>
      <c r="K36" s="90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9"/>
      <c r="D37" s="32"/>
      <c r="E37" s="89"/>
      <c r="F37" s="90"/>
      <c r="G37" s="32"/>
      <c r="H37" s="89"/>
      <c r="I37" s="32"/>
      <c r="J37" s="89"/>
      <c r="K37" s="90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92"/>
      <c r="D38" s="93"/>
      <c r="E38" s="92"/>
      <c r="F38" s="94"/>
      <c r="G38" s="93"/>
      <c r="H38" s="92"/>
      <c r="I38" s="93"/>
      <c r="J38" s="92"/>
      <c r="K38" s="94"/>
    </row>
    <row r="39" spans="3:22" ht="27.75" customHeight="1">
      <c r="C39" s="92"/>
      <c r="D39" s="93"/>
      <c r="E39" s="92"/>
      <c r="F39" s="94"/>
      <c r="G39" s="93"/>
      <c r="H39" s="92"/>
      <c r="I39" s="93"/>
      <c r="J39" s="92"/>
      <c r="K39" s="94"/>
    </row>
    <row r="40" spans="3:22" ht="27.75" customHeight="1">
      <c r="F40" s="95"/>
      <c r="K40" s="95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4:O24"/>
    <mergeCell ref="N25:O25"/>
    <mergeCell ref="N22:O22"/>
    <mergeCell ref="N23:O23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101">
        <f>+'(19)'!E1</f>
        <v>1081</v>
      </c>
      <c r="F1" s="1"/>
      <c r="G1" s="1"/>
      <c r="H1" s="1"/>
      <c r="I1" s="1"/>
      <c r="J1" s="1"/>
      <c r="K1" s="1"/>
      <c r="L1" s="22">
        <f>+ROUND(+O5*0.584/1000,3)</f>
        <v>11.026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10.52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210.39999999999998</v>
      </c>
      <c r="M3" s="18" t="s">
        <v>10</v>
      </c>
      <c r="N3" s="3"/>
      <c r="O3" s="3"/>
      <c r="P3" s="135" t="str">
        <f>+'(1)'!C1&amp;"년"&amp;'(1)'!E1&amp;"월"&amp;C1&amp;"일"</f>
        <v>2022년12월20일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11782.205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7097.817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23135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170000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90000</v>
      </c>
      <c r="L5" s="2"/>
      <c r="M5" s="20"/>
      <c r="N5" s="45" t="str">
        <f>+C4</f>
        <v>판매량</v>
      </c>
      <c r="O5" s="46">
        <f>SUM(D4+I4+D17+I17+D35+I35)</f>
        <v>18880.022000000001</v>
      </c>
      <c r="P5" s="47" t="str">
        <f>+E4</f>
        <v>입금액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245.61500000000001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44.353999999999999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260000</v>
      </c>
      <c r="R6" s="7"/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289.96899999999999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12272249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19805757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19805757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530.47299999999996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>
        <v>50.497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-18566.555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-1767.395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580.96999999999991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-20333.949999999997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12452487.235000001</v>
      </c>
      <c r="E13" s="29" t="str">
        <f>+'(1)'!E13</f>
        <v>합계</v>
      </c>
      <c r="F13" s="61">
        <f>SUM(F4:F12)</f>
        <v>12451249</v>
      </c>
      <c r="G13" s="62"/>
      <c r="H13" s="29" t="str">
        <f t="shared" si="2"/>
        <v>합계</v>
      </c>
      <c r="I13" s="60">
        <f>SUM((I4-I5-I6-I7-I8-I9)*$E$1+I11)</f>
        <v>7623026.108</v>
      </c>
      <c r="J13" s="29" t="str">
        <f t="shared" si="3"/>
        <v>합계</v>
      </c>
      <c r="K13" s="61">
        <f>IF(K8=0,0,SUM(K4:K12)-F8)</f>
        <v>7623508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-1238.2350000012666</v>
      </c>
      <c r="G14" s="27"/>
      <c r="H14" s="27"/>
      <c r="I14" s="27"/>
      <c r="J14" s="27"/>
      <c r="K14" s="67">
        <f>SUM(K13-I13)</f>
        <v>481.89199999999255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20075513.343000002</v>
      </c>
      <c r="P14" s="39" t="str">
        <f t="shared" si="5"/>
        <v>합계</v>
      </c>
      <c r="Q14" s="69">
        <f>SUM(Q5:Q13)</f>
        <v>20074757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-756.34300000127405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27</v>
      </c>
      <c r="Q20" s="53">
        <f>SUM(P20*1000)</f>
        <v>27000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6</v>
      </c>
      <c r="Q22" s="53"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23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15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99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196</v>
      </c>
      <c r="Q26" s="69">
        <f>SUM(Q19:Q25)</f>
        <v>49000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16205</v>
      </c>
      <c r="P29" s="107">
        <v>16211</v>
      </c>
      <c r="Q29" s="108">
        <f>P29-O29</f>
        <v>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D11" sqref="D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101">
        <f>+'(20)'!E1</f>
        <v>1081</v>
      </c>
      <c r="F1" s="1"/>
      <c r="G1" s="1"/>
      <c r="H1" s="1"/>
      <c r="I1" s="1"/>
      <c r="J1" s="1"/>
      <c r="K1" s="1"/>
      <c r="L1" s="22">
        <f>+ROUND(+O5*0.584/1000,3)</f>
        <v>10.193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10.504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220.584</v>
      </c>
      <c r="M3" s="18" t="s">
        <v>10</v>
      </c>
      <c r="N3" s="3"/>
      <c r="O3" s="3"/>
      <c r="P3" s="135" t="str">
        <f>+'(1)'!C1&amp;"년"&amp;'(1)'!E1&amp;"월"&amp;C1&amp;"일"</f>
        <v>2022년12월21일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10244.449000000001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7209.2370000000001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41625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250000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290000</v>
      </c>
      <c r="L5" s="2"/>
      <c r="M5" s="20"/>
      <c r="N5" s="45" t="str">
        <f>+C4</f>
        <v>판매량</v>
      </c>
      <c r="O5" s="46">
        <f>SUM(D4+I4+D17+I17+D35+I35)</f>
        <v>17453.686000000002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224.917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44.789000000000001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540000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269.70600000000002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10566541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17983615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17983615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175.643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>
        <v>62.243000000000002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-6147.5050000000001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-2178.5050000000001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237.886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30583</v>
      </c>
      <c r="L12" s="2"/>
      <c r="M12" s="20"/>
      <c r="N12" s="51" t="str">
        <f t="shared" si="4"/>
        <v>-</v>
      </c>
      <c r="O12" s="55">
        <f>SUM(O11*-35)</f>
        <v>-8326.01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10824966.587000001</v>
      </c>
      <c r="E13" s="29" t="str">
        <f>+'(1)'!E13</f>
        <v>합계</v>
      </c>
      <c r="F13" s="61">
        <f>SUM(F4:F12)</f>
        <v>10824541</v>
      </c>
      <c r="G13" s="62"/>
      <c r="H13" s="29" t="str">
        <f t="shared" si="2"/>
        <v>합계</v>
      </c>
      <c r="I13" s="60">
        <f>SUM((I4-I5-I6-I7-I8-I9)*$E$1+I11)</f>
        <v>7742589.7830000008</v>
      </c>
      <c r="J13" s="29" t="str">
        <f t="shared" si="3"/>
        <v>합계</v>
      </c>
      <c r="K13" s="61">
        <f>IF(K8=0,0,SUM(K4:K12)-F8)</f>
        <v>7741657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30583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-425.5870000012219</v>
      </c>
      <c r="G14" s="27"/>
      <c r="H14" s="27"/>
      <c r="I14" s="27"/>
      <c r="J14" s="27"/>
      <c r="K14" s="67">
        <f>SUM(K13-I13)</f>
        <v>-932.78300000075251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18567556.370000001</v>
      </c>
      <c r="P14" s="39" t="str">
        <f t="shared" si="5"/>
        <v>합계</v>
      </c>
      <c r="Q14" s="69">
        <f>SUM(Q5:Q13)</f>
        <v>18566198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-1358.3700000019744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20</v>
      </c>
      <c r="Q19" s="48">
        <f>SUM(P19*1000)</f>
        <v>20000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34</v>
      </c>
      <c r="Q20" s="53">
        <f>SUM(P20*1000)</f>
        <v>34000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16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7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47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133</v>
      </c>
      <c r="Q26" s="69">
        <f>SUM(Q19:Q25)</f>
        <v>56000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16211</v>
      </c>
      <c r="P29" s="107">
        <v>16213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B1" workbookViewId="0">
      <selection activeCell="O5" sqref="O5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101">
        <f>+'(21)'!E1</f>
        <v>1081</v>
      </c>
      <c r="F1" s="1"/>
      <c r="G1" s="1"/>
      <c r="H1" s="1"/>
      <c r="I1" s="1"/>
      <c r="J1" s="1"/>
      <c r="K1" s="1"/>
      <c r="L1" s="22">
        <f>+ROUND(+O5*0.584/1000,3)</f>
        <v>11.672000000000001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10.557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232.25400000000002</v>
      </c>
      <c r="M3" s="18" t="s">
        <v>10</v>
      </c>
      <c r="N3" s="3"/>
      <c r="O3" s="3"/>
      <c r="P3" s="135" t="str">
        <f>+'(1)'!C1&amp;"년"&amp;'(1)'!E1&amp;"월"&amp;C1&amp;"일"</f>
        <v>2022년12월22일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12263.637000000001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7723.4530000000004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21554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195000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400000</v>
      </c>
      <c r="L5" s="2"/>
      <c r="M5" s="20"/>
      <c r="N5" s="45" t="str">
        <f>+C4</f>
        <v>판매량</v>
      </c>
      <c r="O5" s="46">
        <f>SUM(D4+I4+D17+I17+D35+I35)</f>
        <v>19987.09</v>
      </c>
      <c r="P5" s="47" t="str">
        <f>+E4</f>
        <v>입금액</v>
      </c>
      <c r="Q5" s="48">
        <f>SUM(F4+K4+F17+K17+F35+K35)</f>
        <v>0</v>
      </c>
      <c r="R5" s="7">
        <v>15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347.678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27.66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595000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375.33800000000002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12541794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20441308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20441308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341.82799999999997</v>
      </c>
      <c r="E10" s="42" t="str">
        <f>+'(1)'!E10</f>
        <v>OK케시백</v>
      </c>
      <c r="F10" s="44">
        <v>37808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-11963.98</v>
      </c>
      <c r="E11" s="42" t="str">
        <f>+'(1)'!E11</f>
        <v>모바일</v>
      </c>
      <c r="F11" s="44">
        <v>40000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8000</v>
      </c>
      <c r="L11" s="2"/>
      <c r="M11" s="20"/>
      <c r="N11" s="51" t="str">
        <f t="shared" si="4"/>
        <v>고객우대</v>
      </c>
      <c r="O11" s="54">
        <f>SUM(D10+I10+D23+I23+D41+I41)</f>
        <v>341.82799999999997</v>
      </c>
      <c r="P11" s="51" t="str">
        <f t="shared" si="5"/>
        <v>OK케시백</v>
      </c>
      <c r="Q11" s="53">
        <f>SUM(F10+K10+F23+K23+F41+K41)</f>
        <v>37808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50737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-11963.98</v>
      </c>
      <c r="P12" s="51" t="str">
        <f t="shared" si="5"/>
        <v>모바일</v>
      </c>
      <c r="Q12" s="53">
        <f>SUM(F11+K11+F24+K24+F42+K42)</f>
        <v>48000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12869187.699000001</v>
      </c>
      <c r="E13" s="29" t="str">
        <f>+'(1)'!E13</f>
        <v>합계</v>
      </c>
      <c r="F13" s="61">
        <f>SUM(F4:F12)</f>
        <v>12869339</v>
      </c>
      <c r="G13" s="62"/>
      <c r="H13" s="29" t="str">
        <f t="shared" si="2"/>
        <v>합계</v>
      </c>
      <c r="I13" s="60">
        <f>SUM((I4-I5-I6-I7-I8-I9)*$E$1+I11)</f>
        <v>8319152.2330000009</v>
      </c>
      <c r="J13" s="29" t="str">
        <f t="shared" si="3"/>
        <v>합계</v>
      </c>
      <c r="K13" s="61">
        <f>IF(K8=0,0,SUM(K4:K12)-F8)</f>
        <v>8308514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50737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151.30099999904633</v>
      </c>
      <c r="G14" s="27"/>
      <c r="H14" s="27"/>
      <c r="I14" s="27"/>
      <c r="J14" s="27"/>
      <c r="K14" s="67">
        <f>SUM(K13-I13)</f>
        <v>-10638.233000000939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21188339.932</v>
      </c>
      <c r="P14" s="39" t="str">
        <f t="shared" si="5"/>
        <v>합계</v>
      </c>
      <c r="Q14" s="69">
        <f>SUM(Q5:Q13)</f>
        <v>21177853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-10486.932000001892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26</v>
      </c>
      <c r="Q20" s="53">
        <f>SUM(P20*1000)</f>
        <v>26000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3</v>
      </c>
      <c r="Q22" s="53">
        <f>SUM(P22*1000)</f>
        <v>3000</v>
      </c>
      <c r="R22" s="1" t="s">
        <v>63</v>
      </c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9</v>
      </c>
      <c r="Q23" s="53"/>
      <c r="R23" s="18" t="s">
        <v>64</v>
      </c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38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99</v>
      </c>
      <c r="Q26" s="69">
        <f>SUM(Q19:Q25)</f>
        <v>36000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16213</v>
      </c>
      <c r="P29" s="107">
        <v>16228</v>
      </c>
      <c r="Q29" s="108">
        <f>P29-O29</f>
        <v>15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7" t="s">
        <v>62</v>
      </c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7" sqref="I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101">
        <f>+'(22)'!E1</f>
        <v>1081</v>
      </c>
      <c r="F1" s="1"/>
      <c r="G1" s="1"/>
      <c r="H1" s="1"/>
      <c r="I1" s="1"/>
      <c r="J1" s="1"/>
      <c r="K1" s="1"/>
      <c r="L1" s="22">
        <f>+ROUND(+O5*0.584/1000,3)</f>
        <v>12.015000000000001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10.62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244.26</v>
      </c>
      <c r="M3" s="18" t="s">
        <v>10</v>
      </c>
      <c r="N3" s="3"/>
      <c r="O3" s="3"/>
      <c r="P3" s="135" t="str">
        <f>+'(1)'!C1&amp;"년"&amp;'(1)'!E1&amp;"월"&amp;C1&amp;"일"</f>
        <v>2022년12월23일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12588.895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7983.9889999999996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36782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345000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230000</v>
      </c>
      <c r="L5" s="2"/>
      <c r="M5" s="20"/>
      <c r="N5" s="45" t="str">
        <f>+C4</f>
        <v>판매량</v>
      </c>
      <c r="O5" s="46">
        <f>SUM(D4+I4+D17+I17+D35+I35)</f>
        <v>20572.883999999998</v>
      </c>
      <c r="P5" s="47" t="str">
        <f>+E4</f>
        <v>입금액</v>
      </c>
      <c r="Q5" s="48">
        <f>SUM(F4+K4+F17+K17+F35+K35)</f>
        <v>0</v>
      </c>
      <c r="R5" s="7">
        <v>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303.43799999999999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49.5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575000</v>
      </c>
      <c r="R6" s="7">
        <v>1.2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>
        <v>49215</v>
      </c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352.93799999999999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12844351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21184909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49215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21184909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371.83199999999999</v>
      </c>
      <c r="E10" s="42" t="str">
        <f>+'(1)'!E10</f>
        <v>OK케시백</v>
      </c>
      <c r="F10" s="44">
        <v>16352</v>
      </c>
      <c r="G10" s="27"/>
      <c r="H10" s="42" t="str">
        <f t="shared" si="2"/>
        <v>고객우대</v>
      </c>
      <c r="I10" s="50">
        <v>56.276000000000003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-13014.119999999999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-1969.66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428.108</v>
      </c>
      <c r="P11" s="51" t="str">
        <f t="shared" si="5"/>
        <v>OK케시백</v>
      </c>
      <c r="Q11" s="53">
        <f>SUM(F10+K10+F23+K23+F41+K41)</f>
        <v>16352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-14983.78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13267564.897000002</v>
      </c>
      <c r="E13" s="29" t="str">
        <f>+'(1)'!E13</f>
        <v>합계</v>
      </c>
      <c r="F13" s="61">
        <f>SUM(F4:F12)</f>
        <v>13267918</v>
      </c>
      <c r="G13" s="62"/>
      <c r="H13" s="29" t="str">
        <f t="shared" si="2"/>
        <v>합계</v>
      </c>
      <c r="I13" s="60">
        <f>SUM((I4-I5-I6-I7-I8-I9)*$E$1+I11)</f>
        <v>8575212.9489999991</v>
      </c>
      <c r="J13" s="29" t="str">
        <f t="shared" si="3"/>
        <v>합계</v>
      </c>
      <c r="K13" s="61">
        <f>IF(K8=0,0,SUM(K4:K12)-F8)</f>
        <v>8574558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353.10299999825656</v>
      </c>
      <c r="G14" s="27"/>
      <c r="H14" s="27"/>
      <c r="I14" s="27"/>
      <c r="J14" s="27"/>
      <c r="K14" s="67">
        <f>SUM(K13-I13)</f>
        <v>-654.94899999909103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21842777.845999997</v>
      </c>
      <c r="P14" s="39" t="str">
        <f t="shared" si="5"/>
        <v>합계</v>
      </c>
      <c r="Q14" s="69">
        <f>SUM(Q5:Q13)</f>
        <v>21842476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-301.84600000083447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16228</v>
      </c>
      <c r="P29" s="107">
        <v>16228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S17" sqref="S17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11.25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101">
        <f>+'(23)'!E1</f>
        <v>1081</v>
      </c>
      <c r="F1" s="1"/>
      <c r="G1" s="1"/>
      <c r="H1" s="1"/>
      <c r="I1" s="1"/>
      <c r="J1" s="1"/>
      <c r="K1" s="1"/>
      <c r="L1" s="22">
        <f>+ROUND(+O5*0.584/1000,3)</f>
        <v>11.167999999999999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10.643000000000001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255.43200000000002</v>
      </c>
      <c r="M3" s="18" t="s">
        <v>10</v>
      </c>
      <c r="N3" s="3"/>
      <c r="O3" s="3"/>
      <c r="P3" s="135" t="str">
        <f>+'(1)'!C1&amp;"년"&amp;'(1)'!E1&amp;"월"&amp;C1&amp;"일"</f>
        <v>2022년12월24일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12012.294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7111.7129999999997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17812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335000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305000</v>
      </c>
      <c r="L5" s="2"/>
      <c r="M5" s="20"/>
      <c r="N5" s="45" t="str">
        <f>+C4</f>
        <v>판매량</v>
      </c>
      <c r="O5" s="46">
        <f>SUM(D4+I4+D17+I17+D35+I35)</f>
        <v>19124.006999999998</v>
      </c>
      <c r="P5" s="47" t="str">
        <f>+E4</f>
        <v>입금액</v>
      </c>
      <c r="Q5" s="48">
        <f>SUM(F4+K4+F17+K17+F35+K35)</f>
        <v>0</v>
      </c>
      <c r="R5" s="7">
        <v>10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71.688000000000002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640000</v>
      </c>
      <c r="R6" s="7">
        <v>1.6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71.688000000000002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12546674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19924857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19924857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239.71899999999999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-8390.1649999999991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239.71899999999999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-8390.1649999999991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12899404.921</v>
      </c>
      <c r="E13" s="29" t="str">
        <f>+'(1)'!E13</f>
        <v>합계</v>
      </c>
      <c r="F13" s="61">
        <f>SUM(F4:F12)</f>
        <v>12898674</v>
      </c>
      <c r="G13" s="62"/>
      <c r="H13" s="29" t="str">
        <f t="shared" si="2"/>
        <v>합계</v>
      </c>
      <c r="I13" s="60">
        <f>SUM((I4-I5-I6-I7-I8-I9)*$E$1+I11)</f>
        <v>7687761.7529999996</v>
      </c>
      <c r="J13" s="29" t="str">
        <f t="shared" si="3"/>
        <v>합계</v>
      </c>
      <c r="K13" s="61">
        <f>IF(K8=0,0,SUM(K4:K12)-F8)</f>
        <v>7687183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-730.92100000008941</v>
      </c>
      <c r="G14" s="27"/>
      <c r="H14" s="27"/>
      <c r="I14" s="27"/>
      <c r="J14" s="27"/>
      <c r="K14" s="67">
        <f>SUM(K13-I13)</f>
        <v>-578.75299999956042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20587166.673999999</v>
      </c>
      <c r="P14" s="39" t="str">
        <f t="shared" si="5"/>
        <v>합계</v>
      </c>
      <c r="Q14" s="69">
        <f>SUM(Q5:Q13)</f>
        <v>20585857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-1309.6739999996498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22</v>
      </c>
      <c r="Q20" s="53">
        <f>SUM(P20*1000)</f>
        <v>22000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10</v>
      </c>
      <c r="Q22" s="53">
        <f>SUM(P22*1000)</f>
        <v>10000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59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124</v>
      </c>
      <c r="Q26" s="69">
        <f>SUM(Q19:Q25)</f>
        <v>43000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16228</v>
      </c>
      <c r="P29" s="107">
        <v>16238</v>
      </c>
      <c r="Q29" s="108">
        <f>P29-O29</f>
        <v>10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101">
        <f>+'(24)'!E1</f>
        <v>1081</v>
      </c>
      <c r="F1" s="1"/>
      <c r="G1" s="1"/>
      <c r="H1" s="1"/>
      <c r="I1" s="1"/>
      <c r="J1" s="1"/>
      <c r="K1" s="1"/>
      <c r="L1" s="22">
        <f>+ROUND(+O5*0.584/1000,3)</f>
        <v>7.4029999999999996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10.513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262.82499999999999</v>
      </c>
      <c r="M3" s="18" t="s">
        <v>10</v>
      </c>
      <c r="N3" s="3"/>
      <c r="O3" s="3"/>
      <c r="P3" s="135" t="str">
        <f>+'(1)'!C1&amp;"년"&amp;'(1)'!E1&amp;"월"&amp;C1&amp;"일"</f>
        <v>2022년12월25일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8056.2139999999999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4620.1769999999997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41452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115000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300000</v>
      </c>
      <c r="L5" s="2"/>
      <c r="M5" s="20"/>
      <c r="N5" s="45" t="str">
        <f>+C4</f>
        <v>판매량</v>
      </c>
      <c r="O5" s="46">
        <f>SUM(D4+I4+D17+I17+D35+I35)</f>
        <v>12676.391</v>
      </c>
      <c r="P5" s="47" t="str">
        <f>+E4</f>
        <v>입금액</v>
      </c>
      <c r="Q5" s="48">
        <f>SUM(F4+K4+F17+K17+F35+K35)</f>
        <v>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23.111999999999998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415000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23.111999999999998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8416614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13073753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13073753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47173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13000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60173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120696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8708767.3340000007</v>
      </c>
      <c r="E13" s="29" t="str">
        <f>+'(1)'!E13</f>
        <v>합계</v>
      </c>
      <c r="F13" s="61">
        <f>SUM(F4:F12)</f>
        <v>8708483</v>
      </c>
      <c r="G13" s="62"/>
      <c r="H13" s="29" t="str">
        <f t="shared" si="2"/>
        <v>합계</v>
      </c>
      <c r="I13" s="60">
        <f>SUM((I4-I5-I6-I7-I8-I9)*$E$1+I11)</f>
        <v>4969427.2649999997</v>
      </c>
      <c r="J13" s="29" t="str">
        <f t="shared" si="3"/>
        <v>합계</v>
      </c>
      <c r="K13" s="61">
        <f>IF(K8=0,0,SUM(K4:K12)-F8)</f>
        <v>4970139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120696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-284.33400000073016</v>
      </c>
      <c r="G14" s="27"/>
      <c r="H14" s="27"/>
      <c r="I14" s="27"/>
      <c r="J14" s="27"/>
      <c r="K14" s="67">
        <f>SUM(K13-I13)</f>
        <v>711.73500000033528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13678194.599000001</v>
      </c>
      <c r="P14" s="39" t="str">
        <f t="shared" si="5"/>
        <v>합계</v>
      </c>
      <c r="Q14" s="69">
        <f>SUM(Q5:Q13)</f>
        <v>13678622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427.40099999960512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24</v>
      </c>
      <c r="Q20" s="53">
        <f>SUM(P20*1000)</f>
        <v>24000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0</v>
      </c>
      <c r="Q24" s="53">
        <f>SUM(P24*1000)</f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98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137</v>
      </c>
      <c r="Q26" s="69">
        <f>SUM(Q19:Q25)</f>
        <v>31000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16238</v>
      </c>
      <c r="P29" s="107">
        <v>16240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29" sqref="P2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101">
        <f>+'(25)'!E1</f>
        <v>1081</v>
      </c>
      <c r="F1" s="1"/>
      <c r="G1" s="1"/>
      <c r="H1" s="1"/>
      <c r="I1" s="1"/>
      <c r="J1" s="1"/>
      <c r="K1" s="1"/>
      <c r="L1" s="22">
        <f>+ROUND(+O5*0.584/1000,3)</f>
        <v>10.753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10.522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273.572</v>
      </c>
      <c r="M3" s="18" t="s">
        <v>10</v>
      </c>
      <c r="N3" s="3"/>
      <c r="O3" s="3"/>
      <c r="P3" s="135" t="str">
        <f>+'(1)'!C1&amp;"년"&amp;'(1)'!E1&amp;"월"&amp;C1&amp;"일"</f>
        <v>2022년12월26일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11225.472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7186.8639999999996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23023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165000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145000</v>
      </c>
      <c r="L5" s="2"/>
      <c r="M5" s="20"/>
      <c r="N5" s="45" t="str">
        <f>+C4</f>
        <v>판매량</v>
      </c>
      <c r="O5" s="46">
        <f>SUM(D4+I4+D17+I17+D35+I35)</f>
        <v>18412.335999999999</v>
      </c>
      <c r="P5" s="47" t="str">
        <f>+E4</f>
        <v>입금액</v>
      </c>
      <c r="Q5" s="48">
        <f>SUM(F4+K4+F17+K17+F35+K35)</f>
        <v>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286.72199999999998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19.815999999999999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310000</v>
      </c>
      <c r="R6" s="7">
        <v>1.9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306.53799999999995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>
        <v>57.1</v>
      </c>
      <c r="E8" s="42" t="str">
        <f>+'(1)'!E8</f>
        <v>신용카드</v>
      </c>
      <c r="F8" s="44">
        <v>11523389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19116320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57.1</v>
      </c>
      <c r="P9" s="51" t="str">
        <f t="shared" si="5"/>
        <v>신용카드</v>
      </c>
      <c r="Q9" s="53">
        <f>IF(K8=0,F8,IF(F21=0,K8,IF(K21=0,F21,K21)))</f>
        <v>19116320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175.98</v>
      </c>
      <c r="E10" s="42" t="str">
        <f>+'(1)'!E10</f>
        <v>OK케시백</v>
      </c>
      <c r="F10" s="44">
        <v>68000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-6159.2999999999993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175.98</v>
      </c>
      <c r="P11" s="51" t="str">
        <f t="shared" si="5"/>
        <v>OK케시백</v>
      </c>
      <c r="Q11" s="53">
        <f>SUM(F10+K10+F23+K23+F41+K41)</f>
        <v>70000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-6159.2999999999993</v>
      </c>
      <c r="P12" s="51" t="str">
        <f t="shared" si="5"/>
        <v>모바일</v>
      </c>
      <c r="Q12" s="53">
        <f>SUM(F11+K11+F24+K24+F42+K42)</f>
        <v>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11756904.35</v>
      </c>
      <c r="E13" s="29" t="str">
        <f>+'(1)'!E13</f>
        <v>합계</v>
      </c>
      <c r="F13" s="61">
        <f>SUM(F4:F12)</f>
        <v>11756389</v>
      </c>
      <c r="G13" s="62"/>
      <c r="H13" s="29" t="str">
        <f t="shared" si="2"/>
        <v>합계</v>
      </c>
      <c r="I13" s="60">
        <f>SUM((I4-I5-I6-I7-I8-I9)*$E$1+I11)</f>
        <v>7747578.8879999993</v>
      </c>
      <c r="J13" s="29" t="str">
        <f t="shared" si="3"/>
        <v>합계</v>
      </c>
      <c r="K13" s="61">
        <f>IF(K8=0,0,SUM(K4:K12)-F8)</f>
        <v>7747931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-515.34999999962747</v>
      </c>
      <c r="G14" s="27"/>
      <c r="H14" s="27"/>
      <c r="I14" s="27"/>
      <c r="J14" s="27"/>
      <c r="K14" s="67">
        <f>SUM(K13-I13)</f>
        <v>352.1120000006631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19504483.237999998</v>
      </c>
      <c r="P14" s="39" t="str">
        <f t="shared" si="5"/>
        <v>합계</v>
      </c>
      <c r="Q14" s="69">
        <f>SUM(Q5:Q13)</f>
        <v>19504320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-163.23799999896437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21</v>
      </c>
      <c r="Q19" s="48">
        <f>SUM(P19*1000)</f>
        <v>21000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34</v>
      </c>
      <c r="Q20" s="53">
        <f>SUM(P20*1000)</f>
        <v>34000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13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18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14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121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224</v>
      </c>
      <c r="Q26" s="69">
        <f>SUM(Q19:Q25)</f>
        <v>58000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16240</v>
      </c>
      <c r="P29" s="107">
        <v>16243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7" sqref="K7"/>
    </sheetView>
  </sheetViews>
  <sheetFormatPr defaultRowHeight="27.75" customHeight="1"/>
  <cols>
    <col min="1" max="2" width="9" style="10"/>
    <col min="3" max="3" width="9" style="10" bestFit="1" customWidth="1"/>
    <col min="4" max="4" width="12.2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101">
        <f>+'(26)'!E1</f>
        <v>1081</v>
      </c>
      <c r="F1" s="1"/>
      <c r="G1" s="1"/>
      <c r="H1" s="1"/>
      <c r="I1" s="1"/>
      <c r="J1" s="1"/>
      <c r="K1" s="1"/>
      <c r="L1" s="22">
        <f>+ROUND(+O5*0.584/1000,3)</f>
        <v>11.856999999999999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10.571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285.41699999999997</v>
      </c>
      <c r="M3" s="18" t="s">
        <v>10</v>
      </c>
      <c r="N3" s="3"/>
      <c r="O3" s="3"/>
      <c r="P3" s="135" t="str">
        <f>+'(1)'!C1&amp;"년"&amp;'(1)'!E1&amp;"월"&amp;C1&amp;"일"</f>
        <v>2022년12월27일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13121.864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7181.16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38312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295000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410000</v>
      </c>
      <c r="L5" s="2"/>
      <c r="M5" s="20"/>
      <c r="N5" s="45" t="str">
        <f>+C4</f>
        <v>판매량</v>
      </c>
      <c r="O5" s="46">
        <f>SUM(D4+I4+D17+I17+D35+I35)</f>
        <v>20303.023999999998</v>
      </c>
      <c r="P5" s="47" t="str">
        <f>+E4</f>
        <v>입금액</v>
      </c>
      <c r="Q5" s="48">
        <f>SUM(F4+K4+F17+K17+F35+K35)</f>
        <v>0</v>
      </c>
      <c r="R5" s="7">
        <v>9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250.136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705000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>
        <v>84649</v>
      </c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250.136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13493897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20823725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84649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20823725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263.762</v>
      </c>
      <c r="E10" s="42" t="str">
        <f>+'(1)'!E10</f>
        <v>OK케시백</v>
      </c>
      <c r="F10" s="44">
        <v>23251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>
        <v>19000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-9231.67</v>
      </c>
      <c r="E11" s="42" t="str">
        <f>+'(1)'!E11</f>
        <v>모바일</v>
      </c>
      <c r="F11" s="44">
        <v>4000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263.762</v>
      </c>
      <c r="P11" s="51" t="str">
        <f t="shared" si="5"/>
        <v>OK케시백</v>
      </c>
      <c r="Q11" s="53">
        <f>SUM(F10+K10+F23+K23+F41+K41)</f>
        <v>42251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-9231.67</v>
      </c>
      <c r="P12" s="51" t="str">
        <f t="shared" si="5"/>
        <v>모바일</v>
      </c>
      <c r="Q12" s="53">
        <f>SUM(F11+K11+F24+K24+F42+K42)</f>
        <v>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13905106.297999999</v>
      </c>
      <c r="E13" s="29" t="str">
        <f>+'(1)'!E13</f>
        <v>합계</v>
      </c>
      <c r="F13" s="61">
        <f>SUM(F4:F12)</f>
        <v>13903797</v>
      </c>
      <c r="G13" s="62"/>
      <c r="H13" s="29" t="str">
        <f t="shared" si="2"/>
        <v>합계</v>
      </c>
      <c r="I13" s="60">
        <f>SUM((I4-I5-I6-I7-I8-I9)*$E$1+I11)</f>
        <v>7762833.96</v>
      </c>
      <c r="J13" s="29" t="str">
        <f t="shared" si="3"/>
        <v>합계</v>
      </c>
      <c r="K13" s="61">
        <f>IF(K8=0,0,SUM(K4:K12)-F8)</f>
        <v>7762828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-1309.2979999985546</v>
      </c>
      <c r="G14" s="27"/>
      <c r="H14" s="27"/>
      <c r="I14" s="27"/>
      <c r="J14" s="27"/>
      <c r="K14" s="67">
        <f>SUM(K13-I13)</f>
        <v>-5.9599999999627471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21667940.257999998</v>
      </c>
      <c r="P14" s="39" t="str">
        <f t="shared" si="5"/>
        <v>합계</v>
      </c>
      <c r="Q14" s="69">
        <f>SUM(Q5:Q13)</f>
        <v>21666625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-1315.2579999985173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42</v>
      </c>
      <c r="Q20" s="53">
        <f>SUM(P20*1000)</f>
        <v>42000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27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118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216</v>
      </c>
      <c r="Q26" s="69">
        <f>SUM(Q19:Q25)</f>
        <v>52000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7">
        <v>16243</v>
      </c>
      <c r="P29" s="107">
        <v>16244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101">
        <f>+'(27)'!E1</f>
        <v>1081</v>
      </c>
      <c r="F1" s="1"/>
      <c r="G1" s="1"/>
      <c r="H1" s="1"/>
      <c r="I1" s="1"/>
      <c r="J1" s="1"/>
      <c r="K1" s="1"/>
      <c r="L1" s="22">
        <f>+ROUND(+O5*0.584/1000,3)</f>
        <v>11.009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10.587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296.43599999999998</v>
      </c>
      <c r="M3" s="18" t="s">
        <v>10</v>
      </c>
      <c r="N3" s="3"/>
      <c r="O3" s="3"/>
      <c r="P3" s="135" t="str">
        <f>+'(1)'!C1&amp;"년"&amp;'(1)'!E1&amp;"월"&amp;C1&amp;"일"</f>
        <v>2022년12월28일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10964.153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7887.4579999999996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54883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225000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410000</v>
      </c>
      <c r="L5" s="2"/>
      <c r="M5" s="20"/>
      <c r="N5" s="45" t="str">
        <f>+C4</f>
        <v>판매량</v>
      </c>
      <c r="O5" s="46">
        <f>SUM(D4+I4+D17+I17+D35+I35)</f>
        <v>18851.611000000001</v>
      </c>
      <c r="P5" s="47" t="str">
        <f>+E4</f>
        <v>입금액</v>
      </c>
      <c r="Q5" s="48">
        <f>SUM(F4+K4+F17+K17+F35+K35)</f>
        <v>0</v>
      </c>
      <c r="R5" s="7">
        <v>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249.93299999999999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635000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249.93299999999999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11308706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19387104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19387104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277.34899999999999</v>
      </c>
      <c r="E10" s="42" t="str">
        <f>+'(1)'!E10</f>
        <v>OK케시백</v>
      </c>
      <c r="F10" s="44">
        <f>34933+4000</f>
        <v>38933</v>
      </c>
      <c r="G10" s="27"/>
      <c r="H10" s="42" t="str">
        <f t="shared" si="2"/>
        <v>고객우대</v>
      </c>
      <c r="I10" s="50">
        <v>55.758000000000003</v>
      </c>
      <c r="J10" s="42" t="str">
        <f t="shared" si="3"/>
        <v>OK케시백</v>
      </c>
      <c r="K10" s="44">
        <v>33790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-9707.2150000000001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-1951.5300000000002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333.10699999999997</v>
      </c>
      <c r="P11" s="51" t="str">
        <f t="shared" si="5"/>
        <v>OK케시백</v>
      </c>
      <c r="Q11" s="53">
        <f>SUM(F10+K10+F23+K23+F41+K41)</f>
        <v>72723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-11658.744999999999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11572364.605000002</v>
      </c>
      <c r="E13" s="29" t="str">
        <f>+'(1)'!E13</f>
        <v>합계</v>
      </c>
      <c r="F13" s="61">
        <f>SUM(F4:F12)</f>
        <v>11572639</v>
      </c>
      <c r="G13" s="62"/>
      <c r="H13" s="29" t="str">
        <f t="shared" si="2"/>
        <v>합계</v>
      </c>
      <c r="I13" s="60">
        <f>SUM((I4-I5-I6-I7-I8-I9)*$E$1+I11)</f>
        <v>8524390.568</v>
      </c>
      <c r="J13" s="29" t="str">
        <f t="shared" si="3"/>
        <v>합계</v>
      </c>
      <c r="K13" s="61">
        <f>IF(K8=0,0,SUM(K4:K12)-F8)</f>
        <v>8524188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274.39499999769032</v>
      </c>
      <c r="G14" s="27"/>
      <c r="H14" s="27"/>
      <c r="I14" s="27"/>
      <c r="J14" s="27"/>
      <c r="K14" s="67">
        <f>SUM(K13-I13)</f>
        <v>-202.5679999999702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20096755.173</v>
      </c>
      <c r="P14" s="39" t="str">
        <f t="shared" si="5"/>
        <v>합계</v>
      </c>
      <c r="Q14" s="69">
        <f>SUM(Q5:Q13)</f>
        <v>20096827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71.826999997720122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21</v>
      </c>
      <c r="Q19" s="48">
        <f>SUM(P19*1000)</f>
        <v>21000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48</v>
      </c>
      <c r="Q20" s="53">
        <f>SUM(P20*1000)</f>
        <v>48000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19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27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11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52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181</v>
      </c>
      <c r="Q26" s="69">
        <f>SUM(Q19:Q25)</f>
        <v>72000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16244</v>
      </c>
      <c r="P29" s="107">
        <v>16247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5" sqref="R5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101">
        <f>+'(28)'!E1</f>
        <v>1081</v>
      </c>
      <c r="F1" s="1"/>
      <c r="G1" s="1"/>
      <c r="H1" s="1"/>
      <c r="I1" s="1"/>
      <c r="J1" s="1"/>
      <c r="K1" s="1"/>
      <c r="L1" s="22">
        <f>+ROUND(+O5*0.584/1000,3)</f>
        <v>11.401999999999999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10.615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307.83499999999998</v>
      </c>
      <c r="M3" s="18" t="s">
        <v>10</v>
      </c>
      <c r="N3" s="3"/>
      <c r="O3" s="3"/>
      <c r="P3" s="135" t="str">
        <f>+'(1)'!C1&amp;"년"&amp;'(1)'!E1&amp;"월"&amp;C1&amp;"일"</f>
        <v>2022년12월29일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12040.732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7482.6239999999998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36017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110000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320000</v>
      </c>
      <c r="L5" s="2"/>
      <c r="M5" s="20"/>
      <c r="N5" s="45" t="str">
        <f>+C4</f>
        <v>판매량</v>
      </c>
      <c r="O5" s="46">
        <f>SUM(D4+I4+D17+I17+D35+I35)</f>
        <v>19523.356</v>
      </c>
      <c r="P5" s="47" t="str">
        <f>+E4</f>
        <v>입금액</v>
      </c>
      <c r="Q5" s="48">
        <f>SUM(F4+K4+F17+K17+F35+K35)</f>
        <v>0</v>
      </c>
      <c r="R5" s="7">
        <v>10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326.77199999999999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23.763000000000002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430000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350.53499999999997</v>
      </c>
      <c r="P7" s="51" t="str">
        <f t="shared" ref="P7:P14" si="5">+E6</f>
        <v>천원권</v>
      </c>
      <c r="Q7" s="53">
        <f>SUM(F6+K6+F19+K19+F37+K37)</f>
        <v>8000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12443020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20160061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20160061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57.725000000000001</v>
      </c>
      <c r="E10" s="42" t="str">
        <f>+'(1)'!E10</f>
        <v>OK케시백</v>
      </c>
      <c r="F10" s="44">
        <v>93585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-2020.375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57.725000000000001</v>
      </c>
      <c r="P11" s="51" t="str">
        <f t="shared" si="5"/>
        <v>OK케시백</v>
      </c>
      <c r="Q11" s="53">
        <f>SUM(F10+K10+F23+K23+F41+K41)</f>
        <v>93585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21620</v>
      </c>
      <c r="L12" s="2"/>
      <c r="M12" s="20"/>
      <c r="N12" s="51" t="str">
        <f t="shared" si="4"/>
        <v>-</v>
      </c>
      <c r="O12" s="55">
        <f>SUM(O11*-35)</f>
        <v>-2020.375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12660770.385</v>
      </c>
      <c r="E13" s="29" t="str">
        <f>+'(1)'!E13</f>
        <v>합계</v>
      </c>
      <c r="F13" s="61">
        <f>SUM(F4:F12)</f>
        <v>12660605</v>
      </c>
      <c r="G13" s="62"/>
      <c r="H13" s="29" t="str">
        <f t="shared" si="2"/>
        <v>합계</v>
      </c>
      <c r="I13" s="60">
        <f>SUM((I4-I5-I6-I7-I8-I9)*$E$1+I11)</f>
        <v>8063028.7409999995</v>
      </c>
      <c r="J13" s="29" t="str">
        <f t="shared" si="3"/>
        <v>합계</v>
      </c>
      <c r="K13" s="61">
        <f>IF(K8=0,0,SUM(K4:K12)-F8)</f>
        <v>8062661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21620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-165.38499999977648</v>
      </c>
      <c r="G14" s="27"/>
      <c r="H14" s="27"/>
      <c r="I14" s="27"/>
      <c r="J14" s="27"/>
      <c r="K14" s="67">
        <f>SUM(K13-I13)</f>
        <v>-367.74099999945611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20723799.125999998</v>
      </c>
      <c r="P14" s="39" t="str">
        <f t="shared" si="5"/>
        <v>합계</v>
      </c>
      <c r="Q14" s="69">
        <f>SUM(Q5:Q13)</f>
        <v>20723266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-533.12599999923259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42</v>
      </c>
      <c r="Q20" s="53">
        <v>42000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22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91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191</v>
      </c>
      <c r="Q26" s="69">
        <f>SUM(Q19:Q25)</f>
        <v>59000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16247</v>
      </c>
      <c r="P29" s="107">
        <v>16249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5" sqref="R5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103">
        <f>+'(2)'!E1</f>
        <v>1081</v>
      </c>
      <c r="F1" s="1"/>
      <c r="G1" s="1"/>
      <c r="H1" s="1"/>
      <c r="I1" s="1"/>
      <c r="J1" s="1"/>
      <c r="K1" s="1"/>
      <c r="L1" s="21">
        <f>+ROUND(+O5*0.584/1000,3)</f>
        <v>9.8810000000000002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12.365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37.094999999999999</v>
      </c>
      <c r="M3" s="18" t="s">
        <v>10</v>
      </c>
      <c r="N3" s="3"/>
      <c r="O3" s="3"/>
      <c r="P3" s="135" t="str">
        <f>+'(1)'!C1&amp;"년"&amp;'(1)'!E1&amp;"월"&amp;C1&amp;"일"</f>
        <v>2022년12월3일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9669.6020000000008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7249.1469999999999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30679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65000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250000</v>
      </c>
      <c r="L5" s="2"/>
      <c r="M5" s="20"/>
      <c r="N5" s="45" t="str">
        <f>+C4</f>
        <v>판매량</v>
      </c>
      <c r="O5" s="46">
        <f>SUM(D4+I4+D17+I17+D35+I35)</f>
        <v>16918.749</v>
      </c>
      <c r="P5" s="47" t="str">
        <f>+E4</f>
        <v>입금액</v>
      </c>
      <c r="Q5" s="48">
        <f>SUM(F4+K4+F17+K17+F35+K35)</f>
        <v>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46.514000000000003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315000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46.514000000000003</v>
      </c>
      <c r="P7" s="51" t="str">
        <f t="shared" ref="P7:P14" si="5">+E6</f>
        <v>천원권</v>
      </c>
      <c r="Q7" s="53">
        <f>SUM(F6+K6+F19+K19+F37+K37)</f>
        <v>2000</v>
      </c>
      <c r="R7" s="5" t="s">
        <v>50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10281870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17864831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17864831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167.10499999999999</v>
      </c>
      <c r="E10" s="42" t="str">
        <f>+'(1)'!E10</f>
        <v>OK케시백</v>
      </c>
      <c r="F10" s="44">
        <v>34708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-5848.6749999999993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167.10499999999999</v>
      </c>
      <c r="P11" s="51" t="str">
        <f t="shared" si="5"/>
        <v>OK케시백</v>
      </c>
      <c r="Q11" s="53">
        <f>SUM(F10+K10+F23+K23+F41+K41)</f>
        <v>34708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-5848.6749999999993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10396709.453000002</v>
      </c>
      <c r="E13" s="29" t="str">
        <f>+'(1)'!E13</f>
        <v>합계</v>
      </c>
      <c r="F13" s="61">
        <f>SUM(F4:F12)</f>
        <v>10393578</v>
      </c>
      <c r="G13" s="62"/>
      <c r="H13" s="29" t="str">
        <f t="shared" si="2"/>
        <v>합계</v>
      </c>
      <c r="I13" s="60">
        <f>SUM((I4-I5-I6-I7-I8-I9)*$E$1+I11)</f>
        <v>7836327.9069999997</v>
      </c>
      <c r="J13" s="29" t="str">
        <f t="shared" si="3"/>
        <v>합계</v>
      </c>
      <c r="K13" s="61">
        <f>IF(K8=0,0,SUM(K4:K12)-F8)</f>
        <v>7832961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-3131.4530000016093</v>
      </c>
      <c r="G14" s="27"/>
      <c r="H14" s="27"/>
      <c r="I14" s="27"/>
      <c r="J14" s="27"/>
      <c r="K14" s="67">
        <f>SUM(K13-I13)</f>
        <v>-3366.9069999996573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18233037.359999999</v>
      </c>
      <c r="P14" s="39" t="str">
        <f t="shared" si="5"/>
        <v>합계</v>
      </c>
      <c r="Q14" s="69">
        <f>SUM(Q5:Q13)</f>
        <v>18226539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-6498.3600000012666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37</v>
      </c>
      <c r="Q20" s="53">
        <f>SUM(P20*1000)</f>
        <v>37000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19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68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164</v>
      </c>
      <c r="Q26" s="69">
        <f>SUM(Q19:Q25)</f>
        <v>59000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16158</v>
      </c>
      <c r="P29" s="107">
        <v>16163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101">
        <f>+'(29)'!E1</f>
        <v>1081</v>
      </c>
      <c r="F1" s="1"/>
      <c r="G1" s="1"/>
      <c r="H1" s="1"/>
      <c r="I1" s="1"/>
      <c r="J1" s="1"/>
      <c r="K1" s="1"/>
      <c r="L1" s="22">
        <f>+ROUND(+O5*0.584/1000,3)</f>
        <v>11.137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10.632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318.95999999999998</v>
      </c>
      <c r="M3" s="18" t="s">
        <v>10</v>
      </c>
      <c r="N3" s="3"/>
      <c r="O3" s="3"/>
      <c r="P3" s="135" t="str">
        <f>+'(1)'!C1&amp;"년"&amp;'(1)'!E1&amp;"월"&amp;C1&amp;"일"</f>
        <v>2022년12월30일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11927.116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7143.0690000000004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43621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160000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420000</v>
      </c>
      <c r="L5" s="2"/>
      <c r="M5" s="20"/>
      <c r="N5" s="45" t="str">
        <f>+C4</f>
        <v>판매량</v>
      </c>
      <c r="O5" s="46">
        <f>SUM(D4+I4+D17+I17+D35+I35)</f>
        <v>19070.185000000001</v>
      </c>
      <c r="P5" s="47" t="str">
        <f>+E4</f>
        <v>입금액</v>
      </c>
      <c r="Q5" s="48">
        <f>SUM(F4+K4+F17+K17+F35+K35)</f>
        <v>0</v>
      </c>
      <c r="R5" s="7">
        <v>7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394.36700000000002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580000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394.36700000000002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12201697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19482256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19482256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16455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20000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35000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36455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50000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12466901.669</v>
      </c>
      <c r="E13" s="29" t="str">
        <f>+'(1)'!E13</f>
        <v>합계</v>
      </c>
      <c r="F13" s="61">
        <f>SUM(F4:F12)</f>
        <v>12467152</v>
      </c>
      <c r="G13" s="62"/>
      <c r="H13" s="29" t="str">
        <f t="shared" si="2"/>
        <v>합계</v>
      </c>
      <c r="I13" s="60">
        <f>SUM((I4-I5-I6-I7-I8-I9)*$E$1+I11)</f>
        <v>7721657.5890000006</v>
      </c>
      <c r="J13" s="29" t="str">
        <f t="shared" si="3"/>
        <v>합계</v>
      </c>
      <c r="K13" s="61">
        <f>IF(K8=0,0,SUM(K4:K12)-F8)</f>
        <v>7721559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250.33100000023842</v>
      </c>
      <c r="G14" s="27"/>
      <c r="H14" s="27"/>
      <c r="I14" s="27"/>
      <c r="J14" s="27"/>
      <c r="K14" s="67">
        <f>SUM(K13-I13)</f>
        <v>-98.589000000618398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20188559.258000005</v>
      </c>
      <c r="P14" s="39" t="str">
        <f t="shared" si="5"/>
        <v>합계</v>
      </c>
      <c r="Q14" s="69">
        <f>SUM(Q5:Q13)</f>
        <v>20188711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151.74199999962002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38</v>
      </c>
      <c r="Q19" s="48">
        <f>SUM(P19*1000)</f>
        <v>38000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86</v>
      </c>
      <c r="Q20" s="53">
        <f>SUM(P20*1000)</f>
        <v>86000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25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35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15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117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318</v>
      </c>
      <c r="Q26" s="69">
        <f>SUM(Q19:Q25)</f>
        <v>126000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16249</v>
      </c>
      <c r="P29" s="107">
        <v>16251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F21" sqref="F2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101">
        <f>+'(30)'!$E$1</f>
        <v>1081</v>
      </c>
      <c r="F1" s="1"/>
      <c r="G1" s="1"/>
      <c r="H1" s="1"/>
      <c r="I1" s="1"/>
      <c r="J1" s="1"/>
      <c r="K1" s="1"/>
      <c r="L1" s="22">
        <f>+ROUND(+O5*0.584/1000,3)</f>
        <v>6.0949999999999998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10.486000000000001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325.06600000000003</v>
      </c>
      <c r="M3" s="18" t="s">
        <v>10</v>
      </c>
      <c r="N3" s="3"/>
      <c r="O3" s="3"/>
      <c r="P3" s="135" t="str">
        <f>+'(1)'!C1&amp;"년"&amp;'(1)'!E1&amp;"월"&amp;C1&amp;"일"</f>
        <v>2022년12월31일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9393.1759999999995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1043.81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32905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290000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35000</v>
      </c>
      <c r="L5" s="2"/>
      <c r="M5" s="20"/>
      <c r="N5" s="45" t="str">
        <f>+C4</f>
        <v>판매량</v>
      </c>
      <c r="O5" s="46">
        <f>SUM(D4+I4+D17+I17+D35+I35)</f>
        <v>10436.985999999999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41.377000000000002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325000</v>
      </c>
      <c r="R6" s="7">
        <v>1.9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>
        <v>25000</v>
      </c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41.377000000000002</v>
      </c>
      <c r="P7" s="51" t="str">
        <f t="shared" ref="P7:P14" si="5">+E6</f>
        <v>천원권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9726135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10819478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25000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10819478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33.512999999999998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-1172.9549999999999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33.512999999999998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51721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-1172.9549999999999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10108121.763999999</v>
      </c>
      <c r="E13" s="29" t="str">
        <f>+'(1)'!E13</f>
        <v>합계</v>
      </c>
      <c r="F13" s="61">
        <f>SUM(F4:F12)</f>
        <v>10107856</v>
      </c>
      <c r="G13" s="62"/>
      <c r="H13" s="29" t="str">
        <f t="shared" si="2"/>
        <v>합계</v>
      </c>
      <c r="I13" s="60">
        <f>SUM((I4-I5-I6-I7-I8-I9)*$E$1+I11)</f>
        <v>1128358.6099999999</v>
      </c>
      <c r="J13" s="29" t="str">
        <f t="shared" si="3"/>
        <v>합계</v>
      </c>
      <c r="K13" s="61">
        <f>IF(K8=0,0,SUM(K4:K12)-F8)</f>
        <v>1128343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51721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-265.76399999856949</v>
      </c>
      <c r="G14" s="27"/>
      <c r="H14" s="27"/>
      <c r="I14" s="27"/>
      <c r="J14" s="27"/>
      <c r="K14" s="67">
        <f>SUM(K13-I13)</f>
        <v>-15.609999999869615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11236480.373999998</v>
      </c>
      <c r="P14" s="39" t="str">
        <f t="shared" si="5"/>
        <v>합계</v>
      </c>
      <c r="Q14" s="69">
        <f>SUM(Q5:Q13)</f>
        <v>11236199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-281.3739999984391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33</v>
      </c>
      <c r="Q20" s="53">
        <f>SUM(P20*1000)</f>
        <v>33000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2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18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3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93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159</v>
      </c>
      <c r="Q26" s="69">
        <f>SUM(Q19:Q25)</f>
        <v>43000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16251</v>
      </c>
      <c r="P29" s="107">
        <v>16256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103">
        <f>+'(3)'!E1</f>
        <v>1081</v>
      </c>
      <c r="F1" s="1"/>
      <c r="G1" s="1"/>
      <c r="H1" s="1"/>
      <c r="I1" s="1"/>
      <c r="J1" s="1"/>
      <c r="K1" s="1"/>
      <c r="L1" s="21">
        <f>+ROUND(+O5*0.584/1000,3)</f>
        <v>7.0810000000000004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11.044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44.176000000000002</v>
      </c>
      <c r="M3" s="18" t="s">
        <v>10</v>
      </c>
      <c r="N3" s="3"/>
      <c r="O3" s="3"/>
      <c r="P3" s="135" t="str">
        <f>+'(1)'!C1&amp;"년"&amp;'(1)'!E1&amp;"월"&amp;C1&amp;"일"</f>
        <v>2022년12월4일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7818.1989999999996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4306.4560000000001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20317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300000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290000</v>
      </c>
      <c r="L5" s="2"/>
      <c r="M5" s="20"/>
      <c r="N5" s="45" t="str">
        <f>+C4</f>
        <v>판매량</v>
      </c>
      <c r="O5" s="46">
        <f>SUM(D4+I4+D17+I17+D35+I35)</f>
        <v>12124.654999999999</v>
      </c>
      <c r="P5" s="47" t="str">
        <f>+E4</f>
        <v>입금액</v>
      </c>
      <c r="Q5" s="48">
        <f>SUM(F4+K4+F17+K17+F35+K35)</f>
        <v>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590000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8129497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12419917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12419917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59.216999999999999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-2072.5949999999998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59.216999999999999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69292</v>
      </c>
      <c r="L12" s="2"/>
      <c r="M12" s="20"/>
      <c r="N12" s="51" t="str">
        <f t="shared" si="4"/>
        <v>-</v>
      </c>
      <c r="O12" s="55">
        <f>SUM(O11*-35)</f>
        <v>-2072.5949999999998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8449400.5239999983</v>
      </c>
      <c r="E13" s="29" t="str">
        <f>+'(1)'!E13</f>
        <v>합계</v>
      </c>
      <c r="F13" s="61">
        <f>SUM(F4:F12)</f>
        <v>8448497</v>
      </c>
      <c r="G13" s="62"/>
      <c r="H13" s="29" t="str">
        <f t="shared" si="2"/>
        <v>합계</v>
      </c>
      <c r="I13" s="60">
        <f>SUM((I4-I5-I6-I7-I8-I9)*$E$1+I11)</f>
        <v>4655278.9359999998</v>
      </c>
      <c r="J13" s="29" t="str">
        <f t="shared" si="3"/>
        <v>합계</v>
      </c>
      <c r="K13" s="61">
        <f>IF(K8=0,0,SUM(K4:K12)-F8)</f>
        <v>4655712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69292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-903.52399999834597</v>
      </c>
      <c r="G14" s="27"/>
      <c r="H14" s="27"/>
      <c r="I14" s="27"/>
      <c r="J14" s="27"/>
      <c r="K14" s="67">
        <f>SUM(K13-I13)</f>
        <v>433.06400000024587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13104679.459999997</v>
      </c>
      <c r="P14" s="39" t="str">
        <f t="shared" si="5"/>
        <v>합계</v>
      </c>
      <c r="Q14" s="69">
        <f>SUM(Q5:Q13)</f>
        <v>13104209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-470.4599999981001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12</v>
      </c>
      <c r="Q20" s="53">
        <f>SUM(P20*1000)</f>
        <v>12000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3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28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47</v>
      </c>
      <c r="Q26" s="69">
        <f>SUM(Q19:Q25)</f>
        <v>16000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16163</v>
      </c>
      <c r="P29" s="107">
        <v>16163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103">
        <f>+'(4)'!E1</f>
        <v>1081</v>
      </c>
      <c r="F1" s="1"/>
      <c r="G1" s="1"/>
      <c r="H1" s="1"/>
      <c r="I1" s="101"/>
      <c r="J1" s="1"/>
      <c r="K1" s="1"/>
      <c r="L1" s="21">
        <f>+ROUND(+O5*0.584/1000,3)</f>
        <v>10.882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02"/>
      <c r="E2" s="1"/>
      <c r="F2" s="1"/>
      <c r="G2" s="1"/>
      <c r="H2" s="1">
        <v>2</v>
      </c>
      <c r="I2" s="102"/>
      <c r="J2" s="1"/>
      <c r="K2" s="1"/>
      <c r="L2" s="21">
        <f>ROUND((+'(4)'!L2*(C1-1)+L1)/C1,3)</f>
        <v>11.012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55.06</v>
      </c>
      <c r="M3" s="18" t="s">
        <v>10</v>
      </c>
      <c r="N3" s="3"/>
      <c r="O3" s="3"/>
      <c r="P3" s="135" t="str">
        <f>+'(1)'!C1&amp;"년"&amp;'(1)'!E1&amp;"월"&amp;C1&amp;"일"</f>
        <v>2022년12월5일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11631.563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7001.59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38289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215000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105000</v>
      </c>
      <c r="L5" s="2"/>
      <c r="M5" s="20"/>
      <c r="N5" s="45" t="str">
        <f>+C4</f>
        <v>판매량</v>
      </c>
      <c r="O5" s="46">
        <f>SUM(D4+I4+D17+I17+D35+I35)</f>
        <v>18633.152999999998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361.35500000000002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23.919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320000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>
        <v>31459</v>
      </c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385.274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11735513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19167542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31459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19167542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158.50700000000001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48.167000000000002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-5547.7449999999999</v>
      </c>
      <c r="E11" s="42" t="str">
        <f>+'(1)'!E11</f>
        <v>모바일</v>
      </c>
      <c r="F11" s="44">
        <v>35000</v>
      </c>
      <c r="G11" s="27"/>
      <c r="H11" s="87" t="str">
        <f t="shared" si="2"/>
        <v>-</v>
      </c>
      <c r="I11" s="55">
        <f>SUM(I10*-35)</f>
        <v>-1685.845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206.67400000000001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159691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-7233.59</v>
      </c>
      <c r="P12" s="51" t="str">
        <f t="shared" si="5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12177547.103000002</v>
      </c>
      <c r="E13" s="29" t="str">
        <f>+'(1)'!E13</f>
        <v>합계</v>
      </c>
      <c r="F13" s="61">
        <f>SUM(F4:F12)</f>
        <v>12177663</v>
      </c>
      <c r="G13" s="62"/>
      <c r="H13" s="29" t="str">
        <f t="shared" si="2"/>
        <v>합계</v>
      </c>
      <c r="I13" s="60">
        <f>SUM((I4-I5-I6-I7-I8-I9)*$E$1+I11)</f>
        <v>7541176.506000001</v>
      </c>
      <c r="J13" s="29" t="str">
        <f t="shared" si="3"/>
        <v>합계</v>
      </c>
      <c r="K13" s="61">
        <f>IF(K8=0,0,SUM(K4:K12)-F8)</f>
        <v>7541029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159691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115.89699999801815</v>
      </c>
      <c r="G14" s="27"/>
      <c r="H14" s="27"/>
      <c r="I14" s="27"/>
      <c r="J14" s="27"/>
      <c r="K14" s="67">
        <f>SUM(K13-I13)</f>
        <v>-147.50600000098348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19718723.608999997</v>
      </c>
      <c r="P14" s="39" t="str">
        <f t="shared" si="5"/>
        <v>합계</v>
      </c>
      <c r="Q14" s="69">
        <f>SUM(Q5:Q13)</f>
        <v>19718692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-31.609000002965331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9</v>
      </c>
      <c r="Q20" s="53">
        <f>SUM(P20*1000)</f>
        <v>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13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16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5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48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107</v>
      </c>
      <c r="Q26" s="69">
        <f>SUM(Q19:Q25)</f>
        <v>25000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16163</v>
      </c>
      <c r="P29" s="107">
        <v>16166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R8" sqref="R8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103">
        <f>+'(5)'!E1</f>
        <v>1081</v>
      </c>
      <c r="F1" s="1"/>
      <c r="G1" s="1"/>
      <c r="H1" s="1"/>
      <c r="I1" s="1"/>
      <c r="J1" s="1"/>
      <c r="K1" s="1"/>
      <c r="L1" s="21">
        <f>+ROUND(+O5*0.584/1000,3)</f>
        <v>11.058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11.02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66.12</v>
      </c>
      <c r="M3" s="18" t="s">
        <v>10</v>
      </c>
      <c r="N3" s="3"/>
      <c r="O3" s="3"/>
      <c r="P3" s="135" t="str">
        <f>+'(1)'!C1&amp;"년"&amp;'(1)'!E1&amp;"월"&amp;C1&amp;"일"</f>
        <v>2022년12월6일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12062.977000000001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6872.45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18772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270000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155000</v>
      </c>
      <c r="L5" s="2"/>
      <c r="M5" s="20"/>
      <c r="N5" s="45" t="str">
        <f>+C4</f>
        <v>판매량</v>
      </c>
      <c r="O5" s="46">
        <f>SUM(D4+I4+D17+I17+D35+I35)</f>
        <v>18935.427</v>
      </c>
      <c r="P5" s="47" t="str">
        <f>+E4</f>
        <v>입금액</v>
      </c>
      <c r="Q5" s="48">
        <f>SUM(F4+K4+F17+K17+F35+K35)</f>
        <v>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281.05200000000002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20.667000000000002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425000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301.71900000000005</v>
      </c>
      <c r="P7" s="51" t="str">
        <f t="shared" ref="P7:P14" si="5">+E6</f>
        <v>천원권</v>
      </c>
      <c r="Q7" s="53">
        <f>SUM(F6+K6+F19+K19+F37+K37)</f>
        <v>8000</v>
      </c>
      <c r="R7" s="5" t="s">
        <v>61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12412410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19659727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19659727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228.72200000000001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-8005.27</v>
      </c>
      <c r="E11" s="42" t="str">
        <f>+'(1)'!E11</f>
        <v>모바일</v>
      </c>
      <c r="F11" s="44">
        <v>40000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228.72200000000001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-8005.27</v>
      </c>
      <c r="P12" s="51" t="str">
        <f t="shared" si="5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12728255.655000001</v>
      </c>
      <c r="E13" s="29" t="str">
        <f>+'(1)'!E13</f>
        <v>합계</v>
      </c>
      <c r="F13" s="61">
        <f>SUM(F4:F12)</f>
        <v>12728410</v>
      </c>
      <c r="G13" s="62"/>
      <c r="H13" s="29" t="str">
        <f t="shared" si="2"/>
        <v>합계</v>
      </c>
      <c r="I13" s="60">
        <f>SUM((I4-I5-I6-I7-I8-I9)*$E$1+I11)</f>
        <v>7406777.4229999995</v>
      </c>
      <c r="J13" s="29" t="str">
        <f t="shared" si="3"/>
        <v>합계</v>
      </c>
      <c r="K13" s="61">
        <f>IF(K8=0,0,SUM(K4:K12)-F8)</f>
        <v>7406317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154.34499999880791</v>
      </c>
      <c r="G14" s="27"/>
      <c r="H14" s="27"/>
      <c r="I14" s="27"/>
      <c r="J14" s="27"/>
      <c r="K14" s="67">
        <f>SUM(K13-I13)</f>
        <v>-460.42299999948591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20135033.077999998</v>
      </c>
      <c r="P14" s="39" t="str">
        <f t="shared" si="5"/>
        <v>합계</v>
      </c>
      <c r="Q14" s="69">
        <f>SUM(Q5:Q13)</f>
        <v>20134727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-306.078000000678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21</v>
      </c>
      <c r="Q19" s="48">
        <f>SUM(P19*1000)</f>
        <v>21000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31</v>
      </c>
      <c r="Q20" s="53">
        <f>SUM(P20*1000)</f>
        <v>31000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20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76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167</v>
      </c>
      <c r="Q26" s="69">
        <f>SUM(Q19:Q25)</f>
        <v>55000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16166</v>
      </c>
      <c r="P29" s="107">
        <v>16169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8" sqref="K8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103">
        <f>+'(6)'!E1</f>
        <v>1081</v>
      </c>
      <c r="F1" s="1"/>
      <c r="G1" s="1"/>
      <c r="H1" s="1"/>
      <c r="I1" s="1"/>
      <c r="J1" s="1"/>
      <c r="K1" s="1"/>
      <c r="L1" s="21">
        <f>+ROUND(+O5*0.584/1000,3)</f>
        <v>11.212999999999999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11.048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77.335999999999999</v>
      </c>
      <c r="M3" s="18" t="s">
        <v>10</v>
      </c>
      <c r="N3" s="3"/>
      <c r="O3" s="3"/>
      <c r="P3" s="135" t="str">
        <f>+'(1)'!C1&amp;"년"&amp;'(1)'!E1&amp;"월"&amp;C1&amp;"일"</f>
        <v>2022년12월7일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12190.7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7010.3620000000001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35859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290000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280000</v>
      </c>
      <c r="L5" s="2"/>
      <c r="M5" s="20"/>
      <c r="N5" s="45" t="str">
        <f>+C4</f>
        <v>판매량</v>
      </c>
      <c r="O5" s="46">
        <f>SUM(D4+I4+D17+I17+D35+I35)</f>
        <v>19201.062000000002</v>
      </c>
      <c r="P5" s="47" t="str">
        <f>+E4</f>
        <v>입금액</v>
      </c>
      <c r="Q5" s="48">
        <f>SUM(F4+K4+F17+K17+F35+K35)</f>
        <v>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355.26400000000001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570000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355.26400000000001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12481924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19780851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19780851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310.78300000000002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47.985999999999997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-10877.405000000001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-1679.51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358.76900000000001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-12556.915000000001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12783228.911000002</v>
      </c>
      <c r="E13" s="29" t="str">
        <f>+'(1)'!E13</f>
        <v>합계</v>
      </c>
      <c r="F13" s="61">
        <f>SUM(F4:F12)</f>
        <v>12783924</v>
      </c>
      <c r="G13" s="62"/>
      <c r="H13" s="29" t="str">
        <f t="shared" si="2"/>
        <v>합계</v>
      </c>
      <c r="I13" s="60">
        <f>SUM((I4-I5-I6-I7-I8-I9)*$E$1+I11)</f>
        <v>7576521.8119999999</v>
      </c>
      <c r="J13" s="29" t="str">
        <f t="shared" si="3"/>
        <v>합계</v>
      </c>
      <c r="K13" s="61">
        <f>IF(K8=0,0,SUM(K4:K12)-F8)</f>
        <v>7585927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695.08899999782443</v>
      </c>
      <c r="G14" s="27"/>
      <c r="H14" s="27"/>
      <c r="I14" s="27"/>
      <c r="J14" s="27"/>
      <c r="K14" s="67">
        <f>SUM(K13-I13)</f>
        <v>9405.188000000082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20359750.723000005</v>
      </c>
      <c r="P14" s="39" t="str">
        <f t="shared" si="5"/>
        <v>합계</v>
      </c>
      <c r="Q14" s="69">
        <f>SUM(Q5:Q13)</f>
        <v>20369851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10100.276999997906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33</v>
      </c>
      <c r="Q19" s="48">
        <f>SUM(P19*1000)</f>
        <v>33000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69</v>
      </c>
      <c r="Q20" s="53">
        <f>SUM(P20*1000)</f>
        <v>69000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17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37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23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88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270</v>
      </c>
      <c r="Q26" s="69">
        <f>SUM(Q19:Q25)</f>
        <v>105000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16169</v>
      </c>
      <c r="P29" s="107">
        <v>16172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103">
        <f>+'(7)'!E1</f>
        <v>1081</v>
      </c>
      <c r="F1" s="1"/>
      <c r="G1" s="1"/>
      <c r="H1" s="1"/>
      <c r="I1" s="1"/>
      <c r="J1" s="1"/>
      <c r="K1" s="1"/>
      <c r="L1" s="22">
        <f>+ROUND(+O5*0.584/1000,3)</f>
        <v>11.113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11.055999999999999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88.447999999999993</v>
      </c>
      <c r="M3" s="18" t="s">
        <v>10</v>
      </c>
      <c r="N3" s="3"/>
      <c r="O3" s="3"/>
      <c r="P3" s="135" t="str">
        <f>+'(1)'!C1&amp;"년"&amp;'(1)'!E1&amp;"월"&amp;C1&amp;"일"</f>
        <v>2022년12월8일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11745.428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7283.2269999999999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16403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415000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340000</v>
      </c>
      <c r="L5" s="2"/>
      <c r="M5" s="20"/>
      <c r="N5" s="45" t="str">
        <f>+C4</f>
        <v>판매량</v>
      </c>
      <c r="O5" s="46">
        <f>SUM(D4+I4+D17+I17+D35+I35)</f>
        <v>19028.654999999999</v>
      </c>
      <c r="P5" s="47" t="str">
        <f>+E4</f>
        <v>입금액</v>
      </c>
      <c r="Q5" s="48">
        <f>SUM(F4+K4+F17+K17+F35+K35)</f>
        <v>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322.66699999999997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755000</v>
      </c>
      <c r="R6" s="7">
        <v>2.4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322.66699999999997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11867316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19395704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19395704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528.09500000000003</v>
      </c>
      <c r="E10" s="42" t="str">
        <f>+'(1)'!E10</f>
        <v>OK케시백</v>
      </c>
      <c r="F10" s="44">
        <v>4000</v>
      </c>
      <c r="G10" s="27"/>
      <c r="H10" s="42" t="str">
        <f t="shared" si="2"/>
        <v>고객우대</v>
      </c>
      <c r="I10" s="50">
        <v>103.532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-18483.325000000001</v>
      </c>
      <c r="E11" s="42" t="str">
        <f>+'(1)'!E11</f>
        <v>모바일</v>
      </c>
      <c r="F11" s="44">
        <v>9000</v>
      </c>
      <c r="G11" s="27"/>
      <c r="H11" s="87" t="str">
        <f t="shared" si="2"/>
        <v>-</v>
      </c>
      <c r="I11" s="55">
        <f>SUM(I10*-35)</f>
        <v>-3623.62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631.62700000000007</v>
      </c>
      <c r="P11" s="51" t="str">
        <f t="shared" si="5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30098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-22106.945000000003</v>
      </c>
      <c r="P12" s="51" t="str">
        <f t="shared" si="5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12329521.316000002</v>
      </c>
      <c r="E13" s="29" t="str">
        <f>+'(1)'!E13</f>
        <v>합계</v>
      </c>
      <c r="F13" s="61">
        <f>SUM(F4:F12)</f>
        <v>12329414</v>
      </c>
      <c r="G13" s="62"/>
      <c r="H13" s="29" t="str">
        <f t="shared" si="2"/>
        <v>합계</v>
      </c>
      <c r="I13" s="60">
        <f>SUM((I4-I5-I6-I7-I8-I9)*$E$1+I11)</f>
        <v>7869544.767</v>
      </c>
      <c r="J13" s="29" t="str">
        <f t="shared" si="3"/>
        <v>합계</v>
      </c>
      <c r="K13" s="61">
        <f>IF(K8=0,0,SUM(K4:K12)-F8)</f>
        <v>7869388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30098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-107.31600000150502</v>
      </c>
      <c r="G14" s="27"/>
      <c r="H14" s="27"/>
      <c r="I14" s="27"/>
      <c r="J14" s="27"/>
      <c r="K14" s="67">
        <f>SUM(K13-I13)</f>
        <v>-156.76699999999255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20199066.082999997</v>
      </c>
      <c r="P14" s="39" t="str">
        <f t="shared" si="5"/>
        <v>합계</v>
      </c>
      <c r="Q14" s="69">
        <f>SUM(Q5:Q13)</f>
        <v>20198802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-264.08300000149757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30</v>
      </c>
      <c r="Q20" s="53">
        <f>SUM(P20*1000)</f>
        <v>30000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32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113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216</v>
      </c>
      <c r="Q26" s="69">
        <f>SUM(Q19:Q25)</f>
        <v>50000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16172</v>
      </c>
      <c r="P29" s="107">
        <v>16175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103">
        <f>+'(8)'!E1</f>
        <v>1081</v>
      </c>
      <c r="F1" s="1"/>
      <c r="G1" s="1"/>
      <c r="H1" s="1"/>
      <c r="I1" s="1"/>
      <c r="J1" s="1"/>
      <c r="K1" s="1"/>
      <c r="L1" s="22">
        <f>+ROUND(+O5*0.584/1000,3)</f>
        <v>10.986000000000001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11.048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99.432000000000002</v>
      </c>
      <c r="M3" s="18" t="s">
        <v>10</v>
      </c>
      <c r="N3" s="3"/>
      <c r="O3" s="3"/>
      <c r="P3" s="135" t="str">
        <f>+'(1)'!C1&amp;"년"&amp;'(1)'!E1&amp;"월"&amp;C1&amp;"일"</f>
        <v>2022년12월9일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11075.87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7734.9449999999997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33910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115000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365000</v>
      </c>
      <c r="L5" s="2"/>
      <c r="M5" s="20"/>
      <c r="N5" s="45" t="str">
        <f>+C4</f>
        <v>판매량</v>
      </c>
      <c r="O5" s="46">
        <f>SUM(D4+I4+D17+I17+D35+I35)</f>
        <v>18810.815000000002</v>
      </c>
      <c r="P5" s="47" t="str">
        <f>+E4</f>
        <v>입금액</v>
      </c>
      <c r="Q5" s="48">
        <f>SUM(F4+K4+F17+K17+F35+K35)</f>
        <v>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292.26799999999997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480000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292.26799999999997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11517350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19514326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19514326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339.44400000000002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-11880.54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339.44400000000002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-11880.54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11645193.222000001</v>
      </c>
      <c r="E13" s="29" t="str">
        <f>+'(1)'!E13</f>
        <v>합계</v>
      </c>
      <c r="F13" s="61">
        <f>SUM(F4:F12)</f>
        <v>11645350</v>
      </c>
      <c r="G13" s="62"/>
      <c r="H13" s="29" t="str">
        <f t="shared" si="2"/>
        <v>합계</v>
      </c>
      <c r="I13" s="60">
        <f>SUM((I4-I5-I6-I7-I8-I9)*$E$1+I11)</f>
        <v>8361475.5449999999</v>
      </c>
      <c r="J13" s="29" t="str">
        <f t="shared" si="3"/>
        <v>합계</v>
      </c>
      <c r="K13" s="61">
        <f>IF(K8=0,0,SUM(K4:K12)-F8)</f>
        <v>8361976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156.77799999900162</v>
      </c>
      <c r="G14" s="27"/>
      <c r="H14" s="27"/>
      <c r="I14" s="27"/>
      <c r="J14" s="27"/>
      <c r="K14" s="67">
        <f>SUM(K13-I13)</f>
        <v>500.45500000007451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20006668.767000005</v>
      </c>
      <c r="P14" s="39" t="str">
        <f t="shared" si="5"/>
        <v>합계</v>
      </c>
      <c r="Q14" s="69">
        <f>SUM(Q5:Q13)</f>
        <v>20007326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657.23299999907613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4" t="s">
        <v>37</v>
      </c>
      <c r="O19" s="125"/>
      <c r="P19" s="73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30" t="s">
        <v>38</v>
      </c>
      <c r="O20" s="131"/>
      <c r="P20" s="74">
        <v>52</v>
      </c>
      <c r="Q20" s="53">
        <f>SUM(P20*1000)</f>
        <v>52000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10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60</v>
      </c>
      <c r="O23" s="127"/>
      <c r="P23" s="74">
        <v>30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14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89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219</v>
      </c>
      <c r="Q26" s="69">
        <f>SUM(Q19:Q25)</f>
        <v>76000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16175</v>
      </c>
      <c r="P29" s="107">
        <v>16180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2023-01-01T23:26:16Z</dcterms:modified>
</cp:coreProperties>
</file>