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사무실\판매현황참조용\x\"/>
    </mc:Choice>
  </mc:AlternateContent>
  <xr:revisionPtr revIDLastSave="0" documentId="13_ncr:1_{F2DC3CBF-584E-47A5-AF20-7CD0C2866056}" xr6:coauthVersionLast="47" xr6:coauthVersionMax="47" xr10:uidLastSave="{00000000-0000-0000-0000-000000000000}"/>
  <bookViews>
    <workbookView xWindow="-120" yWindow="-120" windowWidth="29040" windowHeight="15840" tabRatio="780" firstSheet="2" activeTab="27" xr2:uid="{00000000-000D-0000-FFFF-FFFF00000000}"/>
  </bookViews>
  <sheets>
    <sheet name="(1)" sheetId="1" r:id="rId1"/>
    <sheet name="(2)" sheetId="13" r:id="rId2"/>
    <sheet name="(3)" sheetId="131" r:id="rId3"/>
    <sheet name="(4)" sheetId="132" r:id="rId4"/>
    <sheet name="(5)" sheetId="133" r:id="rId5"/>
    <sheet name="(6)" sheetId="134" r:id="rId6"/>
    <sheet name="(7)" sheetId="135" r:id="rId7"/>
    <sheet name="(8)" sheetId="136" r:id="rId8"/>
    <sheet name="(9)" sheetId="137" r:id="rId9"/>
    <sheet name="(10)" sheetId="138" r:id="rId10"/>
    <sheet name="(11)" sheetId="139" r:id="rId11"/>
    <sheet name="(12)" sheetId="140" r:id="rId12"/>
    <sheet name="(13)" sheetId="141" r:id="rId13"/>
    <sheet name="(14)" sheetId="142" r:id="rId14"/>
    <sheet name="(15)" sheetId="143" r:id="rId15"/>
    <sheet name="(16)" sheetId="144" r:id="rId16"/>
    <sheet name="(17)" sheetId="145" r:id="rId17"/>
    <sheet name="(18)" sheetId="146" r:id="rId18"/>
    <sheet name="(19)" sheetId="147" r:id="rId19"/>
    <sheet name="(20)" sheetId="148" r:id="rId20"/>
    <sheet name="(21)" sheetId="149" r:id="rId21"/>
    <sheet name="(22)" sheetId="150" r:id="rId22"/>
    <sheet name="(23)" sheetId="151" r:id="rId23"/>
    <sheet name="(24)" sheetId="152" r:id="rId24"/>
    <sheet name="(25)" sheetId="153" r:id="rId25"/>
    <sheet name="(26)" sheetId="154" r:id="rId26"/>
    <sheet name="(27)" sheetId="155" r:id="rId27"/>
    <sheet name="(28)" sheetId="156" r:id="rId28"/>
    <sheet name="(29)" sheetId="157" r:id="rId29"/>
    <sheet name="(30)" sheetId="158" r:id="rId30"/>
    <sheet name="(31)" sheetId="159" r:id="rId31"/>
  </sheets>
  <externalReferences>
    <externalReference r:id="rId3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48" l="1"/>
  <c r="K8" i="146" l="1"/>
  <c r="K8" i="139" l="1"/>
  <c r="J12" i="13" l="1"/>
  <c r="J11" i="13"/>
  <c r="J10" i="13"/>
  <c r="J9" i="13"/>
  <c r="J8" i="13"/>
  <c r="J7" i="13"/>
  <c r="J6" i="13"/>
  <c r="J5" i="13"/>
  <c r="J4" i="13"/>
  <c r="J3" i="13"/>
  <c r="J12" i="131"/>
  <c r="J11" i="131"/>
  <c r="J10" i="131"/>
  <c r="J9" i="131"/>
  <c r="J8" i="131"/>
  <c r="J7" i="131"/>
  <c r="J6" i="131"/>
  <c r="J5" i="131"/>
  <c r="J4" i="131"/>
  <c r="J3" i="131"/>
  <c r="J12" i="132"/>
  <c r="J11" i="132"/>
  <c r="J10" i="132"/>
  <c r="J9" i="132"/>
  <c r="J8" i="132"/>
  <c r="J7" i="132"/>
  <c r="J6" i="132"/>
  <c r="J5" i="132"/>
  <c r="J4" i="132"/>
  <c r="J3" i="132"/>
  <c r="J12" i="133"/>
  <c r="J11" i="133"/>
  <c r="J10" i="133"/>
  <c r="J9" i="133"/>
  <c r="J8" i="133"/>
  <c r="J7" i="133"/>
  <c r="J6" i="133"/>
  <c r="J5" i="133"/>
  <c r="J4" i="133"/>
  <c r="J3" i="133"/>
  <c r="J12" i="134"/>
  <c r="J11" i="134"/>
  <c r="J10" i="134"/>
  <c r="J9" i="134"/>
  <c r="J8" i="134"/>
  <c r="J7" i="134"/>
  <c r="J6" i="134"/>
  <c r="J5" i="134"/>
  <c r="J4" i="134"/>
  <c r="J3" i="134"/>
  <c r="J12" i="135"/>
  <c r="J11" i="135"/>
  <c r="J10" i="135"/>
  <c r="J9" i="135"/>
  <c r="J8" i="135"/>
  <c r="J7" i="135"/>
  <c r="J6" i="135"/>
  <c r="J5" i="135"/>
  <c r="J4" i="135"/>
  <c r="J3" i="135"/>
  <c r="J12" i="136"/>
  <c r="J11" i="136"/>
  <c r="J10" i="136"/>
  <c r="J9" i="136"/>
  <c r="J8" i="136"/>
  <c r="J7" i="136"/>
  <c r="J6" i="136"/>
  <c r="J5" i="136"/>
  <c r="J4" i="136"/>
  <c r="J3" i="136"/>
  <c r="J12" i="137"/>
  <c r="J11" i="137"/>
  <c r="J10" i="137"/>
  <c r="J9" i="137"/>
  <c r="J8" i="137"/>
  <c r="J7" i="137"/>
  <c r="J6" i="137"/>
  <c r="J5" i="137"/>
  <c r="J4" i="137"/>
  <c r="J3" i="137"/>
  <c r="J12" i="138"/>
  <c r="J11" i="138"/>
  <c r="J10" i="138"/>
  <c r="J9" i="138"/>
  <c r="J8" i="138"/>
  <c r="J7" i="138"/>
  <c r="J6" i="138"/>
  <c r="J5" i="138"/>
  <c r="J4" i="138"/>
  <c r="J3" i="138"/>
  <c r="J12" i="139"/>
  <c r="J11" i="139"/>
  <c r="J10" i="139"/>
  <c r="J9" i="139"/>
  <c r="J8" i="139"/>
  <c r="J7" i="139"/>
  <c r="J6" i="139"/>
  <c r="J5" i="139"/>
  <c r="J4" i="139"/>
  <c r="J3" i="139"/>
  <c r="J12" i="140"/>
  <c r="J11" i="140"/>
  <c r="J10" i="140"/>
  <c r="J9" i="140"/>
  <c r="J8" i="140"/>
  <c r="J7" i="140"/>
  <c r="J6" i="140"/>
  <c r="J5" i="140"/>
  <c r="J4" i="140"/>
  <c r="J3" i="140"/>
  <c r="J12" i="141"/>
  <c r="J11" i="141"/>
  <c r="J10" i="141"/>
  <c r="J9" i="141"/>
  <c r="J8" i="141"/>
  <c r="J7" i="141"/>
  <c r="J6" i="141"/>
  <c r="J5" i="141"/>
  <c r="J4" i="141"/>
  <c r="J3" i="141"/>
  <c r="J12" i="142"/>
  <c r="J11" i="142"/>
  <c r="J10" i="142"/>
  <c r="J9" i="142"/>
  <c r="J8" i="142"/>
  <c r="J7" i="142"/>
  <c r="J6" i="142"/>
  <c r="J5" i="142"/>
  <c r="J4" i="142"/>
  <c r="J3" i="142"/>
  <c r="J12" i="143"/>
  <c r="J11" i="143"/>
  <c r="J10" i="143"/>
  <c r="J9" i="143"/>
  <c r="J8" i="143"/>
  <c r="J7" i="143"/>
  <c r="J6" i="143"/>
  <c r="J5" i="143"/>
  <c r="J4" i="143"/>
  <c r="J3" i="143"/>
  <c r="J12" i="144"/>
  <c r="J11" i="144"/>
  <c r="J10" i="144"/>
  <c r="J9" i="144"/>
  <c r="J8" i="144"/>
  <c r="J7" i="144"/>
  <c r="J6" i="144"/>
  <c r="J5" i="144"/>
  <c r="J4" i="144"/>
  <c r="J3" i="144"/>
  <c r="J12" i="145"/>
  <c r="J11" i="145"/>
  <c r="J10" i="145"/>
  <c r="J9" i="145"/>
  <c r="J8" i="145"/>
  <c r="J7" i="145"/>
  <c r="J6" i="145"/>
  <c r="J5" i="145"/>
  <c r="J4" i="145"/>
  <c r="J3" i="145"/>
  <c r="J12" i="146"/>
  <c r="J11" i="146"/>
  <c r="J10" i="146"/>
  <c r="J9" i="146"/>
  <c r="J8" i="146"/>
  <c r="J7" i="146"/>
  <c r="J6" i="146"/>
  <c r="J5" i="146"/>
  <c r="J4" i="146"/>
  <c r="J3" i="146"/>
  <c r="J12" i="147"/>
  <c r="J11" i="147"/>
  <c r="J10" i="147"/>
  <c r="J9" i="147"/>
  <c r="J8" i="147"/>
  <c r="J7" i="147"/>
  <c r="J6" i="147"/>
  <c r="J5" i="147"/>
  <c r="J4" i="147"/>
  <c r="J3" i="147"/>
  <c r="J12" i="148"/>
  <c r="J11" i="148"/>
  <c r="J10" i="148"/>
  <c r="J9" i="148"/>
  <c r="J8" i="148"/>
  <c r="J7" i="148"/>
  <c r="J6" i="148"/>
  <c r="J5" i="148"/>
  <c r="J4" i="148"/>
  <c r="J3" i="148"/>
  <c r="J12" i="149"/>
  <c r="J11" i="149"/>
  <c r="J10" i="149"/>
  <c r="J9" i="149"/>
  <c r="J8" i="149"/>
  <c r="J7" i="149"/>
  <c r="J6" i="149"/>
  <c r="J5" i="149"/>
  <c r="J4" i="149"/>
  <c r="J3" i="149"/>
  <c r="J12" i="150"/>
  <c r="J11" i="150"/>
  <c r="J10" i="150"/>
  <c r="J9" i="150"/>
  <c r="J8" i="150"/>
  <c r="J7" i="150"/>
  <c r="J6" i="150"/>
  <c r="J5" i="150"/>
  <c r="J4" i="150"/>
  <c r="J3" i="150"/>
  <c r="J12" i="151"/>
  <c r="J11" i="151"/>
  <c r="J10" i="151"/>
  <c r="J9" i="151"/>
  <c r="J8" i="151"/>
  <c r="J7" i="151"/>
  <c r="J6" i="151"/>
  <c r="J5" i="151"/>
  <c r="J4" i="151"/>
  <c r="J3" i="151"/>
  <c r="J12" i="152"/>
  <c r="J11" i="152"/>
  <c r="J10" i="152"/>
  <c r="J9" i="152"/>
  <c r="J8" i="152"/>
  <c r="J7" i="152"/>
  <c r="J6" i="152"/>
  <c r="J5" i="152"/>
  <c r="J4" i="152"/>
  <c r="J3" i="152"/>
  <c r="J12" i="153"/>
  <c r="J11" i="153"/>
  <c r="J10" i="153"/>
  <c r="J9" i="153"/>
  <c r="J8" i="153"/>
  <c r="J7" i="153"/>
  <c r="J6" i="153"/>
  <c r="J5" i="153"/>
  <c r="J4" i="153"/>
  <c r="J3" i="153"/>
  <c r="J12" i="154"/>
  <c r="J11" i="154"/>
  <c r="J10" i="154"/>
  <c r="J9" i="154"/>
  <c r="J8" i="154"/>
  <c r="J7" i="154"/>
  <c r="J6" i="154"/>
  <c r="J5" i="154"/>
  <c r="J4" i="154"/>
  <c r="J3" i="154"/>
  <c r="J12" i="155"/>
  <c r="J11" i="155"/>
  <c r="J10" i="155"/>
  <c r="J9" i="155"/>
  <c r="J8" i="155"/>
  <c r="J7" i="155"/>
  <c r="J6" i="155"/>
  <c r="J5" i="155"/>
  <c r="J4" i="155"/>
  <c r="J3" i="155"/>
  <c r="J12" i="156"/>
  <c r="J11" i="156"/>
  <c r="J10" i="156"/>
  <c r="J9" i="156"/>
  <c r="J8" i="156"/>
  <c r="J7" i="156"/>
  <c r="J6" i="156"/>
  <c r="J5" i="156"/>
  <c r="J4" i="156"/>
  <c r="J3" i="156"/>
  <c r="J12" i="157"/>
  <c r="J11" i="157"/>
  <c r="J10" i="157"/>
  <c r="J9" i="157"/>
  <c r="J8" i="157"/>
  <c r="J7" i="157"/>
  <c r="J6" i="157"/>
  <c r="J5" i="157"/>
  <c r="J4" i="157"/>
  <c r="J3" i="157"/>
  <c r="J12" i="158"/>
  <c r="J11" i="158"/>
  <c r="J10" i="158"/>
  <c r="J9" i="158"/>
  <c r="J8" i="158"/>
  <c r="J7" i="158"/>
  <c r="J6" i="158"/>
  <c r="J5" i="158"/>
  <c r="J4" i="158"/>
  <c r="J3" i="158"/>
  <c r="J12" i="159"/>
  <c r="J11" i="159"/>
  <c r="J10" i="159"/>
  <c r="J9" i="159"/>
  <c r="J8" i="159"/>
  <c r="J7" i="159"/>
  <c r="J6" i="159"/>
  <c r="J5" i="159"/>
  <c r="J4" i="159"/>
  <c r="J3" i="159"/>
  <c r="J12" i="1"/>
  <c r="J11" i="1"/>
  <c r="J10" i="1"/>
  <c r="J9" i="1"/>
  <c r="J8" i="1"/>
  <c r="J7" i="1"/>
  <c r="J6" i="1"/>
  <c r="J5" i="1"/>
  <c r="J4" i="1"/>
  <c r="J3" i="1"/>
  <c r="E13" i="13"/>
  <c r="E12" i="13"/>
  <c r="E11" i="13"/>
  <c r="E10" i="13"/>
  <c r="E9" i="13"/>
  <c r="E8" i="13"/>
  <c r="E7" i="13"/>
  <c r="E6" i="13"/>
  <c r="E5" i="13"/>
  <c r="E4" i="13"/>
  <c r="E13" i="131"/>
  <c r="E12" i="131"/>
  <c r="E11" i="131"/>
  <c r="E10" i="131"/>
  <c r="E9" i="131"/>
  <c r="E8" i="131"/>
  <c r="E7" i="131"/>
  <c r="E6" i="131"/>
  <c r="E5" i="131"/>
  <c r="E4" i="131"/>
  <c r="E13" i="132"/>
  <c r="E12" i="132"/>
  <c r="E11" i="132"/>
  <c r="E10" i="132"/>
  <c r="E9" i="132"/>
  <c r="E8" i="132"/>
  <c r="E7" i="132"/>
  <c r="E6" i="132"/>
  <c r="E5" i="132"/>
  <c r="E4" i="132"/>
  <c r="E13" i="133"/>
  <c r="E12" i="133"/>
  <c r="E11" i="133"/>
  <c r="E10" i="133"/>
  <c r="E9" i="133"/>
  <c r="E8" i="133"/>
  <c r="E7" i="133"/>
  <c r="E6" i="133"/>
  <c r="E5" i="133"/>
  <c r="E4" i="133"/>
  <c r="E13" i="134"/>
  <c r="E12" i="134"/>
  <c r="E11" i="134"/>
  <c r="E10" i="134"/>
  <c r="E9" i="134"/>
  <c r="E8" i="134"/>
  <c r="E7" i="134"/>
  <c r="E6" i="134"/>
  <c r="E5" i="134"/>
  <c r="E4" i="134"/>
  <c r="E13" i="135"/>
  <c r="E12" i="135"/>
  <c r="E11" i="135"/>
  <c r="E10" i="135"/>
  <c r="E9" i="135"/>
  <c r="E8" i="135"/>
  <c r="E7" i="135"/>
  <c r="E6" i="135"/>
  <c r="E5" i="135"/>
  <c r="E4" i="135"/>
  <c r="E13" i="136"/>
  <c r="E12" i="136"/>
  <c r="E11" i="136"/>
  <c r="E10" i="136"/>
  <c r="E9" i="136"/>
  <c r="E8" i="136"/>
  <c r="E7" i="136"/>
  <c r="E6" i="136"/>
  <c r="E5" i="136"/>
  <c r="E4" i="136"/>
  <c r="E13" i="137"/>
  <c r="E12" i="137"/>
  <c r="E11" i="137"/>
  <c r="E10" i="137"/>
  <c r="E9" i="137"/>
  <c r="E8" i="137"/>
  <c r="E7" i="137"/>
  <c r="E6" i="137"/>
  <c r="E5" i="137"/>
  <c r="E4" i="137"/>
  <c r="E13" i="138"/>
  <c r="E12" i="138"/>
  <c r="E11" i="138"/>
  <c r="E10" i="138"/>
  <c r="E9" i="138"/>
  <c r="E8" i="138"/>
  <c r="E7" i="138"/>
  <c r="E6" i="138"/>
  <c r="E5" i="138"/>
  <c r="E4" i="138"/>
  <c r="E13" i="139"/>
  <c r="E12" i="139"/>
  <c r="E11" i="139"/>
  <c r="E10" i="139"/>
  <c r="E9" i="139"/>
  <c r="E8" i="139"/>
  <c r="E7" i="139"/>
  <c r="E6" i="139"/>
  <c r="E5" i="139"/>
  <c r="E4" i="139"/>
  <c r="E13" i="140"/>
  <c r="E12" i="140"/>
  <c r="E11" i="140"/>
  <c r="E10" i="140"/>
  <c r="E9" i="140"/>
  <c r="E8" i="140"/>
  <c r="E7" i="140"/>
  <c r="E6" i="140"/>
  <c r="E5" i="140"/>
  <c r="E4" i="140"/>
  <c r="E13" i="141"/>
  <c r="E12" i="141"/>
  <c r="E11" i="141"/>
  <c r="E10" i="141"/>
  <c r="E9" i="141"/>
  <c r="E8" i="141"/>
  <c r="E7" i="141"/>
  <c r="E6" i="141"/>
  <c r="E5" i="141"/>
  <c r="E4" i="141"/>
  <c r="E13" i="142"/>
  <c r="E12" i="142"/>
  <c r="E11" i="142"/>
  <c r="E10" i="142"/>
  <c r="E9" i="142"/>
  <c r="E8" i="142"/>
  <c r="E7" i="142"/>
  <c r="E6" i="142"/>
  <c r="E5" i="142"/>
  <c r="E4" i="142"/>
  <c r="E13" i="143"/>
  <c r="E12" i="143"/>
  <c r="E11" i="143"/>
  <c r="E10" i="143"/>
  <c r="E9" i="143"/>
  <c r="E8" i="143"/>
  <c r="E7" i="143"/>
  <c r="E6" i="143"/>
  <c r="E5" i="143"/>
  <c r="E4" i="143"/>
  <c r="E13" i="144"/>
  <c r="E12" i="144"/>
  <c r="E11" i="144"/>
  <c r="E10" i="144"/>
  <c r="E9" i="144"/>
  <c r="E8" i="144"/>
  <c r="E7" i="144"/>
  <c r="E6" i="144"/>
  <c r="E5" i="144"/>
  <c r="E4" i="144"/>
  <c r="E13" i="145"/>
  <c r="E12" i="145"/>
  <c r="E11" i="145"/>
  <c r="E10" i="145"/>
  <c r="E9" i="145"/>
  <c r="E8" i="145"/>
  <c r="E7" i="145"/>
  <c r="E6" i="145"/>
  <c r="E5" i="145"/>
  <c r="E4" i="145"/>
  <c r="E13" i="146"/>
  <c r="E12" i="146"/>
  <c r="E11" i="146"/>
  <c r="E10" i="146"/>
  <c r="E9" i="146"/>
  <c r="E8" i="146"/>
  <c r="E7" i="146"/>
  <c r="E6" i="146"/>
  <c r="E5" i="146"/>
  <c r="E4" i="146"/>
  <c r="E13" i="147"/>
  <c r="E12" i="147"/>
  <c r="E11" i="147"/>
  <c r="E10" i="147"/>
  <c r="E9" i="147"/>
  <c r="E8" i="147"/>
  <c r="E7" i="147"/>
  <c r="E6" i="147"/>
  <c r="E5" i="147"/>
  <c r="E4" i="147"/>
  <c r="E13" i="148"/>
  <c r="E12" i="148"/>
  <c r="E11" i="148"/>
  <c r="E10" i="148"/>
  <c r="E9" i="148"/>
  <c r="E8" i="148"/>
  <c r="E7" i="148"/>
  <c r="E6" i="148"/>
  <c r="E5" i="148"/>
  <c r="E4" i="148"/>
  <c r="E13" i="149"/>
  <c r="E12" i="149"/>
  <c r="E11" i="149"/>
  <c r="E10" i="149"/>
  <c r="E9" i="149"/>
  <c r="E8" i="149"/>
  <c r="E7" i="149"/>
  <c r="E6" i="149"/>
  <c r="E5" i="149"/>
  <c r="E4" i="149"/>
  <c r="E13" i="150"/>
  <c r="E12" i="150"/>
  <c r="E11" i="150"/>
  <c r="E10" i="150"/>
  <c r="E9" i="150"/>
  <c r="E8" i="150"/>
  <c r="E7" i="150"/>
  <c r="E6" i="150"/>
  <c r="E5" i="150"/>
  <c r="E4" i="150"/>
  <c r="E13" i="151"/>
  <c r="E12" i="151"/>
  <c r="E11" i="151"/>
  <c r="E10" i="151"/>
  <c r="E9" i="151"/>
  <c r="E8" i="151"/>
  <c r="E7" i="151"/>
  <c r="E6" i="151"/>
  <c r="E5" i="151"/>
  <c r="E4" i="151"/>
  <c r="E13" i="152"/>
  <c r="E12" i="152"/>
  <c r="E11" i="152"/>
  <c r="E10" i="152"/>
  <c r="E9" i="152"/>
  <c r="E8" i="152"/>
  <c r="E7" i="152"/>
  <c r="E6" i="152"/>
  <c r="E5" i="152"/>
  <c r="E4" i="152"/>
  <c r="E13" i="153"/>
  <c r="E12" i="153"/>
  <c r="E11" i="153"/>
  <c r="E10" i="153"/>
  <c r="E9" i="153"/>
  <c r="E8" i="153"/>
  <c r="E7" i="153"/>
  <c r="E6" i="153"/>
  <c r="E5" i="153"/>
  <c r="E4" i="153"/>
  <c r="E13" i="154"/>
  <c r="E12" i="154"/>
  <c r="E11" i="154"/>
  <c r="E10" i="154"/>
  <c r="E9" i="154"/>
  <c r="E8" i="154"/>
  <c r="E7" i="154"/>
  <c r="E6" i="154"/>
  <c r="E5" i="154"/>
  <c r="E4" i="154"/>
  <c r="E13" i="155"/>
  <c r="E12" i="155"/>
  <c r="E11" i="155"/>
  <c r="E10" i="155"/>
  <c r="E9" i="155"/>
  <c r="E8" i="155"/>
  <c r="E7" i="155"/>
  <c r="E6" i="155"/>
  <c r="E5" i="155"/>
  <c r="E4" i="155"/>
  <c r="E13" i="156"/>
  <c r="E12" i="156"/>
  <c r="E11" i="156"/>
  <c r="E10" i="156"/>
  <c r="E9" i="156"/>
  <c r="E8" i="156"/>
  <c r="E7" i="156"/>
  <c r="E6" i="156"/>
  <c r="E5" i="156"/>
  <c r="E4" i="156"/>
  <c r="E13" i="157"/>
  <c r="E12" i="157"/>
  <c r="E11" i="157"/>
  <c r="E10" i="157"/>
  <c r="E9" i="157"/>
  <c r="E8" i="157"/>
  <c r="E7" i="157"/>
  <c r="E6" i="157"/>
  <c r="E5" i="157"/>
  <c r="E4" i="157"/>
  <c r="E13" i="158"/>
  <c r="E12" i="158"/>
  <c r="E11" i="158"/>
  <c r="E10" i="158"/>
  <c r="E9" i="158"/>
  <c r="E8" i="158"/>
  <c r="E7" i="158"/>
  <c r="E6" i="158"/>
  <c r="E5" i="158"/>
  <c r="E4" i="158"/>
  <c r="E13" i="159"/>
  <c r="E12" i="159"/>
  <c r="E11" i="159"/>
  <c r="E10" i="159"/>
  <c r="E9" i="159"/>
  <c r="E8" i="159"/>
  <c r="E7" i="159"/>
  <c r="E6" i="159"/>
  <c r="E5" i="159"/>
  <c r="E4" i="159"/>
  <c r="E13" i="1"/>
  <c r="E12" i="1"/>
  <c r="E11" i="1"/>
  <c r="E10" i="1"/>
  <c r="E9" i="1"/>
  <c r="E8" i="1"/>
  <c r="E7" i="1"/>
  <c r="E6" i="1"/>
  <c r="E5" i="1"/>
  <c r="E4" i="1"/>
  <c r="P25" i="13" l="1"/>
  <c r="Q22" i="13"/>
  <c r="Q20" i="13"/>
  <c r="Q19" i="13"/>
  <c r="P25" i="131"/>
  <c r="Q22" i="131"/>
  <c r="Q20" i="131"/>
  <c r="Q19" i="131"/>
  <c r="P25" i="132"/>
  <c r="Q22" i="132"/>
  <c r="Q20" i="132"/>
  <c r="Q19" i="132"/>
  <c r="P25" i="133"/>
  <c r="Q22" i="133"/>
  <c r="Q20" i="133"/>
  <c r="Q19" i="133"/>
  <c r="P25" i="134"/>
  <c r="Q22" i="134"/>
  <c r="Q20" i="134"/>
  <c r="Q19" i="134"/>
  <c r="P25" i="135"/>
  <c r="Q22" i="135"/>
  <c r="Q20" i="135"/>
  <c r="Q19" i="135"/>
  <c r="P25" i="136"/>
  <c r="Q22" i="136"/>
  <c r="Q20" i="136"/>
  <c r="Q19" i="136"/>
  <c r="P25" i="137"/>
  <c r="Q22" i="137"/>
  <c r="Q20" i="137"/>
  <c r="Q19" i="137"/>
  <c r="P25" i="138"/>
  <c r="Q22" i="138"/>
  <c r="Q20" i="138"/>
  <c r="Q19" i="138"/>
  <c r="P25" i="139"/>
  <c r="Q22" i="139"/>
  <c r="Q20" i="139"/>
  <c r="Q19" i="139"/>
  <c r="P25" i="140"/>
  <c r="Q22" i="140"/>
  <c r="Q20" i="140"/>
  <c r="Q19" i="140"/>
  <c r="P25" i="141"/>
  <c r="Q22" i="141"/>
  <c r="Q20" i="141"/>
  <c r="Q19" i="141"/>
  <c r="P25" i="142"/>
  <c r="Q22" i="142"/>
  <c r="Q20" i="142"/>
  <c r="Q19" i="142"/>
  <c r="P25" i="143"/>
  <c r="Q22" i="143"/>
  <c r="Q20" i="143"/>
  <c r="Q19" i="143"/>
  <c r="P25" i="144"/>
  <c r="Q22" i="144"/>
  <c r="Q20" i="144"/>
  <c r="Q19" i="144"/>
  <c r="P25" i="145"/>
  <c r="Q22" i="145"/>
  <c r="Q20" i="145"/>
  <c r="Q19" i="145"/>
  <c r="P25" i="146"/>
  <c r="Q22" i="146"/>
  <c r="Q20" i="146"/>
  <c r="Q19" i="146"/>
  <c r="P25" i="147"/>
  <c r="Q22" i="147"/>
  <c r="Q20" i="147"/>
  <c r="Q19" i="147"/>
  <c r="P25" i="148"/>
  <c r="Q22" i="148"/>
  <c r="Q20" i="148"/>
  <c r="Q19" i="148"/>
  <c r="P25" i="149"/>
  <c r="Q22" i="149"/>
  <c r="Q20" i="149"/>
  <c r="Q19" i="149"/>
  <c r="P25" i="150"/>
  <c r="Q22" i="150"/>
  <c r="Q20" i="150"/>
  <c r="Q19" i="150"/>
  <c r="P25" i="151"/>
  <c r="Q22" i="151"/>
  <c r="Q20" i="151"/>
  <c r="Q19" i="151"/>
  <c r="P25" i="152"/>
  <c r="Q22" i="152"/>
  <c r="Q20" i="152"/>
  <c r="Q19" i="152"/>
  <c r="Q26" i="152" s="1"/>
  <c r="P25" i="153"/>
  <c r="Q22" i="153"/>
  <c r="Q20" i="153"/>
  <c r="Q19" i="153"/>
  <c r="P25" i="154"/>
  <c r="Q22" i="154"/>
  <c r="Q20" i="154"/>
  <c r="Q19" i="154"/>
  <c r="P25" i="155"/>
  <c r="Q22" i="155"/>
  <c r="Q20" i="155"/>
  <c r="Q19" i="155"/>
  <c r="P25" i="156"/>
  <c r="Q22" i="156"/>
  <c r="Q20" i="156"/>
  <c r="Q19" i="156"/>
  <c r="P25" i="157"/>
  <c r="Q23" i="157"/>
  <c r="Q22" i="157"/>
  <c r="Q21" i="157"/>
  <c r="Q20" i="157"/>
  <c r="Q19" i="157"/>
  <c r="P25" i="158"/>
  <c r="Q23" i="158"/>
  <c r="Q22" i="158"/>
  <c r="Q21" i="158"/>
  <c r="Q20" i="158"/>
  <c r="Q19" i="158"/>
  <c r="Q26" i="158" s="1"/>
  <c r="P25" i="159"/>
  <c r="Q23" i="159"/>
  <c r="Q22" i="159"/>
  <c r="Q21" i="159"/>
  <c r="Q20" i="159"/>
  <c r="Q19" i="159"/>
  <c r="Q26" i="159" l="1"/>
  <c r="Q26" i="136"/>
  <c r="Q26" i="157"/>
  <c r="Q26" i="156"/>
  <c r="Q26" i="155"/>
  <c r="Q26" i="154"/>
  <c r="Q26" i="153"/>
  <c r="Q26" i="151"/>
  <c r="Q26" i="150"/>
  <c r="Q26" i="149"/>
  <c r="Q26" i="148"/>
  <c r="Q26" i="147"/>
  <c r="Q26" i="146"/>
  <c r="Q26" i="145"/>
  <c r="Q26" i="144"/>
  <c r="Q26" i="143"/>
  <c r="Q26" i="142"/>
  <c r="Q26" i="141"/>
  <c r="Q26" i="140"/>
  <c r="Q26" i="139"/>
  <c r="Q26" i="138"/>
  <c r="Q26" i="137"/>
  <c r="Q26" i="135"/>
  <c r="Q26" i="134"/>
  <c r="Q26" i="133"/>
  <c r="Q26" i="132"/>
  <c r="Q26" i="131"/>
  <c r="Q26" i="13"/>
  <c r="Q29" i="159"/>
  <c r="Q29" i="158"/>
  <c r="Q29" i="157"/>
  <c r="Q29" i="156"/>
  <c r="Q29" i="155"/>
  <c r="Q29" i="154"/>
  <c r="Q29" i="153"/>
  <c r="Q29" i="152"/>
  <c r="Q29" i="151"/>
  <c r="Q29" i="150"/>
  <c r="Q29" i="149"/>
  <c r="Q29" i="148"/>
  <c r="Q29" i="147"/>
  <c r="Q29" i="146"/>
  <c r="Q29" i="145"/>
  <c r="Q29" i="144"/>
  <c r="Q29" i="143"/>
  <c r="Q29" i="142"/>
  <c r="Q29" i="141"/>
  <c r="Q29" i="140"/>
  <c r="Q29" i="139"/>
  <c r="Q29" i="138"/>
  <c r="Q29" i="137"/>
  <c r="Q29" i="136"/>
  <c r="Q29" i="135"/>
  <c r="Q29" i="134"/>
  <c r="Q29" i="133"/>
  <c r="Q29" i="132"/>
  <c r="Q29" i="131"/>
  <c r="Q29" i="13"/>
  <c r="Q29" i="1"/>
  <c r="Q22" i="1" l="1"/>
  <c r="I24" i="159" l="1"/>
  <c r="D24" i="159"/>
  <c r="I11" i="159"/>
  <c r="D11" i="159"/>
  <c r="I24" i="158"/>
  <c r="D24" i="158"/>
  <c r="I11" i="158"/>
  <c r="D11" i="158"/>
  <c r="I24" i="157"/>
  <c r="D24" i="157"/>
  <c r="I11" i="157"/>
  <c r="D11" i="157"/>
  <c r="I24" i="156"/>
  <c r="D24" i="156"/>
  <c r="I11" i="156"/>
  <c r="D11" i="156"/>
  <c r="I24" i="155"/>
  <c r="D24" i="155"/>
  <c r="I11" i="155"/>
  <c r="D11" i="155"/>
  <c r="I24" i="154"/>
  <c r="D24" i="154"/>
  <c r="I11" i="154"/>
  <c r="D11" i="154"/>
  <c r="I24" i="153"/>
  <c r="D24" i="153"/>
  <c r="I11" i="153"/>
  <c r="D11" i="153"/>
  <c r="I24" i="152"/>
  <c r="D24" i="152"/>
  <c r="I11" i="152"/>
  <c r="D11" i="152"/>
  <c r="I24" i="151"/>
  <c r="D24" i="151"/>
  <c r="I11" i="151"/>
  <c r="D11" i="151"/>
  <c r="I24" i="150"/>
  <c r="D24" i="150"/>
  <c r="I11" i="150"/>
  <c r="D11" i="150"/>
  <c r="I24" i="149"/>
  <c r="D24" i="149"/>
  <c r="I11" i="149"/>
  <c r="D11" i="149"/>
  <c r="I24" i="148"/>
  <c r="D24" i="148"/>
  <c r="I11" i="148"/>
  <c r="D11" i="148"/>
  <c r="I24" i="147"/>
  <c r="D24" i="147"/>
  <c r="I11" i="147"/>
  <c r="D11" i="147"/>
  <c r="I24" i="146"/>
  <c r="D24" i="146"/>
  <c r="I11" i="146"/>
  <c r="D11" i="146"/>
  <c r="I24" i="145"/>
  <c r="D24" i="145"/>
  <c r="I11" i="145"/>
  <c r="D11" i="145"/>
  <c r="I24" i="144"/>
  <c r="D24" i="144"/>
  <c r="I11" i="144"/>
  <c r="D11" i="144"/>
  <c r="I24" i="143"/>
  <c r="D24" i="143"/>
  <c r="I11" i="143"/>
  <c r="D11" i="143"/>
  <c r="I24" i="142"/>
  <c r="D24" i="142"/>
  <c r="I11" i="142"/>
  <c r="D11" i="142"/>
  <c r="I24" i="141"/>
  <c r="D24" i="141"/>
  <c r="I11" i="141"/>
  <c r="D11" i="141"/>
  <c r="I24" i="140"/>
  <c r="D24" i="140"/>
  <c r="I11" i="140"/>
  <c r="D11" i="140"/>
  <c r="I24" i="139"/>
  <c r="D24" i="139"/>
  <c r="I11" i="139"/>
  <c r="D11" i="139"/>
  <c r="I24" i="138"/>
  <c r="D24" i="138"/>
  <c r="I11" i="138"/>
  <c r="D11" i="138"/>
  <c r="I24" i="137"/>
  <c r="D24" i="137"/>
  <c r="I11" i="137"/>
  <c r="D11" i="137"/>
  <c r="I24" i="136"/>
  <c r="D24" i="136"/>
  <c r="I11" i="136"/>
  <c r="D11" i="136"/>
  <c r="I24" i="135"/>
  <c r="D24" i="135"/>
  <c r="I11" i="135"/>
  <c r="D11" i="135"/>
  <c r="I24" i="134"/>
  <c r="D24" i="134"/>
  <c r="I11" i="134"/>
  <c r="D11" i="134"/>
  <c r="I24" i="133"/>
  <c r="D24" i="133"/>
  <c r="I11" i="133"/>
  <c r="D11" i="133"/>
  <c r="I24" i="132"/>
  <c r="D24" i="132"/>
  <c r="I11" i="132"/>
  <c r="D11" i="132"/>
  <c r="I24" i="131"/>
  <c r="D24" i="131"/>
  <c r="I11" i="131"/>
  <c r="D11" i="131"/>
  <c r="I24" i="13"/>
  <c r="D24" i="13"/>
  <c r="I11" i="13"/>
  <c r="D11" i="13"/>
  <c r="I24" i="1"/>
  <c r="D24" i="1"/>
  <c r="I11" i="1"/>
  <c r="D11" i="1"/>
  <c r="I26" i="1" l="1"/>
  <c r="I13" i="1"/>
  <c r="D26" i="1"/>
  <c r="D13" i="1"/>
  <c r="K26" i="13"/>
  <c r="F26" i="13"/>
  <c r="J24" i="13"/>
  <c r="E24" i="13"/>
  <c r="J23" i="13"/>
  <c r="E23" i="13"/>
  <c r="J22" i="13"/>
  <c r="E22" i="13"/>
  <c r="J21" i="13"/>
  <c r="E21" i="13"/>
  <c r="J19" i="13"/>
  <c r="E19" i="13"/>
  <c r="J18" i="13"/>
  <c r="E18" i="13"/>
  <c r="J17" i="13"/>
  <c r="E17" i="13"/>
  <c r="L14" i="13"/>
  <c r="K13" i="13"/>
  <c r="F13" i="13"/>
  <c r="J13" i="13"/>
  <c r="C13" i="13"/>
  <c r="C26" i="13" s="1"/>
  <c r="H26" i="13" s="1"/>
  <c r="K26" i="131"/>
  <c r="F26" i="131"/>
  <c r="J24" i="131"/>
  <c r="J23" i="131"/>
  <c r="E23" i="131"/>
  <c r="J22" i="131"/>
  <c r="E22" i="131"/>
  <c r="J21" i="131"/>
  <c r="E21" i="131"/>
  <c r="J19" i="131"/>
  <c r="E19" i="131"/>
  <c r="J18" i="131"/>
  <c r="E18" i="131"/>
  <c r="J17" i="131"/>
  <c r="E17" i="131"/>
  <c r="L14" i="131"/>
  <c r="K13" i="131"/>
  <c r="F13" i="131"/>
  <c r="J13" i="131"/>
  <c r="C13" i="131"/>
  <c r="H13" i="131" s="1"/>
  <c r="K26" i="132"/>
  <c r="F26" i="132"/>
  <c r="J24" i="132"/>
  <c r="J23" i="132"/>
  <c r="E23" i="132"/>
  <c r="J22" i="132"/>
  <c r="E22" i="132"/>
  <c r="J21" i="132"/>
  <c r="E21" i="132"/>
  <c r="J19" i="132"/>
  <c r="E19" i="132"/>
  <c r="J18" i="132"/>
  <c r="E18" i="132"/>
  <c r="J17" i="132"/>
  <c r="E17" i="132"/>
  <c r="L14" i="132"/>
  <c r="K13" i="132"/>
  <c r="F13" i="132"/>
  <c r="J13" i="132"/>
  <c r="C13" i="132"/>
  <c r="C26" i="132" s="1"/>
  <c r="H26" i="132" s="1"/>
  <c r="K26" i="133"/>
  <c r="F26" i="133"/>
  <c r="J24" i="133"/>
  <c r="J23" i="133"/>
  <c r="E23" i="133"/>
  <c r="J22" i="133"/>
  <c r="E22" i="133"/>
  <c r="J21" i="133"/>
  <c r="E21" i="133"/>
  <c r="J19" i="133"/>
  <c r="E19" i="133"/>
  <c r="J18" i="133"/>
  <c r="E18" i="133"/>
  <c r="J17" i="133"/>
  <c r="E17" i="133"/>
  <c r="L14" i="133"/>
  <c r="K13" i="133"/>
  <c r="F13" i="133"/>
  <c r="J13" i="133"/>
  <c r="C13" i="133"/>
  <c r="N14" i="133" s="1"/>
  <c r="K26" i="134"/>
  <c r="F26" i="134"/>
  <c r="J24" i="134"/>
  <c r="J23" i="134"/>
  <c r="E23" i="134"/>
  <c r="J22" i="134"/>
  <c r="E22" i="134"/>
  <c r="J21" i="134"/>
  <c r="E21" i="134"/>
  <c r="J19" i="134"/>
  <c r="E19" i="134"/>
  <c r="J18" i="134"/>
  <c r="E18" i="134"/>
  <c r="J17" i="134"/>
  <c r="E17" i="134"/>
  <c r="L14" i="134"/>
  <c r="K13" i="134"/>
  <c r="F13" i="134"/>
  <c r="J13" i="134"/>
  <c r="C13" i="134"/>
  <c r="N14" i="134" s="1"/>
  <c r="K26" i="135"/>
  <c r="F26" i="135"/>
  <c r="J24" i="135"/>
  <c r="J23" i="135"/>
  <c r="E23" i="135"/>
  <c r="J22" i="135"/>
  <c r="E22" i="135"/>
  <c r="J21" i="135"/>
  <c r="E21" i="135"/>
  <c r="J19" i="135"/>
  <c r="E19" i="135"/>
  <c r="J18" i="135"/>
  <c r="E18" i="135"/>
  <c r="J17" i="135"/>
  <c r="E17" i="135"/>
  <c r="L14" i="135"/>
  <c r="K13" i="135"/>
  <c r="F13" i="135"/>
  <c r="J13" i="135"/>
  <c r="C13" i="135"/>
  <c r="N14" i="135" s="1"/>
  <c r="K26" i="136"/>
  <c r="F26" i="136"/>
  <c r="J24" i="136"/>
  <c r="J23" i="136"/>
  <c r="E23" i="136"/>
  <c r="J22" i="136"/>
  <c r="E22" i="136"/>
  <c r="J21" i="136"/>
  <c r="E21" i="136"/>
  <c r="J19" i="136"/>
  <c r="E19" i="136"/>
  <c r="J18" i="136"/>
  <c r="E18" i="136"/>
  <c r="J17" i="136"/>
  <c r="E17" i="136"/>
  <c r="I16" i="136"/>
  <c r="D16" i="136"/>
  <c r="L14" i="136"/>
  <c r="K13" i="136"/>
  <c r="F13" i="136"/>
  <c r="J13" i="136"/>
  <c r="C13" i="136"/>
  <c r="C26" i="136" s="1"/>
  <c r="H26" i="136" s="1"/>
  <c r="K26" i="137"/>
  <c r="F26" i="137"/>
  <c r="J24" i="137"/>
  <c r="J23" i="137"/>
  <c r="E23" i="137"/>
  <c r="J22" i="137"/>
  <c r="E22" i="137"/>
  <c r="J21" i="137"/>
  <c r="E21" i="137"/>
  <c r="J19" i="137"/>
  <c r="E19" i="137"/>
  <c r="J18" i="137"/>
  <c r="E18" i="137"/>
  <c r="J17" i="137"/>
  <c r="E17" i="137"/>
  <c r="L14" i="137"/>
  <c r="K13" i="137"/>
  <c r="F13" i="137"/>
  <c r="J13" i="137"/>
  <c r="C13" i="137"/>
  <c r="C26" i="137" s="1"/>
  <c r="H26" i="137" s="1"/>
  <c r="K26" i="138"/>
  <c r="F26" i="138"/>
  <c r="J24" i="138"/>
  <c r="J23" i="138"/>
  <c r="E23" i="138"/>
  <c r="J22" i="138"/>
  <c r="E22" i="138"/>
  <c r="J21" i="138"/>
  <c r="E21" i="138"/>
  <c r="J19" i="138"/>
  <c r="E19" i="138"/>
  <c r="J18" i="138"/>
  <c r="E18" i="138"/>
  <c r="J17" i="138"/>
  <c r="E17" i="138"/>
  <c r="L14" i="138"/>
  <c r="K13" i="138"/>
  <c r="F13" i="138"/>
  <c r="J13" i="138"/>
  <c r="C13" i="138"/>
  <c r="C26" i="138" s="1"/>
  <c r="H26" i="138" s="1"/>
  <c r="K26" i="139"/>
  <c r="F26" i="139"/>
  <c r="J24" i="139"/>
  <c r="J23" i="139"/>
  <c r="E23" i="139"/>
  <c r="J22" i="139"/>
  <c r="E22" i="139"/>
  <c r="J21" i="139"/>
  <c r="E21" i="139"/>
  <c r="J19" i="139"/>
  <c r="E19" i="139"/>
  <c r="J18" i="139"/>
  <c r="E18" i="139"/>
  <c r="J17" i="139"/>
  <c r="E17" i="139"/>
  <c r="L14" i="139"/>
  <c r="K13" i="139"/>
  <c r="F13" i="139"/>
  <c r="J13" i="139"/>
  <c r="C13" i="139"/>
  <c r="N14" i="139" s="1"/>
  <c r="K26" i="140"/>
  <c r="F26" i="140"/>
  <c r="J24" i="140"/>
  <c r="J23" i="140"/>
  <c r="E23" i="140"/>
  <c r="J22" i="140"/>
  <c r="E22" i="140"/>
  <c r="J21" i="140"/>
  <c r="E21" i="140"/>
  <c r="J19" i="140"/>
  <c r="E19" i="140"/>
  <c r="J18" i="140"/>
  <c r="E18" i="140"/>
  <c r="J17" i="140"/>
  <c r="E17" i="140"/>
  <c r="L14" i="140"/>
  <c r="K13" i="140"/>
  <c r="F13" i="140"/>
  <c r="J13" i="140"/>
  <c r="C13" i="140"/>
  <c r="H13" i="140" s="1"/>
  <c r="K26" i="141"/>
  <c r="F26" i="141"/>
  <c r="J24" i="141"/>
  <c r="J23" i="141"/>
  <c r="E23" i="141"/>
  <c r="J22" i="141"/>
  <c r="E22" i="141"/>
  <c r="J21" i="141"/>
  <c r="E21" i="141"/>
  <c r="J19" i="141"/>
  <c r="E19" i="141"/>
  <c r="J18" i="141"/>
  <c r="E18" i="141"/>
  <c r="J17" i="141"/>
  <c r="E17" i="141"/>
  <c r="L14" i="141"/>
  <c r="K13" i="141"/>
  <c r="F13" i="141"/>
  <c r="J13" i="141"/>
  <c r="C13" i="141"/>
  <c r="N14" i="141" s="1"/>
  <c r="K26" i="142"/>
  <c r="F26" i="142"/>
  <c r="J24" i="142"/>
  <c r="J23" i="142"/>
  <c r="E23" i="142"/>
  <c r="J22" i="142"/>
  <c r="E22" i="142"/>
  <c r="J21" i="142"/>
  <c r="E21" i="142"/>
  <c r="J19" i="142"/>
  <c r="E19" i="142"/>
  <c r="J18" i="142"/>
  <c r="E18" i="142"/>
  <c r="J17" i="142"/>
  <c r="E17" i="142"/>
  <c r="L14" i="142"/>
  <c r="K13" i="142"/>
  <c r="F13" i="142"/>
  <c r="J13" i="142"/>
  <c r="C13" i="142"/>
  <c r="C26" i="142" s="1"/>
  <c r="H26" i="142" s="1"/>
  <c r="K26" i="143"/>
  <c r="F26" i="143"/>
  <c r="J24" i="143"/>
  <c r="J23" i="143"/>
  <c r="E23" i="143"/>
  <c r="J22" i="143"/>
  <c r="E22" i="143"/>
  <c r="J21" i="143"/>
  <c r="E21" i="143"/>
  <c r="J19" i="143"/>
  <c r="E19" i="143"/>
  <c r="J18" i="143"/>
  <c r="E18" i="143"/>
  <c r="J17" i="143"/>
  <c r="E17" i="143"/>
  <c r="L14" i="143"/>
  <c r="K13" i="143"/>
  <c r="F13" i="143"/>
  <c r="J13" i="143"/>
  <c r="C13" i="143"/>
  <c r="H13" i="143" s="1"/>
  <c r="K26" i="144"/>
  <c r="F26" i="144"/>
  <c r="J24" i="144"/>
  <c r="J23" i="144"/>
  <c r="E23" i="144"/>
  <c r="J22" i="144"/>
  <c r="E22" i="144"/>
  <c r="J21" i="144"/>
  <c r="E21" i="144"/>
  <c r="J19" i="144"/>
  <c r="E19" i="144"/>
  <c r="J18" i="144"/>
  <c r="E18" i="144"/>
  <c r="J17" i="144"/>
  <c r="E17" i="144"/>
  <c r="L14" i="144"/>
  <c r="K13" i="144"/>
  <c r="F13" i="144"/>
  <c r="J13" i="144"/>
  <c r="C13" i="144"/>
  <c r="C26" i="144" s="1"/>
  <c r="H26" i="144" s="1"/>
  <c r="K26" i="145"/>
  <c r="F26" i="145"/>
  <c r="J24" i="145"/>
  <c r="J23" i="145"/>
  <c r="E23" i="145"/>
  <c r="J22" i="145"/>
  <c r="E22" i="145"/>
  <c r="J21" i="145"/>
  <c r="E21" i="145"/>
  <c r="J19" i="145"/>
  <c r="E19" i="145"/>
  <c r="J18" i="145"/>
  <c r="E18" i="145"/>
  <c r="J17" i="145"/>
  <c r="E17" i="145"/>
  <c r="L14" i="145"/>
  <c r="K13" i="145"/>
  <c r="F13" i="145"/>
  <c r="J13" i="145"/>
  <c r="C13" i="145"/>
  <c r="C26" i="145" s="1"/>
  <c r="H26" i="145" s="1"/>
  <c r="K26" i="146"/>
  <c r="F26" i="146"/>
  <c r="J24" i="146"/>
  <c r="J23" i="146"/>
  <c r="E23" i="146"/>
  <c r="J22" i="146"/>
  <c r="E22" i="146"/>
  <c r="J21" i="146"/>
  <c r="E21" i="146"/>
  <c r="J19" i="146"/>
  <c r="E19" i="146"/>
  <c r="J18" i="146"/>
  <c r="E18" i="146"/>
  <c r="J17" i="146"/>
  <c r="E17" i="146"/>
  <c r="L14" i="146"/>
  <c r="K13" i="146"/>
  <c r="F13" i="146"/>
  <c r="J13" i="146"/>
  <c r="C13" i="146"/>
  <c r="H13" i="146" s="1"/>
  <c r="K26" i="147"/>
  <c r="F26" i="147"/>
  <c r="J24" i="147"/>
  <c r="J23" i="147"/>
  <c r="E23" i="147"/>
  <c r="J22" i="147"/>
  <c r="E22" i="147"/>
  <c r="J21" i="147"/>
  <c r="E21" i="147"/>
  <c r="J19" i="147"/>
  <c r="E19" i="147"/>
  <c r="J18" i="147"/>
  <c r="E18" i="147"/>
  <c r="J17" i="147"/>
  <c r="E17" i="147"/>
  <c r="L14" i="147"/>
  <c r="K13" i="147"/>
  <c r="F13" i="147"/>
  <c r="J13" i="147"/>
  <c r="C13" i="147"/>
  <c r="C26" i="147" s="1"/>
  <c r="H26" i="147" s="1"/>
  <c r="K26" i="148"/>
  <c r="F26" i="148"/>
  <c r="J24" i="148"/>
  <c r="J23" i="148"/>
  <c r="E23" i="148"/>
  <c r="J22" i="148"/>
  <c r="E22" i="148"/>
  <c r="J21" i="148"/>
  <c r="E21" i="148"/>
  <c r="J19" i="148"/>
  <c r="E19" i="148"/>
  <c r="J18" i="148"/>
  <c r="E18" i="148"/>
  <c r="J17" i="148"/>
  <c r="E17" i="148"/>
  <c r="L14" i="148"/>
  <c r="K13" i="148"/>
  <c r="F13" i="148"/>
  <c r="J13" i="148"/>
  <c r="C13" i="148"/>
  <c r="N14" i="148" s="1"/>
  <c r="K26" i="149"/>
  <c r="F26" i="149"/>
  <c r="J24" i="149"/>
  <c r="J23" i="149"/>
  <c r="E23" i="149"/>
  <c r="J22" i="149"/>
  <c r="E22" i="149"/>
  <c r="J21" i="149"/>
  <c r="E21" i="149"/>
  <c r="J19" i="149"/>
  <c r="E19" i="149"/>
  <c r="J18" i="149"/>
  <c r="E18" i="149"/>
  <c r="J17" i="149"/>
  <c r="E17" i="149"/>
  <c r="L14" i="149"/>
  <c r="K13" i="149"/>
  <c r="F13" i="149"/>
  <c r="J13" i="149"/>
  <c r="C13" i="149"/>
  <c r="H13" i="149" s="1"/>
  <c r="K26" i="150"/>
  <c r="F26" i="150"/>
  <c r="J24" i="150"/>
  <c r="J23" i="150"/>
  <c r="E23" i="150"/>
  <c r="J22" i="150"/>
  <c r="E22" i="150"/>
  <c r="J21" i="150"/>
  <c r="E21" i="150"/>
  <c r="J19" i="150"/>
  <c r="E19" i="150"/>
  <c r="J18" i="150"/>
  <c r="E18" i="150"/>
  <c r="J17" i="150"/>
  <c r="E17" i="150"/>
  <c r="L14" i="150"/>
  <c r="K13" i="150"/>
  <c r="F13" i="150"/>
  <c r="J13" i="150"/>
  <c r="C13" i="150"/>
  <c r="C26" i="150" s="1"/>
  <c r="H26" i="150" s="1"/>
  <c r="K26" i="151"/>
  <c r="F26" i="151"/>
  <c r="J24" i="151"/>
  <c r="J23" i="151"/>
  <c r="E23" i="151"/>
  <c r="J22" i="151"/>
  <c r="E22" i="151"/>
  <c r="J21" i="151"/>
  <c r="E21" i="151"/>
  <c r="J19" i="151"/>
  <c r="E19" i="151"/>
  <c r="J18" i="151"/>
  <c r="E18" i="151"/>
  <c r="J17" i="151"/>
  <c r="E17" i="151"/>
  <c r="L14" i="151"/>
  <c r="K13" i="151"/>
  <c r="F13" i="151"/>
  <c r="J13" i="151"/>
  <c r="C13" i="151"/>
  <c r="C26" i="151" s="1"/>
  <c r="H26" i="151" s="1"/>
  <c r="K26" i="152"/>
  <c r="F26" i="152"/>
  <c r="J24" i="152"/>
  <c r="J23" i="152"/>
  <c r="E23" i="152"/>
  <c r="J22" i="152"/>
  <c r="E22" i="152"/>
  <c r="J21" i="152"/>
  <c r="E21" i="152"/>
  <c r="J19" i="152"/>
  <c r="E19" i="152"/>
  <c r="J18" i="152"/>
  <c r="E18" i="152"/>
  <c r="J17" i="152"/>
  <c r="E17" i="152"/>
  <c r="L14" i="152"/>
  <c r="K13" i="152"/>
  <c r="F13" i="152"/>
  <c r="J13" i="152"/>
  <c r="C13" i="152"/>
  <c r="C26" i="152" s="1"/>
  <c r="H26" i="152" s="1"/>
  <c r="K26" i="153"/>
  <c r="F26" i="153"/>
  <c r="J24" i="153"/>
  <c r="J23" i="153"/>
  <c r="E23" i="153"/>
  <c r="J22" i="153"/>
  <c r="E22" i="153"/>
  <c r="J21" i="153"/>
  <c r="E21" i="153"/>
  <c r="J19" i="153"/>
  <c r="E19" i="153"/>
  <c r="J18" i="153"/>
  <c r="E18" i="153"/>
  <c r="J17" i="153"/>
  <c r="E17" i="153"/>
  <c r="L14" i="153"/>
  <c r="K13" i="153"/>
  <c r="F13" i="153"/>
  <c r="J13" i="153"/>
  <c r="C13" i="153"/>
  <c r="C26" i="153" s="1"/>
  <c r="H26" i="153" s="1"/>
  <c r="K26" i="154"/>
  <c r="F26" i="154"/>
  <c r="J24" i="154"/>
  <c r="J23" i="154"/>
  <c r="E23" i="154"/>
  <c r="J22" i="154"/>
  <c r="E22" i="154"/>
  <c r="J21" i="154"/>
  <c r="E21" i="154"/>
  <c r="J19" i="154"/>
  <c r="E19" i="154"/>
  <c r="J18" i="154"/>
  <c r="E18" i="154"/>
  <c r="J17" i="154"/>
  <c r="E17" i="154"/>
  <c r="L14" i="154"/>
  <c r="K13" i="154"/>
  <c r="F13" i="154"/>
  <c r="J13" i="154"/>
  <c r="C13" i="154"/>
  <c r="N14" i="154" s="1"/>
  <c r="K26" i="155"/>
  <c r="F26" i="155"/>
  <c r="J24" i="155"/>
  <c r="J23" i="155"/>
  <c r="E23" i="155"/>
  <c r="J22" i="155"/>
  <c r="E22" i="155"/>
  <c r="J21" i="155"/>
  <c r="E21" i="155"/>
  <c r="J19" i="155"/>
  <c r="E19" i="155"/>
  <c r="J18" i="155"/>
  <c r="E18" i="155"/>
  <c r="J17" i="155"/>
  <c r="E17" i="155"/>
  <c r="L14" i="155"/>
  <c r="K13" i="155"/>
  <c r="F13" i="155"/>
  <c r="J13" i="155"/>
  <c r="C13" i="155"/>
  <c r="C26" i="155" s="1"/>
  <c r="H26" i="155" s="1"/>
  <c r="K26" i="156"/>
  <c r="F26" i="156"/>
  <c r="J24" i="156"/>
  <c r="J23" i="156"/>
  <c r="E23" i="156"/>
  <c r="J22" i="156"/>
  <c r="E22" i="156"/>
  <c r="J21" i="156"/>
  <c r="E21" i="156"/>
  <c r="J19" i="156"/>
  <c r="E19" i="156"/>
  <c r="J18" i="156"/>
  <c r="E18" i="156"/>
  <c r="J17" i="156"/>
  <c r="E17" i="156"/>
  <c r="L14" i="156"/>
  <c r="K13" i="156"/>
  <c r="F13" i="156"/>
  <c r="J13" i="156"/>
  <c r="C13" i="156"/>
  <c r="C26" i="156" s="1"/>
  <c r="H26" i="156" s="1"/>
  <c r="K26" i="157"/>
  <c r="F26" i="157"/>
  <c r="J24" i="157"/>
  <c r="J23" i="157"/>
  <c r="E23" i="157"/>
  <c r="J22" i="157"/>
  <c r="E22" i="157"/>
  <c r="J21" i="157"/>
  <c r="E21" i="157"/>
  <c r="J19" i="157"/>
  <c r="E19" i="157"/>
  <c r="J18" i="157"/>
  <c r="E18" i="157"/>
  <c r="J17" i="157"/>
  <c r="E17" i="157"/>
  <c r="L14" i="157"/>
  <c r="K13" i="157"/>
  <c r="F13" i="157"/>
  <c r="J13" i="157"/>
  <c r="C13" i="157"/>
  <c r="H13" i="157" s="1"/>
  <c r="K26" i="158"/>
  <c r="F26" i="158"/>
  <c r="J24" i="158"/>
  <c r="J23" i="158"/>
  <c r="E23" i="158"/>
  <c r="J22" i="158"/>
  <c r="E22" i="158"/>
  <c r="J21" i="158"/>
  <c r="E21" i="158"/>
  <c r="J19" i="158"/>
  <c r="E19" i="158"/>
  <c r="J18" i="158"/>
  <c r="E18" i="158"/>
  <c r="J17" i="158"/>
  <c r="E17" i="158"/>
  <c r="L14" i="158"/>
  <c r="K13" i="158"/>
  <c r="F13" i="158"/>
  <c r="J13" i="158"/>
  <c r="C13" i="158"/>
  <c r="H13" i="158" s="1"/>
  <c r="K26" i="159"/>
  <c r="F26" i="159"/>
  <c r="E1" i="13"/>
  <c r="E1" i="131" s="1"/>
  <c r="D13" i="13" l="1"/>
  <c r="F14" i="13" s="1"/>
  <c r="D13" i="131"/>
  <c r="F14" i="131" s="1"/>
  <c r="E1" i="132"/>
  <c r="I13" i="131"/>
  <c r="K14" i="131" s="1"/>
  <c r="D26" i="131"/>
  <c r="F27" i="131" s="1"/>
  <c r="I26" i="131"/>
  <c r="K27" i="131" s="1"/>
  <c r="I13" i="13"/>
  <c r="K14" i="13" s="1"/>
  <c r="I26" i="13"/>
  <c r="K27" i="13" s="1"/>
  <c r="D26" i="132"/>
  <c r="F27" i="132" s="1"/>
  <c r="D26" i="13"/>
  <c r="F27" i="13"/>
  <c r="H13" i="13"/>
  <c r="N14" i="13"/>
  <c r="N14" i="131"/>
  <c r="C26" i="131"/>
  <c r="H26" i="131" s="1"/>
  <c r="H13" i="132"/>
  <c r="N14" i="132"/>
  <c r="H13" i="133"/>
  <c r="C26" i="133"/>
  <c r="H26" i="133" s="1"/>
  <c r="C26" i="134"/>
  <c r="H26" i="134" s="1"/>
  <c r="H13" i="134"/>
  <c r="C26" i="135"/>
  <c r="H26" i="135" s="1"/>
  <c r="H13" i="135"/>
  <c r="H13" i="136"/>
  <c r="N14" i="136"/>
  <c r="H13" i="137"/>
  <c r="N14" i="137"/>
  <c r="H13" i="138"/>
  <c r="N14" i="138"/>
  <c r="H13" i="139"/>
  <c r="C26" i="139"/>
  <c r="H26" i="139" s="1"/>
  <c r="N14" i="140"/>
  <c r="C26" i="140"/>
  <c r="H26" i="140" s="1"/>
  <c r="C26" i="141"/>
  <c r="H26" i="141" s="1"/>
  <c r="H13" i="141"/>
  <c r="H13" i="142"/>
  <c r="N14" i="142"/>
  <c r="N14" i="143"/>
  <c r="C26" i="143"/>
  <c r="H26" i="143" s="1"/>
  <c r="H13" i="144"/>
  <c r="N14" i="144"/>
  <c r="H13" i="145"/>
  <c r="N14" i="145"/>
  <c r="N14" i="146"/>
  <c r="C26" i="146"/>
  <c r="H26" i="146" s="1"/>
  <c r="H13" i="147"/>
  <c r="N14" i="147"/>
  <c r="C26" i="148"/>
  <c r="H26" i="148" s="1"/>
  <c r="H13" i="148"/>
  <c r="N14" i="149"/>
  <c r="C26" i="149"/>
  <c r="H26" i="149" s="1"/>
  <c r="H13" i="150"/>
  <c r="N14" i="150"/>
  <c r="H13" i="151"/>
  <c r="N14" i="151"/>
  <c r="H13" i="152"/>
  <c r="N14" i="152"/>
  <c r="H13" i="153"/>
  <c r="N14" i="153"/>
  <c r="H13" i="154"/>
  <c r="C26" i="154"/>
  <c r="H26" i="154" s="1"/>
  <c r="H13" i="155"/>
  <c r="N14" i="155"/>
  <c r="H13" i="156"/>
  <c r="N14" i="156"/>
  <c r="N14" i="157"/>
  <c r="C26" i="157"/>
  <c r="H26" i="157" s="1"/>
  <c r="N14" i="158"/>
  <c r="C26" i="158"/>
  <c r="H26" i="158" s="1"/>
  <c r="D13" i="132" l="1"/>
  <c r="F14" i="132" s="1"/>
  <c r="I13" i="132"/>
  <c r="K14" i="132" s="1"/>
  <c r="E1" i="133"/>
  <c r="I26" i="132"/>
  <c r="K27" i="132" s="1"/>
  <c r="E1" i="134" l="1"/>
  <c r="D13" i="133"/>
  <c r="F14" i="133" s="1"/>
  <c r="I13" i="133"/>
  <c r="K14" i="133" s="1"/>
  <c r="D26" i="133"/>
  <c r="F27" i="133" s="1"/>
  <c r="I26" i="133"/>
  <c r="K27" i="133" s="1"/>
  <c r="D13" i="134" l="1"/>
  <c r="F14" i="134" s="1"/>
  <c r="I13" i="134"/>
  <c r="K14" i="134" s="1"/>
  <c r="E1" i="135"/>
  <c r="I26" i="134"/>
  <c r="K27" i="134" s="1"/>
  <c r="D26" i="134"/>
  <c r="F27" i="134" s="1"/>
  <c r="Q13" i="159"/>
  <c r="Q12" i="159"/>
  <c r="Q11" i="159"/>
  <c r="O11" i="159"/>
  <c r="O12" i="159" s="1"/>
  <c r="Q10" i="159"/>
  <c r="Q9" i="159"/>
  <c r="O9" i="159"/>
  <c r="Q8" i="159"/>
  <c r="O8" i="159"/>
  <c r="Q7" i="159"/>
  <c r="O7" i="159"/>
  <c r="Q6" i="159"/>
  <c r="O6" i="159"/>
  <c r="Q5" i="159"/>
  <c r="Q14" i="159" s="1"/>
  <c r="O5" i="159"/>
  <c r="Q13" i="158"/>
  <c r="Q12" i="158"/>
  <c r="Q11" i="158"/>
  <c r="O11" i="158"/>
  <c r="O12" i="158" s="1"/>
  <c r="Q10" i="158"/>
  <c r="Q9" i="158"/>
  <c r="O9" i="158"/>
  <c r="Q8" i="158"/>
  <c r="O8" i="158"/>
  <c r="Q7" i="158"/>
  <c r="O7" i="158"/>
  <c r="Q6" i="158"/>
  <c r="O6" i="158"/>
  <c r="Q5" i="158"/>
  <c r="O5" i="158"/>
  <c r="Q13" i="157"/>
  <c r="Q12" i="157"/>
  <c r="Q11" i="157"/>
  <c r="O11" i="157"/>
  <c r="O12" i="157" s="1"/>
  <c r="Q10" i="157"/>
  <c r="Q9" i="157"/>
  <c r="O9" i="157"/>
  <c r="Q8" i="157"/>
  <c r="O8" i="157"/>
  <c r="Q7" i="157"/>
  <c r="O7" i="157"/>
  <c r="Q6" i="157"/>
  <c r="O6" i="157"/>
  <c r="Q5" i="157"/>
  <c r="O5" i="157"/>
  <c r="Q13" i="156"/>
  <c r="Q12" i="156"/>
  <c r="Q11" i="156"/>
  <c r="O11" i="156"/>
  <c r="O12" i="156" s="1"/>
  <c r="Q10" i="156"/>
  <c r="Q9" i="156"/>
  <c r="O9" i="156"/>
  <c r="Q8" i="156"/>
  <c r="O8" i="156"/>
  <c r="Q7" i="156"/>
  <c r="O7" i="156"/>
  <c r="Q6" i="156"/>
  <c r="O6" i="156"/>
  <c r="Q5" i="156"/>
  <c r="O5" i="156"/>
  <c r="Q13" i="155"/>
  <c r="Q12" i="155"/>
  <c r="Q11" i="155"/>
  <c r="O11" i="155"/>
  <c r="O12" i="155" s="1"/>
  <c r="Q10" i="155"/>
  <c r="Q9" i="155"/>
  <c r="O9" i="155"/>
  <c r="Q8" i="155"/>
  <c r="O8" i="155"/>
  <c r="Q7" i="155"/>
  <c r="O7" i="155"/>
  <c r="Q6" i="155"/>
  <c r="O6" i="155"/>
  <c r="Q5" i="155"/>
  <c r="O5" i="155"/>
  <c r="Q13" i="154"/>
  <c r="Q12" i="154"/>
  <c r="Q11" i="154"/>
  <c r="O11" i="154"/>
  <c r="O12" i="154" s="1"/>
  <c r="Q10" i="154"/>
  <c r="Q9" i="154"/>
  <c r="O9" i="154"/>
  <c r="Q8" i="154"/>
  <c r="O8" i="154"/>
  <c r="Q7" i="154"/>
  <c r="O7" i="154"/>
  <c r="Q6" i="154"/>
  <c r="O6" i="154"/>
  <c r="Q5" i="154"/>
  <c r="O5" i="154"/>
  <c r="Q13" i="153"/>
  <c r="Q12" i="153"/>
  <c r="Q11" i="153"/>
  <c r="O11" i="153"/>
  <c r="O12" i="153" s="1"/>
  <c r="Q10" i="153"/>
  <c r="Q9" i="153"/>
  <c r="O9" i="153"/>
  <c r="Q8" i="153"/>
  <c r="O8" i="153"/>
  <c r="Q7" i="153"/>
  <c r="O7" i="153"/>
  <c r="Q6" i="153"/>
  <c r="O6" i="153"/>
  <c r="Q5" i="153"/>
  <c r="O5" i="153"/>
  <c r="P14" i="152"/>
  <c r="Q13" i="152"/>
  <c r="Q12" i="152"/>
  <c r="P12" i="152"/>
  <c r="Q11" i="152"/>
  <c r="O11" i="152"/>
  <c r="O12" i="152" s="1"/>
  <c r="Q10" i="152"/>
  <c r="Q9" i="152"/>
  <c r="O9" i="152"/>
  <c r="Q8" i="152"/>
  <c r="O8" i="152"/>
  <c r="Q7" i="152"/>
  <c r="O7" i="152"/>
  <c r="Q6" i="152"/>
  <c r="O6" i="152"/>
  <c r="Q5" i="152"/>
  <c r="O5" i="152"/>
  <c r="Q13" i="151"/>
  <c r="Q12" i="151"/>
  <c r="Q11" i="151"/>
  <c r="O11" i="151"/>
  <c r="O12" i="151" s="1"/>
  <c r="Q10" i="151"/>
  <c r="Q9" i="151"/>
  <c r="O9" i="151"/>
  <c r="Q8" i="151"/>
  <c r="O8" i="151"/>
  <c r="Q7" i="151"/>
  <c r="O7" i="151"/>
  <c r="Q6" i="151"/>
  <c r="O6" i="151"/>
  <c r="Q5" i="151"/>
  <c r="O5" i="151"/>
  <c r="Q13" i="150"/>
  <c r="Q12" i="150"/>
  <c r="Q11" i="150"/>
  <c r="O11" i="150"/>
  <c r="O12" i="150" s="1"/>
  <c r="Q10" i="150"/>
  <c r="Q9" i="150"/>
  <c r="O9" i="150"/>
  <c r="Q8" i="150"/>
  <c r="O8" i="150"/>
  <c r="Q7" i="150"/>
  <c r="O7" i="150"/>
  <c r="Q6" i="150"/>
  <c r="O6" i="150"/>
  <c r="Q5" i="150"/>
  <c r="O5" i="150"/>
  <c r="Q13" i="149"/>
  <c r="Q12" i="149"/>
  <c r="Q11" i="149"/>
  <c r="O11" i="149"/>
  <c r="O12" i="149" s="1"/>
  <c r="Q10" i="149"/>
  <c r="Q9" i="149"/>
  <c r="O9" i="149"/>
  <c r="Q8" i="149"/>
  <c r="O8" i="149"/>
  <c r="Q7" i="149"/>
  <c r="O7" i="149"/>
  <c r="Q6" i="149"/>
  <c r="O6" i="149"/>
  <c r="Q5" i="149"/>
  <c r="O5" i="149"/>
  <c r="Q13" i="148"/>
  <c r="Q12" i="148"/>
  <c r="Q11" i="148"/>
  <c r="O11" i="148"/>
  <c r="O12" i="148" s="1"/>
  <c r="Q10" i="148"/>
  <c r="Q9" i="148"/>
  <c r="O9" i="148"/>
  <c r="Q8" i="148"/>
  <c r="O8" i="148"/>
  <c r="Q7" i="148"/>
  <c r="O7" i="148"/>
  <c r="Q6" i="148"/>
  <c r="O6" i="148"/>
  <c r="Q5" i="148"/>
  <c r="O5" i="148"/>
  <c r="Q13" i="147"/>
  <c r="Q12" i="147"/>
  <c r="Q11" i="147"/>
  <c r="P11" i="147"/>
  <c r="O11" i="147"/>
  <c r="O12" i="147" s="1"/>
  <c r="Q10" i="147"/>
  <c r="P10" i="147"/>
  <c r="Q9" i="147"/>
  <c r="O9" i="147"/>
  <c r="Q8" i="147"/>
  <c r="O8" i="147"/>
  <c r="Q7" i="147"/>
  <c r="O7" i="147"/>
  <c r="Q6" i="147"/>
  <c r="O6" i="147"/>
  <c r="Q5" i="147"/>
  <c r="O5" i="147"/>
  <c r="Q13" i="146"/>
  <c r="Q12" i="146"/>
  <c r="Q11" i="146"/>
  <c r="O11" i="146"/>
  <c r="O12" i="146" s="1"/>
  <c r="Q10" i="146"/>
  <c r="Q9" i="146"/>
  <c r="O9" i="146"/>
  <c r="Q8" i="146"/>
  <c r="O8" i="146"/>
  <c r="Q7" i="146"/>
  <c r="O7" i="146"/>
  <c r="Q6" i="146"/>
  <c r="O6" i="146"/>
  <c r="Q5" i="146"/>
  <c r="O5" i="146"/>
  <c r="Q13" i="145"/>
  <c r="Q12" i="145"/>
  <c r="Q11" i="145"/>
  <c r="O11" i="145"/>
  <c r="O12" i="145" s="1"/>
  <c r="Q10" i="145"/>
  <c r="Q9" i="145"/>
  <c r="O9" i="145"/>
  <c r="Q8" i="145"/>
  <c r="O8" i="145"/>
  <c r="Q7" i="145"/>
  <c r="O7" i="145"/>
  <c r="Q6" i="145"/>
  <c r="O6" i="145"/>
  <c r="Q5" i="145"/>
  <c r="O5" i="145"/>
  <c r="Q13" i="144"/>
  <c r="Q12" i="144"/>
  <c r="P12" i="144"/>
  <c r="Q11" i="144"/>
  <c r="O11" i="144"/>
  <c r="O12" i="144" s="1"/>
  <c r="Q10" i="144"/>
  <c r="Q9" i="144"/>
  <c r="O9" i="144"/>
  <c r="Q8" i="144"/>
  <c r="O8" i="144"/>
  <c r="Q7" i="144"/>
  <c r="O7" i="144"/>
  <c r="Q6" i="144"/>
  <c r="O6" i="144"/>
  <c r="Q5" i="144"/>
  <c r="O5" i="144"/>
  <c r="Q13" i="143"/>
  <c r="Q12" i="143"/>
  <c r="Q11" i="143"/>
  <c r="O11" i="143"/>
  <c r="O12" i="143" s="1"/>
  <c r="Q10" i="143"/>
  <c r="Q9" i="143"/>
  <c r="O9" i="143"/>
  <c r="Q8" i="143"/>
  <c r="O8" i="143"/>
  <c r="Q7" i="143"/>
  <c r="O7" i="143"/>
  <c r="Q6" i="143"/>
  <c r="O6" i="143"/>
  <c r="Q5" i="143"/>
  <c r="O5" i="143"/>
  <c r="Q13" i="142"/>
  <c r="Q12" i="142"/>
  <c r="Q11" i="142"/>
  <c r="O11" i="142"/>
  <c r="O12" i="142" s="1"/>
  <c r="Q10" i="142"/>
  <c r="Q9" i="142"/>
  <c r="O9" i="142"/>
  <c r="Q8" i="142"/>
  <c r="O8" i="142"/>
  <c r="Q7" i="142"/>
  <c r="O7" i="142"/>
  <c r="Q6" i="142"/>
  <c r="O6" i="142"/>
  <c r="Q5" i="142"/>
  <c r="O5" i="142"/>
  <c r="Q13" i="141"/>
  <c r="Q12" i="141"/>
  <c r="Q11" i="141"/>
  <c r="O11" i="141"/>
  <c r="O12" i="141" s="1"/>
  <c r="Q10" i="141"/>
  <c r="Q9" i="141"/>
  <c r="O9" i="141"/>
  <c r="Q8" i="141"/>
  <c r="O8" i="141"/>
  <c r="Q7" i="141"/>
  <c r="O7" i="141"/>
  <c r="Q6" i="141"/>
  <c r="O6" i="141"/>
  <c r="Q5" i="141"/>
  <c r="O5" i="141"/>
  <c r="Q13" i="140"/>
  <c r="Q12" i="140"/>
  <c r="Q11" i="140"/>
  <c r="O11" i="140"/>
  <c r="O12" i="140" s="1"/>
  <c r="Q10" i="140"/>
  <c r="Q9" i="140"/>
  <c r="O9" i="140"/>
  <c r="Q8" i="140"/>
  <c r="O8" i="140"/>
  <c r="Q7" i="140"/>
  <c r="O7" i="140"/>
  <c r="Q6" i="140"/>
  <c r="O6" i="140"/>
  <c r="Q5" i="140"/>
  <c r="O5" i="140"/>
  <c r="Q13" i="139"/>
  <c r="Q12" i="139"/>
  <c r="Q11" i="139"/>
  <c r="O11" i="139"/>
  <c r="O12" i="139" s="1"/>
  <c r="Q10" i="139"/>
  <c r="Q9" i="139"/>
  <c r="O9" i="139"/>
  <c r="Q8" i="139"/>
  <c r="O8" i="139"/>
  <c r="Q7" i="139"/>
  <c r="O7" i="139"/>
  <c r="Q6" i="139"/>
  <c r="O6" i="139"/>
  <c r="Q5" i="139"/>
  <c r="O5" i="139"/>
  <c r="Q13" i="138"/>
  <c r="Q12" i="138"/>
  <c r="Q11" i="138"/>
  <c r="O11" i="138"/>
  <c r="O12" i="138" s="1"/>
  <c r="Q10" i="138"/>
  <c r="Q9" i="138"/>
  <c r="O9" i="138"/>
  <c r="Q8" i="138"/>
  <c r="O8" i="138"/>
  <c r="Q7" i="138"/>
  <c r="O7" i="138"/>
  <c r="Q6" i="138"/>
  <c r="O6" i="138"/>
  <c r="Q5" i="138"/>
  <c r="O5" i="138"/>
  <c r="Q13" i="137"/>
  <c r="Q12" i="137"/>
  <c r="Q11" i="137"/>
  <c r="O11" i="137"/>
  <c r="O12" i="137" s="1"/>
  <c r="Q10" i="137"/>
  <c r="Q9" i="137"/>
  <c r="O9" i="137"/>
  <c r="Q8" i="137"/>
  <c r="O8" i="137"/>
  <c r="Q7" i="137"/>
  <c r="O7" i="137"/>
  <c r="Q6" i="137"/>
  <c r="O6" i="137"/>
  <c r="Q5" i="137"/>
  <c r="O5" i="137"/>
  <c r="Q13" i="136"/>
  <c r="Q12" i="136"/>
  <c r="Q11" i="136"/>
  <c r="O11" i="136"/>
  <c r="O12" i="136" s="1"/>
  <c r="Q10" i="136"/>
  <c r="Q9" i="136"/>
  <c r="O9" i="136"/>
  <c r="Q8" i="136"/>
  <c r="O8" i="136"/>
  <c r="Q7" i="136"/>
  <c r="O7" i="136"/>
  <c r="Q6" i="136"/>
  <c r="O6" i="136"/>
  <c r="Q5" i="136"/>
  <c r="O5" i="136"/>
  <c r="Q13" i="135"/>
  <c r="Q12" i="135"/>
  <c r="Q11" i="135"/>
  <c r="O11" i="135"/>
  <c r="O12" i="135" s="1"/>
  <c r="Q10" i="135"/>
  <c r="Q9" i="135"/>
  <c r="O9" i="135"/>
  <c r="Q8" i="135"/>
  <c r="O8" i="135"/>
  <c r="Q7" i="135"/>
  <c r="O7" i="135"/>
  <c r="Q6" i="135"/>
  <c r="O6" i="135"/>
  <c r="Q5" i="135"/>
  <c r="O5" i="135"/>
  <c r="Q13" i="134"/>
  <c r="Q12" i="134"/>
  <c r="Q11" i="134"/>
  <c r="O11" i="134"/>
  <c r="O12" i="134" s="1"/>
  <c r="Q10" i="134"/>
  <c r="Q9" i="134"/>
  <c r="O9" i="134"/>
  <c r="Q8" i="134"/>
  <c r="O8" i="134"/>
  <c r="Q7" i="134"/>
  <c r="O7" i="134"/>
  <c r="Q6" i="134"/>
  <c r="P6" i="134"/>
  <c r="O6" i="134"/>
  <c r="Q5" i="134"/>
  <c r="P5" i="134"/>
  <c r="O5" i="134"/>
  <c r="Q13" i="133"/>
  <c r="Q12" i="133"/>
  <c r="P12" i="133"/>
  <c r="Q11" i="133"/>
  <c r="O11" i="133"/>
  <c r="O12" i="133" s="1"/>
  <c r="Q10" i="133"/>
  <c r="Q9" i="133"/>
  <c r="O9" i="133"/>
  <c r="Q8" i="133"/>
  <c r="O8" i="133"/>
  <c r="Q7" i="133"/>
  <c r="O7" i="133"/>
  <c r="Q6" i="133"/>
  <c r="O6" i="133"/>
  <c r="Q5" i="133"/>
  <c r="O5" i="133"/>
  <c r="Q13" i="132"/>
  <c r="Q12" i="132"/>
  <c r="Q11" i="132"/>
  <c r="O11" i="132"/>
  <c r="O12" i="132" s="1"/>
  <c r="Q10" i="132"/>
  <c r="Q9" i="132"/>
  <c r="O9" i="132"/>
  <c r="Q8" i="132"/>
  <c r="O8" i="132"/>
  <c r="Q7" i="132"/>
  <c r="O7" i="132"/>
  <c r="Q6" i="132"/>
  <c r="O6" i="132"/>
  <c r="Q5" i="132"/>
  <c r="O5" i="132"/>
  <c r="Q13" i="131"/>
  <c r="Q12" i="131"/>
  <c r="Q11" i="131"/>
  <c r="O11" i="131"/>
  <c r="O12" i="131" s="1"/>
  <c r="Q10" i="131"/>
  <c r="Q9" i="131"/>
  <c r="O9" i="131"/>
  <c r="Q8" i="131"/>
  <c r="O8" i="131"/>
  <c r="Q7" i="131"/>
  <c r="O7" i="131"/>
  <c r="Q6" i="131"/>
  <c r="O6" i="131"/>
  <c r="Q5" i="131"/>
  <c r="O5" i="131"/>
  <c r="K13" i="159"/>
  <c r="F13" i="159"/>
  <c r="C13" i="159"/>
  <c r="J25" i="159"/>
  <c r="C12" i="159"/>
  <c r="P12" i="159"/>
  <c r="C11" i="159"/>
  <c r="C10" i="159"/>
  <c r="C9" i="159"/>
  <c r="H22" i="159" s="1"/>
  <c r="J21" i="159"/>
  <c r="C8" i="159"/>
  <c r="C21" i="159" s="1"/>
  <c r="C7" i="159"/>
  <c r="H20" i="159" s="1"/>
  <c r="J19" i="159"/>
  <c r="C6" i="159"/>
  <c r="C19" i="159" s="1"/>
  <c r="C5" i="159"/>
  <c r="H18" i="159" s="1"/>
  <c r="J17" i="159"/>
  <c r="C4" i="159"/>
  <c r="C17" i="159" s="1"/>
  <c r="F3" i="159"/>
  <c r="E3" i="159"/>
  <c r="D3" i="159"/>
  <c r="C3" i="159"/>
  <c r="C16" i="159" s="1"/>
  <c r="C12" i="158"/>
  <c r="C11" i="158"/>
  <c r="C24" i="158" s="1"/>
  <c r="H24" i="158" s="1"/>
  <c r="C10" i="158"/>
  <c r="C9" i="158"/>
  <c r="C8" i="158"/>
  <c r="C7" i="158"/>
  <c r="C6" i="158"/>
  <c r="C5" i="158"/>
  <c r="C4" i="158"/>
  <c r="F3" i="158"/>
  <c r="E3" i="158"/>
  <c r="D3" i="158"/>
  <c r="C3" i="158"/>
  <c r="C12" i="157"/>
  <c r="C11" i="157"/>
  <c r="C24" i="157" s="1"/>
  <c r="H24" i="157" s="1"/>
  <c r="C10" i="157"/>
  <c r="C9" i="157"/>
  <c r="C8" i="157"/>
  <c r="C7" i="157"/>
  <c r="C6" i="157"/>
  <c r="C5" i="157"/>
  <c r="C4" i="157"/>
  <c r="F3" i="157"/>
  <c r="E3" i="157"/>
  <c r="D3" i="157"/>
  <c r="C3" i="157"/>
  <c r="C12" i="156"/>
  <c r="C11" i="156"/>
  <c r="C24" i="156" s="1"/>
  <c r="H24" i="156" s="1"/>
  <c r="C10" i="156"/>
  <c r="C9" i="156"/>
  <c r="C8" i="156"/>
  <c r="C7" i="156"/>
  <c r="C6" i="156"/>
  <c r="C5" i="156"/>
  <c r="C4" i="156"/>
  <c r="F3" i="156"/>
  <c r="E3" i="156"/>
  <c r="D3" i="156"/>
  <c r="C3" i="156"/>
  <c r="C12" i="155"/>
  <c r="C11" i="155"/>
  <c r="C24" i="155" s="1"/>
  <c r="H24" i="155" s="1"/>
  <c r="C10" i="155"/>
  <c r="C9" i="155"/>
  <c r="C8" i="155"/>
  <c r="C7" i="155"/>
  <c r="C6" i="155"/>
  <c r="C5" i="155"/>
  <c r="C4" i="155"/>
  <c r="F3" i="155"/>
  <c r="E3" i="155"/>
  <c r="D3" i="155"/>
  <c r="C3" i="155"/>
  <c r="C12" i="154"/>
  <c r="C11" i="154"/>
  <c r="C24" i="154" s="1"/>
  <c r="H24" i="154" s="1"/>
  <c r="C10" i="154"/>
  <c r="C9" i="154"/>
  <c r="C8" i="154"/>
  <c r="C7" i="154"/>
  <c r="C6" i="154"/>
  <c r="C5" i="154"/>
  <c r="C4" i="154"/>
  <c r="F3" i="154"/>
  <c r="E3" i="154"/>
  <c r="D3" i="154"/>
  <c r="C3" i="154"/>
  <c r="C12" i="153"/>
  <c r="C11" i="153"/>
  <c r="C24" i="153" s="1"/>
  <c r="H24" i="153" s="1"/>
  <c r="C10" i="153"/>
  <c r="C9" i="153"/>
  <c r="C8" i="153"/>
  <c r="C7" i="153"/>
  <c r="C6" i="153"/>
  <c r="C5" i="153"/>
  <c r="C4" i="153"/>
  <c r="F3" i="153"/>
  <c r="E3" i="153"/>
  <c r="D3" i="153"/>
  <c r="C3" i="153"/>
  <c r="N4" i="153" s="1"/>
  <c r="C12" i="152"/>
  <c r="C11" i="152"/>
  <c r="C24" i="152" s="1"/>
  <c r="H24" i="152" s="1"/>
  <c r="C10" i="152"/>
  <c r="C9" i="152"/>
  <c r="C8" i="152"/>
  <c r="C7" i="152"/>
  <c r="C6" i="152"/>
  <c r="C5" i="152"/>
  <c r="C4" i="152"/>
  <c r="F3" i="152"/>
  <c r="E3" i="152"/>
  <c r="D3" i="152"/>
  <c r="C3" i="152"/>
  <c r="H12" i="151"/>
  <c r="C12" i="151"/>
  <c r="C11" i="151"/>
  <c r="C24" i="151" s="1"/>
  <c r="H24" i="151" s="1"/>
  <c r="C10" i="151"/>
  <c r="C9" i="151"/>
  <c r="C8" i="151"/>
  <c r="C7" i="151"/>
  <c r="C6" i="151"/>
  <c r="C5" i="151"/>
  <c r="C4" i="151"/>
  <c r="F3" i="151"/>
  <c r="E3" i="151"/>
  <c r="D3" i="151"/>
  <c r="C3" i="151"/>
  <c r="C12" i="150"/>
  <c r="C11" i="150"/>
  <c r="C24" i="150" s="1"/>
  <c r="H24" i="150" s="1"/>
  <c r="C10" i="150"/>
  <c r="C9" i="150"/>
  <c r="C8" i="150"/>
  <c r="C7" i="150"/>
  <c r="C6" i="150"/>
  <c r="C5" i="150"/>
  <c r="C4" i="150"/>
  <c r="F3" i="150"/>
  <c r="E3" i="150"/>
  <c r="D3" i="150"/>
  <c r="C3" i="150"/>
  <c r="C12" i="149"/>
  <c r="C11" i="149"/>
  <c r="C24" i="149" s="1"/>
  <c r="H24" i="149" s="1"/>
  <c r="C10" i="149"/>
  <c r="C9" i="149"/>
  <c r="C8" i="149"/>
  <c r="C7" i="149"/>
  <c r="C6" i="149"/>
  <c r="C5" i="149"/>
  <c r="C4" i="149"/>
  <c r="F3" i="149"/>
  <c r="E3" i="149"/>
  <c r="D3" i="149"/>
  <c r="C3" i="149"/>
  <c r="C12" i="148"/>
  <c r="C11" i="148"/>
  <c r="C24" i="148" s="1"/>
  <c r="H24" i="148" s="1"/>
  <c r="C10" i="148"/>
  <c r="C9" i="148"/>
  <c r="C8" i="148"/>
  <c r="C7" i="148"/>
  <c r="C6" i="148"/>
  <c r="C5" i="148"/>
  <c r="C4" i="148"/>
  <c r="F3" i="148"/>
  <c r="E3" i="148"/>
  <c r="D3" i="148"/>
  <c r="C3" i="148"/>
  <c r="C12" i="147"/>
  <c r="C11" i="147"/>
  <c r="C24" i="147" s="1"/>
  <c r="H24" i="147" s="1"/>
  <c r="C10" i="147"/>
  <c r="C9" i="147"/>
  <c r="C8" i="147"/>
  <c r="C7" i="147"/>
  <c r="C6" i="147"/>
  <c r="C5" i="147"/>
  <c r="C4" i="147"/>
  <c r="F3" i="147"/>
  <c r="E3" i="147"/>
  <c r="D3" i="147"/>
  <c r="C3" i="147"/>
  <c r="C12" i="146"/>
  <c r="C11" i="146"/>
  <c r="C24" i="146" s="1"/>
  <c r="H24" i="146" s="1"/>
  <c r="C10" i="146"/>
  <c r="C9" i="146"/>
  <c r="C8" i="146"/>
  <c r="C7" i="146"/>
  <c r="C6" i="146"/>
  <c r="C5" i="146"/>
  <c r="C4" i="146"/>
  <c r="F3" i="146"/>
  <c r="E3" i="146"/>
  <c r="D3" i="146"/>
  <c r="C3" i="146"/>
  <c r="C12" i="145"/>
  <c r="C11" i="145"/>
  <c r="C24" i="145" s="1"/>
  <c r="H24" i="145" s="1"/>
  <c r="C10" i="145"/>
  <c r="C9" i="145"/>
  <c r="C8" i="145"/>
  <c r="C7" i="145"/>
  <c r="C6" i="145"/>
  <c r="C5" i="145"/>
  <c r="C4" i="145"/>
  <c r="F3" i="145"/>
  <c r="E3" i="145"/>
  <c r="D3" i="145"/>
  <c r="C3" i="145"/>
  <c r="C12" i="144"/>
  <c r="C11" i="144"/>
  <c r="C24" i="144" s="1"/>
  <c r="H24" i="144" s="1"/>
  <c r="C10" i="144"/>
  <c r="C9" i="144"/>
  <c r="C8" i="144"/>
  <c r="C7" i="144"/>
  <c r="C6" i="144"/>
  <c r="C5" i="144"/>
  <c r="C4" i="144"/>
  <c r="F3" i="144"/>
  <c r="E3" i="144"/>
  <c r="D3" i="144"/>
  <c r="C3" i="144"/>
  <c r="C12" i="143"/>
  <c r="C11" i="143"/>
  <c r="C24" i="143" s="1"/>
  <c r="H24" i="143" s="1"/>
  <c r="C10" i="143"/>
  <c r="C9" i="143"/>
  <c r="C8" i="143"/>
  <c r="C7" i="143"/>
  <c r="C6" i="143"/>
  <c r="C5" i="143"/>
  <c r="C4" i="143"/>
  <c r="F3" i="143"/>
  <c r="E3" i="143"/>
  <c r="D3" i="143"/>
  <c r="C3" i="143"/>
  <c r="C12" i="142"/>
  <c r="C11" i="142"/>
  <c r="C24" i="142" s="1"/>
  <c r="H24" i="142" s="1"/>
  <c r="C10" i="142"/>
  <c r="C9" i="142"/>
  <c r="C8" i="142"/>
  <c r="C7" i="142"/>
  <c r="C6" i="142"/>
  <c r="C5" i="142"/>
  <c r="C4" i="142"/>
  <c r="F3" i="142"/>
  <c r="E3" i="142"/>
  <c r="D3" i="142"/>
  <c r="C3" i="142"/>
  <c r="C12" i="141"/>
  <c r="C11" i="141"/>
  <c r="C24" i="141" s="1"/>
  <c r="H24" i="141" s="1"/>
  <c r="C10" i="141"/>
  <c r="C9" i="141"/>
  <c r="C8" i="141"/>
  <c r="C7" i="141"/>
  <c r="C6" i="141"/>
  <c r="C5" i="141"/>
  <c r="C4" i="141"/>
  <c r="F3" i="141"/>
  <c r="E3" i="141"/>
  <c r="D3" i="141"/>
  <c r="C3" i="141"/>
  <c r="C12" i="140"/>
  <c r="C11" i="140"/>
  <c r="C24" i="140" s="1"/>
  <c r="H24" i="140" s="1"/>
  <c r="C10" i="140"/>
  <c r="C9" i="140"/>
  <c r="C8" i="140"/>
  <c r="C7" i="140"/>
  <c r="C6" i="140"/>
  <c r="C5" i="140"/>
  <c r="C4" i="140"/>
  <c r="F3" i="140"/>
  <c r="E3" i="140"/>
  <c r="D3" i="140"/>
  <c r="C3" i="140"/>
  <c r="C12" i="139"/>
  <c r="C11" i="139"/>
  <c r="C24" i="139" s="1"/>
  <c r="H24" i="139" s="1"/>
  <c r="C10" i="139"/>
  <c r="C9" i="139"/>
  <c r="C8" i="139"/>
  <c r="C7" i="139"/>
  <c r="C6" i="139"/>
  <c r="C5" i="139"/>
  <c r="C4" i="139"/>
  <c r="F3" i="139"/>
  <c r="E3" i="139"/>
  <c r="D3" i="139"/>
  <c r="C3" i="139"/>
  <c r="C12" i="138"/>
  <c r="C11" i="138"/>
  <c r="C24" i="138" s="1"/>
  <c r="H24" i="138" s="1"/>
  <c r="C10" i="138"/>
  <c r="C9" i="138"/>
  <c r="N10" i="138" s="1"/>
  <c r="C8" i="138"/>
  <c r="C7" i="138"/>
  <c r="C6" i="138"/>
  <c r="C5" i="138"/>
  <c r="C4" i="138"/>
  <c r="F3" i="138"/>
  <c r="E3" i="138"/>
  <c r="D3" i="138"/>
  <c r="C3" i="138"/>
  <c r="C12" i="137"/>
  <c r="C11" i="137"/>
  <c r="C24" i="137" s="1"/>
  <c r="H24" i="137" s="1"/>
  <c r="C10" i="137"/>
  <c r="C9" i="137"/>
  <c r="C8" i="137"/>
  <c r="C7" i="137"/>
  <c r="C6" i="137"/>
  <c r="C5" i="137"/>
  <c r="C4" i="137"/>
  <c r="F3" i="137"/>
  <c r="E3" i="137"/>
  <c r="D3" i="137"/>
  <c r="C3" i="137"/>
  <c r="C12" i="136"/>
  <c r="C11" i="136"/>
  <c r="C24" i="136" s="1"/>
  <c r="H24" i="136" s="1"/>
  <c r="C10" i="136"/>
  <c r="C9" i="136"/>
  <c r="C8" i="136"/>
  <c r="C7" i="136"/>
  <c r="C6" i="136"/>
  <c r="C5" i="136"/>
  <c r="C4" i="136"/>
  <c r="F3" i="136"/>
  <c r="E3" i="136"/>
  <c r="C3" i="136"/>
  <c r="C12" i="135"/>
  <c r="C11" i="135"/>
  <c r="C24" i="135" s="1"/>
  <c r="H24" i="135" s="1"/>
  <c r="C10" i="135"/>
  <c r="C9" i="135"/>
  <c r="C8" i="135"/>
  <c r="C7" i="135"/>
  <c r="C6" i="135"/>
  <c r="C5" i="135"/>
  <c r="C4" i="135"/>
  <c r="F3" i="135"/>
  <c r="E3" i="135"/>
  <c r="D3" i="135"/>
  <c r="C3" i="135"/>
  <c r="C12" i="134"/>
  <c r="C11" i="134"/>
  <c r="C24" i="134" s="1"/>
  <c r="H24" i="134" s="1"/>
  <c r="C10" i="134"/>
  <c r="C9" i="134"/>
  <c r="C8" i="134"/>
  <c r="C7" i="134"/>
  <c r="C6" i="134"/>
  <c r="C5" i="134"/>
  <c r="N6" i="134" s="1"/>
  <c r="C4" i="134"/>
  <c r="F3" i="134"/>
  <c r="E3" i="134"/>
  <c r="D3" i="134"/>
  <c r="C3" i="134"/>
  <c r="C12" i="133"/>
  <c r="C11" i="133"/>
  <c r="C24" i="133" s="1"/>
  <c r="H24" i="133" s="1"/>
  <c r="C10" i="133"/>
  <c r="C9" i="133"/>
  <c r="C8" i="133"/>
  <c r="C7" i="133"/>
  <c r="C6" i="133"/>
  <c r="N7" i="133" s="1"/>
  <c r="C5" i="133"/>
  <c r="C4" i="133"/>
  <c r="N5" i="133" s="1"/>
  <c r="F3" i="133"/>
  <c r="E3" i="133"/>
  <c r="D3" i="133"/>
  <c r="C3" i="133"/>
  <c r="C12" i="132"/>
  <c r="C11" i="132"/>
  <c r="C24" i="132" s="1"/>
  <c r="H24" i="132" s="1"/>
  <c r="C10" i="132"/>
  <c r="C9" i="132"/>
  <c r="C8" i="132"/>
  <c r="C7" i="132"/>
  <c r="N8" i="132" s="1"/>
  <c r="C6" i="132"/>
  <c r="C5" i="132"/>
  <c r="C4" i="132"/>
  <c r="F3" i="132"/>
  <c r="E3" i="132"/>
  <c r="D3" i="132"/>
  <c r="C3" i="132"/>
  <c r="C12" i="131"/>
  <c r="C11" i="131"/>
  <c r="C24" i="131" s="1"/>
  <c r="H24" i="131" s="1"/>
  <c r="C10" i="131"/>
  <c r="C9" i="131"/>
  <c r="C8" i="131"/>
  <c r="C7" i="131"/>
  <c r="C6" i="131"/>
  <c r="H5" i="131"/>
  <c r="C5" i="131"/>
  <c r="C4" i="131"/>
  <c r="F3" i="131"/>
  <c r="E3" i="131"/>
  <c r="D3" i="131"/>
  <c r="C3" i="131"/>
  <c r="P14" i="1"/>
  <c r="P13" i="1"/>
  <c r="P12" i="1"/>
  <c r="P11" i="1"/>
  <c r="P10" i="1"/>
  <c r="P9" i="1"/>
  <c r="P8" i="1"/>
  <c r="P7" i="1"/>
  <c r="P6" i="1"/>
  <c r="P5" i="1"/>
  <c r="N14" i="1"/>
  <c r="N13" i="1"/>
  <c r="N12" i="1"/>
  <c r="N11" i="1"/>
  <c r="N10" i="1"/>
  <c r="N9" i="1"/>
  <c r="N8" i="1"/>
  <c r="N7" i="1"/>
  <c r="N6" i="1"/>
  <c r="Q4" i="1"/>
  <c r="P4" i="1"/>
  <c r="O4" i="1"/>
  <c r="N5" i="1"/>
  <c r="N4" i="1"/>
  <c r="J26" i="1"/>
  <c r="J25" i="1"/>
  <c r="J24" i="1"/>
  <c r="J23" i="1"/>
  <c r="J22" i="1"/>
  <c r="J21" i="1"/>
  <c r="J20" i="1"/>
  <c r="J19" i="1"/>
  <c r="J18" i="1"/>
  <c r="J17" i="1"/>
  <c r="H26" i="1"/>
  <c r="H25" i="1"/>
  <c r="H24" i="1"/>
  <c r="H23" i="1"/>
  <c r="H22" i="1"/>
  <c r="H21" i="1"/>
  <c r="H20" i="1"/>
  <c r="H19" i="1"/>
  <c r="H18" i="1"/>
  <c r="H17" i="1"/>
  <c r="K16" i="1"/>
  <c r="J16" i="1"/>
  <c r="I16" i="1"/>
  <c r="H16" i="1"/>
  <c r="E26" i="1"/>
  <c r="E25" i="1"/>
  <c r="E24" i="1"/>
  <c r="E23" i="1"/>
  <c r="E22" i="1"/>
  <c r="E21" i="1"/>
  <c r="E20" i="1"/>
  <c r="E19" i="1"/>
  <c r="E18" i="1"/>
  <c r="E17" i="1"/>
  <c r="C26" i="1"/>
  <c r="C25" i="1"/>
  <c r="C24" i="1"/>
  <c r="C23" i="1"/>
  <c r="C22" i="1"/>
  <c r="C21" i="1"/>
  <c r="C20" i="1"/>
  <c r="C19" i="1"/>
  <c r="C18" i="1"/>
  <c r="C17" i="1"/>
  <c r="F16" i="1"/>
  <c r="E16" i="1"/>
  <c r="D16" i="1"/>
  <c r="C16" i="1"/>
  <c r="J13" i="1"/>
  <c r="H13" i="1"/>
  <c r="H12" i="1"/>
  <c r="H11" i="1"/>
  <c r="H10" i="1"/>
  <c r="H9" i="1"/>
  <c r="H8" i="1"/>
  <c r="H7" i="1"/>
  <c r="H6" i="1"/>
  <c r="H5" i="1"/>
  <c r="H4" i="1"/>
  <c r="K3" i="1"/>
  <c r="I3" i="1"/>
  <c r="H3" i="1"/>
  <c r="P10" i="13"/>
  <c r="P9" i="13"/>
  <c r="P8" i="13"/>
  <c r="P5" i="13"/>
  <c r="F3" i="13"/>
  <c r="E3" i="13"/>
  <c r="D3" i="13"/>
  <c r="C3" i="13"/>
  <c r="C12" i="13"/>
  <c r="C11" i="13"/>
  <c r="C10" i="13"/>
  <c r="C9" i="13"/>
  <c r="C8" i="13"/>
  <c r="C7" i="13"/>
  <c r="C6" i="13"/>
  <c r="C5" i="13"/>
  <c r="C4" i="13"/>
  <c r="H22" i="131" l="1"/>
  <c r="C22" i="131"/>
  <c r="D16" i="134"/>
  <c r="I16" i="134"/>
  <c r="H17" i="140"/>
  <c r="C17" i="140"/>
  <c r="H17" i="146"/>
  <c r="C17" i="146"/>
  <c r="H21" i="153"/>
  <c r="C21" i="153"/>
  <c r="K16" i="131"/>
  <c r="F16" i="131"/>
  <c r="H16" i="133"/>
  <c r="C16" i="133"/>
  <c r="C16" i="138"/>
  <c r="H16" i="138"/>
  <c r="H19" i="140"/>
  <c r="C19" i="140"/>
  <c r="H19" i="143"/>
  <c r="C19" i="143"/>
  <c r="D16" i="144"/>
  <c r="I16" i="144"/>
  <c r="H17" i="145"/>
  <c r="C17" i="145"/>
  <c r="N13" i="145"/>
  <c r="H25" i="145"/>
  <c r="C25" i="145"/>
  <c r="H19" i="146"/>
  <c r="C19" i="146"/>
  <c r="I16" i="147"/>
  <c r="D16" i="147"/>
  <c r="H22" i="147"/>
  <c r="C22" i="147"/>
  <c r="H17" i="148"/>
  <c r="C17" i="148"/>
  <c r="H12" i="148"/>
  <c r="H25" i="148"/>
  <c r="C25" i="148"/>
  <c r="N13" i="148"/>
  <c r="C20" i="149"/>
  <c r="H20" i="149"/>
  <c r="J16" i="150"/>
  <c r="E16" i="150"/>
  <c r="H18" i="151"/>
  <c r="C18" i="151"/>
  <c r="H20" i="152"/>
  <c r="C20" i="152"/>
  <c r="E16" i="153"/>
  <c r="J16" i="153"/>
  <c r="C17" i="154"/>
  <c r="H17" i="154"/>
  <c r="N13" i="154"/>
  <c r="H25" i="154"/>
  <c r="C25" i="154"/>
  <c r="H19" i="155"/>
  <c r="C19" i="155"/>
  <c r="I16" i="156"/>
  <c r="D16" i="156"/>
  <c r="H22" i="156"/>
  <c r="C22" i="156"/>
  <c r="H17" i="157"/>
  <c r="C17" i="157"/>
  <c r="C25" i="157"/>
  <c r="N13" i="157"/>
  <c r="H25" i="157"/>
  <c r="H19" i="158"/>
  <c r="C19" i="158"/>
  <c r="H18" i="13"/>
  <c r="C18" i="13"/>
  <c r="J16" i="131"/>
  <c r="E16" i="131"/>
  <c r="F16" i="132"/>
  <c r="K16" i="132"/>
  <c r="C22" i="134"/>
  <c r="H22" i="134"/>
  <c r="H21" i="136"/>
  <c r="C21" i="136"/>
  <c r="H19" i="138"/>
  <c r="C19" i="138"/>
  <c r="H25" i="140"/>
  <c r="C25" i="140"/>
  <c r="N13" i="140"/>
  <c r="C22" i="142"/>
  <c r="H22" i="142"/>
  <c r="J16" i="145"/>
  <c r="E16" i="145"/>
  <c r="C21" i="150"/>
  <c r="H21" i="150"/>
  <c r="N8" i="13"/>
  <c r="C20" i="13"/>
  <c r="H20" i="13"/>
  <c r="H18" i="137"/>
  <c r="C18" i="137"/>
  <c r="H21" i="138"/>
  <c r="C21" i="138"/>
  <c r="K16" i="139"/>
  <c r="F16" i="139"/>
  <c r="H16" i="141"/>
  <c r="C16" i="141"/>
  <c r="C21" i="141"/>
  <c r="H21" i="141"/>
  <c r="F16" i="142"/>
  <c r="K16" i="142"/>
  <c r="C22" i="144"/>
  <c r="H22" i="144"/>
  <c r="H21" i="13"/>
  <c r="C21" i="13"/>
  <c r="F16" i="13"/>
  <c r="K16" i="13"/>
  <c r="H18" i="131"/>
  <c r="C18" i="131"/>
  <c r="H11" i="131"/>
  <c r="H19" i="132"/>
  <c r="C19" i="132"/>
  <c r="I16" i="133"/>
  <c r="D16" i="133"/>
  <c r="H22" i="133"/>
  <c r="C22" i="133"/>
  <c r="H17" i="134"/>
  <c r="C17" i="134"/>
  <c r="H25" i="134"/>
  <c r="C25" i="134"/>
  <c r="N13" i="134"/>
  <c r="H20" i="135"/>
  <c r="C20" i="135"/>
  <c r="F16" i="136"/>
  <c r="K16" i="136"/>
  <c r="H19" i="137"/>
  <c r="C19" i="137"/>
  <c r="D16" i="138"/>
  <c r="I16" i="138"/>
  <c r="C22" i="138"/>
  <c r="H22" i="138"/>
  <c r="H17" i="139"/>
  <c r="C17" i="139"/>
  <c r="H12" i="139"/>
  <c r="N13" i="139"/>
  <c r="H25" i="139"/>
  <c r="C25" i="139"/>
  <c r="C20" i="140"/>
  <c r="H20" i="140"/>
  <c r="I16" i="141"/>
  <c r="D16" i="141"/>
  <c r="H22" i="141"/>
  <c r="C22" i="141"/>
  <c r="H17" i="142"/>
  <c r="C17" i="142"/>
  <c r="H25" i="142"/>
  <c r="C25" i="142"/>
  <c r="N13" i="142"/>
  <c r="H20" i="143"/>
  <c r="C20" i="143"/>
  <c r="E16" i="144"/>
  <c r="J16" i="144"/>
  <c r="H18" i="145"/>
  <c r="C18" i="145"/>
  <c r="H12" i="145"/>
  <c r="C20" i="146"/>
  <c r="H20" i="146"/>
  <c r="J16" i="147"/>
  <c r="E16" i="147"/>
  <c r="C18" i="148"/>
  <c r="H18" i="148"/>
  <c r="C16" i="149"/>
  <c r="H16" i="149"/>
  <c r="H21" i="149"/>
  <c r="C21" i="149"/>
  <c r="F16" i="150"/>
  <c r="K16" i="150"/>
  <c r="H19" i="151"/>
  <c r="C19" i="151"/>
  <c r="H16" i="152"/>
  <c r="C16" i="152"/>
  <c r="C21" i="152"/>
  <c r="H21" i="152"/>
  <c r="K16" i="153"/>
  <c r="F16" i="153"/>
  <c r="H18" i="154"/>
  <c r="C18" i="154"/>
  <c r="H12" i="154"/>
  <c r="H20" i="155"/>
  <c r="C20" i="155"/>
  <c r="J16" i="156"/>
  <c r="E16" i="156"/>
  <c r="C18" i="157"/>
  <c r="H18" i="157"/>
  <c r="H12" i="157"/>
  <c r="H7" i="158"/>
  <c r="H20" i="158"/>
  <c r="C20" i="158"/>
  <c r="N5" i="159"/>
  <c r="H17" i="143"/>
  <c r="C17" i="143"/>
  <c r="H18" i="152"/>
  <c r="C18" i="152"/>
  <c r="H17" i="158"/>
  <c r="C17" i="158"/>
  <c r="N7" i="13"/>
  <c r="H19" i="13"/>
  <c r="C19" i="13"/>
  <c r="E16" i="134"/>
  <c r="J16" i="134"/>
  <c r="H18" i="132"/>
  <c r="C18" i="132"/>
  <c r="E16" i="136"/>
  <c r="J16" i="136"/>
  <c r="N13" i="131"/>
  <c r="H25" i="131"/>
  <c r="C25" i="131"/>
  <c r="H18" i="134"/>
  <c r="C18" i="134"/>
  <c r="H3" i="135"/>
  <c r="H16" i="135"/>
  <c r="C16" i="135"/>
  <c r="C21" i="135"/>
  <c r="H21" i="135"/>
  <c r="H17" i="136"/>
  <c r="C17" i="136"/>
  <c r="H25" i="136"/>
  <c r="C25" i="136"/>
  <c r="N13" i="136"/>
  <c r="H20" i="137"/>
  <c r="C20" i="137"/>
  <c r="E16" i="138"/>
  <c r="J16" i="138"/>
  <c r="H18" i="139"/>
  <c r="C18" i="139"/>
  <c r="C16" i="140"/>
  <c r="H16" i="140"/>
  <c r="H21" i="140"/>
  <c r="C21" i="140"/>
  <c r="J16" i="141"/>
  <c r="E16" i="141"/>
  <c r="H18" i="142"/>
  <c r="C18" i="142"/>
  <c r="H16" i="143"/>
  <c r="C16" i="143"/>
  <c r="C21" i="143"/>
  <c r="H21" i="143"/>
  <c r="F16" i="144"/>
  <c r="K16" i="144"/>
  <c r="H19" i="145"/>
  <c r="C19" i="145"/>
  <c r="C16" i="146"/>
  <c r="H16" i="146"/>
  <c r="H21" i="146"/>
  <c r="C21" i="146"/>
  <c r="K16" i="147"/>
  <c r="F16" i="147"/>
  <c r="H19" i="148"/>
  <c r="C19" i="148"/>
  <c r="D16" i="149"/>
  <c r="I16" i="149"/>
  <c r="C22" i="149"/>
  <c r="H22" i="149"/>
  <c r="C17" i="150"/>
  <c r="H17" i="150"/>
  <c r="H12" i="150"/>
  <c r="N13" i="150"/>
  <c r="H25" i="150"/>
  <c r="C25" i="150"/>
  <c r="H20" i="151"/>
  <c r="C20" i="151"/>
  <c r="I16" i="152"/>
  <c r="D16" i="152"/>
  <c r="H22" i="152"/>
  <c r="C22" i="152"/>
  <c r="H17" i="153"/>
  <c r="C17" i="153"/>
  <c r="C25" i="153"/>
  <c r="N13" i="153"/>
  <c r="H25" i="153"/>
  <c r="H19" i="154"/>
  <c r="C19" i="154"/>
  <c r="C16" i="155"/>
  <c r="H16" i="155"/>
  <c r="H21" i="155"/>
  <c r="C21" i="155"/>
  <c r="F16" i="156"/>
  <c r="K16" i="156"/>
  <c r="H19" i="157"/>
  <c r="C19" i="157"/>
  <c r="H16" i="158"/>
  <c r="C16" i="158"/>
  <c r="H8" i="158"/>
  <c r="C21" i="158"/>
  <c r="H21" i="158"/>
  <c r="H3" i="13"/>
  <c r="C16" i="13"/>
  <c r="H16" i="13"/>
  <c r="H19" i="133"/>
  <c r="C19" i="133"/>
  <c r="D16" i="142"/>
  <c r="I16" i="142"/>
  <c r="C20" i="144"/>
  <c r="H20" i="144"/>
  <c r="H20" i="147"/>
  <c r="C20" i="147"/>
  <c r="H18" i="149"/>
  <c r="C18" i="149"/>
  <c r="K16" i="151"/>
  <c r="F16" i="151"/>
  <c r="H17" i="155"/>
  <c r="C17" i="155"/>
  <c r="E16" i="157"/>
  <c r="J16" i="157"/>
  <c r="I3" i="13"/>
  <c r="D16" i="13"/>
  <c r="I16" i="13"/>
  <c r="H20" i="133"/>
  <c r="C20" i="133"/>
  <c r="H4" i="131"/>
  <c r="H17" i="131"/>
  <c r="C17" i="131"/>
  <c r="C21" i="133"/>
  <c r="H21" i="133"/>
  <c r="H19" i="131"/>
  <c r="C19" i="131"/>
  <c r="C16" i="132"/>
  <c r="H16" i="132"/>
  <c r="H21" i="132"/>
  <c r="C21" i="132"/>
  <c r="K16" i="133"/>
  <c r="F16" i="133"/>
  <c r="H19" i="134"/>
  <c r="C19" i="134"/>
  <c r="I3" i="135"/>
  <c r="I16" i="135"/>
  <c r="D16" i="135"/>
  <c r="H22" i="135"/>
  <c r="C22" i="135"/>
  <c r="H18" i="136"/>
  <c r="C18" i="136"/>
  <c r="H16" i="137"/>
  <c r="C16" i="137"/>
  <c r="C21" i="137"/>
  <c r="H21" i="137"/>
  <c r="F16" i="138"/>
  <c r="K16" i="138"/>
  <c r="H19" i="139"/>
  <c r="C19" i="139"/>
  <c r="D16" i="140"/>
  <c r="I16" i="140"/>
  <c r="C22" i="140"/>
  <c r="H22" i="140"/>
  <c r="K16" i="141"/>
  <c r="F16" i="141"/>
  <c r="H19" i="142"/>
  <c r="C19" i="142"/>
  <c r="I16" i="143"/>
  <c r="D16" i="143"/>
  <c r="H22" i="143"/>
  <c r="C22" i="143"/>
  <c r="H17" i="144"/>
  <c r="C17" i="144"/>
  <c r="H25" i="144"/>
  <c r="C25" i="144"/>
  <c r="N13" i="144"/>
  <c r="H20" i="145"/>
  <c r="C20" i="145"/>
  <c r="D16" i="146"/>
  <c r="I16" i="146"/>
  <c r="C22" i="146"/>
  <c r="H22" i="146"/>
  <c r="H17" i="147"/>
  <c r="C17" i="147"/>
  <c r="N13" i="147"/>
  <c r="C25" i="147"/>
  <c r="H25" i="147"/>
  <c r="C20" i="148"/>
  <c r="H20" i="148"/>
  <c r="E16" i="149"/>
  <c r="J16" i="149"/>
  <c r="H18" i="150"/>
  <c r="C18" i="150"/>
  <c r="C16" i="151"/>
  <c r="H16" i="151"/>
  <c r="H21" i="151"/>
  <c r="C21" i="151"/>
  <c r="J16" i="152"/>
  <c r="E16" i="152"/>
  <c r="H18" i="153"/>
  <c r="C18" i="153"/>
  <c r="H12" i="153"/>
  <c r="H20" i="154"/>
  <c r="C20" i="154"/>
  <c r="D16" i="155"/>
  <c r="I16" i="155"/>
  <c r="C22" i="155"/>
  <c r="H22" i="155"/>
  <c r="C17" i="156"/>
  <c r="H17" i="156"/>
  <c r="H12" i="156"/>
  <c r="N13" i="156"/>
  <c r="C25" i="156"/>
  <c r="H25" i="156"/>
  <c r="C20" i="157"/>
  <c r="H20" i="157"/>
  <c r="I16" i="158"/>
  <c r="D16" i="158"/>
  <c r="H9" i="158"/>
  <c r="H22" i="158"/>
  <c r="C22" i="158"/>
  <c r="N9" i="159"/>
  <c r="H25" i="132"/>
  <c r="C25" i="132"/>
  <c r="N13" i="132"/>
  <c r="F16" i="134"/>
  <c r="K16" i="134"/>
  <c r="H19" i="135"/>
  <c r="C19" i="135"/>
  <c r="C20" i="132"/>
  <c r="H20" i="132"/>
  <c r="N12" i="13"/>
  <c r="H24" i="13"/>
  <c r="C24" i="13"/>
  <c r="H16" i="131"/>
  <c r="C16" i="131"/>
  <c r="H20" i="131"/>
  <c r="C20" i="131"/>
  <c r="D16" i="132"/>
  <c r="I16" i="132"/>
  <c r="C22" i="132"/>
  <c r="H22" i="132"/>
  <c r="H17" i="133"/>
  <c r="C17" i="133"/>
  <c r="H12" i="133"/>
  <c r="N13" i="133"/>
  <c r="H25" i="133"/>
  <c r="C25" i="133"/>
  <c r="C20" i="134"/>
  <c r="H20" i="134"/>
  <c r="J16" i="135"/>
  <c r="E16" i="135"/>
  <c r="H19" i="136"/>
  <c r="C19" i="136"/>
  <c r="I16" i="137"/>
  <c r="D16" i="137"/>
  <c r="H22" i="137"/>
  <c r="C22" i="137"/>
  <c r="H17" i="138"/>
  <c r="C17" i="138"/>
  <c r="H12" i="138"/>
  <c r="H25" i="138"/>
  <c r="C25" i="138"/>
  <c r="N13" i="138"/>
  <c r="H20" i="139"/>
  <c r="C20" i="139"/>
  <c r="E16" i="140"/>
  <c r="J16" i="140"/>
  <c r="H17" i="141"/>
  <c r="C17" i="141"/>
  <c r="N13" i="141"/>
  <c r="H25" i="141"/>
  <c r="C25" i="141"/>
  <c r="C20" i="142"/>
  <c r="H20" i="142"/>
  <c r="J16" i="143"/>
  <c r="E16" i="143"/>
  <c r="H18" i="144"/>
  <c r="C18" i="144"/>
  <c r="H16" i="145"/>
  <c r="C16" i="145"/>
  <c r="C21" i="145"/>
  <c r="H21" i="145"/>
  <c r="E16" i="146"/>
  <c r="J16" i="146"/>
  <c r="H18" i="147"/>
  <c r="C18" i="147"/>
  <c r="H16" i="148"/>
  <c r="C16" i="148"/>
  <c r="H21" i="148"/>
  <c r="C21" i="148"/>
  <c r="K16" i="149"/>
  <c r="F16" i="149"/>
  <c r="H19" i="150"/>
  <c r="C19" i="150"/>
  <c r="D16" i="151"/>
  <c r="I16" i="151"/>
  <c r="C22" i="151"/>
  <c r="H22" i="151"/>
  <c r="F16" i="152"/>
  <c r="K16" i="152"/>
  <c r="H19" i="153"/>
  <c r="C19" i="153"/>
  <c r="H16" i="154"/>
  <c r="C16" i="154"/>
  <c r="C21" i="154"/>
  <c r="H21" i="154"/>
  <c r="E16" i="155"/>
  <c r="J16" i="155"/>
  <c r="H18" i="156"/>
  <c r="C18" i="156"/>
  <c r="H16" i="157"/>
  <c r="C16" i="157"/>
  <c r="H21" i="157"/>
  <c r="C21" i="157"/>
  <c r="J16" i="158"/>
  <c r="E16" i="158"/>
  <c r="N12" i="138"/>
  <c r="N13" i="135"/>
  <c r="H25" i="135"/>
  <c r="C25" i="135"/>
  <c r="K16" i="137"/>
  <c r="F16" i="137"/>
  <c r="H22" i="139"/>
  <c r="C22" i="139"/>
  <c r="N13" i="143"/>
  <c r="H25" i="143"/>
  <c r="C25" i="143"/>
  <c r="H25" i="146"/>
  <c r="C25" i="146"/>
  <c r="N13" i="146"/>
  <c r="C16" i="153"/>
  <c r="H16" i="153"/>
  <c r="C25" i="155"/>
  <c r="N13" i="155"/>
  <c r="H25" i="155"/>
  <c r="N13" i="158"/>
  <c r="H25" i="158"/>
  <c r="C25" i="158"/>
  <c r="H17" i="132"/>
  <c r="C17" i="132"/>
  <c r="E16" i="13"/>
  <c r="J16" i="13"/>
  <c r="N10" i="13"/>
  <c r="C22" i="13"/>
  <c r="H22" i="13"/>
  <c r="J16" i="133"/>
  <c r="E16" i="133"/>
  <c r="H17" i="13"/>
  <c r="C17" i="13"/>
  <c r="N13" i="13"/>
  <c r="C25" i="13"/>
  <c r="H25" i="13"/>
  <c r="I16" i="131"/>
  <c r="D16" i="131"/>
  <c r="C21" i="131"/>
  <c r="H21" i="131"/>
  <c r="E16" i="132"/>
  <c r="J16" i="132"/>
  <c r="H18" i="133"/>
  <c r="C18" i="133"/>
  <c r="C16" i="134"/>
  <c r="H16" i="134"/>
  <c r="H21" i="134"/>
  <c r="C21" i="134"/>
  <c r="K16" i="135"/>
  <c r="F16" i="135"/>
  <c r="C20" i="136"/>
  <c r="H20" i="136"/>
  <c r="J16" i="137"/>
  <c r="E16" i="137"/>
  <c r="H18" i="138"/>
  <c r="C18" i="138"/>
  <c r="H16" i="139"/>
  <c r="C16" i="139"/>
  <c r="C21" i="139"/>
  <c r="H21" i="139"/>
  <c r="F16" i="140"/>
  <c r="K16" i="140"/>
  <c r="H18" i="141"/>
  <c r="C18" i="141"/>
  <c r="C16" i="142"/>
  <c r="H16" i="142"/>
  <c r="H21" i="142"/>
  <c r="C21" i="142"/>
  <c r="K16" i="143"/>
  <c r="F16" i="143"/>
  <c r="H19" i="144"/>
  <c r="C19" i="144"/>
  <c r="I16" i="145"/>
  <c r="D16" i="145"/>
  <c r="H22" i="145"/>
  <c r="C22" i="145"/>
  <c r="F16" i="146"/>
  <c r="K16" i="146"/>
  <c r="H19" i="147"/>
  <c r="C19" i="147"/>
  <c r="I3" i="148"/>
  <c r="I16" i="148"/>
  <c r="D16" i="148"/>
  <c r="C22" i="148"/>
  <c r="H22" i="148"/>
  <c r="H17" i="149"/>
  <c r="C17" i="149"/>
  <c r="H12" i="149"/>
  <c r="C25" i="149"/>
  <c r="N13" i="149"/>
  <c r="H25" i="149"/>
  <c r="H20" i="150"/>
  <c r="C20" i="150"/>
  <c r="E16" i="151"/>
  <c r="J16" i="151"/>
  <c r="C17" i="152"/>
  <c r="H17" i="152"/>
  <c r="N13" i="152"/>
  <c r="H25" i="152"/>
  <c r="C25" i="152"/>
  <c r="H20" i="153"/>
  <c r="C20" i="153"/>
  <c r="I16" i="154"/>
  <c r="D16" i="154"/>
  <c r="H22" i="154"/>
  <c r="C22" i="154"/>
  <c r="K16" i="155"/>
  <c r="F16" i="155"/>
  <c r="H19" i="156"/>
  <c r="C19" i="156"/>
  <c r="D16" i="157"/>
  <c r="I16" i="157"/>
  <c r="C22" i="157"/>
  <c r="H22" i="157"/>
  <c r="F16" i="158"/>
  <c r="K16" i="158"/>
  <c r="N9" i="133"/>
  <c r="N7" i="159"/>
  <c r="H17" i="135"/>
  <c r="C17" i="135"/>
  <c r="I16" i="139"/>
  <c r="D16" i="139"/>
  <c r="H19" i="141"/>
  <c r="C19" i="141"/>
  <c r="J16" i="148"/>
  <c r="E16" i="148"/>
  <c r="C16" i="150"/>
  <c r="H16" i="150"/>
  <c r="J16" i="154"/>
  <c r="E16" i="154"/>
  <c r="H20" i="156"/>
  <c r="C20" i="156"/>
  <c r="H18" i="135"/>
  <c r="C18" i="135"/>
  <c r="C16" i="136"/>
  <c r="H16" i="136"/>
  <c r="C22" i="136"/>
  <c r="H22" i="136"/>
  <c r="H17" i="137"/>
  <c r="C17" i="137"/>
  <c r="N13" i="137"/>
  <c r="H25" i="137"/>
  <c r="C25" i="137"/>
  <c r="C20" i="138"/>
  <c r="H20" i="138"/>
  <c r="J16" i="139"/>
  <c r="E16" i="139"/>
  <c r="H18" i="140"/>
  <c r="C18" i="140"/>
  <c r="H12" i="140"/>
  <c r="H20" i="141"/>
  <c r="C20" i="141"/>
  <c r="E16" i="142"/>
  <c r="J16" i="142"/>
  <c r="H18" i="143"/>
  <c r="C18" i="143"/>
  <c r="C16" i="144"/>
  <c r="H16" i="144"/>
  <c r="H21" i="144"/>
  <c r="C21" i="144"/>
  <c r="K16" i="145"/>
  <c r="F16" i="145"/>
  <c r="H18" i="146"/>
  <c r="C18" i="146"/>
  <c r="H16" i="147"/>
  <c r="C16" i="147"/>
  <c r="C21" i="147"/>
  <c r="H21" i="147"/>
  <c r="F16" i="148"/>
  <c r="K16" i="148"/>
  <c r="H19" i="149"/>
  <c r="C19" i="149"/>
  <c r="I16" i="150"/>
  <c r="D16" i="150"/>
  <c r="H22" i="150"/>
  <c r="C22" i="150"/>
  <c r="H17" i="151"/>
  <c r="C17" i="151"/>
  <c r="C25" i="151"/>
  <c r="N13" i="151"/>
  <c r="H25" i="151"/>
  <c r="C19" i="152"/>
  <c r="H19" i="152"/>
  <c r="D16" i="153"/>
  <c r="I16" i="153"/>
  <c r="C22" i="153"/>
  <c r="H22" i="153"/>
  <c r="F16" i="154"/>
  <c r="K16" i="154"/>
  <c r="H18" i="155"/>
  <c r="C18" i="155"/>
  <c r="H16" i="156"/>
  <c r="C16" i="156"/>
  <c r="C21" i="156"/>
  <c r="H21" i="156"/>
  <c r="K16" i="157"/>
  <c r="F16" i="157"/>
  <c r="H5" i="158"/>
  <c r="H18" i="158"/>
  <c r="C18" i="158"/>
  <c r="N6" i="138"/>
  <c r="Q14" i="156"/>
  <c r="Q14" i="146"/>
  <c r="O14" i="132"/>
  <c r="E24" i="157"/>
  <c r="E24" i="149"/>
  <c r="E24" i="141"/>
  <c r="E24" i="133"/>
  <c r="E24" i="158"/>
  <c r="E24" i="150"/>
  <c r="E24" i="142"/>
  <c r="E24" i="134"/>
  <c r="E24" i="159"/>
  <c r="E24" i="151"/>
  <c r="E24" i="143"/>
  <c r="E24" i="135"/>
  <c r="E24" i="152"/>
  <c r="E24" i="144"/>
  <c r="E24" i="136"/>
  <c r="E24" i="153"/>
  <c r="E24" i="145"/>
  <c r="E24" i="137"/>
  <c r="E24" i="154"/>
  <c r="E24" i="146"/>
  <c r="E24" i="138"/>
  <c r="E24" i="155"/>
  <c r="E24" i="147"/>
  <c r="E24" i="139"/>
  <c r="E24" i="131"/>
  <c r="E24" i="156"/>
  <c r="E24" i="148"/>
  <c r="E24" i="140"/>
  <c r="E24" i="132"/>
  <c r="E26" i="133"/>
  <c r="J26" i="133" s="1"/>
  <c r="E26" i="141"/>
  <c r="J26" i="141" s="1"/>
  <c r="E26" i="149"/>
  <c r="J26" i="149" s="1"/>
  <c r="E26" i="157"/>
  <c r="J26" i="157" s="1"/>
  <c r="E26" i="138"/>
  <c r="J26" i="138" s="1"/>
  <c r="E26" i="146"/>
  <c r="J26" i="146" s="1"/>
  <c r="E26" i="154"/>
  <c r="J26" i="154" s="1"/>
  <c r="E26" i="135"/>
  <c r="J26" i="135" s="1"/>
  <c r="E26" i="143"/>
  <c r="J26" i="143" s="1"/>
  <c r="E26" i="151"/>
  <c r="J26" i="151" s="1"/>
  <c r="E26" i="132"/>
  <c r="J26" i="132" s="1"/>
  <c r="E26" i="140"/>
  <c r="J26" i="140" s="1"/>
  <c r="E26" i="148"/>
  <c r="J26" i="148" s="1"/>
  <c r="E26" i="156"/>
  <c r="J26" i="156" s="1"/>
  <c r="E26" i="137"/>
  <c r="J26" i="137" s="1"/>
  <c r="E26" i="145"/>
  <c r="J26" i="145" s="1"/>
  <c r="E26" i="153"/>
  <c r="J26" i="153" s="1"/>
  <c r="E26" i="134"/>
  <c r="J26" i="134" s="1"/>
  <c r="E26" i="142"/>
  <c r="J26" i="142" s="1"/>
  <c r="E26" i="150"/>
  <c r="J26" i="150" s="1"/>
  <c r="E26" i="158"/>
  <c r="J26" i="158" s="1"/>
  <c r="E26" i="13"/>
  <c r="J26" i="13" s="1"/>
  <c r="E26" i="131"/>
  <c r="J26" i="131" s="1"/>
  <c r="E26" i="139"/>
  <c r="J26" i="139" s="1"/>
  <c r="E26" i="147"/>
  <c r="J26" i="147" s="1"/>
  <c r="E26" i="155"/>
  <c r="J26" i="155" s="1"/>
  <c r="E26" i="159"/>
  <c r="J26" i="159" s="1"/>
  <c r="E26" i="136"/>
  <c r="J26" i="136" s="1"/>
  <c r="E26" i="144"/>
  <c r="J26" i="144" s="1"/>
  <c r="E26" i="152"/>
  <c r="J26" i="152" s="1"/>
  <c r="E20" i="131"/>
  <c r="J20" i="131"/>
  <c r="E20" i="132"/>
  <c r="J20" i="132"/>
  <c r="E20" i="148"/>
  <c r="J20" i="148"/>
  <c r="J20" i="143"/>
  <c r="E20" i="143"/>
  <c r="J20" i="135"/>
  <c r="E20" i="135"/>
  <c r="E20" i="140"/>
  <c r="J20" i="140"/>
  <c r="J20" i="142"/>
  <c r="E20" i="142"/>
  <c r="E20" i="147"/>
  <c r="J20" i="147"/>
  <c r="J20" i="151"/>
  <c r="E20" i="151"/>
  <c r="J20" i="153"/>
  <c r="E20" i="153"/>
  <c r="E20" i="155"/>
  <c r="J20" i="155"/>
  <c r="J20" i="141"/>
  <c r="E20" i="141"/>
  <c r="J20" i="152"/>
  <c r="E20" i="152"/>
  <c r="J20" i="154"/>
  <c r="E20" i="154"/>
  <c r="J20" i="134"/>
  <c r="E20" i="134"/>
  <c r="E20" i="139"/>
  <c r="J20" i="139"/>
  <c r="J20" i="146"/>
  <c r="E20" i="146"/>
  <c r="J20" i="150"/>
  <c r="E20" i="150"/>
  <c r="E20" i="156"/>
  <c r="J20" i="156"/>
  <c r="E20" i="13"/>
  <c r="J20" i="13"/>
  <c r="J20" i="145"/>
  <c r="E20" i="145"/>
  <c r="E20" i="158"/>
  <c r="J20" i="158"/>
  <c r="E20" i="133"/>
  <c r="J20" i="133"/>
  <c r="J20" i="138"/>
  <c r="E20" i="138"/>
  <c r="E20" i="149"/>
  <c r="J20" i="149"/>
  <c r="E20" i="157"/>
  <c r="J20" i="157"/>
  <c r="J20" i="136"/>
  <c r="E20" i="136"/>
  <c r="J20" i="137"/>
  <c r="E20" i="137"/>
  <c r="J20" i="144"/>
  <c r="E20" i="144"/>
  <c r="E25" i="134"/>
  <c r="J25" i="134"/>
  <c r="J25" i="137"/>
  <c r="E25" i="137"/>
  <c r="E25" i="141"/>
  <c r="J25" i="141"/>
  <c r="J25" i="144"/>
  <c r="E25" i="144"/>
  <c r="E25" i="133"/>
  <c r="J25" i="133"/>
  <c r="E25" i="146"/>
  <c r="J25" i="146"/>
  <c r="E25" i="155"/>
  <c r="J25" i="155"/>
  <c r="P13" i="13"/>
  <c r="J25" i="13"/>
  <c r="E25" i="13"/>
  <c r="J25" i="132"/>
  <c r="E25" i="132"/>
  <c r="J25" i="140"/>
  <c r="E25" i="140"/>
  <c r="J25" i="152"/>
  <c r="E25" i="152"/>
  <c r="J25" i="156"/>
  <c r="E25" i="156"/>
  <c r="J25" i="136"/>
  <c r="E25" i="136"/>
  <c r="J25" i="139"/>
  <c r="E25" i="139"/>
  <c r="E25" i="142"/>
  <c r="J25" i="142"/>
  <c r="J25" i="147"/>
  <c r="E25" i="147"/>
  <c r="E25" i="149"/>
  <c r="J25" i="149"/>
  <c r="E25" i="158"/>
  <c r="J25" i="158"/>
  <c r="E25" i="131"/>
  <c r="J25" i="131"/>
  <c r="J25" i="151"/>
  <c r="E25" i="151"/>
  <c r="J25" i="157"/>
  <c r="E25" i="157"/>
  <c r="E25" i="135"/>
  <c r="J25" i="135"/>
  <c r="E25" i="138"/>
  <c r="J25" i="138"/>
  <c r="J25" i="143"/>
  <c r="E25" i="143"/>
  <c r="E25" i="145"/>
  <c r="J25" i="145"/>
  <c r="J25" i="148"/>
  <c r="E25" i="148"/>
  <c r="E25" i="150"/>
  <c r="J25" i="150"/>
  <c r="E25" i="153"/>
  <c r="J25" i="153"/>
  <c r="E25" i="154"/>
  <c r="J25" i="154"/>
  <c r="P13" i="136"/>
  <c r="P13" i="154"/>
  <c r="N11" i="13"/>
  <c r="C23" i="13"/>
  <c r="H23" i="13"/>
  <c r="H23" i="131"/>
  <c r="C23" i="131"/>
  <c r="C23" i="141"/>
  <c r="H23" i="141"/>
  <c r="C23" i="146"/>
  <c r="H23" i="146"/>
  <c r="C23" i="137"/>
  <c r="H23" i="137"/>
  <c r="C23" i="138"/>
  <c r="H23" i="138"/>
  <c r="H23" i="139"/>
  <c r="C23" i="139"/>
  <c r="C23" i="140"/>
  <c r="H23" i="140"/>
  <c r="H23" i="147"/>
  <c r="C23" i="147"/>
  <c r="C23" i="148"/>
  <c r="H23" i="148"/>
  <c r="C23" i="149"/>
  <c r="H23" i="149"/>
  <c r="H23" i="150"/>
  <c r="C23" i="150"/>
  <c r="C23" i="151"/>
  <c r="H23" i="151"/>
  <c r="H23" i="152"/>
  <c r="C23" i="152"/>
  <c r="C23" i="154"/>
  <c r="H23" i="154"/>
  <c r="C23" i="132"/>
  <c r="H23" i="132"/>
  <c r="H23" i="133"/>
  <c r="C23" i="133"/>
  <c r="C23" i="153"/>
  <c r="H23" i="153"/>
  <c r="H23" i="155"/>
  <c r="C23" i="155"/>
  <c r="C23" i="156"/>
  <c r="H23" i="156"/>
  <c r="C23" i="157"/>
  <c r="H23" i="157"/>
  <c r="N11" i="146"/>
  <c r="C23" i="134"/>
  <c r="H23" i="134"/>
  <c r="H23" i="135"/>
  <c r="C23" i="135"/>
  <c r="C23" i="136"/>
  <c r="H23" i="136"/>
  <c r="C23" i="142"/>
  <c r="H23" i="142"/>
  <c r="C23" i="143"/>
  <c r="H23" i="143"/>
  <c r="C23" i="144"/>
  <c r="H23" i="144"/>
  <c r="H23" i="145"/>
  <c r="C23" i="145"/>
  <c r="C23" i="158"/>
  <c r="H23" i="158"/>
  <c r="I13" i="135"/>
  <c r="K14" i="135" s="1"/>
  <c r="D13" i="135"/>
  <c r="F14" i="135" s="1"/>
  <c r="I26" i="135"/>
  <c r="K27" i="135" s="1"/>
  <c r="D26" i="135"/>
  <c r="F27" i="135" s="1"/>
  <c r="E1" i="136"/>
  <c r="O14" i="131"/>
  <c r="Q14" i="132"/>
  <c r="Q14" i="133"/>
  <c r="O14" i="133"/>
  <c r="Q14" i="134"/>
  <c r="O14" i="134"/>
  <c r="O14" i="135"/>
  <c r="Q14" i="135"/>
  <c r="Q14" i="136"/>
  <c r="Q14" i="137"/>
  <c r="Q14" i="138"/>
  <c r="Q14" i="139"/>
  <c r="Q14" i="140"/>
  <c r="Q14" i="141"/>
  <c r="Q14" i="142"/>
  <c r="Q14" i="143"/>
  <c r="Q14" i="144"/>
  <c r="Q14" i="145"/>
  <c r="Q14" i="147"/>
  <c r="Q14" i="148"/>
  <c r="Q14" i="149"/>
  <c r="Q14" i="150"/>
  <c r="Q14" i="151"/>
  <c r="Q14" i="152"/>
  <c r="Q14" i="153"/>
  <c r="Q14" i="154"/>
  <c r="Q14" i="155"/>
  <c r="Q14" i="157"/>
  <c r="Q14" i="158"/>
  <c r="Q14" i="131"/>
  <c r="N5" i="13"/>
  <c r="H8" i="13"/>
  <c r="P4" i="136"/>
  <c r="P10" i="137"/>
  <c r="P8" i="138"/>
  <c r="I3" i="140"/>
  <c r="O4" i="140"/>
  <c r="P11" i="13"/>
  <c r="N12" i="135"/>
  <c r="P7" i="138"/>
  <c r="P9" i="138"/>
  <c r="P10" i="140"/>
  <c r="Q4" i="152"/>
  <c r="N6" i="154"/>
  <c r="N8" i="154"/>
  <c r="N10" i="154"/>
  <c r="N12" i="154"/>
  <c r="N9" i="135"/>
  <c r="N11" i="135"/>
  <c r="N4" i="13"/>
  <c r="N6" i="132"/>
  <c r="N10" i="132"/>
  <c r="I3" i="139"/>
  <c r="O4" i="139"/>
  <c r="P11" i="139"/>
  <c r="P6" i="145"/>
  <c r="P8" i="145"/>
  <c r="P5" i="146"/>
  <c r="P7" i="146"/>
  <c r="P9" i="146"/>
  <c r="N11" i="147"/>
  <c r="H12" i="147"/>
  <c r="O4" i="155"/>
  <c r="H10" i="158"/>
  <c r="N12" i="136"/>
  <c r="N9" i="13"/>
  <c r="N5" i="135"/>
  <c r="N7" i="135"/>
  <c r="H12" i="146"/>
  <c r="N5" i="154"/>
  <c r="N7" i="154"/>
  <c r="N9" i="154"/>
  <c r="O4" i="134"/>
  <c r="P7" i="134"/>
  <c r="P9" i="134"/>
  <c r="P10" i="139"/>
  <c r="Q4" i="143"/>
  <c r="P14" i="144"/>
  <c r="P5" i="145"/>
  <c r="P7" i="145"/>
  <c r="P9" i="145"/>
  <c r="P6" i="146"/>
  <c r="P8" i="146"/>
  <c r="N12" i="147"/>
  <c r="P5" i="138"/>
  <c r="P6" i="138"/>
  <c r="P14" i="159"/>
  <c r="Q4" i="13"/>
  <c r="H12" i="152"/>
  <c r="P4" i="133"/>
  <c r="N6" i="133"/>
  <c r="N10" i="133"/>
  <c r="N10" i="134"/>
  <c r="N4" i="137"/>
  <c r="N12" i="139"/>
  <c r="P10" i="156"/>
  <c r="N6" i="159"/>
  <c r="N10" i="159"/>
  <c r="N8" i="133"/>
  <c r="N11" i="133"/>
  <c r="N8" i="134"/>
  <c r="O4" i="135"/>
  <c r="P8" i="136"/>
  <c r="N8" i="138"/>
  <c r="N4" i="145"/>
  <c r="O4" i="148"/>
  <c r="N8" i="159"/>
  <c r="H7" i="13"/>
  <c r="P14" i="13"/>
  <c r="P5" i="131"/>
  <c r="P6" i="131"/>
  <c r="P14" i="132"/>
  <c r="P6" i="133"/>
  <c r="H12" i="134"/>
  <c r="P5" i="136"/>
  <c r="P9" i="136"/>
  <c r="N11" i="138"/>
  <c r="P12" i="138"/>
  <c r="P4" i="145"/>
  <c r="N10" i="145"/>
  <c r="P4" i="146"/>
  <c r="N8" i="146"/>
  <c r="N12" i="146"/>
  <c r="P13" i="147"/>
  <c r="N5" i="149"/>
  <c r="N11" i="149"/>
  <c r="H5" i="13"/>
  <c r="K3" i="13"/>
  <c r="O4" i="13"/>
  <c r="N6" i="13"/>
  <c r="P6" i="13"/>
  <c r="Q4" i="131"/>
  <c r="N8" i="131"/>
  <c r="H7" i="131"/>
  <c r="P9" i="131"/>
  <c r="N4" i="132"/>
  <c r="N5" i="132"/>
  <c r="N7" i="132"/>
  <c r="N9" i="132"/>
  <c r="N11" i="132"/>
  <c r="H12" i="132"/>
  <c r="O4" i="133"/>
  <c r="P5" i="133"/>
  <c r="P7" i="133"/>
  <c r="P9" i="133"/>
  <c r="P11" i="133"/>
  <c r="Q4" i="135"/>
  <c r="P6" i="135"/>
  <c r="P8" i="135"/>
  <c r="P10" i="135"/>
  <c r="H12" i="135"/>
  <c r="N7" i="137"/>
  <c r="N10" i="137"/>
  <c r="P11" i="137"/>
  <c r="P14" i="138"/>
  <c r="N4" i="139"/>
  <c r="N5" i="139"/>
  <c r="N7" i="139"/>
  <c r="N9" i="139"/>
  <c r="P12" i="139"/>
  <c r="P4" i="140"/>
  <c r="N6" i="140"/>
  <c r="N8" i="140"/>
  <c r="N10" i="140"/>
  <c r="N12" i="140"/>
  <c r="P4" i="141"/>
  <c r="N6" i="141"/>
  <c r="N8" i="141"/>
  <c r="N10" i="141"/>
  <c r="N12" i="141"/>
  <c r="H12" i="143"/>
  <c r="P13" i="148"/>
  <c r="P14" i="149"/>
  <c r="N4" i="150"/>
  <c r="N5" i="150"/>
  <c r="N7" i="150"/>
  <c r="N9" i="150"/>
  <c r="N11" i="150"/>
  <c r="P12" i="150"/>
  <c r="P4" i="151"/>
  <c r="N6" i="151"/>
  <c r="N8" i="151"/>
  <c r="N10" i="151"/>
  <c r="N12" i="151"/>
  <c r="P4" i="152"/>
  <c r="N9" i="152"/>
  <c r="P10" i="152"/>
  <c r="P14" i="156"/>
  <c r="N4" i="157"/>
  <c r="N5" i="157"/>
  <c r="N7" i="157"/>
  <c r="N9" i="157"/>
  <c r="N11" i="157"/>
  <c r="P12" i="157"/>
  <c r="N5" i="138"/>
  <c r="N7" i="138"/>
  <c r="N9" i="138"/>
  <c r="N11" i="139"/>
  <c r="H6" i="13"/>
  <c r="P4" i="13"/>
  <c r="P7" i="13"/>
  <c r="P12" i="13"/>
  <c r="N10" i="131"/>
  <c r="H9" i="131"/>
  <c r="P14" i="134"/>
  <c r="Q4" i="137"/>
  <c r="N6" i="137"/>
  <c r="P7" i="137"/>
  <c r="N12" i="137"/>
  <c r="H12" i="137"/>
  <c r="P13" i="138"/>
  <c r="P14" i="147"/>
  <c r="N4" i="148"/>
  <c r="N5" i="148"/>
  <c r="N7" i="148"/>
  <c r="N9" i="148"/>
  <c r="N11" i="148"/>
  <c r="P12" i="148"/>
  <c r="P13" i="149"/>
  <c r="P6" i="158"/>
  <c r="P8" i="158"/>
  <c r="P12" i="158"/>
  <c r="N14" i="159"/>
  <c r="P12" i="132"/>
  <c r="P8" i="134"/>
  <c r="P4" i="142"/>
  <c r="O4" i="131"/>
  <c r="P7" i="131"/>
  <c r="P10" i="131"/>
  <c r="Q4" i="133"/>
  <c r="P8" i="133"/>
  <c r="P10" i="133"/>
  <c r="I3" i="136"/>
  <c r="O4" i="136"/>
  <c r="P7" i="136"/>
  <c r="P14" i="136"/>
  <c r="N4" i="138"/>
  <c r="N12" i="144"/>
  <c r="N6" i="145"/>
  <c r="N8" i="145"/>
  <c r="N12" i="145"/>
  <c r="N6" i="146"/>
  <c r="N10" i="146"/>
  <c r="P14" i="148"/>
  <c r="N4" i="149"/>
  <c r="N7" i="149"/>
  <c r="N9" i="149"/>
  <c r="P12" i="149"/>
  <c r="Q4" i="154"/>
  <c r="P6" i="154"/>
  <c r="P8" i="154"/>
  <c r="P10" i="154"/>
  <c r="P13" i="156"/>
  <c r="P14" i="157"/>
  <c r="N4" i="158"/>
  <c r="N5" i="158"/>
  <c r="H4" i="158"/>
  <c r="N7" i="158"/>
  <c r="H6" i="158"/>
  <c r="K16" i="159"/>
  <c r="Q4" i="159"/>
  <c r="J18" i="159"/>
  <c r="P6" i="159"/>
  <c r="J20" i="159"/>
  <c r="P8" i="159"/>
  <c r="J22" i="159"/>
  <c r="P10" i="159"/>
  <c r="C25" i="159"/>
  <c r="N13" i="159"/>
  <c r="H25" i="159"/>
  <c r="H12" i="159"/>
  <c r="H4" i="13"/>
  <c r="P4" i="131"/>
  <c r="N9" i="131"/>
  <c r="H8" i="131"/>
  <c r="N12" i="131"/>
  <c r="Q4" i="132"/>
  <c r="P6" i="132"/>
  <c r="P8" i="132"/>
  <c r="P10" i="132"/>
  <c r="P13" i="132"/>
  <c r="Q4" i="134"/>
  <c r="P10" i="134"/>
  <c r="P13" i="134"/>
  <c r="H12" i="136"/>
  <c r="P13" i="139"/>
  <c r="N6" i="142"/>
  <c r="N8" i="142"/>
  <c r="N10" i="142"/>
  <c r="P14" i="142"/>
  <c r="I3" i="143"/>
  <c r="O4" i="143"/>
  <c r="P5" i="143"/>
  <c r="P7" i="143"/>
  <c r="P9" i="143"/>
  <c r="P11" i="143"/>
  <c r="Q4" i="144"/>
  <c r="P6" i="144"/>
  <c r="P8" i="144"/>
  <c r="P10" i="144"/>
  <c r="P14" i="146"/>
  <c r="N4" i="147"/>
  <c r="N5" i="147"/>
  <c r="N7" i="147"/>
  <c r="N9" i="147"/>
  <c r="P12" i="147"/>
  <c r="P13" i="150"/>
  <c r="N7" i="152"/>
  <c r="P8" i="152"/>
  <c r="O4" i="153"/>
  <c r="P5" i="153"/>
  <c r="P7" i="153"/>
  <c r="P9" i="153"/>
  <c r="P11" i="153"/>
  <c r="P5" i="155"/>
  <c r="P7" i="155"/>
  <c r="P9" i="155"/>
  <c r="P12" i="155"/>
  <c r="N4" i="156"/>
  <c r="N5" i="156"/>
  <c r="N7" i="156"/>
  <c r="N9" i="156"/>
  <c r="N11" i="156"/>
  <c r="P12" i="156"/>
  <c r="P13" i="157"/>
  <c r="P4" i="137"/>
  <c r="N5" i="131"/>
  <c r="N6" i="131"/>
  <c r="N7" i="131"/>
  <c r="H6" i="131"/>
  <c r="P8" i="131"/>
  <c r="N11" i="131"/>
  <c r="H10" i="131"/>
  <c r="O4" i="132"/>
  <c r="P5" i="132"/>
  <c r="P7" i="132"/>
  <c r="P9" i="132"/>
  <c r="N12" i="133"/>
  <c r="N4" i="134"/>
  <c r="N11" i="134"/>
  <c r="P12" i="134"/>
  <c r="P5" i="135"/>
  <c r="P7" i="135"/>
  <c r="P9" i="135"/>
  <c r="Q4" i="136"/>
  <c r="P10" i="136"/>
  <c r="N8" i="137"/>
  <c r="P9" i="137"/>
  <c r="P13" i="137"/>
  <c r="P4" i="138"/>
  <c r="P4" i="139"/>
  <c r="N6" i="139"/>
  <c r="N8" i="139"/>
  <c r="N10" i="139"/>
  <c r="P14" i="141"/>
  <c r="N4" i="142"/>
  <c r="N5" i="142"/>
  <c r="N7" i="142"/>
  <c r="N9" i="142"/>
  <c r="P13" i="142"/>
  <c r="P6" i="143"/>
  <c r="P8" i="143"/>
  <c r="P10" i="143"/>
  <c r="N11" i="144"/>
  <c r="N11" i="145"/>
  <c r="P13" i="145"/>
  <c r="P12" i="146"/>
  <c r="P13" i="146"/>
  <c r="P4" i="149"/>
  <c r="N6" i="149"/>
  <c r="N8" i="149"/>
  <c r="N10" i="149"/>
  <c r="N12" i="149"/>
  <c r="N6" i="150"/>
  <c r="N8" i="150"/>
  <c r="N10" i="150"/>
  <c r="N12" i="150"/>
  <c r="N11" i="152"/>
  <c r="P13" i="152"/>
  <c r="O4" i="154"/>
  <c r="N10" i="155"/>
  <c r="P11" i="155"/>
  <c r="N6" i="157"/>
  <c r="N8" i="157"/>
  <c r="N10" i="157"/>
  <c r="N12" i="157"/>
  <c r="P4" i="158"/>
  <c r="I16" i="159"/>
  <c r="O4" i="159"/>
  <c r="J23" i="159"/>
  <c r="P11" i="159"/>
  <c r="N4" i="131"/>
  <c r="P14" i="131"/>
  <c r="N5" i="134"/>
  <c r="N7" i="134"/>
  <c r="N9" i="134"/>
  <c r="N11" i="140"/>
  <c r="N5" i="145"/>
  <c r="N7" i="145"/>
  <c r="N9" i="145"/>
  <c r="P12" i="145"/>
  <c r="P14" i="145"/>
  <c r="N4" i="146"/>
  <c r="P4" i="150"/>
  <c r="P5" i="154"/>
  <c r="P7" i="154"/>
  <c r="P9" i="154"/>
  <c r="P5" i="159"/>
  <c r="P7" i="159"/>
  <c r="P9" i="159"/>
  <c r="P4" i="135"/>
  <c r="N6" i="135"/>
  <c r="N8" i="135"/>
  <c r="N10" i="135"/>
  <c r="N4" i="136"/>
  <c r="N5" i="136"/>
  <c r="N7" i="136"/>
  <c r="N9" i="136"/>
  <c r="N11" i="136"/>
  <c r="P12" i="136"/>
  <c r="O4" i="137"/>
  <c r="P5" i="137"/>
  <c r="P8" i="137"/>
  <c r="N11" i="137"/>
  <c r="P14" i="139"/>
  <c r="N4" i="140"/>
  <c r="N5" i="140"/>
  <c r="N7" i="140"/>
  <c r="N9" i="140"/>
  <c r="P12" i="140"/>
  <c r="P13" i="140"/>
  <c r="P14" i="140"/>
  <c r="N4" i="141"/>
  <c r="N5" i="141"/>
  <c r="N7" i="141"/>
  <c r="N9" i="141"/>
  <c r="N11" i="141"/>
  <c r="P12" i="141"/>
  <c r="P13" i="141"/>
  <c r="O4" i="144"/>
  <c r="P5" i="144"/>
  <c r="P7" i="144"/>
  <c r="P9" i="144"/>
  <c r="P4" i="147"/>
  <c r="N6" i="147"/>
  <c r="N8" i="147"/>
  <c r="N10" i="147"/>
  <c r="P4" i="148"/>
  <c r="N6" i="148"/>
  <c r="N8" i="148"/>
  <c r="N10" i="148"/>
  <c r="N12" i="148"/>
  <c r="P14" i="150"/>
  <c r="N4" i="151"/>
  <c r="N5" i="151"/>
  <c r="N7" i="151"/>
  <c r="N9" i="151"/>
  <c r="N11" i="151"/>
  <c r="P12" i="151"/>
  <c r="P13" i="151"/>
  <c r="P14" i="151"/>
  <c r="N4" i="152"/>
  <c r="N5" i="152"/>
  <c r="P6" i="152"/>
  <c r="Q4" i="153"/>
  <c r="P6" i="153"/>
  <c r="P8" i="153"/>
  <c r="P10" i="153"/>
  <c r="Q4" i="155"/>
  <c r="P6" i="155"/>
  <c r="P8" i="155"/>
  <c r="N12" i="155"/>
  <c r="P4" i="156"/>
  <c r="N6" i="156"/>
  <c r="N8" i="156"/>
  <c r="N10" i="156"/>
  <c r="N12" i="156"/>
  <c r="N9" i="158"/>
  <c r="N10" i="158"/>
  <c r="N11" i="158"/>
  <c r="N12" i="158"/>
  <c r="P11" i="135"/>
  <c r="P6" i="136"/>
  <c r="P12" i="137"/>
  <c r="P14" i="137"/>
  <c r="N5" i="146"/>
  <c r="N7" i="146"/>
  <c r="N9" i="146"/>
  <c r="P4" i="157"/>
  <c r="P12" i="131"/>
  <c r="P4" i="132"/>
  <c r="N12" i="132"/>
  <c r="P14" i="135"/>
  <c r="N6" i="136"/>
  <c r="N8" i="136"/>
  <c r="N10" i="136"/>
  <c r="Q4" i="138"/>
  <c r="P10" i="138"/>
  <c r="P5" i="139"/>
  <c r="P7" i="139"/>
  <c r="P9" i="139"/>
  <c r="P6" i="140"/>
  <c r="P8" i="140"/>
  <c r="O4" i="141"/>
  <c r="P11" i="141"/>
  <c r="H12" i="141"/>
  <c r="Q4" i="142"/>
  <c r="P10" i="142"/>
  <c r="P4" i="143"/>
  <c r="N6" i="143"/>
  <c r="N8" i="143"/>
  <c r="N10" i="143"/>
  <c r="N4" i="144"/>
  <c r="N5" i="144"/>
  <c r="N7" i="144"/>
  <c r="N9" i="144"/>
  <c r="P13" i="144"/>
  <c r="Q4" i="145"/>
  <c r="P10" i="145"/>
  <c r="I3" i="146"/>
  <c r="O4" i="146"/>
  <c r="Q4" i="147"/>
  <c r="P6" i="147"/>
  <c r="P8" i="147"/>
  <c r="P5" i="148"/>
  <c r="P7" i="148"/>
  <c r="P9" i="148"/>
  <c r="Q4" i="149"/>
  <c r="P6" i="149"/>
  <c r="P8" i="149"/>
  <c r="P10" i="149"/>
  <c r="O4" i="150"/>
  <c r="P5" i="150"/>
  <c r="P7" i="150"/>
  <c r="P9" i="150"/>
  <c r="P6" i="151"/>
  <c r="P8" i="151"/>
  <c r="P10" i="151"/>
  <c r="O4" i="152"/>
  <c r="P5" i="152"/>
  <c r="N8" i="152"/>
  <c r="P9" i="152"/>
  <c r="N12" i="152"/>
  <c r="N11" i="153"/>
  <c r="P13" i="153"/>
  <c r="P4" i="154"/>
  <c r="N4" i="155"/>
  <c r="N5" i="155"/>
  <c r="N7" i="155"/>
  <c r="N9" i="155"/>
  <c r="P14" i="155"/>
  <c r="P5" i="156"/>
  <c r="P7" i="156"/>
  <c r="P9" i="156"/>
  <c r="Q4" i="157"/>
  <c r="P6" i="157"/>
  <c r="P8" i="157"/>
  <c r="P10" i="157"/>
  <c r="O4" i="158"/>
  <c r="P5" i="158"/>
  <c r="N8" i="158"/>
  <c r="P9" i="158"/>
  <c r="P10" i="158"/>
  <c r="P13" i="158"/>
  <c r="H23" i="159"/>
  <c r="N11" i="159"/>
  <c r="J24" i="159"/>
  <c r="E25" i="159"/>
  <c r="P13" i="159"/>
  <c r="P13" i="131"/>
  <c r="N4" i="133"/>
  <c r="P13" i="133"/>
  <c r="P4" i="134"/>
  <c r="N4" i="135"/>
  <c r="P13" i="135"/>
  <c r="P6" i="137"/>
  <c r="Q4" i="140"/>
  <c r="P5" i="141"/>
  <c r="P6" i="141"/>
  <c r="P7" i="141"/>
  <c r="P8" i="141"/>
  <c r="P9" i="141"/>
  <c r="N12" i="142"/>
  <c r="P13" i="143"/>
  <c r="O4" i="147"/>
  <c r="P10" i="148"/>
  <c r="Q4" i="151"/>
  <c r="N11" i="155"/>
  <c r="O4" i="156"/>
  <c r="Q4" i="158"/>
  <c r="I3" i="138"/>
  <c r="O4" i="138"/>
  <c r="P6" i="139"/>
  <c r="P8" i="139"/>
  <c r="P5" i="140"/>
  <c r="P7" i="140"/>
  <c r="P9" i="140"/>
  <c r="Q4" i="141"/>
  <c r="P10" i="141"/>
  <c r="O4" i="142"/>
  <c r="N11" i="142"/>
  <c r="P12" i="142"/>
  <c r="N4" i="143"/>
  <c r="N5" i="143"/>
  <c r="N7" i="143"/>
  <c r="N9" i="143"/>
  <c r="P12" i="143"/>
  <c r="P14" i="143"/>
  <c r="P4" i="144"/>
  <c r="N6" i="144"/>
  <c r="N8" i="144"/>
  <c r="N10" i="144"/>
  <c r="I3" i="145"/>
  <c r="O4" i="145"/>
  <c r="P11" i="145"/>
  <c r="Q4" i="146"/>
  <c r="P10" i="146"/>
  <c r="P5" i="147"/>
  <c r="P7" i="147"/>
  <c r="P9" i="147"/>
  <c r="Q4" i="148"/>
  <c r="P6" i="148"/>
  <c r="P8" i="148"/>
  <c r="O4" i="149"/>
  <c r="P5" i="149"/>
  <c r="P7" i="149"/>
  <c r="P9" i="149"/>
  <c r="P11" i="149"/>
  <c r="Q4" i="150"/>
  <c r="P6" i="150"/>
  <c r="P8" i="150"/>
  <c r="P10" i="150"/>
  <c r="O4" i="151"/>
  <c r="P5" i="151"/>
  <c r="P7" i="151"/>
  <c r="P9" i="151"/>
  <c r="P11" i="151"/>
  <c r="N6" i="152"/>
  <c r="P7" i="152"/>
  <c r="N10" i="152"/>
  <c r="P4" i="153"/>
  <c r="N12" i="153"/>
  <c r="N11" i="154"/>
  <c r="P12" i="154"/>
  <c r="P14" i="154"/>
  <c r="P4" i="155"/>
  <c r="N6" i="155"/>
  <c r="N8" i="155"/>
  <c r="Q4" i="156"/>
  <c r="P6" i="156"/>
  <c r="P8" i="156"/>
  <c r="I3" i="157"/>
  <c r="O4" i="157"/>
  <c r="P5" i="157"/>
  <c r="P7" i="157"/>
  <c r="P9" i="157"/>
  <c r="N6" i="158"/>
  <c r="P7" i="158"/>
  <c r="J16" i="159"/>
  <c r="P4" i="159"/>
  <c r="N12" i="159"/>
  <c r="P14" i="133"/>
  <c r="N12" i="134"/>
  <c r="P12" i="135"/>
  <c r="N5" i="137"/>
  <c r="N9" i="137"/>
  <c r="Q4" i="139"/>
  <c r="P5" i="142"/>
  <c r="P6" i="142"/>
  <c r="P7" i="142"/>
  <c r="P8" i="142"/>
  <c r="P9" i="142"/>
  <c r="N11" i="143"/>
  <c r="N12" i="143"/>
  <c r="N5" i="153"/>
  <c r="N6" i="153"/>
  <c r="N7" i="153"/>
  <c r="N8" i="153"/>
  <c r="N9" i="153"/>
  <c r="N10" i="153"/>
  <c r="P12" i="153"/>
  <c r="P14" i="153"/>
  <c r="N4" i="154"/>
  <c r="P10" i="155"/>
  <c r="P13" i="155"/>
  <c r="P14" i="158"/>
  <c r="N4" i="159"/>
  <c r="P11" i="157"/>
  <c r="P11" i="132"/>
  <c r="P11" i="136"/>
  <c r="P11" i="140"/>
  <c r="P11" i="144"/>
  <c r="P11" i="148"/>
  <c r="P11" i="152"/>
  <c r="P11" i="156"/>
  <c r="P11" i="131"/>
  <c r="P11" i="134"/>
  <c r="P11" i="138"/>
  <c r="P11" i="142"/>
  <c r="P11" i="146"/>
  <c r="P11" i="150"/>
  <c r="P11" i="154"/>
  <c r="P11" i="158"/>
  <c r="H3" i="159"/>
  <c r="J13" i="159"/>
  <c r="H16" i="159"/>
  <c r="C18" i="159"/>
  <c r="C20" i="159"/>
  <c r="C22" i="159"/>
  <c r="C23" i="159"/>
  <c r="C24" i="159"/>
  <c r="H24" i="159" s="1"/>
  <c r="D16" i="159"/>
  <c r="E17" i="159"/>
  <c r="E18" i="159"/>
  <c r="E19" i="159"/>
  <c r="E20" i="159"/>
  <c r="E21" i="159"/>
  <c r="E22" i="159"/>
  <c r="E23" i="159"/>
  <c r="H4" i="159"/>
  <c r="H5" i="159"/>
  <c r="H6" i="159"/>
  <c r="H7" i="159"/>
  <c r="H8" i="159"/>
  <c r="H9" i="159"/>
  <c r="H10" i="159"/>
  <c r="H13" i="159"/>
  <c r="E16" i="159"/>
  <c r="H17" i="159"/>
  <c r="H19" i="159"/>
  <c r="H21" i="159"/>
  <c r="C26" i="159"/>
  <c r="H26" i="159" s="1"/>
  <c r="I3" i="159"/>
  <c r="K3" i="159"/>
  <c r="H11" i="159"/>
  <c r="F16" i="159"/>
  <c r="I3" i="158"/>
  <c r="H3" i="158"/>
  <c r="H12" i="158"/>
  <c r="K3" i="158"/>
  <c r="H11" i="158"/>
  <c r="H4" i="157"/>
  <c r="H5" i="157"/>
  <c r="H6" i="157"/>
  <c r="H7" i="157"/>
  <c r="H8" i="157"/>
  <c r="H9" i="157"/>
  <c r="H10" i="157"/>
  <c r="H3" i="157"/>
  <c r="K3" i="157"/>
  <c r="H11" i="157"/>
  <c r="I3" i="156"/>
  <c r="H4" i="156"/>
  <c r="H5" i="156"/>
  <c r="H6" i="156"/>
  <c r="H7" i="156"/>
  <c r="H8" i="156"/>
  <c r="H9" i="156"/>
  <c r="H10" i="156"/>
  <c r="H3" i="156"/>
  <c r="K3" i="156"/>
  <c r="H11" i="156"/>
  <c r="H3" i="155"/>
  <c r="H12" i="155"/>
  <c r="I3" i="155"/>
  <c r="H4" i="155"/>
  <c r="H5" i="155"/>
  <c r="H6" i="155"/>
  <c r="H7" i="155"/>
  <c r="H8" i="155"/>
  <c r="H9" i="155"/>
  <c r="H10" i="155"/>
  <c r="K3" i="155"/>
  <c r="H11" i="155"/>
  <c r="I3" i="154"/>
  <c r="H4" i="154"/>
  <c r="H5" i="154"/>
  <c r="H6" i="154"/>
  <c r="H7" i="154"/>
  <c r="H8" i="154"/>
  <c r="H9" i="154"/>
  <c r="H10" i="154"/>
  <c r="H3" i="154"/>
  <c r="K3" i="154"/>
  <c r="H11" i="154"/>
  <c r="H4" i="153"/>
  <c r="H5" i="153"/>
  <c r="H6" i="153"/>
  <c r="H7" i="153"/>
  <c r="H8" i="153"/>
  <c r="H9" i="153"/>
  <c r="H10" i="153"/>
  <c r="H3" i="153"/>
  <c r="I3" i="153"/>
  <c r="K3" i="153"/>
  <c r="H11" i="153"/>
  <c r="H3" i="152"/>
  <c r="I3" i="152"/>
  <c r="H4" i="152"/>
  <c r="H5" i="152"/>
  <c r="H6" i="152"/>
  <c r="H7" i="152"/>
  <c r="H8" i="152"/>
  <c r="H9" i="152"/>
  <c r="H10" i="152"/>
  <c r="K3" i="152"/>
  <c r="H11" i="152"/>
  <c r="H4" i="151"/>
  <c r="H5" i="151"/>
  <c r="H6" i="151"/>
  <c r="H7" i="151"/>
  <c r="H8" i="151"/>
  <c r="H9" i="151"/>
  <c r="H10" i="151"/>
  <c r="H3" i="151"/>
  <c r="I3" i="151"/>
  <c r="K3" i="151"/>
  <c r="H11" i="151"/>
  <c r="H3" i="150"/>
  <c r="H4" i="150"/>
  <c r="H5" i="150"/>
  <c r="H6" i="150"/>
  <c r="H7" i="150"/>
  <c r="H8" i="150"/>
  <c r="H9" i="150"/>
  <c r="H10" i="150"/>
  <c r="I3" i="150"/>
  <c r="K3" i="150"/>
  <c r="H11" i="150"/>
  <c r="H3" i="149"/>
  <c r="H4" i="149"/>
  <c r="H5" i="149"/>
  <c r="H6" i="149"/>
  <c r="H7" i="149"/>
  <c r="H8" i="149"/>
  <c r="H9" i="149"/>
  <c r="H10" i="149"/>
  <c r="I3" i="149"/>
  <c r="K3" i="149"/>
  <c r="H11" i="149"/>
  <c r="H3" i="148"/>
  <c r="H4" i="148"/>
  <c r="H5" i="148"/>
  <c r="H6" i="148"/>
  <c r="H7" i="148"/>
  <c r="H8" i="148"/>
  <c r="H9" i="148"/>
  <c r="H10" i="148"/>
  <c r="K3" i="148"/>
  <c r="H11" i="148"/>
  <c r="H3" i="147"/>
  <c r="H4" i="147"/>
  <c r="H5" i="147"/>
  <c r="H6" i="147"/>
  <c r="H7" i="147"/>
  <c r="H8" i="147"/>
  <c r="H9" i="147"/>
  <c r="H10" i="147"/>
  <c r="I3" i="147"/>
  <c r="K3" i="147"/>
  <c r="H11" i="147"/>
  <c r="H4" i="146"/>
  <c r="H5" i="146"/>
  <c r="H6" i="146"/>
  <c r="H7" i="146"/>
  <c r="H8" i="146"/>
  <c r="H9" i="146"/>
  <c r="H10" i="146"/>
  <c r="H3" i="146"/>
  <c r="K3" i="146"/>
  <c r="H11" i="146"/>
  <c r="H3" i="145"/>
  <c r="H4" i="145"/>
  <c r="H5" i="145"/>
  <c r="H6" i="145"/>
  <c r="H7" i="145"/>
  <c r="H8" i="145"/>
  <c r="H9" i="145"/>
  <c r="H10" i="145"/>
  <c r="K3" i="145"/>
  <c r="H11" i="145"/>
  <c r="H3" i="144"/>
  <c r="H12" i="144"/>
  <c r="I3" i="144"/>
  <c r="H4" i="144"/>
  <c r="H5" i="144"/>
  <c r="H6" i="144"/>
  <c r="H7" i="144"/>
  <c r="H8" i="144"/>
  <c r="H9" i="144"/>
  <c r="H10" i="144"/>
  <c r="K3" i="144"/>
  <c r="H11" i="144"/>
  <c r="H3" i="143"/>
  <c r="H4" i="143"/>
  <c r="H5" i="143"/>
  <c r="H6" i="143"/>
  <c r="H7" i="143"/>
  <c r="H8" i="143"/>
  <c r="H9" i="143"/>
  <c r="H10" i="143"/>
  <c r="K3" i="143"/>
  <c r="H11" i="143"/>
  <c r="H3" i="142"/>
  <c r="H12" i="142"/>
  <c r="I3" i="142"/>
  <c r="H4" i="142"/>
  <c r="H5" i="142"/>
  <c r="H6" i="142"/>
  <c r="H7" i="142"/>
  <c r="H8" i="142"/>
  <c r="H9" i="142"/>
  <c r="H10" i="142"/>
  <c r="K3" i="142"/>
  <c r="H11" i="142"/>
  <c r="H3" i="141"/>
  <c r="H4" i="141"/>
  <c r="H5" i="141"/>
  <c r="H6" i="141"/>
  <c r="H7" i="141"/>
  <c r="H8" i="141"/>
  <c r="H9" i="141"/>
  <c r="H10" i="141"/>
  <c r="I3" i="141"/>
  <c r="K3" i="141"/>
  <c r="H11" i="141"/>
  <c r="H3" i="140"/>
  <c r="H4" i="140"/>
  <c r="H5" i="140"/>
  <c r="H6" i="140"/>
  <c r="H7" i="140"/>
  <c r="H8" i="140"/>
  <c r="H9" i="140"/>
  <c r="H10" i="140"/>
  <c r="K3" i="140"/>
  <c r="H11" i="140"/>
  <c r="H3" i="139"/>
  <c r="H4" i="139"/>
  <c r="H5" i="139"/>
  <c r="H6" i="139"/>
  <c r="H7" i="139"/>
  <c r="H8" i="139"/>
  <c r="H9" i="139"/>
  <c r="H10" i="139"/>
  <c r="K3" i="139"/>
  <c r="H11" i="139"/>
  <c r="H3" i="138"/>
  <c r="H4" i="138"/>
  <c r="H5" i="138"/>
  <c r="H6" i="138"/>
  <c r="H7" i="138"/>
  <c r="H8" i="138"/>
  <c r="H9" i="138"/>
  <c r="H10" i="138"/>
  <c r="K3" i="138"/>
  <c r="H11" i="138"/>
  <c r="I3" i="137"/>
  <c r="H3" i="137"/>
  <c r="H4" i="137"/>
  <c r="H5" i="137"/>
  <c r="H6" i="137"/>
  <c r="H7" i="137"/>
  <c r="H8" i="137"/>
  <c r="H9" i="137"/>
  <c r="H10" i="137"/>
  <c r="K3" i="137"/>
  <c r="H11" i="137"/>
  <c r="H3" i="136"/>
  <c r="H4" i="136"/>
  <c r="H5" i="136"/>
  <c r="H6" i="136"/>
  <c r="H7" i="136"/>
  <c r="H8" i="136"/>
  <c r="H9" i="136"/>
  <c r="H10" i="136"/>
  <c r="K3" i="136"/>
  <c r="H11" i="136"/>
  <c r="H4" i="135"/>
  <c r="H5" i="135"/>
  <c r="H6" i="135"/>
  <c r="H7" i="135"/>
  <c r="H8" i="135"/>
  <c r="H9" i="135"/>
  <c r="H10" i="135"/>
  <c r="K3" i="135"/>
  <c r="H11" i="135"/>
  <c r="H3" i="134"/>
  <c r="I3" i="134"/>
  <c r="H4" i="134"/>
  <c r="H5" i="134"/>
  <c r="H6" i="134"/>
  <c r="H7" i="134"/>
  <c r="H8" i="134"/>
  <c r="H9" i="134"/>
  <c r="H10" i="134"/>
  <c r="K3" i="134"/>
  <c r="H11" i="134"/>
  <c r="H3" i="133"/>
  <c r="I3" i="133"/>
  <c r="H4" i="133"/>
  <c r="H5" i="133"/>
  <c r="H6" i="133"/>
  <c r="H7" i="133"/>
  <c r="H8" i="133"/>
  <c r="H9" i="133"/>
  <c r="H10" i="133"/>
  <c r="K3" i="133"/>
  <c r="H11" i="133"/>
  <c r="H3" i="132"/>
  <c r="I3" i="132"/>
  <c r="H4" i="132"/>
  <c r="H5" i="132"/>
  <c r="H6" i="132"/>
  <c r="H7" i="132"/>
  <c r="H8" i="132"/>
  <c r="H9" i="132"/>
  <c r="H10" i="132"/>
  <c r="K3" i="132"/>
  <c r="H11" i="132"/>
  <c r="K3" i="131"/>
  <c r="H3" i="131"/>
  <c r="H12" i="131"/>
  <c r="I3" i="131"/>
  <c r="H12" i="13"/>
  <c r="H11" i="13"/>
  <c r="H9" i="13"/>
  <c r="H10" i="13"/>
  <c r="D13" i="136" l="1"/>
  <c r="F14" i="136" s="1"/>
  <c r="I13" i="136"/>
  <c r="K14" i="136" s="1"/>
  <c r="I26" i="136"/>
  <c r="K27" i="136" s="1"/>
  <c r="D26" i="136"/>
  <c r="F27" i="136" s="1"/>
  <c r="E1" i="137"/>
  <c r="O14" i="136"/>
  <c r="Q15" i="133"/>
  <c r="Q15" i="132"/>
  <c r="Q15" i="135"/>
  <c r="Q15" i="131"/>
  <c r="Q15" i="134"/>
  <c r="Q15" i="136" l="1"/>
  <c r="I13" i="137"/>
  <c r="K14" i="137" s="1"/>
  <c r="D26" i="137"/>
  <c r="F27" i="137" s="1"/>
  <c r="D13" i="137"/>
  <c r="F14" i="137" s="1"/>
  <c r="I26" i="137"/>
  <c r="K27" i="137" s="1"/>
  <c r="E1" i="138"/>
  <c r="O14" i="137"/>
  <c r="Q15" i="137" l="1"/>
  <c r="D13" i="138"/>
  <c r="F14" i="138" s="1"/>
  <c r="I13" i="138"/>
  <c r="K14" i="138" s="1"/>
  <c r="E1" i="139"/>
  <c r="D26" i="138"/>
  <c r="F27" i="138" s="1"/>
  <c r="I26" i="138"/>
  <c r="K27" i="138" s="1"/>
  <c r="O14" i="138"/>
  <c r="Q13" i="13"/>
  <c r="Q12" i="13"/>
  <c r="Q11" i="13"/>
  <c r="O11" i="13"/>
  <c r="O12" i="13" s="1"/>
  <c r="Q10" i="13"/>
  <c r="Q9" i="13"/>
  <c r="O9" i="13"/>
  <c r="Q8" i="13"/>
  <c r="O8" i="13"/>
  <c r="Q7" i="13"/>
  <c r="O7" i="13"/>
  <c r="Q6" i="13"/>
  <c r="O6" i="13"/>
  <c r="Q5" i="13"/>
  <c r="O5" i="13"/>
  <c r="I13" i="139" l="1"/>
  <c r="K14" i="139" s="1"/>
  <c r="D26" i="139"/>
  <c r="F27" i="139" s="1"/>
  <c r="I26" i="139"/>
  <c r="K27" i="139" s="1"/>
  <c r="E1" i="140"/>
  <c r="D13" i="139"/>
  <c r="F14" i="139" s="1"/>
  <c r="O14" i="139"/>
  <c r="Q15" i="138"/>
  <c r="O14" i="13"/>
  <c r="Q14" i="13"/>
  <c r="Q15" i="139" l="1"/>
  <c r="D26" i="140"/>
  <c r="F27" i="140" s="1"/>
  <c r="D13" i="140"/>
  <c r="F14" i="140" s="1"/>
  <c r="I13" i="140"/>
  <c r="K14" i="140" s="1"/>
  <c r="I26" i="140"/>
  <c r="K27" i="140" s="1"/>
  <c r="E1" i="141"/>
  <c r="O14" i="140"/>
  <c r="L1" i="135"/>
  <c r="Q15" i="140" l="1"/>
  <c r="E1" i="142"/>
  <c r="I13" i="141"/>
  <c r="K14" i="141" s="1"/>
  <c r="D26" i="141"/>
  <c r="F27" i="141" s="1"/>
  <c r="D13" i="141"/>
  <c r="F14" i="141" s="1"/>
  <c r="O14" i="141"/>
  <c r="I26" i="141"/>
  <c r="K27" i="141" s="1"/>
  <c r="L14" i="159"/>
  <c r="L1" i="134"/>
  <c r="L1" i="132"/>
  <c r="L1" i="131"/>
  <c r="P3" i="1"/>
  <c r="F26" i="1"/>
  <c r="K26" i="1" s="1"/>
  <c r="K13" i="1"/>
  <c r="Q15" i="141" l="1"/>
  <c r="O14" i="142"/>
  <c r="I26" i="142"/>
  <c r="K27" i="142" s="1"/>
  <c r="D13" i="142"/>
  <c r="F14" i="142" s="1"/>
  <c r="E1" i="143"/>
  <c r="I13" i="142"/>
  <c r="K14" i="142" s="1"/>
  <c r="D26" i="142"/>
  <c r="F27" i="142" s="1"/>
  <c r="L1" i="133"/>
  <c r="E1" i="144" l="1"/>
  <c r="I13" i="143"/>
  <c r="K14" i="143" s="1"/>
  <c r="D26" i="143"/>
  <c r="F27" i="143" s="1"/>
  <c r="O14" i="143"/>
  <c r="D13" i="143"/>
  <c r="F14" i="143" s="1"/>
  <c r="I26" i="143"/>
  <c r="K27" i="143" s="1"/>
  <c r="Q15" i="142"/>
  <c r="Q15" i="13"/>
  <c r="Q15" i="143" l="1"/>
  <c r="D26" i="144"/>
  <c r="F27" i="144" s="1"/>
  <c r="D13" i="144"/>
  <c r="F14" i="144" s="1"/>
  <c r="I26" i="144"/>
  <c r="K27" i="144" s="1"/>
  <c r="I13" i="144"/>
  <c r="K14" i="144" s="1"/>
  <c r="O14" i="144"/>
  <c r="E1" i="145"/>
  <c r="P25" i="1"/>
  <c r="Q20" i="1"/>
  <c r="Q15" i="144" l="1"/>
  <c r="O14" i="145"/>
  <c r="E1" i="146"/>
  <c r="I13" i="145"/>
  <c r="K14" i="145" s="1"/>
  <c r="I26" i="145"/>
  <c r="K27" i="145" s="1"/>
  <c r="D13" i="145"/>
  <c r="F14" i="145" s="1"/>
  <c r="D26" i="145"/>
  <c r="F27" i="145" s="1"/>
  <c r="L1" i="158"/>
  <c r="L1" i="157"/>
  <c r="L1" i="156"/>
  <c r="L1" i="155"/>
  <c r="L1" i="154"/>
  <c r="L1" i="153"/>
  <c r="L1" i="152"/>
  <c r="L1" i="151"/>
  <c r="L1" i="150"/>
  <c r="L1" i="149"/>
  <c r="L1" i="147"/>
  <c r="L1" i="146"/>
  <c r="L1" i="145"/>
  <c r="L1" i="144"/>
  <c r="L1" i="143"/>
  <c r="L1" i="142"/>
  <c r="L1" i="141"/>
  <c r="L1" i="140"/>
  <c r="L1" i="139"/>
  <c r="L1" i="138"/>
  <c r="L1" i="137"/>
  <c r="L1" i="136"/>
  <c r="D26" i="146" l="1"/>
  <c r="F27" i="146" s="1"/>
  <c r="I13" i="146"/>
  <c r="K14" i="146" s="1"/>
  <c r="I26" i="146"/>
  <c r="K27" i="146" s="1"/>
  <c r="D13" i="146"/>
  <c r="F14" i="146" s="1"/>
  <c r="O14" i="146"/>
  <c r="E1" i="147"/>
  <c r="Q15" i="145"/>
  <c r="K14" i="1"/>
  <c r="Q15" i="146" l="1"/>
  <c r="E1" i="148"/>
  <c r="I13" i="147"/>
  <c r="K14" i="147" s="1"/>
  <c r="I26" i="147"/>
  <c r="K27" i="147" s="1"/>
  <c r="O14" i="147"/>
  <c r="D13" i="147"/>
  <c r="F14" i="147" s="1"/>
  <c r="D26" i="147"/>
  <c r="F27" i="147" s="1"/>
  <c r="P3" i="159"/>
  <c r="P3" i="158"/>
  <c r="P3" i="157"/>
  <c r="P3" i="156"/>
  <c r="P3" i="155"/>
  <c r="P3" i="154"/>
  <c r="P3" i="153"/>
  <c r="P3" i="152"/>
  <c r="P3" i="151"/>
  <c r="P3" i="150"/>
  <c r="P3" i="149"/>
  <c r="P3" i="148"/>
  <c r="P3" i="147"/>
  <c r="P3" i="146"/>
  <c r="P3" i="145"/>
  <c r="P3" i="144"/>
  <c r="P3" i="143"/>
  <c r="P3" i="142"/>
  <c r="P3" i="141"/>
  <c r="P3" i="140"/>
  <c r="P3" i="139"/>
  <c r="P3" i="138"/>
  <c r="P3" i="137"/>
  <c r="P3" i="136"/>
  <c r="P3" i="135"/>
  <c r="P3" i="134"/>
  <c r="P3" i="133"/>
  <c r="P3" i="132"/>
  <c r="P3" i="131"/>
  <c r="Q15" i="147" l="1"/>
  <c r="E1" i="149"/>
  <c r="I26" i="148"/>
  <c r="K27" i="148" s="1"/>
  <c r="D26" i="148"/>
  <c r="F27" i="148" s="1"/>
  <c r="D13" i="148"/>
  <c r="F14" i="148" s="1"/>
  <c r="O14" i="148"/>
  <c r="I13" i="148"/>
  <c r="K14" i="148" s="1"/>
  <c r="L1" i="159"/>
  <c r="L1" i="148"/>
  <c r="Q15" i="148" l="1"/>
  <c r="I13" i="149"/>
  <c r="K14" i="149" s="1"/>
  <c r="D13" i="149"/>
  <c r="F14" i="149" s="1"/>
  <c r="D26" i="149"/>
  <c r="F27" i="149" s="1"/>
  <c r="I26" i="149"/>
  <c r="K27" i="149" s="1"/>
  <c r="O14" i="149"/>
  <c r="E1" i="150"/>
  <c r="Q9" i="1"/>
  <c r="D26" i="150" l="1"/>
  <c r="F27" i="150" s="1"/>
  <c r="O14" i="150"/>
  <c r="I26" i="150"/>
  <c r="K27" i="150" s="1"/>
  <c r="D13" i="150"/>
  <c r="F14" i="150" s="1"/>
  <c r="E1" i="151"/>
  <c r="I13" i="150"/>
  <c r="K14" i="150" s="1"/>
  <c r="Q15" i="149"/>
  <c r="Q19" i="1"/>
  <c r="Q13" i="1"/>
  <c r="F13" i="1"/>
  <c r="Q12" i="1"/>
  <c r="Q11" i="1"/>
  <c r="O11" i="1"/>
  <c r="O12" i="1" s="1"/>
  <c r="Q10" i="1"/>
  <c r="O9" i="1"/>
  <c r="Q8" i="1"/>
  <c r="O8" i="1"/>
  <c r="Q7" i="1"/>
  <c r="O7" i="1"/>
  <c r="Q6" i="1"/>
  <c r="O6" i="1"/>
  <c r="Q5" i="1"/>
  <c r="O5" i="1"/>
  <c r="P3" i="13"/>
  <c r="Q15" i="150" l="1"/>
  <c r="O14" i="1"/>
  <c r="D13" i="151"/>
  <c r="F14" i="151" s="1"/>
  <c r="D26" i="151"/>
  <c r="F27" i="151" s="1"/>
  <c r="I13" i="151"/>
  <c r="K14" i="151" s="1"/>
  <c r="I26" i="151"/>
  <c r="K27" i="151" s="1"/>
  <c r="E1" i="152"/>
  <c r="O14" i="151"/>
  <c r="Q26" i="1"/>
  <c r="L1" i="1"/>
  <c r="L2" i="1" s="1"/>
  <c r="L3" i="1" s="1"/>
  <c r="L1" i="13"/>
  <c r="Q14" i="1"/>
  <c r="F14" i="1"/>
  <c r="F27" i="1"/>
  <c r="K27" i="1"/>
  <c r="E1" i="153" l="1"/>
  <c r="I26" i="152"/>
  <c r="K27" i="152" s="1"/>
  <c r="D26" i="152"/>
  <c r="F27" i="152" s="1"/>
  <c r="D13" i="152"/>
  <c r="F14" i="152" s="1"/>
  <c r="O14" i="152"/>
  <c r="I13" i="152"/>
  <c r="K14" i="152" s="1"/>
  <c r="Q15" i="151"/>
  <c r="L2" i="13"/>
  <c r="Q15" i="1"/>
  <c r="Q15" i="152" l="1"/>
  <c r="D13" i="153"/>
  <c r="F14" i="153" s="1"/>
  <c r="I26" i="153"/>
  <c r="K27" i="153" s="1"/>
  <c r="I13" i="153"/>
  <c r="K14" i="153" s="1"/>
  <c r="D26" i="153"/>
  <c r="F27" i="153" s="1"/>
  <c r="E1" i="154"/>
  <c r="O14" i="153"/>
  <c r="L3" i="13"/>
  <c r="L2" i="131"/>
  <c r="J1" i="1"/>
  <c r="F1" i="1"/>
  <c r="D1" i="1"/>
  <c r="I13" i="154" l="1"/>
  <c r="K14" i="154" s="1"/>
  <c r="D26" i="154"/>
  <c r="F27" i="154" s="1"/>
  <c r="D13" i="154"/>
  <c r="F14" i="154" s="1"/>
  <c r="E1" i="155"/>
  <c r="O14" i="154"/>
  <c r="I26" i="154"/>
  <c r="K27" i="154" s="1"/>
  <c r="Q15" i="153"/>
  <c r="L3" i="131"/>
  <c r="L2" i="132"/>
  <c r="E1" i="156" l="1"/>
  <c r="O14" i="155"/>
  <c r="D13" i="155"/>
  <c r="F14" i="155" s="1"/>
  <c r="D26" i="155"/>
  <c r="F27" i="155" s="1"/>
  <c r="I13" i="155"/>
  <c r="K14" i="155" s="1"/>
  <c r="I26" i="155"/>
  <c r="K27" i="155" s="1"/>
  <c r="Q15" i="154"/>
  <c r="L2" i="133"/>
  <c r="L3" i="132"/>
  <c r="K44" i="1"/>
  <c r="I42" i="1"/>
  <c r="I44" i="1" s="1"/>
  <c r="F44" i="1"/>
  <c r="D42" i="1"/>
  <c r="D44" i="1" s="1"/>
  <c r="Q15" i="155" l="1"/>
  <c r="I13" i="156"/>
  <c r="K14" i="156" s="1"/>
  <c r="I26" i="156"/>
  <c r="K27" i="156" s="1"/>
  <c r="D13" i="156"/>
  <c r="F14" i="156" s="1"/>
  <c r="O14" i="156"/>
  <c r="E1" i="157"/>
  <c r="D26" i="156"/>
  <c r="F27" i="156" s="1"/>
  <c r="L3" i="133"/>
  <c r="L2" i="134"/>
  <c r="F45" i="1"/>
  <c r="K45" i="1"/>
  <c r="E1" i="158" l="1"/>
  <c r="O14" i="157"/>
  <c r="D13" i="157"/>
  <c r="F14" i="157" s="1"/>
  <c r="D26" i="157"/>
  <c r="F27" i="157" s="1"/>
  <c r="I13" i="157"/>
  <c r="K14" i="157" s="1"/>
  <c r="I26" i="157"/>
  <c r="K27" i="157" s="1"/>
  <c r="Q15" i="156"/>
  <c r="L2" i="135"/>
  <c r="L3" i="135" s="1"/>
  <c r="L3" i="134"/>
  <c r="Q15" i="157" l="1"/>
  <c r="D13" i="158"/>
  <c r="F14" i="158" s="1"/>
  <c r="O14" i="158"/>
  <c r="E1" i="159"/>
  <c r="I26" i="158"/>
  <c r="K27" i="158" s="1"/>
  <c r="I13" i="158"/>
  <c r="K14" i="158" s="1"/>
  <c r="D26" i="158"/>
  <c r="F27" i="158" s="1"/>
  <c r="L2" i="136"/>
  <c r="L2" i="137" s="1"/>
  <c r="I13" i="159" l="1"/>
  <c r="K14" i="159" s="1"/>
  <c r="O14" i="159"/>
  <c r="D13" i="159"/>
  <c r="F14" i="159" s="1"/>
  <c r="I26" i="159"/>
  <c r="K27" i="159" s="1"/>
  <c r="D26" i="159"/>
  <c r="F27" i="159" s="1"/>
  <c r="Q15" i="158"/>
  <c r="L3" i="136"/>
  <c r="L2" i="138"/>
  <c r="L3" i="137"/>
  <c r="Q15" i="159" l="1"/>
  <c r="L2" i="139"/>
  <c r="L3" i="138"/>
  <c r="L2" i="140" l="1"/>
  <c r="L3" i="139"/>
  <c r="L2" i="141" l="1"/>
  <c r="L3" i="140"/>
  <c r="L2" i="142" l="1"/>
  <c r="L3" i="141"/>
  <c r="L2" i="143" l="1"/>
  <c r="L3" i="142"/>
  <c r="L2" i="144" l="1"/>
  <c r="L3" i="143"/>
  <c r="L2" i="145" l="1"/>
  <c r="L3" i="144"/>
  <c r="L2" i="146" l="1"/>
  <c r="L3" i="145"/>
  <c r="L2" i="147" l="1"/>
  <c r="L3" i="146"/>
  <c r="L2" i="148" l="1"/>
  <c r="L3" i="147"/>
  <c r="L2" i="149" l="1"/>
  <c r="L3" i="148"/>
  <c r="L2" i="150" l="1"/>
  <c r="L3" i="149"/>
  <c r="L2" i="151" l="1"/>
  <c r="L3" i="150"/>
  <c r="L2" i="152" l="1"/>
  <c r="L3" i="151"/>
  <c r="L2" i="153" l="1"/>
  <c r="L3" i="152"/>
  <c r="L2" i="154" l="1"/>
  <c r="L3" i="153"/>
  <c r="L2" i="155" l="1"/>
  <c r="L3" i="154"/>
  <c r="L2" i="156" l="1"/>
  <c r="L3" i="155"/>
  <c r="L2" i="157" l="1"/>
  <c r="L3" i="156"/>
  <c r="L2" i="158" l="1"/>
  <c r="L3" i="157"/>
  <c r="L2" i="159" l="1"/>
  <c r="L3" i="159" s="1"/>
  <c r="L3" i="158"/>
</calcChain>
</file>

<file path=xl/sharedStrings.xml><?xml version="1.0" encoding="utf-8"?>
<sst xmlns="http://schemas.openxmlformats.org/spreadsheetml/2006/main" count="892" uniqueCount="89">
  <si>
    <r>
      <rPr>
        <sz val="12"/>
        <rFont val="맑은 고딕"/>
        <family val="2"/>
        <charset val="129"/>
      </rPr>
      <t>일</t>
    </r>
    <phoneticPr fontId="1" type="noConversion"/>
  </si>
  <si>
    <r>
      <rPr>
        <b/>
        <sz val="16"/>
        <color theme="1"/>
        <rFont val="맑은 고딕"/>
        <family val="3"/>
        <charset val="129"/>
      </rPr>
      <t>일일판매현황</t>
    </r>
    <phoneticPr fontId="1" type="noConversion"/>
  </si>
  <si>
    <r>
      <rPr>
        <sz val="11"/>
        <color theme="1"/>
        <rFont val="맑은 고딕"/>
        <family val="2"/>
        <charset val="129"/>
      </rPr>
      <t>ℓ</t>
    </r>
    <phoneticPr fontId="1" type="noConversion"/>
  </si>
  <si>
    <r>
      <rPr>
        <sz val="11"/>
        <color theme="1"/>
        <rFont val="맑은 고딕"/>
        <family val="2"/>
        <charset val="129"/>
      </rPr>
      <t>℃</t>
    </r>
    <phoneticPr fontId="1" type="noConversion"/>
  </si>
  <si>
    <r>
      <rPr>
        <sz val="11"/>
        <color theme="1"/>
        <rFont val="맑은 고딕"/>
        <family val="2"/>
        <charset val="129"/>
      </rPr>
      <t>㎏</t>
    </r>
    <r>
      <rPr>
        <sz val="11"/>
        <color theme="1"/>
        <rFont val="maigun ghodic"/>
        <family val="2"/>
      </rPr>
      <t>/</t>
    </r>
    <r>
      <rPr>
        <sz val="11"/>
        <color theme="1"/>
        <rFont val="맑은 고딕"/>
        <family val="2"/>
        <charset val="129"/>
      </rPr>
      <t>㎠</t>
    </r>
    <phoneticPr fontId="1" type="noConversion"/>
  </si>
  <si>
    <t>09:00~09:00</t>
    <phoneticPr fontId="1" type="noConversion"/>
  </si>
  <si>
    <t>영업시간</t>
    <phoneticPr fontId="1" type="noConversion"/>
  </si>
  <si>
    <t>당월평균</t>
    <phoneticPr fontId="1" type="noConversion"/>
  </si>
  <si>
    <t>당      일</t>
    <phoneticPr fontId="1" type="noConversion"/>
  </si>
  <si>
    <t>계</t>
    <phoneticPr fontId="1" type="noConversion"/>
  </si>
  <si>
    <t>당월누계</t>
    <phoneticPr fontId="1" type="noConversion"/>
  </si>
  <si>
    <t>일</t>
    <phoneticPr fontId="1" type="noConversion"/>
  </si>
  <si>
    <t>일일판매현황</t>
    <phoneticPr fontId="1" type="noConversion"/>
  </si>
  <si>
    <t>제   목</t>
    <phoneticPr fontId="1" type="noConversion"/>
  </si>
  <si>
    <t>수량 및 금액</t>
    <phoneticPr fontId="1" type="noConversion"/>
  </si>
  <si>
    <t>판매량</t>
    <phoneticPr fontId="1" type="noConversion"/>
  </si>
  <si>
    <t>입금액</t>
    <phoneticPr fontId="1" type="noConversion"/>
  </si>
  <si>
    <t>ℓ</t>
    <phoneticPr fontId="1" type="noConversion"/>
  </si>
  <si>
    <t>법인전표</t>
    <phoneticPr fontId="1" type="noConversion"/>
  </si>
  <si>
    <t>고액권</t>
    <phoneticPr fontId="1" type="noConversion"/>
  </si>
  <si>
    <t>℃</t>
    <phoneticPr fontId="1" type="noConversion"/>
  </si>
  <si>
    <t>외상전표</t>
    <phoneticPr fontId="1" type="noConversion"/>
  </si>
  <si>
    <t>천원권</t>
    <phoneticPr fontId="1" type="noConversion"/>
  </si>
  <si>
    <t>㎏/㎠</t>
    <phoneticPr fontId="1" type="noConversion"/>
  </si>
  <si>
    <t>효신(업)</t>
    <phoneticPr fontId="1" type="noConversion"/>
  </si>
  <si>
    <t>동전</t>
    <phoneticPr fontId="1" type="noConversion"/>
  </si>
  <si>
    <t>자가소비</t>
    <phoneticPr fontId="1" type="noConversion"/>
  </si>
  <si>
    <t>신용카드</t>
    <phoneticPr fontId="1" type="noConversion"/>
  </si>
  <si>
    <t>상품권</t>
    <phoneticPr fontId="1" type="noConversion"/>
  </si>
  <si>
    <t>다우리</t>
    <phoneticPr fontId="1" type="noConversion"/>
  </si>
  <si>
    <t>포인트</t>
    <phoneticPr fontId="1" type="noConversion"/>
  </si>
  <si>
    <t>모바일</t>
    <phoneticPr fontId="1" type="noConversion"/>
  </si>
  <si>
    <t>기타</t>
    <phoneticPr fontId="1" type="noConversion"/>
  </si>
  <si>
    <t>합계</t>
    <phoneticPr fontId="1" type="noConversion"/>
  </si>
  <si>
    <t>세차수입</t>
    <phoneticPr fontId="1" type="noConversion"/>
  </si>
  <si>
    <t>대수</t>
    <phoneticPr fontId="1" type="noConversion"/>
  </si>
  <si>
    <t>금액</t>
    <phoneticPr fontId="1" type="noConversion"/>
  </si>
  <si>
    <t>효     신</t>
    <phoneticPr fontId="1" type="noConversion"/>
  </si>
  <si>
    <t>일     반</t>
    <phoneticPr fontId="1" type="noConversion"/>
  </si>
  <si>
    <t>무     료</t>
    <phoneticPr fontId="1" type="noConversion"/>
  </si>
  <si>
    <t>합     계</t>
    <phoneticPr fontId="1" type="noConversion"/>
  </si>
  <si>
    <t>일</t>
    <phoneticPr fontId="1" type="noConversion"/>
  </si>
  <si>
    <t>일일판매현황</t>
    <phoneticPr fontId="1" type="noConversion"/>
  </si>
  <si>
    <t>ℓ</t>
    <phoneticPr fontId="1" type="noConversion"/>
  </si>
  <si>
    <t>℃</t>
    <phoneticPr fontId="1" type="noConversion"/>
  </si>
  <si>
    <t>㎏/㎠</t>
    <phoneticPr fontId="1" type="noConversion"/>
  </si>
  <si>
    <t>-</t>
    <phoneticPr fontId="1" type="noConversion"/>
  </si>
  <si>
    <t>태     영</t>
    <phoneticPr fontId="1" type="noConversion"/>
  </si>
  <si>
    <t>00:00~09:00</t>
    <phoneticPr fontId="1" type="noConversion"/>
  </si>
  <si>
    <t>09:00~09:00</t>
    <phoneticPr fontId="1" type="noConversion"/>
  </si>
  <si>
    <t>고객우대</t>
    <phoneticPr fontId="1" type="noConversion"/>
  </si>
  <si>
    <t>안     진</t>
    <phoneticPr fontId="1" type="noConversion"/>
  </si>
  <si>
    <t>버     블</t>
    <phoneticPr fontId="1" type="noConversion"/>
  </si>
  <si>
    <t>버블</t>
    <phoneticPr fontId="1" type="noConversion"/>
  </si>
  <si>
    <t>전일누계</t>
    <phoneticPr fontId="1" type="noConversion"/>
  </si>
  <si>
    <t>당일누계</t>
    <phoneticPr fontId="1" type="noConversion"/>
  </si>
  <si>
    <t>당일대수</t>
    <phoneticPr fontId="1" type="noConversion"/>
  </si>
  <si>
    <t>동     양</t>
    <phoneticPr fontId="1" type="noConversion"/>
  </si>
  <si>
    <t>*통운27대</t>
    <phoneticPr fontId="1" type="noConversion"/>
  </si>
  <si>
    <t>*통운13대</t>
    <phoneticPr fontId="1" type="noConversion"/>
  </si>
  <si>
    <t>*통운3대</t>
    <phoneticPr fontId="1" type="noConversion"/>
  </si>
  <si>
    <t>*통운11대</t>
    <phoneticPr fontId="1" type="noConversion"/>
  </si>
  <si>
    <t>*통운6대</t>
    <phoneticPr fontId="1" type="noConversion"/>
  </si>
  <si>
    <t>*통운15대</t>
    <phoneticPr fontId="1" type="noConversion"/>
  </si>
  <si>
    <t>09:00~09:00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</si>
  <si>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17</t>
    </r>
    <r>
      <rPr>
        <sz val="11"/>
        <color theme="1"/>
        <rFont val="돋움"/>
        <family val="3"/>
        <charset val="129"/>
      </rPr>
      <t>대</t>
    </r>
    <phoneticPr fontId="1" type="noConversion"/>
  </si>
  <si>
    <t>수량 및 금액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</si>
  <si>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12</t>
    </r>
    <r>
      <rPr>
        <sz val="11"/>
        <color theme="1"/>
        <rFont val="돋움"/>
        <family val="3"/>
        <charset val="129"/>
      </rPr>
      <t>대</t>
    </r>
    <phoneticPr fontId="1" type="noConversion"/>
  </si>
  <si>
    <t>.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</si>
  <si>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29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</si>
  <si>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19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</si>
  <si>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9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</si>
  <si>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13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</si>
  <si>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10</t>
    </r>
    <r>
      <rPr>
        <sz val="11"/>
        <color theme="1"/>
        <rFont val="돋움"/>
        <family val="3"/>
        <charset val="129"/>
      </rPr>
      <t>대</t>
    </r>
    <phoneticPr fontId="1" type="noConversion"/>
  </si>
  <si>
    <t>09:00~09:02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</si>
  <si>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12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</si>
  <si>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18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</si>
  <si>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10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</si>
  <si>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11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</si>
  <si>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31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</si>
  <si>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8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</si>
  <si>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10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</si>
  <si>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20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</si>
  <si>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10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</si>
  <si>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12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</si>
  <si>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11</t>
    </r>
    <r>
      <rPr>
        <sz val="11"/>
        <color theme="1"/>
        <rFont val="돋움"/>
        <family val="3"/>
        <charset val="129"/>
      </rPr>
      <t>대</t>
    </r>
    <phoneticPr fontId="1" type="noConversion"/>
  </si>
  <si>
    <t>.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</si>
  <si>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12</t>
    </r>
    <r>
      <rPr>
        <sz val="11"/>
        <color theme="1"/>
        <rFont val="돋움"/>
        <family val="3"/>
        <charset val="129"/>
      </rPr>
      <t>대</t>
    </r>
    <phoneticPr fontId="1" type="noConversion"/>
  </si>
  <si>
    <t>09:00~00:00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</si>
</sst>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0.000_ "/>
    <numFmt numFmtId="178" formatCode="#,##0_);[Red]\(#,##0\)"/>
    <numFmt numFmtId="179" formatCode="#,##0.0_);[Red]\(#,##0.0\)"/>
    <numFmt numFmtId="180" formatCode="#,##0_ ;[Red]\-#,##0\ "/>
    <numFmt numFmtId="181" formatCode="#,##0.0_ "/>
    <numFmt numFmtId="182" formatCode="0.0_);[Red]\(0.0\)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maigun ghodic"/>
    </font>
    <font>
      <sz val="12"/>
      <name val="맑은 고딕"/>
      <family val="2"/>
      <charset val="129"/>
    </font>
    <font>
      <sz val="11"/>
      <color theme="1"/>
      <name val="maigun ghodic"/>
      <family val="2"/>
    </font>
    <font>
      <b/>
      <sz val="16"/>
      <color theme="1"/>
      <name val="maigun ghodic"/>
      <family val="2"/>
    </font>
    <font>
      <b/>
      <sz val="16"/>
      <color theme="1"/>
      <name val="맑은 고딕"/>
      <family val="3"/>
      <charset val="129"/>
    </font>
    <font>
      <b/>
      <sz val="11"/>
      <color theme="1"/>
      <name val="maigun ghodic"/>
      <family val="2"/>
    </font>
    <font>
      <sz val="11"/>
      <color theme="1"/>
      <name val="맑은 고딕"/>
      <family val="2"/>
      <charset val="129"/>
    </font>
    <font>
      <sz val="12"/>
      <color theme="1"/>
      <name val="maigun ghodic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maigun ghodic"/>
      <family val="2"/>
    </font>
    <font>
      <sz val="11"/>
      <color rgb="FFFF0000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right" vertical="center"/>
      <protection locked="0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 applyProtection="1">
      <alignment horizontal="right" vertical="center"/>
      <protection locked="0"/>
    </xf>
    <xf numFmtId="176" fontId="4" fillId="0" borderId="0" xfId="0" applyNumberFormat="1" applyFont="1" applyAlignment="1" applyProtection="1">
      <alignment horizontal="left" vertical="center"/>
      <protection locked="0"/>
    </xf>
    <xf numFmtId="179" fontId="4" fillId="0" borderId="0" xfId="0" applyNumberFormat="1" applyFont="1" applyAlignment="1" applyProtection="1">
      <alignment horizontal="right" vertical="center"/>
      <protection locked="0"/>
    </xf>
    <xf numFmtId="176" fontId="9" fillId="0" borderId="0" xfId="0" applyNumberFormat="1" applyFont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4" fillId="0" borderId="0" xfId="0" applyNumberFormat="1" applyFont="1" applyAlignment="1">
      <alignment horizontal="center" vertical="center"/>
    </xf>
    <xf numFmtId="176" fontId="7" fillId="0" borderId="0" xfId="0" applyNumberFormat="1" applyFont="1" applyAlignment="1" applyProtection="1">
      <alignment horizontal="center" vertical="center"/>
      <protection locked="0"/>
    </xf>
    <xf numFmtId="177" fontId="4" fillId="0" borderId="0" xfId="0" applyNumberFormat="1" applyFont="1" applyAlignment="1" applyProtection="1">
      <alignment horizontal="center" vertical="center"/>
      <protection locked="0"/>
    </xf>
    <xf numFmtId="176" fontId="7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6" fontId="10" fillId="0" borderId="0" xfId="0" applyNumberFormat="1" applyFont="1" applyAlignment="1" applyProtection="1">
      <alignment horizontal="center" vertical="center"/>
      <protection locked="0"/>
    </xf>
    <xf numFmtId="176" fontId="10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82" fontId="4" fillId="0" borderId="0" xfId="0" applyNumberFormat="1" applyFont="1" applyAlignment="1">
      <alignment horizontal="right" vertical="center"/>
    </xf>
    <xf numFmtId="181" fontId="4" fillId="0" borderId="0" xfId="0" applyNumberFormat="1" applyFont="1" applyAlignment="1">
      <alignment horizontal="right" vertical="center"/>
    </xf>
    <xf numFmtId="0" fontId="12" fillId="0" borderId="0" xfId="0" applyFont="1" applyAlignment="1" applyProtection="1">
      <alignment horizontal="center" vertical="center"/>
      <protection locked="0"/>
    </xf>
    <xf numFmtId="176" fontId="13" fillId="0" borderId="0" xfId="0" applyNumberFormat="1" applyFont="1" applyAlignment="1" applyProtection="1">
      <alignment horizontal="left" vertical="center"/>
      <protection hidden="1"/>
    </xf>
    <xf numFmtId="176" fontId="12" fillId="0" borderId="0" xfId="0" applyNumberFormat="1" applyFont="1" applyAlignment="1" applyProtection="1">
      <alignment horizontal="center" vertical="center"/>
      <protection locked="0"/>
    </xf>
    <xf numFmtId="176" fontId="12" fillId="0" borderId="0" xfId="0" applyNumberFormat="1" applyFont="1" applyAlignment="1" applyProtection="1">
      <alignment horizontal="left" vertical="center"/>
      <protection hidden="1"/>
    </xf>
    <xf numFmtId="176" fontId="11" fillId="0" borderId="0" xfId="0" applyNumberFormat="1" applyFont="1" applyAlignment="1" applyProtection="1">
      <alignment horizontal="center" vertical="center"/>
      <protection locked="0"/>
    </xf>
    <xf numFmtId="181" fontId="11" fillId="0" borderId="0" xfId="0" applyNumberFormat="1" applyFont="1" applyAlignment="1">
      <alignment horizontal="right" vertical="center"/>
    </xf>
    <xf numFmtId="176" fontId="15" fillId="0" borderId="3" xfId="0" applyNumberFormat="1" applyFont="1" applyBorder="1" applyAlignment="1" applyProtection="1">
      <alignment horizontal="center" vertical="center"/>
      <protection locked="0"/>
    </xf>
    <xf numFmtId="176" fontId="15" fillId="0" borderId="12" xfId="0" applyNumberFormat="1" applyFont="1" applyBorder="1" applyAlignment="1" applyProtection="1">
      <alignment horizontal="center" vertical="center"/>
      <protection locked="0"/>
    </xf>
    <xf numFmtId="182" fontId="11" fillId="0" borderId="0" xfId="0" applyNumberFormat="1" applyFont="1" applyAlignment="1">
      <alignment horizontal="right" vertical="center"/>
    </xf>
    <xf numFmtId="178" fontId="11" fillId="0" borderId="0" xfId="0" applyNumberFormat="1" applyFont="1" applyAlignment="1" applyProtection="1">
      <alignment horizontal="center" vertical="center"/>
      <protection locked="0"/>
    </xf>
    <xf numFmtId="176" fontId="15" fillId="0" borderId="10" xfId="0" applyNumberFormat="1" applyFont="1" applyBorder="1" applyAlignment="1" applyProtection="1">
      <alignment horizontal="center" vertical="center"/>
      <protection locked="0"/>
    </xf>
    <xf numFmtId="177" fontId="11" fillId="0" borderId="6" xfId="0" applyNumberFormat="1" applyFont="1" applyBorder="1" applyAlignment="1" applyProtection="1">
      <alignment horizontal="right" vertical="center"/>
      <protection locked="0"/>
    </xf>
    <xf numFmtId="176" fontId="11" fillId="0" borderId="7" xfId="0" applyNumberFormat="1" applyFont="1" applyBorder="1" applyAlignment="1" applyProtection="1">
      <alignment horizontal="right" vertical="center"/>
      <protection locked="0"/>
    </xf>
    <xf numFmtId="176" fontId="11" fillId="0" borderId="0" xfId="0" applyNumberFormat="1" applyFont="1" applyAlignment="1" applyProtection="1">
      <alignment horizontal="right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176" fontId="15" fillId="0" borderId="3" xfId="0" applyNumberFormat="1" applyFont="1" applyBorder="1" applyAlignment="1">
      <alignment horizontal="center" vertical="center"/>
    </xf>
    <xf numFmtId="178" fontId="11" fillId="0" borderId="0" xfId="0" applyNumberFormat="1" applyFont="1" applyAlignment="1" applyProtection="1">
      <alignment horizontal="right" vertical="center"/>
      <protection locked="0"/>
    </xf>
    <xf numFmtId="176" fontId="11" fillId="0" borderId="0" xfId="0" applyNumberFormat="1" applyFont="1" applyAlignment="1" applyProtection="1">
      <alignment horizontal="left" vertical="center"/>
      <protection locked="0"/>
    </xf>
    <xf numFmtId="176" fontId="15" fillId="0" borderId="11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right" vertical="center"/>
      <protection locked="0"/>
    </xf>
    <xf numFmtId="176" fontId="11" fillId="0" borderId="5" xfId="0" applyNumberFormat="1" applyFont="1" applyBorder="1" applyAlignment="1" applyProtection="1">
      <alignment horizontal="right" vertical="center"/>
      <protection locked="0"/>
    </xf>
    <xf numFmtId="176" fontId="15" fillId="0" borderId="13" xfId="0" applyNumberFormat="1" applyFont="1" applyBorder="1" applyAlignment="1">
      <alignment horizontal="center" vertical="center"/>
    </xf>
    <xf numFmtId="177" fontId="11" fillId="0" borderId="6" xfId="0" applyNumberFormat="1" applyFont="1" applyBorder="1" applyAlignment="1">
      <alignment horizontal="right" vertical="center"/>
    </xf>
    <xf numFmtId="176" fontId="15" fillId="0" borderId="10" xfId="0" applyNumberFormat="1" applyFont="1" applyBorder="1" applyAlignment="1">
      <alignment horizontal="center" vertical="center"/>
    </xf>
    <xf numFmtId="176" fontId="11" fillId="0" borderId="7" xfId="0" applyNumberFormat="1" applyFont="1" applyBorder="1" applyAlignment="1">
      <alignment horizontal="right" vertical="center"/>
    </xf>
    <xf numFmtId="179" fontId="11" fillId="0" borderId="0" xfId="0" applyNumberFormat="1" applyFont="1" applyAlignment="1" applyProtection="1">
      <alignment horizontal="right" vertical="center"/>
      <protection locked="0"/>
    </xf>
    <xf numFmtId="177" fontId="11" fillId="0" borderId="1" xfId="0" applyNumberFormat="1" applyFont="1" applyBorder="1" applyAlignment="1" applyProtection="1">
      <alignment horizontal="right" vertical="center"/>
      <protection locked="0"/>
    </xf>
    <xf numFmtId="176" fontId="15" fillId="0" borderId="1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right" vertical="center"/>
    </xf>
    <xf numFmtId="176" fontId="11" fillId="0" borderId="5" xfId="0" applyNumberFormat="1" applyFont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76" fontId="11" fillId="0" borderId="1" xfId="0" applyNumberFormat="1" applyFont="1" applyBorder="1" applyAlignment="1" applyProtection="1">
      <alignment horizontal="right" vertical="center"/>
      <protection hidden="1"/>
    </xf>
    <xf numFmtId="176" fontId="15" fillId="0" borderId="14" xfId="0" applyNumberFormat="1" applyFont="1" applyBorder="1" applyAlignment="1" applyProtection="1">
      <alignment horizontal="center" vertical="center"/>
      <protection locked="0"/>
    </xf>
    <xf numFmtId="176" fontId="11" fillId="0" borderId="15" xfId="0" applyNumberFormat="1" applyFont="1" applyBorder="1" applyAlignment="1" applyProtection="1">
      <alignment horizontal="right" vertical="center"/>
      <protection locked="0"/>
    </xf>
    <xf numFmtId="176" fontId="11" fillId="0" borderId="16" xfId="0" applyNumberFormat="1" applyFont="1" applyBorder="1" applyAlignment="1" applyProtection="1">
      <alignment horizontal="right" vertical="center"/>
      <protection locked="0"/>
    </xf>
    <xf numFmtId="176" fontId="15" fillId="0" borderId="3" xfId="0" applyNumberFormat="1" applyFont="1" applyBorder="1" applyAlignment="1" applyProtection="1">
      <alignment horizontal="center" vertical="center"/>
      <protection hidden="1"/>
    </xf>
    <xf numFmtId="176" fontId="11" fillId="0" borderId="8" xfId="0" applyNumberFormat="1" applyFont="1" applyBorder="1" applyAlignment="1" applyProtection="1">
      <alignment horizontal="right" vertical="center"/>
      <protection hidden="1"/>
    </xf>
    <xf numFmtId="176" fontId="11" fillId="0" borderId="9" xfId="0" applyNumberFormat="1" applyFont="1" applyBorder="1" applyAlignment="1" applyProtection="1">
      <alignment horizontal="right" vertical="center"/>
      <protection hidden="1"/>
    </xf>
    <xf numFmtId="176" fontId="11" fillId="0" borderId="0" xfId="0" applyNumberFormat="1" applyFont="1" applyAlignment="1" applyProtection="1">
      <alignment horizontal="center" vertical="center"/>
      <protection hidden="1"/>
    </xf>
    <xf numFmtId="176" fontId="15" fillId="0" borderId="14" xfId="0" applyNumberFormat="1" applyFont="1" applyBorder="1" applyAlignment="1">
      <alignment horizontal="center" vertical="center"/>
    </xf>
    <xf numFmtId="176" fontId="11" fillId="0" borderId="15" xfId="0" applyNumberFormat="1" applyFont="1" applyBorder="1" applyAlignment="1">
      <alignment horizontal="right" vertical="center"/>
    </xf>
    <xf numFmtId="176" fontId="11" fillId="0" borderId="16" xfId="0" applyNumberFormat="1" applyFont="1" applyBorder="1" applyAlignment="1">
      <alignment horizontal="right" vertical="center"/>
    </xf>
    <xf numFmtId="176" fontId="16" fillId="0" borderId="0" xfId="0" applyNumberFormat="1" applyFont="1" applyAlignment="1" applyProtection="1">
      <alignment horizontal="center" vertical="center"/>
      <protection locked="0"/>
    </xf>
    <xf numFmtId="180" fontId="11" fillId="0" borderId="0" xfId="0" applyNumberFormat="1" applyFont="1" applyAlignment="1" applyProtection="1">
      <alignment horizontal="right" vertical="center"/>
      <protection locked="0"/>
    </xf>
    <xf numFmtId="176" fontId="11" fillId="0" borderId="8" xfId="0" applyNumberFormat="1" applyFont="1" applyBorder="1" applyAlignment="1">
      <alignment horizontal="right" vertical="center"/>
    </xf>
    <xf numFmtId="176" fontId="11" fillId="0" borderId="9" xfId="0" applyNumberFormat="1" applyFont="1" applyBorder="1" applyAlignment="1">
      <alignment horizontal="right" vertical="center"/>
    </xf>
    <xf numFmtId="180" fontId="11" fillId="0" borderId="6" xfId="0" applyNumberFormat="1" applyFont="1" applyBorder="1" applyAlignment="1" applyProtection="1">
      <alignment horizontal="right" vertical="center"/>
      <protection locked="0"/>
    </xf>
    <xf numFmtId="176" fontId="15" fillId="0" borderId="26" xfId="0" applyNumberFormat="1" applyFont="1" applyBorder="1" applyAlignment="1" applyProtection="1">
      <alignment horizontal="center" vertical="center"/>
      <protection locked="0"/>
    </xf>
    <xf numFmtId="176" fontId="15" fillId="0" borderId="9" xfId="0" applyNumberFormat="1" applyFont="1" applyBorder="1" applyAlignment="1" applyProtection="1">
      <alignment horizontal="center" vertical="center"/>
      <protection locked="0"/>
    </xf>
    <xf numFmtId="176" fontId="11" fillId="0" borderId="27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11" fillId="0" borderId="28" xfId="0" applyNumberFormat="1" applyFont="1" applyBorder="1" applyAlignment="1">
      <alignment horizontal="center" vertical="center"/>
    </xf>
    <xf numFmtId="176" fontId="11" fillId="0" borderId="16" xfId="0" applyNumberFormat="1" applyFont="1" applyBorder="1" applyAlignment="1">
      <alignment horizontal="center" vertical="center"/>
    </xf>
    <xf numFmtId="176" fontId="11" fillId="0" borderId="26" xfId="0" applyNumberFormat="1" applyFont="1" applyBorder="1" applyAlignment="1" applyProtection="1">
      <alignment horizontal="center" vertical="center"/>
      <protection locked="0"/>
    </xf>
    <xf numFmtId="176" fontId="11" fillId="0" borderId="6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177" fontId="11" fillId="0" borderId="1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center" vertical="center"/>
      <protection hidden="1"/>
    </xf>
    <xf numFmtId="176" fontId="11" fillId="0" borderId="15" xfId="0" applyNumberFormat="1" applyFont="1" applyBorder="1" applyAlignment="1" applyProtection="1">
      <alignment horizontal="center" vertical="center"/>
      <protection locked="0"/>
    </xf>
    <xf numFmtId="176" fontId="11" fillId="0" borderId="8" xfId="0" applyNumberFormat="1" applyFont="1" applyBorder="1" applyAlignment="1" applyProtection="1">
      <alignment horizontal="center" vertical="center"/>
      <protection hidden="1"/>
    </xf>
    <xf numFmtId="176" fontId="12" fillId="0" borderId="0" xfId="0" applyNumberFormat="1" applyFont="1" applyAlignment="1" applyProtection="1">
      <alignment horizontal="left" vertical="center"/>
      <protection locked="0"/>
    </xf>
    <xf numFmtId="176" fontId="11" fillId="0" borderId="0" xfId="0" applyNumberFormat="1" applyFont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176" fontId="15" fillId="0" borderId="13" xfId="0" applyNumberFormat="1" applyFont="1" applyBorder="1" applyAlignment="1" applyProtection="1">
      <alignment horizontal="center" vertical="center"/>
      <protection locked="0"/>
    </xf>
    <xf numFmtId="176" fontId="15" fillId="0" borderId="29" xfId="0" applyNumberFormat="1" applyFont="1" applyBorder="1" applyAlignment="1" applyProtection="1">
      <alignment horizontal="center" vertical="center"/>
      <protection locked="0"/>
    </xf>
    <xf numFmtId="176" fontId="15" fillId="0" borderId="0" xfId="0" applyNumberFormat="1" applyFont="1" applyAlignment="1" applyProtection="1">
      <alignment horizontal="center" vertical="center"/>
      <protection locked="0"/>
    </xf>
    <xf numFmtId="177" fontId="11" fillId="0" borderId="0" xfId="0" applyNumberFormat="1" applyFont="1" applyAlignment="1" applyProtection="1">
      <alignment horizontal="center" vertical="center"/>
      <protection locked="0"/>
    </xf>
    <xf numFmtId="176" fontId="15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right" vertical="center"/>
    </xf>
    <xf numFmtId="41" fontId="15" fillId="0" borderId="3" xfId="0" applyNumberFormat="1" applyFont="1" applyBorder="1" applyAlignment="1" applyProtection="1">
      <alignment horizontal="center" vertical="center"/>
      <protection locked="0"/>
    </xf>
    <xf numFmtId="41" fontId="15" fillId="0" borderId="10" xfId="0" applyNumberFormat="1" applyFont="1" applyBorder="1" applyAlignment="1" applyProtection="1">
      <alignment horizontal="center" vertical="center"/>
      <protection locked="0"/>
    </xf>
    <xf numFmtId="41" fontId="15" fillId="0" borderId="11" xfId="0" applyNumberFormat="1" applyFont="1" applyBorder="1" applyAlignment="1" applyProtection="1">
      <alignment horizontal="center" vertical="center"/>
      <protection locked="0"/>
    </xf>
    <xf numFmtId="41" fontId="15" fillId="0" borderId="14" xfId="0" applyNumberFormat="1" applyFont="1" applyBorder="1" applyAlignment="1" applyProtection="1">
      <alignment horizontal="center" vertical="center"/>
      <protection locked="0"/>
    </xf>
    <xf numFmtId="42" fontId="15" fillId="0" borderId="3" xfId="0" applyNumberFormat="1" applyFont="1" applyBorder="1" applyAlignment="1" applyProtection="1">
      <alignment horizontal="center" vertical="center"/>
      <protection locked="0"/>
    </xf>
    <xf numFmtId="176" fontId="17" fillId="0" borderId="0" xfId="0" applyNumberFormat="1" applyFont="1" applyAlignment="1" applyProtection="1">
      <alignment horizontal="center" vertical="center"/>
      <protection locked="0"/>
    </xf>
    <xf numFmtId="176" fontId="17" fillId="0" borderId="0" xfId="0" applyNumberFormat="1" applyFont="1" applyAlignment="1" applyProtection="1">
      <alignment horizontal="left" vertical="center"/>
      <protection locked="0"/>
    </xf>
    <xf numFmtId="176" fontId="18" fillId="0" borderId="0" xfId="0" applyNumberFormat="1" applyFont="1" applyAlignment="1" applyProtection="1">
      <alignment horizontal="center" vertical="center"/>
      <protection locked="0"/>
    </xf>
    <xf numFmtId="176" fontId="10" fillId="0" borderId="30" xfId="0" applyNumberFormat="1" applyFont="1" applyBorder="1" applyAlignment="1" applyProtection="1">
      <alignment horizontal="center" vertical="center"/>
      <protection locked="0"/>
    </xf>
    <xf numFmtId="176" fontId="10" fillId="0" borderId="31" xfId="0" applyNumberFormat="1" applyFont="1" applyBorder="1" applyAlignment="1" applyProtection="1">
      <alignment horizontal="center" vertical="center"/>
      <protection locked="0"/>
    </xf>
    <xf numFmtId="176" fontId="10" fillId="0" borderId="32" xfId="0" applyNumberFormat="1" applyFont="1" applyBorder="1" applyAlignment="1" applyProtection="1">
      <alignment horizontal="center" vertical="center"/>
      <protection locked="0"/>
    </xf>
    <xf numFmtId="176" fontId="4" fillId="0" borderId="32" xfId="0" applyNumberFormat="1" applyFont="1" applyBorder="1" applyAlignment="1" applyProtection="1">
      <alignment horizontal="center" vertical="center"/>
      <protection locked="0"/>
    </xf>
    <xf numFmtId="176" fontId="4" fillId="0" borderId="33" xfId="0" applyNumberFormat="1" applyFont="1" applyBorder="1" applyAlignment="1" applyProtection="1">
      <alignment horizontal="center" vertical="center"/>
      <protection locked="0"/>
    </xf>
    <xf numFmtId="176" fontId="19" fillId="0" borderId="11" xfId="0" applyNumberFormat="1" applyFont="1" applyBorder="1" applyAlignment="1" applyProtection="1">
      <alignment horizontal="center" vertical="center"/>
      <protection locked="0"/>
    </xf>
    <xf numFmtId="176" fontId="19" fillId="0" borderId="11" xfId="0" applyNumberFormat="1" applyFont="1" applyBorder="1" applyAlignment="1">
      <alignment horizontal="center" vertical="center"/>
    </xf>
    <xf numFmtId="176" fontId="21" fillId="0" borderId="5" xfId="0" applyNumberFormat="1" applyFont="1" applyBorder="1" applyAlignment="1" applyProtection="1">
      <alignment horizontal="right" vertical="center"/>
      <protection locked="0"/>
    </xf>
    <xf numFmtId="176" fontId="21" fillId="0" borderId="0" xfId="0" applyNumberFormat="1" applyFont="1" applyAlignment="1" applyProtection="1">
      <alignment horizontal="center" vertical="center"/>
      <protection locked="0"/>
    </xf>
    <xf numFmtId="41" fontId="20" fillId="0" borderId="11" xfId="0" applyNumberFormat="1" applyFont="1" applyBorder="1" applyAlignment="1" applyProtection="1">
      <alignment horizontal="center" vertical="center"/>
      <protection locked="0"/>
    </xf>
    <xf numFmtId="177" fontId="21" fillId="0" borderId="1" xfId="0" applyNumberFormat="1" applyFont="1" applyBorder="1" applyAlignment="1" applyProtection="1">
      <alignment horizontal="right" vertical="center"/>
      <protection locked="0"/>
    </xf>
    <xf numFmtId="176" fontId="10" fillId="0" borderId="34" xfId="0" applyNumberFormat="1" applyFont="1" applyBorder="1" applyAlignment="1" applyProtection="1">
      <alignment horizontal="center" vertical="center"/>
      <protection locked="0"/>
    </xf>
    <xf numFmtId="176" fontId="10" fillId="0" borderId="35" xfId="0" applyNumberFormat="1" applyFont="1" applyBorder="1" applyAlignment="1" applyProtection="1">
      <alignment horizontal="center" vertical="center"/>
      <protection locked="0"/>
    </xf>
    <xf numFmtId="176" fontId="15" fillId="0" borderId="19" xfId="0" applyNumberFormat="1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>
      <alignment horizontal="center" vertical="center"/>
    </xf>
    <xf numFmtId="176" fontId="15" fillId="0" borderId="2" xfId="0" applyNumberFormat="1" applyFont="1" applyBorder="1" applyAlignment="1" applyProtection="1">
      <alignment horizontal="right" vertical="center"/>
      <protection hidden="1"/>
    </xf>
    <xf numFmtId="176" fontId="14" fillId="0" borderId="0" xfId="0" applyNumberFormat="1" applyFont="1" applyAlignment="1" applyProtection="1">
      <alignment horizontal="center" vertical="center"/>
      <protection locked="0"/>
    </xf>
    <xf numFmtId="176" fontId="15" fillId="0" borderId="20" xfId="0" applyNumberFormat="1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horizontal="center" vertical="center"/>
      <protection locked="0"/>
    </xf>
    <xf numFmtId="176" fontId="15" fillId="0" borderId="17" xfId="0" quotePrefix="1" applyNumberFormat="1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>
      <alignment horizontal="center" vertical="center"/>
    </xf>
    <xf numFmtId="176" fontId="15" fillId="0" borderId="18" xfId="0" applyNumberFormat="1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>
      <alignment horizontal="center" vertical="center"/>
    </xf>
    <xf numFmtId="176" fontId="15" fillId="0" borderId="4" xfId="0" applyNumberFormat="1" applyFont="1" applyBorder="1" applyAlignment="1" applyProtection="1">
      <alignment horizontal="center" vertical="center"/>
      <protection locked="0"/>
    </xf>
    <xf numFmtId="176" fontId="15" fillId="0" borderId="21" xfId="0" applyNumberFormat="1" applyFont="1" applyBorder="1" applyAlignment="1" applyProtection="1">
      <alignment horizontal="center" vertical="center"/>
      <protection locked="0"/>
    </xf>
    <xf numFmtId="176" fontId="15" fillId="0" borderId="17" xfId="0" applyNumberFormat="1" applyFont="1" applyBorder="1" applyAlignment="1" applyProtection="1">
      <alignment horizontal="center" vertical="center"/>
      <protection locked="0"/>
    </xf>
    <xf numFmtId="176" fontId="15" fillId="0" borderId="22" xfId="0" applyNumberFormat="1" applyFont="1" applyBorder="1" applyAlignment="1" applyProtection="1">
      <alignment horizontal="center" vertical="center"/>
      <protection locked="0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7" fillId="0" borderId="2" xfId="0" applyNumberFormat="1" applyFont="1" applyBorder="1" applyAlignment="1" applyProtection="1">
      <alignment horizontal="right" vertical="center"/>
      <protection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68;&#47560;&#44048;23.01&#509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(1)"/>
      <sheetName val="(2)"/>
      <sheetName val="(3)"/>
      <sheetName val="(4)"/>
      <sheetName val="(5)"/>
      <sheetName val="(6)"/>
      <sheetName val="(7)"/>
      <sheetName val="(8)"/>
      <sheetName val="(9)"/>
      <sheetName val="(10)"/>
      <sheetName val="(11)"/>
      <sheetName val="(12)"/>
      <sheetName val="(13)"/>
      <sheetName val="(14)"/>
      <sheetName val="(15)"/>
      <sheetName val="(16)"/>
      <sheetName val="(17)"/>
      <sheetName val="(18)"/>
      <sheetName val="(19)"/>
      <sheetName val="(20)"/>
      <sheetName val="(21)"/>
      <sheetName val="(22)"/>
      <sheetName val="(23)"/>
      <sheetName val="(24)"/>
      <sheetName val="(25)"/>
      <sheetName val="(26)"/>
      <sheetName val="(27)"/>
      <sheetName val="(28)"/>
      <sheetName val="(29)"/>
      <sheetName val="(30)"/>
      <sheetName val="(31)"/>
    </sheetNames>
    <sheetDataSet>
      <sheetData sheetId="0">
        <row r="3">
          <cell r="J3" t="str">
            <v>제   목</v>
          </cell>
        </row>
        <row r="4">
          <cell r="E4" t="str">
            <v>고액권</v>
          </cell>
          <cell r="J4" t="str">
            <v>고액권</v>
          </cell>
        </row>
        <row r="5">
          <cell r="E5" t="str">
            <v>천원권</v>
          </cell>
          <cell r="J5" t="str">
            <v>천원권</v>
          </cell>
        </row>
        <row r="6">
          <cell r="E6" t="str">
            <v>블루/레드포인트</v>
          </cell>
          <cell r="J6" t="str">
            <v>블루/레드포인트</v>
          </cell>
        </row>
        <row r="7">
          <cell r="E7" t="str">
            <v>롯대칠성</v>
          </cell>
          <cell r="J7" t="str">
            <v>롯대칠성</v>
          </cell>
        </row>
        <row r="8">
          <cell r="E8" t="str">
            <v>신용카드</v>
          </cell>
          <cell r="J8" t="str">
            <v>신용카드</v>
          </cell>
        </row>
        <row r="9">
          <cell r="E9" t="str">
            <v>상품권</v>
          </cell>
          <cell r="J9" t="str">
            <v>상품권</v>
          </cell>
        </row>
        <row r="10">
          <cell r="E10" t="str">
            <v>OK케시백</v>
          </cell>
          <cell r="J10" t="str">
            <v>OK케시백</v>
          </cell>
        </row>
        <row r="11">
          <cell r="E11" t="str">
            <v>모바일</v>
          </cell>
          <cell r="J11" t="str">
            <v>모바일</v>
          </cell>
        </row>
        <row r="12">
          <cell r="E12" t="str">
            <v>제로페이</v>
          </cell>
          <cell r="J12" t="str">
            <v>제로페이</v>
          </cell>
        </row>
        <row r="13">
          <cell r="E13" t="str">
            <v>합계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C1:Y45"/>
  <sheetViews>
    <sheetView workbookViewId="0">
      <selection activeCell="K13" sqref="K13"/>
    </sheetView>
  </sheetViews>
  <sheetFormatPr defaultRowHeight="27.75" customHeight="1"/>
  <cols>
    <col min="1" max="2" width="9" style="23"/>
    <col min="3" max="3" width="9.375" style="23" customWidth="1"/>
    <col min="4" max="4" width="11.375" style="23" customWidth="1"/>
    <col min="5" max="5" width="11.25" style="23" bestFit="1" customWidth="1"/>
    <col min="6" max="6" width="10.75" style="23" customWidth="1"/>
    <col min="7" max="7" width="5" style="23" customWidth="1"/>
    <col min="8" max="8" width="9.5" style="23" customWidth="1"/>
    <col min="9" max="9" width="11.125" style="23" customWidth="1"/>
    <col min="10" max="10" width="13.625" style="23" bestFit="1" customWidth="1"/>
    <col min="11" max="11" width="11.375" style="23" customWidth="1"/>
    <col min="12" max="12" width="11.75" style="32" customWidth="1"/>
    <col min="13" max="13" width="9" style="23"/>
    <col min="14" max="14" width="9" style="23" bestFit="1" customWidth="1"/>
    <col min="15" max="15" width="12.375" style="23" bestFit="1" customWidth="1"/>
    <col min="16" max="16" width="11.25" style="23" bestFit="1" customWidth="1"/>
    <col min="17" max="18" width="12.375" style="23" bestFit="1" customWidth="1"/>
    <col min="19" max="16384" width="9" style="23"/>
  </cols>
  <sheetData>
    <row r="1" spans="3:25" ht="23.25" customHeight="1">
      <c r="C1" s="19">
        <v>2023</v>
      </c>
      <c r="D1" s="20" t="str">
        <f>IF(C1&lt;2000,"◀  년 입력","년")</f>
        <v>년</v>
      </c>
      <c r="E1" s="21">
        <v>2</v>
      </c>
      <c r="F1" s="20" t="str">
        <f>IF(E1&lt;1,"◀  월 입력","월")</f>
        <v>월</v>
      </c>
      <c r="G1" s="21"/>
      <c r="H1" s="22" t="s">
        <v>11</v>
      </c>
      <c r="I1" s="21">
        <v>1052</v>
      </c>
      <c r="J1" s="20" t="str">
        <f>IF(I1&lt;100,"◀  단가입력","원")</f>
        <v>원</v>
      </c>
      <c r="L1" s="24">
        <f>+ROUND(+O5*0.584/1000,3)</f>
        <v>15.596</v>
      </c>
      <c r="M1" s="23" t="s">
        <v>8</v>
      </c>
    </row>
    <row r="2" spans="3:25" ht="21" customHeight="1" thickBot="1">
      <c r="C2" s="23">
        <v>1</v>
      </c>
      <c r="H2" s="23">
        <v>2</v>
      </c>
      <c r="L2" s="24">
        <f>+L1</f>
        <v>15.596</v>
      </c>
      <c r="M2" s="23" t="s">
        <v>7</v>
      </c>
      <c r="N2" s="112" t="s">
        <v>12</v>
      </c>
      <c r="O2" s="112"/>
      <c r="P2" s="112"/>
      <c r="Q2" s="112"/>
    </row>
    <row r="3" spans="3:25" ht="16.5" customHeight="1" thickBot="1">
      <c r="C3" s="25" t="s">
        <v>13</v>
      </c>
      <c r="D3" s="25" t="s">
        <v>14</v>
      </c>
      <c r="E3" s="25" t="s">
        <v>13</v>
      </c>
      <c r="F3" s="26" t="s">
        <v>14</v>
      </c>
      <c r="H3" s="88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27">
        <f>+L2*G1</f>
        <v>0</v>
      </c>
      <c r="M3" s="23" t="s">
        <v>10</v>
      </c>
      <c r="P3" s="111" t="str">
        <f>+'(1)'!$C$1&amp;"년"&amp;'(1)'!$E$1&amp;"월"&amp;$G$1&amp;"일"</f>
        <v>2023년2월일</v>
      </c>
      <c r="Q3" s="111"/>
      <c r="R3" s="28"/>
    </row>
    <row r="4" spans="3:25" ht="16.5" customHeight="1" thickBot="1">
      <c r="C4" s="29" t="s">
        <v>15</v>
      </c>
      <c r="D4" s="30">
        <v>6999.3</v>
      </c>
      <c r="E4" s="29" t="str">
        <f>+'[1](1)'!E4</f>
        <v>고액권</v>
      </c>
      <c r="F4" s="31">
        <v>155000</v>
      </c>
      <c r="H4" s="89" t="str">
        <f>+C4</f>
        <v>판매량</v>
      </c>
      <c r="I4" s="30">
        <v>11601.982</v>
      </c>
      <c r="J4" s="37" t="str">
        <f>+'[1](1)'!J4</f>
        <v>고액권</v>
      </c>
      <c r="K4" s="31">
        <v>210000</v>
      </c>
      <c r="M4" s="33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35">
        <v>30949</v>
      </c>
      <c r="S4" s="36" t="s">
        <v>17</v>
      </c>
    </row>
    <row r="5" spans="3:25" ht="16.5" customHeight="1">
      <c r="C5" s="37" t="s">
        <v>18</v>
      </c>
      <c r="D5" s="38"/>
      <c r="E5" s="37" t="str">
        <f>+'[1](1)'!E5</f>
        <v>천원권</v>
      </c>
      <c r="F5" s="39">
        <v>1000</v>
      </c>
      <c r="H5" s="90" t="str">
        <f>+C5</f>
        <v>법인전표</v>
      </c>
      <c r="I5" s="38"/>
      <c r="J5" s="37" t="str">
        <f>+'[1](1)'!J5</f>
        <v>천원권</v>
      </c>
      <c r="K5" s="39">
        <v>2000</v>
      </c>
      <c r="M5" s="33"/>
      <c r="N5" s="40" t="str">
        <f>+C4</f>
        <v>판매량</v>
      </c>
      <c r="O5" s="41">
        <f>SUM(D4+I4+D17+I17+D35+I35)</f>
        <v>26705.850999999999</v>
      </c>
      <c r="P5" s="42" t="str">
        <f>+E4</f>
        <v>고액권</v>
      </c>
      <c r="Q5" s="43">
        <f>SUM(F4+K4+F17+K17+F35+K35)</f>
        <v>655000</v>
      </c>
      <c r="R5" s="44">
        <v>13</v>
      </c>
      <c r="S5" s="36" t="s">
        <v>20</v>
      </c>
    </row>
    <row r="6" spans="3:25" ht="16.5" customHeight="1">
      <c r="C6" s="37" t="s">
        <v>21</v>
      </c>
      <c r="D6" s="45"/>
      <c r="E6" s="101" t="str">
        <f>+'[1](1)'!E6</f>
        <v>블루/레드포인트</v>
      </c>
      <c r="F6" s="39"/>
      <c r="H6" s="90" t="str">
        <f t="shared" ref="H6:H13" si="2">+C6</f>
        <v>외상전표</v>
      </c>
      <c r="I6" s="45">
        <v>287.49400000000003</v>
      </c>
      <c r="J6" s="101" t="str">
        <f>+'[1](1)'!J6</f>
        <v>블루/레드포인트</v>
      </c>
      <c r="K6" s="39"/>
      <c r="M6" s="33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5000</v>
      </c>
      <c r="R6" s="44">
        <v>2</v>
      </c>
      <c r="S6" s="36" t="s">
        <v>23</v>
      </c>
    </row>
    <row r="7" spans="3:25" ht="16.5" customHeight="1">
      <c r="C7" s="37" t="s">
        <v>24</v>
      </c>
      <c r="D7" s="45"/>
      <c r="E7" s="37" t="str">
        <f>+'[1](1)'!E7</f>
        <v>롯대칠성</v>
      </c>
      <c r="F7" s="39">
        <v>552</v>
      </c>
      <c r="H7" s="90" t="str">
        <f t="shared" si="2"/>
        <v>효신(업)</v>
      </c>
      <c r="I7" s="45"/>
      <c r="J7" s="37" t="str">
        <f>+'[1](1)'!J7</f>
        <v>롯대칠성</v>
      </c>
      <c r="K7" s="39">
        <v>455</v>
      </c>
      <c r="M7" s="33"/>
      <c r="N7" s="46" t="str">
        <f t="shared" ref="N7:N14" si="3">+C6</f>
        <v>외상전표</v>
      </c>
      <c r="O7" s="49">
        <f>SUM(D6+I6+D19+I19+D37+I37)</f>
        <v>344.36</v>
      </c>
      <c r="P7" s="102" t="str">
        <f t="shared" ref="P7:P14" si="4">+E6</f>
        <v>블루/레드포인트</v>
      </c>
      <c r="Q7" s="48">
        <f>SUM(F6+K6+F19+K19+F37+K37)</f>
        <v>0</v>
      </c>
      <c r="R7" s="35" t="s">
        <v>48</v>
      </c>
      <c r="S7" s="36" t="s">
        <v>6</v>
      </c>
    </row>
    <row r="8" spans="3:25" ht="16.5" customHeight="1">
      <c r="C8" s="37" t="s">
        <v>26</v>
      </c>
      <c r="D8" s="45"/>
      <c r="E8" s="37" t="str">
        <f>+'[1](1)'!E8</f>
        <v>신용카드</v>
      </c>
      <c r="F8" s="39">
        <v>7204702</v>
      </c>
      <c r="H8" s="90" t="str">
        <f t="shared" si="2"/>
        <v>자가소비</v>
      </c>
      <c r="I8" s="45"/>
      <c r="J8" s="37" t="str">
        <f>+'[1](1)'!J8</f>
        <v>신용카드</v>
      </c>
      <c r="K8" s="39">
        <v>18807567</v>
      </c>
      <c r="M8" s="33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1007</v>
      </c>
      <c r="R8" s="35"/>
    </row>
    <row r="9" spans="3:25" ht="16.5" customHeight="1">
      <c r="C9" s="37" t="s">
        <v>46</v>
      </c>
      <c r="D9" s="45"/>
      <c r="E9" s="37" t="str">
        <f>+'[1](1)'!E9</f>
        <v>상품권</v>
      </c>
      <c r="F9" s="39"/>
      <c r="H9" s="90" t="str">
        <f t="shared" si="2"/>
        <v>-</v>
      </c>
      <c r="I9" s="45"/>
      <c r="J9" s="37" t="str">
        <f>+'[1](1)'!J9</f>
        <v>상품권</v>
      </c>
      <c r="K9" s="39"/>
      <c r="M9" s="33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26979602</v>
      </c>
      <c r="R9" s="35"/>
    </row>
    <row r="10" spans="3:25" ht="16.5" customHeight="1">
      <c r="C10" s="37" t="s">
        <v>50</v>
      </c>
      <c r="D10" s="45">
        <v>64.066000000000003</v>
      </c>
      <c r="E10" s="37" t="str">
        <f>+'[1](1)'!E10</f>
        <v>OK케시백</v>
      </c>
      <c r="F10" s="39"/>
      <c r="H10" s="90" t="str">
        <f t="shared" si="2"/>
        <v>고객우대</v>
      </c>
      <c r="I10" s="45">
        <v>279.97399999999999</v>
      </c>
      <c r="J10" s="37" t="str">
        <f>+'[1](1)'!J10</f>
        <v>OK케시백</v>
      </c>
      <c r="K10" s="39"/>
      <c r="M10" s="33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35"/>
    </row>
    <row r="11" spans="3:25" ht="16.5" customHeight="1" thickBot="1">
      <c r="C11" s="37" t="s">
        <v>46</v>
      </c>
      <c r="D11" s="50">
        <f>SUM(D10*-35)</f>
        <v>-2242.31</v>
      </c>
      <c r="E11" s="37" t="str">
        <f>+'[1](1)'!E11</f>
        <v>모바일</v>
      </c>
      <c r="F11" s="39"/>
      <c r="H11" s="90" t="str">
        <f t="shared" si="2"/>
        <v>-</v>
      </c>
      <c r="I11" s="50">
        <f>SUM(I10*-35)</f>
        <v>-9799.09</v>
      </c>
      <c r="J11" s="51" t="str">
        <f>+'[1](1)'!J11</f>
        <v>모바일</v>
      </c>
      <c r="K11" s="39">
        <v>20000</v>
      </c>
      <c r="M11" s="33"/>
      <c r="N11" s="46" t="str">
        <f t="shared" si="3"/>
        <v>고객우대</v>
      </c>
      <c r="O11" s="49">
        <f>SUM(D10+I10+D23+I23+D41+I41)</f>
        <v>398.79699999999997</v>
      </c>
      <c r="P11" s="46" t="str">
        <f t="shared" si="4"/>
        <v>OK케시백</v>
      </c>
      <c r="Q11" s="48">
        <f>SUM(F10+K10+F23+K23+F41+K41)</f>
        <v>0</v>
      </c>
      <c r="R11" s="44"/>
    </row>
    <row r="12" spans="3:25" ht="16.5" customHeight="1" thickBot="1">
      <c r="C12" s="51" t="s">
        <v>46</v>
      </c>
      <c r="D12" s="52"/>
      <c r="E12" s="51" t="str">
        <f>+'[1](1)'!E12</f>
        <v>제로페이</v>
      </c>
      <c r="F12" s="53"/>
      <c r="H12" s="91" t="str">
        <f t="shared" si="2"/>
        <v>-</v>
      </c>
      <c r="I12" s="52"/>
      <c r="J12" s="25" t="str">
        <f>+'[1](1)'!J12</f>
        <v>제로페이</v>
      </c>
      <c r="K12" s="53">
        <v>57344</v>
      </c>
      <c r="M12" s="33"/>
      <c r="N12" s="46" t="str">
        <f t="shared" si="3"/>
        <v>-</v>
      </c>
      <c r="O12" s="47">
        <f>SUM(O11*-35)</f>
        <v>-13957.894999999999</v>
      </c>
      <c r="P12" s="46" t="str">
        <f t="shared" si="4"/>
        <v>모바일</v>
      </c>
      <c r="Q12" s="48">
        <f>SUM(F11+K11+F24+K24+F42+K42)</f>
        <v>20000</v>
      </c>
      <c r="R12" s="35"/>
    </row>
    <row r="13" spans="3:25" ht="16.5" customHeight="1" thickBot="1">
      <c r="C13" s="54" t="s">
        <v>33</v>
      </c>
      <c r="D13" s="55">
        <f>SUM((D4-D5-D6-D7-D8-D9)*$I$1+D11)</f>
        <v>7361021.290000001</v>
      </c>
      <c r="E13" s="25" t="str">
        <f>+'[1](1)'!E13</f>
        <v>합계</v>
      </c>
      <c r="F13" s="56">
        <f>SUM(F4:F12)</f>
        <v>7361254</v>
      </c>
      <c r="G13" s="57"/>
      <c r="H13" s="88" t="str">
        <f t="shared" si="2"/>
        <v>합계</v>
      </c>
      <c r="I13" s="55">
        <f>SUM((I4-I5-I6-I7-I8-I9)*$I$1+I11)</f>
        <v>11893042.286</v>
      </c>
      <c r="J13" s="25" t="str">
        <f t="shared" ref="J13" si="5">+E13</f>
        <v>합계</v>
      </c>
      <c r="K13" s="56">
        <f>IF(K8=0,0,SUM(K4:K12)-F8)</f>
        <v>11892664</v>
      </c>
      <c r="M13" s="33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57344</v>
      </c>
      <c r="R13" s="35"/>
      <c r="Y13" s="61"/>
    </row>
    <row r="14" spans="3:25" ht="16.5" customHeight="1" thickBot="1">
      <c r="C14" s="32"/>
      <c r="F14" s="62">
        <f>SUM(F13-D13)</f>
        <v>232.70999999903142</v>
      </c>
      <c r="K14" s="62">
        <f>SUM(K13-I13)</f>
        <v>-378.28600000031292</v>
      </c>
      <c r="N14" s="34" t="str">
        <f t="shared" si="3"/>
        <v>합계</v>
      </c>
      <c r="O14" s="63">
        <f>SUM((O5-O6-O7-O8-O9-O10)*+$I$1+O12)</f>
        <v>27718330.636999998</v>
      </c>
      <c r="P14" s="34" t="str">
        <f t="shared" si="4"/>
        <v>합계</v>
      </c>
      <c r="Q14" s="64">
        <f>SUM(Q5:Q13)</f>
        <v>27717953</v>
      </c>
    </row>
    <row r="15" spans="3:25" ht="16.5" customHeight="1" thickBot="1">
      <c r="C15" s="23">
        <v>3</v>
      </c>
      <c r="H15" s="23">
        <v>4</v>
      </c>
      <c r="Q15" s="65">
        <f>SUM(F14+K14+F27+K27)</f>
        <v>-377.63700000196695</v>
      </c>
    </row>
    <row r="16" spans="3:25" ht="16.5" customHeight="1" thickBot="1">
      <c r="C16" s="92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H16" s="88" t="str">
        <f>+C3</f>
        <v>제   목</v>
      </c>
      <c r="I16" s="25" t="str">
        <f>+D3</f>
        <v>수량 및 금액</v>
      </c>
      <c r="J16" s="25" t="str">
        <f>+E3</f>
        <v>제   목</v>
      </c>
      <c r="K16" s="25" t="str">
        <f>+F3</f>
        <v>수량 및 금액</v>
      </c>
    </row>
    <row r="17" spans="3:18" ht="16.5" customHeight="1" thickBot="1">
      <c r="C17" s="89" t="str">
        <f>+C4</f>
        <v>판매량</v>
      </c>
      <c r="D17" s="30">
        <v>8104.5690000000004</v>
      </c>
      <c r="E17" s="29" t="str">
        <f>+E4</f>
        <v>고액권</v>
      </c>
      <c r="F17" s="31">
        <v>290000</v>
      </c>
      <c r="H17" s="89" t="str">
        <f>+C4</f>
        <v>판매량</v>
      </c>
      <c r="I17" s="30"/>
      <c r="J17" s="29" t="str">
        <f>+E4</f>
        <v>고액권</v>
      </c>
      <c r="K17" s="31"/>
    </row>
    <row r="18" spans="3:18" ht="16.5" customHeight="1" thickBot="1">
      <c r="C18" s="90" t="str">
        <f>+C5</f>
        <v>법인전표</v>
      </c>
      <c r="D18" s="38"/>
      <c r="E18" s="37" t="str">
        <f>+E5</f>
        <v>천원권</v>
      </c>
      <c r="F18" s="39">
        <v>2000</v>
      </c>
      <c r="H18" s="90" t="str">
        <f>+C5</f>
        <v>법인전표</v>
      </c>
      <c r="I18" s="38"/>
      <c r="J18" s="37" t="str">
        <f>+E5</f>
        <v>천원권</v>
      </c>
      <c r="K18" s="39"/>
      <c r="N18" s="109" t="s">
        <v>34</v>
      </c>
      <c r="O18" s="122"/>
      <c r="P18" s="66" t="s">
        <v>35</v>
      </c>
      <c r="Q18" s="67" t="s">
        <v>36</v>
      </c>
    </row>
    <row r="19" spans="3:18" ht="16.5" customHeight="1">
      <c r="C19" s="90" t="str">
        <f t="shared" ref="C19:C26" si="7">+C6</f>
        <v>외상전표</v>
      </c>
      <c r="D19" s="45">
        <v>56.866</v>
      </c>
      <c r="E19" s="101" t="str">
        <f t="shared" ref="E19:E26" si="8">+E6</f>
        <v>블루/레드포인트</v>
      </c>
      <c r="F19" s="39"/>
      <c r="H19" s="90" t="str">
        <f t="shared" ref="H19:H26" si="9">+C6</f>
        <v>외상전표</v>
      </c>
      <c r="I19" s="45"/>
      <c r="J19" s="101" t="str">
        <f t="shared" ref="J19:J26" si="10">+E6</f>
        <v>블루/레드포인트</v>
      </c>
      <c r="K19" s="39"/>
      <c r="N19" s="113" t="s">
        <v>37</v>
      </c>
      <c r="O19" s="114"/>
      <c r="P19" s="68">
        <v>21</v>
      </c>
      <c r="Q19" s="43">
        <f>SUM(P19*1000)</f>
        <v>21000</v>
      </c>
    </row>
    <row r="20" spans="3:18" ht="16.5" customHeight="1">
      <c r="C20" s="90" t="str">
        <f t="shared" si="7"/>
        <v>효신(업)</v>
      </c>
      <c r="D20" s="45"/>
      <c r="E20" s="37" t="str">
        <f t="shared" si="8"/>
        <v>롯대칠성</v>
      </c>
      <c r="F20" s="103"/>
      <c r="G20" s="104"/>
      <c r="H20" s="105" t="str">
        <f t="shared" si="9"/>
        <v>효신(업)</v>
      </c>
      <c r="I20" s="106"/>
      <c r="J20" s="37" t="str">
        <f t="shared" si="10"/>
        <v>롯대칠성</v>
      </c>
      <c r="K20" s="39"/>
      <c r="N20" s="119" t="s">
        <v>38</v>
      </c>
      <c r="O20" s="120"/>
      <c r="P20" s="69">
        <v>58</v>
      </c>
      <c r="Q20" s="48">
        <f>SUM(P20*1000)</f>
        <v>58000</v>
      </c>
    </row>
    <row r="21" spans="3:18" ht="16.5" customHeight="1">
      <c r="C21" s="90" t="str">
        <f t="shared" si="7"/>
        <v>자가소비</v>
      </c>
      <c r="D21" s="45"/>
      <c r="E21" s="37" t="str">
        <f t="shared" si="8"/>
        <v>신용카드</v>
      </c>
      <c r="F21" s="39">
        <v>26979602</v>
      </c>
      <c r="H21" s="90" t="str">
        <f t="shared" si="9"/>
        <v>자가소비</v>
      </c>
      <c r="I21" s="45"/>
      <c r="J21" s="37" t="str">
        <f t="shared" si="10"/>
        <v>신용카드</v>
      </c>
      <c r="K21" s="39"/>
      <c r="N21" s="119" t="s">
        <v>47</v>
      </c>
      <c r="O21" s="120"/>
      <c r="P21" s="69">
        <v>11</v>
      </c>
      <c r="Q21" s="48"/>
    </row>
    <row r="22" spans="3:18" ht="16.5" customHeight="1">
      <c r="C22" s="90" t="str">
        <f t="shared" si="7"/>
        <v>-</v>
      </c>
      <c r="D22" s="45"/>
      <c r="E22" s="37" t="str">
        <f t="shared" si="8"/>
        <v>상품권</v>
      </c>
      <c r="F22" s="39"/>
      <c r="H22" s="90" t="str">
        <f t="shared" si="9"/>
        <v>-</v>
      </c>
      <c r="I22" s="45"/>
      <c r="J22" s="37" t="str">
        <f t="shared" si="10"/>
        <v>상품권</v>
      </c>
      <c r="K22" s="39"/>
      <c r="N22" s="121" t="s">
        <v>52</v>
      </c>
      <c r="O22" s="116"/>
      <c r="P22" s="69">
        <v>1</v>
      </c>
      <c r="Q22" s="48">
        <f>SUM(P22*1000)</f>
        <v>1000</v>
      </c>
      <c r="R22" s="23" t="s">
        <v>58</v>
      </c>
    </row>
    <row r="23" spans="3:18" ht="16.5" customHeight="1">
      <c r="C23" s="90" t="str">
        <f t="shared" si="7"/>
        <v>고객우대</v>
      </c>
      <c r="D23" s="45">
        <v>54.756999999999998</v>
      </c>
      <c r="E23" s="37" t="str">
        <f t="shared" si="8"/>
        <v>OK케시백</v>
      </c>
      <c r="F23" s="39"/>
      <c r="H23" s="90" t="str">
        <f t="shared" si="9"/>
        <v>고객우대</v>
      </c>
      <c r="I23" s="45"/>
      <c r="J23" s="37" t="str">
        <f t="shared" si="10"/>
        <v>OK케시백</v>
      </c>
      <c r="K23" s="39"/>
      <c r="N23" s="115" t="s">
        <v>57</v>
      </c>
      <c r="O23" s="116"/>
      <c r="P23" s="69">
        <v>29</v>
      </c>
      <c r="Q23" s="48"/>
    </row>
    <row r="24" spans="3:18" ht="16.5" customHeight="1">
      <c r="C24" s="90" t="str">
        <f t="shared" si="7"/>
        <v>-</v>
      </c>
      <c r="D24" s="50">
        <f>SUM(D23*-35)</f>
        <v>-1916.4949999999999</v>
      </c>
      <c r="E24" s="37" t="str">
        <f t="shared" si="8"/>
        <v>모바일</v>
      </c>
      <c r="F24" s="39"/>
      <c r="H24" s="90" t="str">
        <f t="shared" si="9"/>
        <v>-</v>
      </c>
      <c r="I24" s="50">
        <f>SUM(I23*-35)</f>
        <v>0</v>
      </c>
      <c r="J24" s="37" t="str">
        <f t="shared" si="10"/>
        <v>모바일</v>
      </c>
      <c r="K24" s="39"/>
      <c r="N24" s="115" t="s">
        <v>51</v>
      </c>
      <c r="O24" s="116"/>
      <c r="P24" s="69">
        <v>16</v>
      </c>
      <c r="Q24" s="48"/>
    </row>
    <row r="25" spans="3:18" ht="16.5" customHeight="1" thickBot="1">
      <c r="C25" s="91" t="str">
        <f t="shared" si="7"/>
        <v>-</v>
      </c>
      <c r="D25" s="52"/>
      <c r="E25" s="51" t="str">
        <f t="shared" si="8"/>
        <v>제로페이</v>
      </c>
      <c r="F25" s="53"/>
      <c r="H25" s="91" t="str">
        <f t="shared" si="9"/>
        <v>-</v>
      </c>
      <c r="I25" s="52"/>
      <c r="J25" s="51" t="str">
        <f t="shared" si="10"/>
        <v>제로페이</v>
      </c>
      <c r="K25" s="53"/>
      <c r="N25" s="117" t="s">
        <v>39</v>
      </c>
      <c r="O25" s="118"/>
      <c r="P25" s="70">
        <f>+P26-SUM(P19:P24)</f>
        <v>131</v>
      </c>
      <c r="Q25" s="71"/>
    </row>
    <row r="26" spans="3:18" ht="16.5" customHeight="1" thickBot="1">
      <c r="C26" s="88" t="str">
        <f t="shared" si="7"/>
        <v>합계</v>
      </c>
      <c r="D26" s="55">
        <f>SUM((D17-D18-D19-D20-D21-D22)*$I$1+D24)</f>
        <v>8464267.0610000007</v>
      </c>
      <c r="E26" s="25" t="str">
        <f t="shared" si="8"/>
        <v>합계</v>
      </c>
      <c r="F26" s="56">
        <f>IF(F21=0,0,SUM(F17:F25)-K8)</f>
        <v>8464035</v>
      </c>
      <c r="G26" s="57"/>
      <c r="H26" s="88" t="str">
        <f t="shared" si="9"/>
        <v>합계</v>
      </c>
      <c r="I26" s="55">
        <f>SUM((I17-I18-I19-I20-I21-I22)*$I$1+I24)</f>
        <v>0</v>
      </c>
      <c r="J26" s="25" t="str">
        <f t="shared" si="10"/>
        <v>합계</v>
      </c>
      <c r="K26" s="56">
        <f>IF(K21=0,0,SUM(K17:K25)-F26)</f>
        <v>0</v>
      </c>
      <c r="N26" s="109" t="s">
        <v>40</v>
      </c>
      <c r="O26" s="110"/>
      <c r="P26" s="72">
        <v>267</v>
      </c>
      <c r="Q26" s="64">
        <f>SUM(Q19:Q25)</f>
        <v>80000</v>
      </c>
    </row>
    <row r="27" spans="3:18" ht="15.75" customHeight="1" thickBot="1">
      <c r="F27" s="62">
        <f>SUM(F26-D26)</f>
        <v>-232.06100000068545</v>
      </c>
      <c r="K27" s="62">
        <f>SUM(K26-I26)</f>
        <v>0</v>
      </c>
    </row>
    <row r="28" spans="3:18" ht="23.25" customHeight="1">
      <c r="F28" s="62"/>
      <c r="K28" s="62"/>
      <c r="N28" s="107" t="s">
        <v>53</v>
      </c>
      <c r="O28" s="96" t="s">
        <v>54</v>
      </c>
      <c r="P28" s="96" t="s">
        <v>55</v>
      </c>
      <c r="Q28" s="97" t="s">
        <v>56</v>
      </c>
    </row>
    <row r="29" spans="3:18" ht="21.75" customHeight="1" thickBot="1">
      <c r="F29" s="62"/>
      <c r="K29" s="62"/>
      <c r="N29" s="108"/>
      <c r="O29" s="98">
        <v>16370</v>
      </c>
      <c r="P29" s="99">
        <v>16371</v>
      </c>
      <c r="Q29" s="100">
        <f>P29-O29</f>
        <v>1</v>
      </c>
    </row>
    <row r="30" spans="3:18" ht="21.75" customHeight="1">
      <c r="F30" s="62"/>
      <c r="K30" s="62"/>
    </row>
    <row r="31" spans="3:18" ht="21.75" customHeight="1">
      <c r="F31" s="62"/>
      <c r="K31" s="62"/>
    </row>
    <row r="32" spans="3:18" ht="21.75" customHeight="1">
      <c r="F32" s="62"/>
      <c r="K32" s="62"/>
    </row>
    <row r="33" spans="3:11" ht="21.75" customHeight="1" thickBot="1">
      <c r="C33" s="23">
        <v>5</v>
      </c>
      <c r="H33" s="23">
        <v>6</v>
      </c>
    </row>
    <row r="34" spans="3:11" ht="21.75" customHeight="1" thickBot="1">
      <c r="C34" s="25" t="s">
        <v>13</v>
      </c>
      <c r="D34" s="25" t="s">
        <v>14</v>
      </c>
      <c r="E34" s="25" t="s">
        <v>13</v>
      </c>
      <c r="F34" s="26" t="s">
        <v>14</v>
      </c>
      <c r="H34" s="25" t="s">
        <v>13</v>
      </c>
      <c r="I34" s="25" t="s">
        <v>14</v>
      </c>
      <c r="J34" s="25" t="s">
        <v>13</v>
      </c>
      <c r="K34" s="26" t="s">
        <v>14</v>
      </c>
    </row>
    <row r="35" spans="3:11" ht="21.75" customHeight="1">
      <c r="C35" s="29" t="s">
        <v>15</v>
      </c>
      <c r="D35" s="73"/>
      <c r="E35" s="29" t="s">
        <v>16</v>
      </c>
      <c r="F35" s="31"/>
      <c r="H35" s="29" t="s">
        <v>15</v>
      </c>
      <c r="I35" s="73"/>
      <c r="J35" s="29" t="s">
        <v>16</v>
      </c>
      <c r="K35" s="31"/>
    </row>
    <row r="36" spans="3:11" ht="21.75" customHeight="1">
      <c r="C36" s="37" t="s">
        <v>18</v>
      </c>
      <c r="D36" s="74"/>
      <c r="E36" s="37" t="s">
        <v>19</v>
      </c>
      <c r="F36" s="39"/>
      <c r="H36" s="37" t="s">
        <v>18</v>
      </c>
      <c r="I36" s="74"/>
      <c r="J36" s="37" t="s">
        <v>19</v>
      </c>
      <c r="K36" s="39"/>
    </row>
    <row r="37" spans="3:11" ht="21.75" customHeight="1">
      <c r="C37" s="37" t="s">
        <v>21</v>
      </c>
      <c r="D37" s="75"/>
      <c r="E37" s="37" t="s">
        <v>22</v>
      </c>
      <c r="F37" s="39"/>
      <c r="H37" s="37" t="s">
        <v>21</v>
      </c>
      <c r="I37" s="75"/>
      <c r="J37" s="37" t="s">
        <v>22</v>
      </c>
      <c r="K37" s="39"/>
    </row>
    <row r="38" spans="3:11" ht="21.75" customHeight="1">
      <c r="C38" s="37" t="s">
        <v>24</v>
      </c>
      <c r="D38" s="75"/>
      <c r="E38" s="37" t="s">
        <v>25</v>
      </c>
      <c r="F38" s="39"/>
      <c r="H38" s="37" t="s">
        <v>24</v>
      </c>
      <c r="I38" s="75"/>
      <c r="J38" s="37" t="s">
        <v>25</v>
      </c>
      <c r="K38" s="39"/>
    </row>
    <row r="39" spans="3:11" ht="21.75" customHeight="1">
      <c r="C39" s="37" t="s">
        <v>26</v>
      </c>
      <c r="D39" s="75"/>
      <c r="E39" s="37" t="s">
        <v>27</v>
      </c>
      <c r="F39" s="39"/>
      <c r="H39" s="37" t="s">
        <v>26</v>
      </c>
      <c r="I39" s="75"/>
      <c r="J39" s="37" t="s">
        <v>27</v>
      </c>
      <c r="K39" s="39"/>
    </row>
    <row r="40" spans="3:11" ht="21.75" customHeight="1">
      <c r="C40" s="37"/>
      <c r="D40" s="75"/>
      <c r="E40" s="37" t="s">
        <v>28</v>
      </c>
      <c r="F40" s="39"/>
      <c r="H40" s="37"/>
      <c r="I40" s="75"/>
      <c r="J40" s="37" t="s">
        <v>28</v>
      </c>
      <c r="K40" s="39"/>
    </row>
    <row r="41" spans="3:11" ht="21.75" customHeight="1">
      <c r="C41" s="37" t="s">
        <v>29</v>
      </c>
      <c r="D41" s="75"/>
      <c r="E41" s="37" t="s">
        <v>30</v>
      </c>
      <c r="F41" s="39"/>
      <c r="H41" s="37" t="s">
        <v>29</v>
      </c>
      <c r="I41" s="75"/>
      <c r="J41" s="37" t="s">
        <v>30</v>
      </c>
      <c r="K41" s="39"/>
    </row>
    <row r="42" spans="3:11" ht="21.75" customHeight="1">
      <c r="C42" s="37"/>
      <c r="D42" s="76">
        <f>SUM(D41*-50)</f>
        <v>0</v>
      </c>
      <c r="E42" s="37" t="s">
        <v>31</v>
      </c>
      <c r="F42" s="39"/>
      <c r="H42" s="37"/>
      <c r="I42" s="76">
        <f>SUM(I41*-50)</f>
        <v>0</v>
      </c>
      <c r="J42" s="37" t="s">
        <v>31</v>
      </c>
      <c r="K42" s="39"/>
    </row>
    <row r="43" spans="3:11" ht="21.75" customHeight="1" thickBot="1">
      <c r="C43" s="51"/>
      <c r="D43" s="77"/>
      <c r="E43" s="51" t="s">
        <v>32</v>
      </c>
      <c r="F43" s="53"/>
      <c r="H43" s="51"/>
      <c r="I43" s="77"/>
      <c r="J43" s="51" t="s">
        <v>32</v>
      </c>
      <c r="K43" s="53"/>
    </row>
    <row r="44" spans="3:11" ht="21.75" customHeight="1" thickBot="1">
      <c r="C44" s="54" t="s">
        <v>33</v>
      </c>
      <c r="D44" s="78">
        <f>SUM((D35-D36-D37-D38-D39-D40)*I1+D42)</f>
        <v>0</v>
      </c>
      <c r="E44" s="54" t="s">
        <v>33</v>
      </c>
      <c r="F44" s="56">
        <f>SUM(F35:F43)</f>
        <v>0</v>
      </c>
      <c r="G44" s="57"/>
      <c r="H44" s="54" t="s">
        <v>33</v>
      </c>
      <c r="I44" s="78">
        <f>SUM((I35-I36-I37-I38-I39-I40)*I1+I42)</f>
        <v>0</v>
      </c>
      <c r="J44" s="54" t="s">
        <v>33</v>
      </c>
      <c r="K44" s="56">
        <f>SUM(K35:K43)</f>
        <v>0</v>
      </c>
    </row>
    <row r="45" spans="3:11" ht="21.75" customHeight="1">
      <c r="F45" s="62">
        <f>SUM(F44-D44)</f>
        <v>0</v>
      </c>
      <c r="K45" s="62">
        <f>SUM(K44-I44)</f>
        <v>0</v>
      </c>
    </row>
  </sheetData>
  <mergeCells count="12">
    <mergeCell ref="N28:N29"/>
    <mergeCell ref="N26:O26"/>
    <mergeCell ref="P3:Q3"/>
    <mergeCell ref="N2:Q2"/>
    <mergeCell ref="N19:O19"/>
    <mergeCell ref="N24:O24"/>
    <mergeCell ref="N25:O25"/>
    <mergeCell ref="N20:O20"/>
    <mergeCell ref="N22:O22"/>
    <mergeCell ref="N23:O23"/>
    <mergeCell ref="N18:O18"/>
    <mergeCell ref="N21:O21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80"/>
    <col min="3" max="3" width="9" style="80" bestFit="1" customWidth="1"/>
    <col min="4" max="4" width="11.375" style="80" customWidth="1"/>
    <col min="5" max="5" width="11.25" style="80" bestFit="1" customWidth="1"/>
    <col min="6" max="6" width="11.375" style="80" customWidth="1"/>
    <col min="7" max="7" width="5" style="80" customWidth="1"/>
    <col min="8" max="8" width="9" style="80"/>
    <col min="9" max="9" width="11.375" style="80" customWidth="1"/>
    <col min="10" max="10" width="11.25" style="80" bestFit="1" customWidth="1"/>
    <col min="11" max="11" width="11.25" style="80" customWidth="1"/>
    <col min="12" max="12" width="11.75" style="80" customWidth="1"/>
    <col min="13" max="13" width="9" style="80"/>
    <col min="14" max="14" width="9" style="80" bestFit="1" customWidth="1"/>
    <col min="15" max="15" width="12.375" style="80" bestFit="1" customWidth="1"/>
    <col min="16" max="16" width="9" style="80" bestFit="1" customWidth="1"/>
    <col min="17" max="18" width="12.375" style="80" bestFit="1" customWidth="1"/>
    <col min="19" max="16384" width="9" style="80"/>
  </cols>
  <sheetData>
    <row r="1" spans="3:22" ht="18.75" customHeight="1">
      <c r="C1" s="61">
        <v>2</v>
      </c>
      <c r="D1" s="79" t="s">
        <v>41</v>
      </c>
      <c r="E1" s="95">
        <f>+'(1)'!I1</f>
        <v>1052</v>
      </c>
      <c r="F1" s="23"/>
      <c r="G1" s="23"/>
      <c r="H1" s="23"/>
      <c r="I1" s="23"/>
      <c r="J1" s="23"/>
      <c r="K1" s="23"/>
      <c r="L1" s="27">
        <f>+ROUND(+O5*0.584/1000,3)</f>
        <v>11.728999999999999</v>
      </c>
      <c r="M1" s="23" t="s">
        <v>8</v>
      </c>
      <c r="N1" s="23"/>
      <c r="O1" s="23"/>
      <c r="P1" s="23"/>
      <c r="Q1" s="23"/>
      <c r="R1" s="23"/>
      <c r="S1" s="23"/>
      <c r="T1" s="23"/>
      <c r="U1" s="23"/>
      <c r="V1" s="23"/>
    </row>
    <row r="2" spans="3:22" ht="18.75" customHeight="1" thickBot="1">
      <c r="C2" s="23">
        <v>1</v>
      </c>
      <c r="D2" s="23"/>
      <c r="E2" s="23"/>
      <c r="F2" s="23"/>
      <c r="G2" s="23"/>
      <c r="H2" s="23">
        <v>2</v>
      </c>
      <c r="I2" s="23"/>
      <c r="J2" s="23"/>
      <c r="K2" s="23"/>
      <c r="L2" s="27">
        <f>ROUND((+'(1)'!L2*(C1-1)+L1)/C1,3)</f>
        <v>13.663</v>
      </c>
      <c r="M2" s="23" t="s">
        <v>7</v>
      </c>
      <c r="N2" s="112" t="s">
        <v>42</v>
      </c>
      <c r="O2" s="112"/>
      <c r="P2" s="112"/>
      <c r="Q2" s="112"/>
      <c r="R2" s="23"/>
      <c r="S2" s="23"/>
      <c r="T2" s="23"/>
      <c r="U2" s="23"/>
      <c r="V2" s="23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27">
        <f>+L2*C1</f>
        <v>27.326000000000001</v>
      </c>
      <c r="M3" s="23" t="s">
        <v>10</v>
      </c>
      <c r="N3" s="23"/>
      <c r="O3" s="23"/>
      <c r="P3" s="111" t="str">
        <f>+'(1)'!C1&amp;"년"&amp;'(1)'!E1&amp;"월"&amp;C1&amp;"일"</f>
        <v>2023년2월2일</v>
      </c>
      <c r="Q3" s="111"/>
      <c r="R3" s="28"/>
      <c r="S3" s="23"/>
      <c r="T3" s="23"/>
      <c r="U3" s="23"/>
      <c r="V3" s="23"/>
    </row>
    <row r="4" spans="3:22" ht="16.5" customHeight="1" thickBot="1">
      <c r="C4" s="29" t="str">
        <f>+'(1)'!C4</f>
        <v>판매량</v>
      </c>
      <c r="D4" s="30">
        <v>11968.789000000001</v>
      </c>
      <c r="E4" s="29" t="str">
        <f>+'[1](1)'!E4</f>
        <v>고액권</v>
      </c>
      <c r="F4" s="31">
        <v>290000</v>
      </c>
      <c r="G4" s="23"/>
      <c r="H4" s="29" t="str">
        <f>+C4</f>
        <v>판매량</v>
      </c>
      <c r="I4" s="30">
        <v>8115.174</v>
      </c>
      <c r="J4" s="37" t="str">
        <f>+'[1](1)'!J4</f>
        <v>고액권</v>
      </c>
      <c r="K4" s="31">
        <v>355000</v>
      </c>
      <c r="L4" s="32"/>
      <c r="M4" s="81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35">
        <v>46931</v>
      </c>
      <c r="S4" s="36" t="s">
        <v>43</v>
      </c>
      <c r="T4" s="23"/>
      <c r="U4" s="23"/>
      <c r="V4" s="23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1000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3000</v>
      </c>
      <c r="L5" s="32"/>
      <c r="M5" s="81"/>
      <c r="N5" s="40" t="str">
        <f>+C4</f>
        <v>판매량</v>
      </c>
      <c r="O5" s="41">
        <f>SUM(D4+I4+D17+I17+D35+I35)</f>
        <v>20083.963</v>
      </c>
      <c r="P5" s="42" t="str">
        <f>+E4</f>
        <v>고액권</v>
      </c>
      <c r="Q5" s="43">
        <f>SUM(F4+K4+F17+K17+F35+K35)</f>
        <v>645000</v>
      </c>
      <c r="R5" s="44">
        <v>10</v>
      </c>
      <c r="S5" s="36" t="s">
        <v>44</v>
      </c>
      <c r="T5" s="23"/>
      <c r="U5" s="23"/>
      <c r="V5" s="23"/>
    </row>
    <row r="6" spans="3:22" ht="16.5" customHeight="1">
      <c r="C6" s="82" t="str">
        <f>+'(1)'!C6</f>
        <v>외상전표</v>
      </c>
      <c r="D6" s="45">
        <v>276.57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71.117999999999995</v>
      </c>
      <c r="J6" s="101" t="str">
        <f>+'[1](1)'!J6</f>
        <v>블루/레드포인트</v>
      </c>
      <c r="K6" s="39"/>
      <c r="L6" s="32"/>
      <c r="M6" s="81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4000</v>
      </c>
      <c r="R6" s="44">
        <v>1.2</v>
      </c>
      <c r="S6" s="36" t="s">
        <v>45</v>
      </c>
      <c r="T6" s="23"/>
      <c r="U6" s="23"/>
      <c r="V6" s="23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>
        <v>573</v>
      </c>
      <c r="L7" s="32"/>
      <c r="M7" s="81"/>
      <c r="N7" s="46" t="str">
        <f t="shared" ref="N7:N14" si="3">+C6</f>
        <v>외상전표</v>
      </c>
      <c r="O7" s="49">
        <f>SUM(D6+I6+D19+I19+D37+I37)</f>
        <v>347.68799999999999</v>
      </c>
      <c r="P7" s="102" t="str">
        <f t="shared" ref="P7:P14" si="4">+E6</f>
        <v>블루/레드포인트</v>
      </c>
      <c r="Q7" s="48">
        <f>SUM(F6+K6+F19+K19+F37+K37)</f>
        <v>0</v>
      </c>
      <c r="R7" s="35" t="s">
        <v>49</v>
      </c>
      <c r="S7" s="36" t="s">
        <v>6</v>
      </c>
      <c r="T7" s="23"/>
      <c r="U7" s="23"/>
      <c r="V7" s="23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11990370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20092417</v>
      </c>
      <c r="L8" s="32"/>
      <c r="M8" s="81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573</v>
      </c>
      <c r="R8" s="44"/>
      <c r="S8" s="23"/>
      <c r="T8" s="23"/>
      <c r="U8" s="23"/>
      <c r="V8" s="23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32"/>
      <c r="M9" s="81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20092417</v>
      </c>
      <c r="R9" s="35"/>
      <c r="S9" s="23"/>
      <c r="T9" s="23"/>
      <c r="U9" s="23"/>
      <c r="V9" s="23"/>
    </row>
    <row r="10" spans="3:22" ht="16.5" customHeight="1">
      <c r="C10" s="82" t="str">
        <f>+'(1)'!C10</f>
        <v>고객우대</v>
      </c>
      <c r="D10" s="45">
        <v>175.15299999999999</v>
      </c>
      <c r="E10" s="37" t="str">
        <f>+'[1](1)'!E10</f>
        <v>OK케시백</v>
      </c>
      <c r="F10" s="39">
        <v>2000</v>
      </c>
      <c r="G10" s="23"/>
      <c r="H10" s="37" t="str">
        <f t="shared" si="2"/>
        <v>고객우대</v>
      </c>
      <c r="I10" s="45">
        <v>65.933999999999997</v>
      </c>
      <c r="J10" s="37" t="str">
        <f>+'[1](1)'!J10</f>
        <v>OK케시백</v>
      </c>
      <c r="K10" s="39"/>
      <c r="L10" s="32"/>
      <c r="M10" s="81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35"/>
      <c r="S10" s="23"/>
      <c r="T10" s="23"/>
      <c r="U10" s="23"/>
      <c r="V10" s="23"/>
    </row>
    <row r="11" spans="3:22" ht="16.5" customHeight="1" thickBot="1">
      <c r="C11" s="82" t="str">
        <f>+'(1)'!C11</f>
        <v>-</v>
      </c>
      <c r="D11" s="50">
        <f>SUM(D10*-35)</f>
        <v>-6130.3549999999996</v>
      </c>
      <c r="E11" s="37" t="str">
        <f>+'[1](1)'!E11</f>
        <v>모바일</v>
      </c>
      <c r="F11" s="39">
        <v>10000</v>
      </c>
      <c r="G11" s="23"/>
      <c r="H11" s="82" t="str">
        <f t="shared" si="2"/>
        <v>-</v>
      </c>
      <c r="I11" s="50">
        <f>SUM(I10*-35)</f>
        <v>-2307.69</v>
      </c>
      <c r="J11" s="51" t="str">
        <f>+'[1](1)'!J11</f>
        <v>모바일</v>
      </c>
      <c r="K11" s="39"/>
      <c r="L11" s="32"/>
      <c r="M11" s="81"/>
      <c r="N11" s="46" t="str">
        <f t="shared" si="3"/>
        <v>고객우대</v>
      </c>
      <c r="O11" s="49">
        <f>SUM(D10+I10+D23+I23+D41+I41)</f>
        <v>241.08699999999999</v>
      </c>
      <c r="P11" s="46" t="str">
        <f t="shared" si="4"/>
        <v>OK케시백</v>
      </c>
      <c r="Q11" s="48">
        <f>SUM(F10+K10+F23+K23+F41+K41)</f>
        <v>2000</v>
      </c>
      <c r="R11" s="35"/>
      <c r="S11" s="23"/>
      <c r="T11" s="23"/>
      <c r="U11" s="23"/>
      <c r="V11" s="23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32"/>
      <c r="M12" s="81"/>
      <c r="N12" s="46" t="str">
        <f t="shared" si="3"/>
        <v>-</v>
      </c>
      <c r="O12" s="47">
        <f>SUM(O11*-35)</f>
        <v>-8438.0450000000001</v>
      </c>
      <c r="P12" s="46" t="str">
        <f t="shared" si="4"/>
        <v>모바일</v>
      </c>
      <c r="Q12" s="48">
        <f>SUM(F11+K11+F24+K24+F42+K42)</f>
        <v>10000</v>
      </c>
      <c r="R12" s="35"/>
      <c r="S12" s="23"/>
      <c r="T12" s="23"/>
      <c r="U12" s="23"/>
      <c r="V12" s="23"/>
    </row>
    <row r="13" spans="3:22" ht="16.5" customHeight="1" thickBot="1">
      <c r="C13" s="25" t="str">
        <f>+'(1)'!C13</f>
        <v>합계</v>
      </c>
      <c r="D13" s="55">
        <f>SUM((D4-D5-D6-D7-D8-D9)*$E$1+D11)</f>
        <v>12294084.033</v>
      </c>
      <c r="E13" s="25" t="str">
        <f>+'[1](1)'!E13</f>
        <v>합계</v>
      </c>
      <c r="F13" s="56">
        <f>SUM(F4:F12)</f>
        <v>12293370</v>
      </c>
      <c r="G13" s="57"/>
      <c r="H13" s="25" t="str">
        <f t="shared" si="2"/>
        <v>합계</v>
      </c>
      <c r="I13" s="55">
        <f>SUM((I4-I5-I6-I7-I8-I9)*$E$1+I11)</f>
        <v>8460039.222000001</v>
      </c>
      <c r="J13" s="25" t="str">
        <f t="shared" ref="J13" si="5">+E13</f>
        <v>합계</v>
      </c>
      <c r="K13" s="56">
        <f>IF(K8=0,0,SUM(K4:K12)-F8)</f>
        <v>8460620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35"/>
      <c r="S13" s="23"/>
      <c r="T13" s="23"/>
      <c r="U13" s="23"/>
      <c r="V13" s="23"/>
    </row>
    <row r="14" spans="3:22" ht="16.5" customHeight="1" thickBot="1">
      <c r="C14" s="32"/>
      <c r="D14" s="23"/>
      <c r="E14" s="23"/>
      <c r="F14" s="62">
        <f>SUM(F13-D13)</f>
        <v>-714.03299999982119</v>
      </c>
      <c r="G14" s="23"/>
      <c r="H14" s="23"/>
      <c r="I14" s="23"/>
      <c r="J14" s="23"/>
      <c r="K14" s="62">
        <f>SUM(K13-I13)</f>
        <v>580.77799999900162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20754123.254999999</v>
      </c>
      <c r="P14" s="34" t="str">
        <f t="shared" si="4"/>
        <v>합계</v>
      </c>
      <c r="Q14" s="64">
        <f>SUM(Q5:Q13)</f>
        <v>20753990</v>
      </c>
      <c r="R14" s="23"/>
      <c r="S14" s="23"/>
      <c r="T14" s="23"/>
      <c r="U14" s="23"/>
      <c r="V14" s="23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-133.25500000081956</v>
      </c>
      <c r="R15" s="23"/>
      <c r="S15" s="23"/>
      <c r="T15" s="23"/>
      <c r="U15" s="23"/>
      <c r="V15" s="23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23"/>
      <c r="S16" s="23"/>
      <c r="T16" s="23"/>
      <c r="U16" s="23"/>
      <c r="V16" s="23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23"/>
      <c r="S17" s="23"/>
      <c r="T17" s="23"/>
      <c r="U17" s="23"/>
      <c r="V17" s="23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23"/>
      <c r="S18" s="23"/>
      <c r="T18" s="23"/>
      <c r="U18" s="23"/>
      <c r="V18" s="23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10</v>
      </c>
      <c r="Q19" s="43">
        <f>SUM(P19*1000)</f>
        <v>10000</v>
      </c>
      <c r="R19" s="23"/>
      <c r="S19" s="23"/>
      <c r="T19" s="23"/>
      <c r="U19" s="23"/>
      <c r="V19" s="23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36</v>
      </c>
      <c r="Q20" s="48">
        <f>SUM(P20*1000)</f>
        <v>36000</v>
      </c>
      <c r="R20" s="23"/>
      <c r="S20" s="23"/>
      <c r="T20" s="23"/>
      <c r="U20" s="23"/>
      <c r="V20" s="23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9</v>
      </c>
      <c r="Q21" s="48">
        <v>0</v>
      </c>
      <c r="R21" s="23"/>
      <c r="S21" s="23"/>
      <c r="T21" s="23"/>
      <c r="U21" s="23"/>
      <c r="V21" s="23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2</v>
      </c>
      <c r="Q22" s="48">
        <f>SUM(P22*1000)</f>
        <v>2000</v>
      </c>
      <c r="R22" s="23" t="s">
        <v>59</v>
      </c>
      <c r="S22" s="23"/>
      <c r="T22" s="23"/>
      <c r="U22" s="23"/>
      <c r="V22" s="23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27</v>
      </c>
      <c r="Q23" s="48">
        <v>0</v>
      </c>
      <c r="R23" s="23"/>
      <c r="S23" s="23"/>
      <c r="T23" s="23"/>
      <c r="U23" s="23"/>
      <c r="V23" s="23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 t="shared" si="9"/>
        <v>모바일</v>
      </c>
      <c r="F24" s="39"/>
      <c r="G24" s="23"/>
      <c r="H24" s="37" t="str">
        <f t="shared" si="10"/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11</v>
      </c>
      <c r="Q24" s="48">
        <v>0</v>
      </c>
      <c r="R24" s="23"/>
      <c r="S24" s="23"/>
      <c r="T24" s="23"/>
      <c r="U24" s="23"/>
      <c r="V24" s="23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75</v>
      </c>
      <c r="Q25" s="71"/>
      <c r="R25" s="23"/>
      <c r="S25" s="23"/>
      <c r="T25" s="23"/>
      <c r="U25" s="23"/>
      <c r="V25" s="23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2">+C26</f>
        <v>합계</v>
      </c>
      <c r="I26" s="55">
        <f>SUM((I17-I18-I19-I20-I21-I22)*$E$1+I24)</f>
        <v>0</v>
      </c>
      <c r="J26" s="25" t="str">
        <f t="shared" ref="J26" si="13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170</v>
      </c>
      <c r="Q26" s="64">
        <f>SUM(Q19:Q25)</f>
        <v>48000</v>
      </c>
      <c r="R26" s="23"/>
      <c r="S26" s="23"/>
      <c r="T26" s="23"/>
      <c r="U26" s="23"/>
      <c r="V26" s="23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23"/>
      <c r="Q27" s="23"/>
      <c r="R27" s="23"/>
      <c r="S27" s="23"/>
      <c r="T27" s="23"/>
      <c r="U27" s="23"/>
      <c r="V27" s="23"/>
    </row>
    <row r="28" spans="3:22" ht="27.75" customHeight="1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07" t="s">
        <v>53</v>
      </c>
      <c r="O28" s="96" t="s">
        <v>54</v>
      </c>
      <c r="P28" s="96" t="s">
        <v>55</v>
      </c>
      <c r="Q28" s="97" t="s">
        <v>56</v>
      </c>
      <c r="R28" s="23"/>
      <c r="S28" s="23"/>
      <c r="T28" s="23"/>
      <c r="U28" s="23"/>
      <c r="V28" s="23"/>
    </row>
    <row r="29" spans="3:22" ht="27.75" customHeight="1" thickBot="1">
      <c r="C29" s="84"/>
      <c r="D29" s="84"/>
      <c r="E29" s="84"/>
      <c r="F29" s="84"/>
      <c r="G29" s="23"/>
      <c r="H29" s="84"/>
      <c r="I29" s="84"/>
      <c r="J29" s="84"/>
      <c r="K29" s="84"/>
      <c r="L29" s="23"/>
      <c r="M29" s="23"/>
      <c r="N29" s="108"/>
      <c r="O29" s="98">
        <v>16371</v>
      </c>
      <c r="P29" s="99">
        <v>16373</v>
      </c>
      <c r="Q29" s="100">
        <f>P29-O29</f>
        <v>2</v>
      </c>
      <c r="R29" s="23"/>
      <c r="S29" s="23"/>
      <c r="T29" s="23"/>
      <c r="U29" s="23"/>
      <c r="V29" s="23"/>
    </row>
    <row r="30" spans="3:22" ht="27.75" customHeight="1">
      <c r="C30" s="84"/>
      <c r="D30" s="23"/>
      <c r="E30" s="84"/>
      <c r="F30" s="32"/>
      <c r="G30" s="23"/>
      <c r="H30" s="84"/>
      <c r="I30" s="23"/>
      <c r="J30" s="84"/>
      <c r="K30" s="32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3:22" ht="27.75" customHeight="1">
      <c r="C31" s="84"/>
      <c r="D31" s="23"/>
      <c r="E31" s="84"/>
      <c r="F31" s="32"/>
      <c r="G31" s="23"/>
      <c r="H31" s="84"/>
      <c r="I31" s="23"/>
      <c r="J31" s="84"/>
      <c r="K31" s="32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3:22" ht="27.75" customHeight="1">
      <c r="C32" s="84"/>
      <c r="D32" s="85"/>
      <c r="E32" s="84"/>
      <c r="F32" s="32"/>
      <c r="G32" s="23"/>
      <c r="H32" s="84"/>
      <c r="I32" s="85"/>
      <c r="J32" s="84"/>
      <c r="K32" s="32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3:22" ht="27.75" customHeight="1">
      <c r="C33" s="84"/>
      <c r="D33" s="85"/>
      <c r="E33" s="84"/>
      <c r="F33" s="32"/>
      <c r="G33" s="23"/>
      <c r="H33" s="84"/>
      <c r="I33" s="85"/>
      <c r="J33" s="84"/>
      <c r="K33" s="32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3:22" ht="27.75" customHeight="1">
      <c r="C34" s="84"/>
      <c r="D34" s="85"/>
      <c r="E34" s="84"/>
      <c r="F34" s="32"/>
      <c r="G34" s="23"/>
      <c r="H34" s="84"/>
      <c r="I34" s="85"/>
      <c r="J34" s="84"/>
      <c r="K34" s="32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3:22" ht="27.75" customHeight="1">
      <c r="C35" s="84"/>
      <c r="D35" s="85"/>
      <c r="E35" s="84"/>
      <c r="F35" s="32"/>
      <c r="G35" s="23"/>
      <c r="H35" s="84"/>
      <c r="I35" s="85"/>
      <c r="J35" s="84"/>
      <c r="K35" s="32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3:22" ht="27.75" customHeight="1">
      <c r="C36" s="84"/>
      <c r="D36" s="85"/>
      <c r="E36" s="84"/>
      <c r="F36" s="32"/>
      <c r="G36" s="23"/>
      <c r="H36" s="84"/>
      <c r="I36" s="85"/>
      <c r="J36" s="84"/>
      <c r="K36" s="32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3:22" ht="27.75" customHeight="1">
      <c r="C37" s="84"/>
      <c r="D37" s="23"/>
      <c r="E37" s="84"/>
      <c r="F37" s="32"/>
      <c r="G37" s="23"/>
      <c r="H37" s="84"/>
      <c r="I37" s="23"/>
      <c r="J37" s="84"/>
      <c r="K37" s="32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3:22" ht="27.75" customHeight="1">
      <c r="C38" s="86"/>
      <c r="E38" s="86"/>
      <c r="F38" s="87"/>
      <c r="H38" s="86"/>
      <c r="J38" s="86"/>
      <c r="K38" s="87"/>
    </row>
    <row r="39" spans="3:22" ht="27.75" customHeight="1">
      <c r="C39" s="86"/>
      <c r="E39" s="86"/>
      <c r="F39" s="87"/>
      <c r="H39" s="86"/>
      <c r="J39" s="86"/>
      <c r="K39" s="87"/>
    </row>
    <row r="40" spans="3:22" ht="27.75" customHeight="1">
      <c r="F40" s="87"/>
      <c r="K40" s="8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4:O24"/>
    <mergeCell ref="N25:O25"/>
    <mergeCell ref="N22:O22"/>
    <mergeCell ref="N23:O23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C1:V40"/>
  <sheetViews>
    <sheetView topLeftCell="A7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2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2.2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8.375" style="9" customWidth="1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3</v>
      </c>
      <c r="D1" s="8" t="s">
        <v>0</v>
      </c>
      <c r="E1" s="95">
        <f>+'(2)'!E1</f>
        <v>1052</v>
      </c>
      <c r="F1" s="1"/>
      <c r="G1" s="1"/>
      <c r="H1" s="1"/>
      <c r="I1" s="1"/>
      <c r="J1" s="1"/>
      <c r="K1" s="1"/>
      <c r="L1" s="17">
        <f>+ROUND(+O5*0.584/1000,3)</f>
        <v>11.385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7">
        <f>ROUND((+'(2)'!L2*(C1-1)+L1)/C1,3)</f>
        <v>12.904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38.712000000000003</v>
      </c>
      <c r="M3" s="14" t="s">
        <v>10</v>
      </c>
      <c r="N3" s="1"/>
      <c r="O3" s="1"/>
      <c r="P3" s="124" t="str">
        <f>+'(1)'!C1&amp;"년"&amp;'(1)'!E1&amp;"월"&amp;C1&amp;"일"</f>
        <v>2023년2월3일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11580.058999999999</v>
      </c>
      <c r="E4" s="29" t="str">
        <f>+'[1](1)'!E4</f>
        <v>고액권</v>
      </c>
      <c r="F4" s="31">
        <v>367000</v>
      </c>
      <c r="G4" s="23"/>
      <c r="H4" s="29" t="str">
        <f>+C4</f>
        <v>판매량</v>
      </c>
      <c r="I4" s="30">
        <v>7914.857</v>
      </c>
      <c r="J4" s="37" t="str">
        <f>+'[1](1)'!J4</f>
        <v>고액권</v>
      </c>
      <c r="K4" s="31">
        <v>310000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27352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4000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/>
      <c r="L5" s="2"/>
      <c r="M5" s="16"/>
      <c r="N5" s="40" t="str">
        <f>+C4</f>
        <v>판매량</v>
      </c>
      <c r="O5" s="41">
        <f>SUM(D4+I4+D17+I17+D35+I35)</f>
        <v>19494.915999999997</v>
      </c>
      <c r="P5" s="42" t="str">
        <f>+E4</f>
        <v>고액권</v>
      </c>
      <c r="Q5" s="43">
        <f>SUM(F4+K4+F17+K17+F35+K35)</f>
        <v>677000</v>
      </c>
      <c r="R5" s="6">
        <v>13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197.839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4000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197.839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49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11569248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19587171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>
        <v>10000</v>
      </c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19587171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450.29700000000003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46.311999999999998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10000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-15760.395</v>
      </c>
      <c r="E11" s="37" t="str">
        <f>+'[1](1)'!E11</f>
        <v>모바일</v>
      </c>
      <c r="F11" s="39">
        <v>5000</v>
      </c>
      <c r="G11" s="23"/>
      <c r="H11" s="82" t="str">
        <f t="shared" si="2"/>
        <v>-</v>
      </c>
      <c r="I11" s="50">
        <f>SUM(I10*-35)</f>
        <v>-1620.9199999999998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496.60900000000004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-17381.315000000002</v>
      </c>
      <c r="P12" s="46" t="str">
        <f t="shared" si="4"/>
        <v>모바일</v>
      </c>
      <c r="Q12" s="48">
        <f>SUM(F11+K11+F24+K24+F42+K42)</f>
        <v>5000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11958335.045</v>
      </c>
      <c r="E13" s="25" t="str">
        <f>+'[1](1)'!E13</f>
        <v>합계</v>
      </c>
      <c r="F13" s="56">
        <f>SUM(F4:F12)</f>
        <v>11955248</v>
      </c>
      <c r="G13" s="57"/>
      <c r="H13" s="25" t="str">
        <f t="shared" si="2"/>
        <v>합계</v>
      </c>
      <c r="I13" s="55">
        <f>SUM((I4-I5-I6-I7-I8-I9)*$E$1+I11)</f>
        <v>8324808.6440000003</v>
      </c>
      <c r="J13" s="25" t="str">
        <f t="shared" ref="J13" si="5">+E13</f>
        <v>합계</v>
      </c>
      <c r="K13" s="56">
        <f>IF(K8=0,0,SUM(K4:K12)-F8)</f>
        <v>8327923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-3087.0449999999255</v>
      </c>
      <c r="G14" s="23"/>
      <c r="H14" s="23"/>
      <c r="I14" s="23"/>
      <c r="J14" s="23"/>
      <c r="K14" s="62">
        <f>SUM(K13-I13)</f>
        <v>3114.3559999996796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20283143.688999996</v>
      </c>
      <c r="P14" s="34" t="str">
        <f t="shared" si="4"/>
        <v>합계</v>
      </c>
      <c r="Q14" s="64">
        <f>SUM(Q5:Q13)</f>
        <v>20283171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27.310999999754131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15</v>
      </c>
      <c r="Q19" s="43">
        <f>SUM(P19*1000)</f>
        <v>15000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14</v>
      </c>
      <c r="Q20" s="48">
        <f>SUM(P20*1000)</f>
        <v>14000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9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10</v>
      </c>
      <c r="Q22" s="48">
        <f>SUM(P22*1000)</f>
        <v>10000</v>
      </c>
      <c r="R22" s="23" t="s">
        <v>60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13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89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151</v>
      </c>
      <c r="Q26" s="64">
        <f>SUM(Q19:Q25)</f>
        <v>39000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16373</v>
      </c>
      <c r="P29" s="99">
        <v>16383</v>
      </c>
      <c r="Q29" s="100">
        <f>P29-O29</f>
        <v>10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C1:V40"/>
  <sheetViews>
    <sheetView topLeftCell="A10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25" style="9" customWidth="1"/>
    <col min="5" max="5" width="11.25" style="9" bestFit="1" customWidth="1"/>
    <col min="6" max="6" width="11.2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4</v>
      </c>
      <c r="D1" s="8" t="s">
        <v>0</v>
      </c>
      <c r="E1" s="95">
        <f>+'(3)'!E1</f>
        <v>1052</v>
      </c>
      <c r="F1" s="1"/>
      <c r="G1" s="1"/>
      <c r="H1" s="1"/>
      <c r="I1" s="1"/>
      <c r="J1" s="1"/>
      <c r="K1" s="1"/>
      <c r="L1" s="17">
        <f>+ROUND(+O5*0.584/1000,3)</f>
        <v>11.064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7">
        <f>ROUND((+'(3)'!L2*(C1-1)+L1)/C1,3)</f>
        <v>12.444000000000001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49.776000000000003</v>
      </c>
      <c r="M3" s="14" t="s">
        <v>10</v>
      </c>
      <c r="N3" s="1"/>
      <c r="O3" s="1"/>
      <c r="P3" s="124" t="str">
        <f>+'(1)'!C1&amp;"년"&amp;'(1)'!E1&amp;"월"&amp;C1&amp;"일"</f>
        <v>2023년2월4일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11274.808000000001</v>
      </c>
      <c r="E4" s="29" t="str">
        <f>+'[1](1)'!E4</f>
        <v>고액권</v>
      </c>
      <c r="F4" s="31">
        <v>220000</v>
      </c>
      <c r="G4" s="23"/>
      <c r="H4" s="29" t="str">
        <f>+C4</f>
        <v>판매량</v>
      </c>
      <c r="I4" s="30">
        <v>7670.857</v>
      </c>
      <c r="J4" s="37" t="str">
        <f>+'[1](1)'!J4</f>
        <v>고액권</v>
      </c>
      <c r="K4" s="31">
        <v>250000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43621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2000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4000</v>
      </c>
      <c r="L5" s="2"/>
      <c r="M5" s="16"/>
      <c r="N5" s="40" t="str">
        <f>+C4</f>
        <v>판매량</v>
      </c>
      <c r="O5" s="41">
        <f>SUM(D4+I4+D17+I17+D35+I35)</f>
        <v>18945.665000000001</v>
      </c>
      <c r="P5" s="42" t="str">
        <f>+E4</f>
        <v>고액권</v>
      </c>
      <c r="Q5" s="43">
        <f>SUM(F4+K4+F17+K17+F35+K35)</f>
        <v>470000</v>
      </c>
      <c r="R5" s="6">
        <v>12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143.71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6000</v>
      </c>
      <c r="R6" s="6">
        <v>1.7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143.71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11479365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19292915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19292915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108.485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41.372999999999998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-3796.9749999999999</v>
      </c>
      <c r="E11" s="37" t="str">
        <f>+'[1](1)'!E11</f>
        <v>모바일</v>
      </c>
      <c r="F11" s="39">
        <v>5000</v>
      </c>
      <c r="G11" s="23"/>
      <c r="H11" s="82" t="str">
        <f t="shared" si="2"/>
        <v>-</v>
      </c>
      <c r="I11" s="50">
        <f>SUM(I10*-35)</f>
        <v>-1448.0549999999998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149.858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-5245.03</v>
      </c>
      <c r="P12" s="46" t="str">
        <f t="shared" si="4"/>
        <v>모바일</v>
      </c>
      <c r="Q12" s="48">
        <f>SUM(F11+K11+F24+K24+F42+K42)</f>
        <v>5000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11706118.121000003</v>
      </c>
      <c r="E13" s="25" t="str">
        <f>+'[1](1)'!E13</f>
        <v>합계</v>
      </c>
      <c r="F13" s="56">
        <f>SUM(F4:F12)</f>
        <v>11706365</v>
      </c>
      <c r="G13" s="57"/>
      <c r="H13" s="25" t="str">
        <f t="shared" si="2"/>
        <v>합계</v>
      </c>
      <c r="I13" s="55">
        <f>SUM((I4-I5-I6-I7-I8-I9)*$E$1+I11)</f>
        <v>8068293.5090000005</v>
      </c>
      <c r="J13" s="25" t="str">
        <f t="shared" ref="J13" si="5">+E13</f>
        <v>합계</v>
      </c>
      <c r="K13" s="56">
        <f>IF(K8=0,0,SUM(K4:K12)-F8)</f>
        <v>8067550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246.87899999693036</v>
      </c>
      <c r="G14" s="23"/>
      <c r="H14" s="23"/>
      <c r="I14" s="23"/>
      <c r="J14" s="23"/>
      <c r="K14" s="62">
        <f>SUM(K13-I13)</f>
        <v>-743.50900000054389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19774411.629999999</v>
      </c>
      <c r="P14" s="34" t="str">
        <f t="shared" si="4"/>
        <v>합계</v>
      </c>
      <c r="Q14" s="64">
        <f>SUM(Q5:Q13)</f>
        <v>19773915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-496.63000000361353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14</v>
      </c>
      <c r="Q19" s="43">
        <f>SUM(P19*1000)</f>
        <v>14000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31</v>
      </c>
      <c r="Q20" s="48">
        <f>SUM(P20*1000)</f>
        <v>31000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7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</v>
      </c>
      <c r="Q22" s="48">
        <f>SUM(P22*1000)</f>
        <v>1000</v>
      </c>
      <c r="R22" s="23" t="s">
        <v>61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24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4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118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199</v>
      </c>
      <c r="Q26" s="64">
        <f>SUM(Q19:Q25)</f>
        <v>46000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16383</v>
      </c>
      <c r="P29" s="99">
        <v>16384</v>
      </c>
      <c r="Q29" s="100">
        <f>P29-O29</f>
        <v>1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C1:V40"/>
  <sheetViews>
    <sheetView topLeftCell="A4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5</v>
      </c>
      <c r="D1" s="8" t="s">
        <v>0</v>
      </c>
      <c r="E1" s="95">
        <f>+'(4)'!E1</f>
        <v>1052</v>
      </c>
      <c r="F1" s="1"/>
      <c r="G1" s="1"/>
      <c r="H1" s="1"/>
      <c r="I1" s="93"/>
      <c r="J1" s="1"/>
      <c r="K1" s="1"/>
      <c r="L1" s="17">
        <f>+ROUND(+O5*0.584/1000,3)</f>
        <v>7.58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94"/>
      <c r="E2" s="1"/>
      <c r="F2" s="1"/>
      <c r="G2" s="1"/>
      <c r="H2" s="1">
        <v>2</v>
      </c>
      <c r="I2" s="94"/>
      <c r="J2" s="1"/>
      <c r="K2" s="1"/>
      <c r="L2" s="17">
        <f>ROUND((+'(4)'!L2*(C1-1)+L1)/C1,3)</f>
        <v>11.471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57.355000000000004</v>
      </c>
      <c r="M3" s="14" t="s">
        <v>10</v>
      </c>
      <c r="N3" s="1"/>
      <c r="O3" s="1"/>
      <c r="P3" s="124" t="str">
        <f>+'(1)'!C1&amp;"년"&amp;'(1)'!E1&amp;"월"&amp;C1&amp;"일"</f>
        <v>2023년2월5일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8313.36</v>
      </c>
      <c r="E4" s="29" t="str">
        <f>+'[1](1)'!E4</f>
        <v>고액권</v>
      </c>
      <c r="F4" s="31">
        <v>210000</v>
      </c>
      <c r="G4" s="23"/>
      <c r="H4" s="29" t="str">
        <f>+C4</f>
        <v>판매량</v>
      </c>
      <c r="I4" s="30">
        <v>4666.2299999999996</v>
      </c>
      <c r="J4" s="37" t="str">
        <f>+'[1](1)'!J4</f>
        <v>고액권</v>
      </c>
      <c r="K4" s="31">
        <v>190000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30949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1000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4000</v>
      </c>
      <c r="L5" s="2"/>
      <c r="M5" s="16"/>
      <c r="N5" s="40" t="str">
        <f>+C4</f>
        <v>판매량</v>
      </c>
      <c r="O5" s="41">
        <f>SUM(D4+I4+D17+I17+D35+I35)</f>
        <v>12979.59</v>
      </c>
      <c r="P5" s="42" t="str">
        <f>+E4</f>
        <v>고액권</v>
      </c>
      <c r="Q5" s="43">
        <f>SUM(F4+K4+F17+K17+F35+K35)</f>
        <v>400000</v>
      </c>
      <c r="R5" s="6">
        <v>12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/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5000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>
        <v>402</v>
      </c>
      <c r="L7" s="2"/>
      <c r="M7" s="16"/>
      <c r="N7" s="46" t="str">
        <f t="shared" ref="N7:N14" si="3">+C6</f>
        <v>외상전표</v>
      </c>
      <c r="O7" s="49">
        <f>SUM(D6+I6+D19+I19+D37+I37)</f>
        <v>0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8511964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13226554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402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13226554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58.325000000000003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0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-2041.375</v>
      </c>
      <c r="E11" s="37" t="str">
        <f>+'[1](1)'!E11</f>
        <v>모바일</v>
      </c>
      <c r="F11" s="39"/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58.325000000000003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>
        <v>20000</v>
      </c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-2041.375</v>
      </c>
      <c r="P12" s="46" t="str">
        <f t="shared" si="4"/>
        <v>모바일</v>
      </c>
      <c r="Q12" s="48">
        <f>SUM(F11+K11+F24+K24+F42+K42)</f>
        <v>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8743613.3450000007</v>
      </c>
      <c r="E13" s="25" t="str">
        <f>+'[1](1)'!E13</f>
        <v>합계</v>
      </c>
      <c r="F13" s="56">
        <f>SUM(F4:F12)</f>
        <v>8742964</v>
      </c>
      <c r="G13" s="57"/>
      <c r="H13" s="25" t="str">
        <f t="shared" si="2"/>
        <v>합계</v>
      </c>
      <c r="I13" s="55">
        <f>SUM((I4-I5-I6-I7-I8-I9)*$E$1+I11)</f>
        <v>4908873.96</v>
      </c>
      <c r="J13" s="25" t="str">
        <f t="shared" ref="J13" si="5">+E13</f>
        <v>합계</v>
      </c>
      <c r="K13" s="56">
        <f>IF(K8=0,0,SUM(K4:K12)-F8)</f>
        <v>4908992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20000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-649.34500000067055</v>
      </c>
      <c r="G14" s="23"/>
      <c r="H14" s="23"/>
      <c r="I14" s="23"/>
      <c r="J14" s="23"/>
      <c r="K14" s="62">
        <f>SUM(K13-I13)</f>
        <v>118.04000000003725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13652487.305</v>
      </c>
      <c r="P14" s="34" t="str">
        <f t="shared" si="4"/>
        <v>합계</v>
      </c>
      <c r="Q14" s="64">
        <f>SUM(Q5:Q13)</f>
        <v>13651956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-531.3050000006333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7</v>
      </c>
      <c r="Q19" s="43">
        <f>SUM(P19*1000)</f>
        <v>7000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45</v>
      </c>
      <c r="Q20" s="48">
        <f>SUM(P20*1000)</f>
        <v>45000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4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2</v>
      </c>
      <c r="Q22" s="48">
        <f>SUM(P22*1000)</f>
        <v>2000</v>
      </c>
      <c r="R22" s="23" t="s">
        <v>62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8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/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83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149</v>
      </c>
      <c r="Q26" s="64">
        <f>SUM(Q19:Q25)</f>
        <v>54000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16384</v>
      </c>
      <c r="P29" s="99">
        <v>16386</v>
      </c>
      <c r="Q29" s="100">
        <f>P29-O29</f>
        <v>2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2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6</v>
      </c>
      <c r="D1" s="8" t="s">
        <v>0</v>
      </c>
      <c r="E1" s="95">
        <f>+'(5)'!E1</f>
        <v>1052</v>
      </c>
      <c r="F1" s="1"/>
      <c r="G1" s="1"/>
      <c r="H1" s="1"/>
      <c r="I1" s="1"/>
      <c r="J1" s="1"/>
      <c r="K1" s="1"/>
      <c r="L1" s="17">
        <f>+ROUND(+O5*0.584/1000,3)</f>
        <v>11.467000000000001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7">
        <f>ROUND((+'(5)'!L2*(C1-1)+L1)/C1,3)</f>
        <v>11.47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68.820000000000007</v>
      </c>
      <c r="M3" s="14" t="s">
        <v>10</v>
      </c>
      <c r="N3" s="1"/>
      <c r="O3" s="1"/>
      <c r="P3" s="124" t="str">
        <f>+'(1)'!C1&amp;"년"&amp;'(1)'!E1&amp;"월"&amp;C1&amp;"일"</f>
        <v>2023년2월6일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11795.519</v>
      </c>
      <c r="E4" s="29" t="str">
        <f>+'[1](1)'!E4</f>
        <v>고액권</v>
      </c>
      <c r="F4" s="31">
        <v>385000</v>
      </c>
      <c r="G4" s="23"/>
      <c r="H4" s="29" t="str">
        <f>+C4</f>
        <v>판매량</v>
      </c>
      <c r="I4" s="30">
        <v>7839.2809999999999</v>
      </c>
      <c r="J4" s="37" t="str">
        <f>+'[1](1)'!J4</f>
        <v>고액권</v>
      </c>
      <c r="K4" s="31">
        <v>250000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47138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2000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4000</v>
      </c>
      <c r="L5" s="2"/>
      <c r="M5" s="16"/>
      <c r="N5" s="40" t="str">
        <f>+C4</f>
        <v>판매량</v>
      </c>
      <c r="O5" s="41">
        <f>SUM(D4+I4+D17+I17+D35+I35)</f>
        <v>19634.8</v>
      </c>
      <c r="P5" s="42" t="str">
        <f>+E4</f>
        <v>고액권</v>
      </c>
      <c r="Q5" s="43">
        <f>SUM(F4+K4+F17+K17+F35+K35)</f>
        <v>635000</v>
      </c>
      <c r="R5" s="6">
        <v>12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380.23599999999999</v>
      </c>
      <c r="E6" s="101" t="str">
        <f>+'[1](1)'!E6</f>
        <v>블루/레드포인트</v>
      </c>
      <c r="F6" s="39">
        <v>11600</v>
      </c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6000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>
        <v>567</v>
      </c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380.23599999999999</v>
      </c>
      <c r="P7" s="102" t="str">
        <f t="shared" ref="P7:P14" si="4">+E6</f>
        <v>블루/레드포인트</v>
      </c>
      <c r="Q7" s="48">
        <f>SUM(F6+K6+F19+K19+F37+K37)</f>
        <v>11600</v>
      </c>
      <c r="R7" s="4" t="s">
        <v>64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11503208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19601062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567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19601062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309.67200000000003</v>
      </c>
      <c r="E10" s="37" t="str">
        <f>+'[1](1)'!E10</f>
        <v>OK케시백</v>
      </c>
      <c r="F10" s="39">
        <v>39165</v>
      </c>
      <c r="G10" s="23"/>
      <c r="H10" s="37" t="str">
        <f t="shared" si="2"/>
        <v>고객우대</v>
      </c>
      <c r="I10" s="45">
        <v>57.337000000000003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-10838.52</v>
      </c>
      <c r="E11" s="37" t="str">
        <f>+'[1](1)'!E11</f>
        <v>모바일</v>
      </c>
      <c r="F11" s="39">
        <v>5000</v>
      </c>
      <c r="G11" s="23"/>
      <c r="H11" s="82" t="str">
        <f t="shared" si="2"/>
        <v>-</v>
      </c>
      <c r="I11" s="50">
        <f>SUM(I10*-35)</f>
        <v>-2006.7950000000001</v>
      </c>
      <c r="J11" s="51" t="str">
        <f>+'[1](1)'!J11</f>
        <v>모바일</v>
      </c>
      <c r="K11" s="39">
        <v>5000</v>
      </c>
      <c r="L11" s="2"/>
      <c r="M11" s="16"/>
      <c r="N11" s="46" t="str">
        <f t="shared" si="3"/>
        <v>고객우대</v>
      </c>
      <c r="O11" s="49">
        <f>SUM(D10+I10+D23+I23+D41+I41)</f>
        <v>367.00900000000001</v>
      </c>
      <c r="P11" s="46" t="str">
        <f t="shared" si="4"/>
        <v>OK케시백</v>
      </c>
      <c r="Q11" s="48">
        <f>SUM(F10+K10+F23+K23+F41+K41)</f>
        <v>39165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>
        <v>49892</v>
      </c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-12845.315000000001</v>
      </c>
      <c r="P12" s="46" t="str">
        <f t="shared" si="4"/>
        <v>모바일</v>
      </c>
      <c r="Q12" s="48">
        <f>SUM(F11+K11+F24+K24+F42+K42)</f>
        <v>10000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11998039.196</v>
      </c>
      <c r="E13" s="25" t="str">
        <f>+'[1](1)'!E13</f>
        <v>합계</v>
      </c>
      <c r="F13" s="56">
        <f>SUM(F4:F12)</f>
        <v>11996432</v>
      </c>
      <c r="G13" s="57"/>
      <c r="H13" s="25" t="str">
        <f t="shared" si="2"/>
        <v>합계</v>
      </c>
      <c r="I13" s="55">
        <f>SUM((I4-I5-I6-I7-I8-I9)*$E$1+I11)</f>
        <v>8244916.8169999998</v>
      </c>
      <c r="J13" s="25" t="str">
        <f t="shared" ref="J13" si="5">+E13</f>
        <v>합계</v>
      </c>
      <c r="K13" s="56">
        <f>IF(K8=0,0,SUM(K4:K12)-F8)</f>
        <v>8356854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49892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-1607.1960000004619</v>
      </c>
      <c r="G14" s="23"/>
      <c r="H14" s="23"/>
      <c r="I14" s="23"/>
      <c r="J14" s="23"/>
      <c r="K14" s="62">
        <f>SUM(K13-I13)</f>
        <v>111937.18300000019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20242956.012999997</v>
      </c>
      <c r="P14" s="34" t="str">
        <f t="shared" si="4"/>
        <v>합계</v>
      </c>
      <c r="Q14" s="64">
        <f>SUM(Q5:Q13)</f>
        <v>20353286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110329.98699999973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16</v>
      </c>
      <c r="Q19" s="43">
        <f>SUM(P19*1000)</f>
        <v>16000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26</v>
      </c>
      <c r="Q20" s="48">
        <f>SUM(P20*1000)</f>
        <v>26000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13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5</v>
      </c>
      <c r="Q22" s="48">
        <f>SUM(P22*1000)</f>
        <v>5000</v>
      </c>
      <c r="R22" s="23" t="s">
        <v>63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26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12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101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199</v>
      </c>
      <c r="Q26" s="64">
        <f>SUM(Q19:Q25)</f>
        <v>47000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16386</v>
      </c>
      <c r="P29" s="99">
        <v>16391</v>
      </c>
      <c r="Q29" s="100">
        <f>P29-O29</f>
        <v>5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7</v>
      </c>
      <c r="D1" s="8" t="s">
        <v>0</v>
      </c>
      <c r="E1" s="95">
        <f>+'(6)'!E1</f>
        <v>1052</v>
      </c>
      <c r="F1" s="1"/>
      <c r="G1" s="1"/>
      <c r="H1" s="1"/>
      <c r="I1" s="1"/>
      <c r="J1" s="1"/>
      <c r="K1" s="1"/>
      <c r="L1" s="17">
        <f>+ROUND(+O5*0.584/1000,3)</f>
        <v>11.573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7">
        <f>ROUND((+'(6)'!L2*(C1-1)+L1)/C1,3)</f>
        <v>11.484999999999999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80.394999999999996</v>
      </c>
      <c r="M3" s="14" t="s">
        <v>10</v>
      </c>
      <c r="N3" s="1"/>
      <c r="O3" s="1"/>
      <c r="P3" s="124" t="str">
        <f>+'(1)'!C1&amp;"년"&amp;'(1)'!E1&amp;"월"&amp;C1&amp;"일"</f>
        <v>2023년2월7일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11831.88</v>
      </c>
      <c r="E4" s="29" t="str">
        <f>+'[1](1)'!E4</f>
        <v>고액권</v>
      </c>
      <c r="F4" s="31">
        <v>160000</v>
      </c>
      <c r="G4" s="23"/>
      <c r="H4" s="29" t="str">
        <f>+C4</f>
        <v>판매량</v>
      </c>
      <c r="I4" s="30">
        <v>7984.5879999999997</v>
      </c>
      <c r="J4" s="37" t="str">
        <f>+'[1](1)'!J4</f>
        <v>고액권</v>
      </c>
      <c r="K4" s="31">
        <v>170000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27533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1000</v>
      </c>
      <c r="L5" s="2"/>
      <c r="M5" s="16"/>
      <c r="N5" s="40" t="str">
        <f>+C4</f>
        <v>판매량</v>
      </c>
      <c r="O5" s="41">
        <f>SUM(D4+I4+D17+I17+D35+I35)</f>
        <v>19816.468000000001</v>
      </c>
      <c r="P5" s="42" t="str">
        <f>+E4</f>
        <v>고액권</v>
      </c>
      <c r="Q5" s="43">
        <f>SUM(F4+K4+F17+K17+F35+K35)</f>
        <v>330000</v>
      </c>
      <c r="R5" s="6">
        <v>13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236.50800000000001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22.207999999999998</v>
      </c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1000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>
        <v>576</v>
      </c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258.71600000000001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11965461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20169859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576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20169859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133.95099999999999</v>
      </c>
      <c r="E10" s="37" t="str">
        <f>+'[1](1)'!E10</f>
        <v>OK케시백</v>
      </c>
      <c r="F10" s="39">
        <v>32000</v>
      </c>
      <c r="G10" s="23"/>
      <c r="H10" s="37" t="str">
        <f t="shared" si="2"/>
        <v>고객우대</v>
      </c>
      <c r="I10" s="45">
        <v>41.161000000000001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-4688.2849999999999</v>
      </c>
      <c r="E11" s="37" t="str">
        <f>+'[1](1)'!E11</f>
        <v>모바일</v>
      </c>
      <c r="F11" s="39">
        <v>35000</v>
      </c>
      <c r="G11" s="23"/>
      <c r="H11" s="82" t="str">
        <f t="shared" si="2"/>
        <v>-</v>
      </c>
      <c r="I11" s="50">
        <f>SUM(I10*-35)</f>
        <v>-1440.635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175.11199999999999</v>
      </c>
      <c r="P11" s="46" t="str">
        <f t="shared" si="4"/>
        <v>OK케시백</v>
      </c>
      <c r="Q11" s="48">
        <f>SUM(F10+K10+F23+K23+F41+K41)</f>
        <v>32000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-6128.92</v>
      </c>
      <c r="P12" s="46" t="str">
        <f t="shared" si="4"/>
        <v>모바일</v>
      </c>
      <c r="Q12" s="48">
        <f>SUM(F11+K11+F24+K24+F42+K42)</f>
        <v>35000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12193643.058999998</v>
      </c>
      <c r="E13" s="25" t="str">
        <f>+'[1](1)'!E13</f>
        <v>합계</v>
      </c>
      <c r="F13" s="56">
        <f>SUM(F4:F12)</f>
        <v>12193037</v>
      </c>
      <c r="G13" s="57"/>
      <c r="H13" s="25" t="str">
        <f t="shared" si="2"/>
        <v>합계</v>
      </c>
      <c r="I13" s="55">
        <f>SUM((I4-I5-I6-I7-I8-I9)*$E$1+I11)</f>
        <v>8374983.125</v>
      </c>
      <c r="J13" s="25" t="str">
        <f t="shared" ref="J13" si="5">+E13</f>
        <v>합계</v>
      </c>
      <c r="K13" s="56">
        <f>IF(K8=0,0,SUM(K4:K12)-F8)</f>
        <v>8375398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-606.05899999849498</v>
      </c>
      <c r="G14" s="23"/>
      <c r="H14" s="23"/>
      <c r="I14" s="23"/>
      <c r="J14" s="23"/>
      <c r="K14" s="62">
        <f>SUM(K13-I13)</f>
        <v>414.875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20568626.184</v>
      </c>
      <c r="P14" s="34" t="str">
        <f t="shared" si="4"/>
        <v>합계</v>
      </c>
      <c r="Q14" s="64">
        <f>SUM(Q5:Q13)</f>
        <v>20568435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-191.18399999849498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8</v>
      </c>
      <c r="Q19" s="43">
        <f>SUM(P19*1000)</f>
        <v>8000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39</v>
      </c>
      <c r="Q20" s="48">
        <f>SUM(P20*1000)</f>
        <v>39000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9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3</v>
      </c>
      <c r="Q22" s="48">
        <f>SUM(P22*1000)</f>
        <v>3000</v>
      </c>
      <c r="R22" s="23" t="s">
        <v>63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29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10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80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178</v>
      </c>
      <c r="Q26" s="64">
        <f>SUM(Q19:Q25)</f>
        <v>50000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16391</v>
      </c>
      <c r="P29" s="99">
        <v>16394</v>
      </c>
      <c r="Q29" s="100">
        <f>P29-O29</f>
        <v>3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C1:V40"/>
  <sheetViews>
    <sheetView topLeftCell="A7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2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2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8</v>
      </c>
      <c r="D1" s="8" t="s">
        <v>0</v>
      </c>
      <c r="E1" s="95">
        <f>+'(7)'!E1</f>
        <v>1052</v>
      </c>
      <c r="F1" s="1"/>
      <c r="G1" s="1"/>
      <c r="H1" s="1"/>
      <c r="I1" s="1"/>
      <c r="J1" s="1"/>
      <c r="K1" s="1"/>
      <c r="L1" s="18">
        <f>+ROUND(+O5*0.584/1000,3)</f>
        <v>12.327999999999999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ROUND((+'(7)'!L2*(C1-1)+L1)/C1,3)</f>
        <v>11.59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">
        <v>66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92.72</v>
      </c>
      <c r="M3" s="14" t="s">
        <v>10</v>
      </c>
      <c r="N3" s="1"/>
      <c r="O3" s="1"/>
      <c r="P3" s="124" t="str">
        <f>+'(1)'!C1&amp;"년"&amp;'(1)'!E1&amp;"월"&amp;C1&amp;"일"</f>
        <v>2023년2월8일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12183.352000000001</v>
      </c>
      <c r="E4" s="29" t="str">
        <f>+'[1](1)'!E4</f>
        <v>고액권</v>
      </c>
      <c r="F4" s="31">
        <v>165000</v>
      </c>
      <c r="G4" s="23"/>
      <c r="H4" s="29" t="str">
        <f>+C4</f>
        <v>판매량</v>
      </c>
      <c r="I4" s="30">
        <v>8926.5570000000007</v>
      </c>
      <c r="J4" s="37" t="str">
        <f>+'[1](1)'!J4</f>
        <v>고액권</v>
      </c>
      <c r="K4" s="31">
        <v>130000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42397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2000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2000</v>
      </c>
      <c r="L5" s="2"/>
      <c r="M5" s="16"/>
      <c r="N5" s="40" t="str">
        <f>+C4</f>
        <v>판매량</v>
      </c>
      <c r="O5" s="41">
        <f>SUM(D4+I4+D17+I17+D35+I35)</f>
        <v>21109.909</v>
      </c>
      <c r="P5" s="42" t="str">
        <f>+E4</f>
        <v>고액권</v>
      </c>
      <c r="Q5" s="43">
        <f>SUM(F4+K4+F17+K17+F35+K35)</f>
        <v>295000</v>
      </c>
      <c r="R5" s="6">
        <v>13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383.10199999999998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26.292000000000002</v>
      </c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4000</v>
      </c>
      <c r="R6" s="6">
        <v>2.1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>
        <v>638</v>
      </c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409.39400000000001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12170631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21347443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638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21347443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365.92</v>
      </c>
      <c r="E10" s="37" t="str">
        <f>+'[1](1)'!E10</f>
        <v>OK케시백</v>
      </c>
      <c r="F10" s="39">
        <v>37000</v>
      </c>
      <c r="G10" s="23"/>
      <c r="H10" s="37" t="str">
        <f t="shared" si="2"/>
        <v>고객우대</v>
      </c>
      <c r="I10" s="45">
        <v>56.921999999999997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-12807.2</v>
      </c>
      <c r="E11" s="37" t="str">
        <f>+'[1](1)'!E11</f>
        <v>모바일</v>
      </c>
      <c r="F11" s="39">
        <v>25000</v>
      </c>
      <c r="G11" s="23"/>
      <c r="H11" s="82" t="str">
        <f t="shared" si="2"/>
        <v>-</v>
      </c>
      <c r="I11" s="50">
        <f>SUM(I10*-35)</f>
        <v>-1992.27</v>
      </c>
      <c r="J11" s="51" t="str">
        <f>+'[1](1)'!J11</f>
        <v>모바일</v>
      </c>
      <c r="K11" s="39">
        <v>4000</v>
      </c>
      <c r="L11" s="2"/>
      <c r="M11" s="16"/>
      <c r="N11" s="46" t="str">
        <f t="shared" si="3"/>
        <v>고객우대</v>
      </c>
      <c r="O11" s="49">
        <f>SUM(D10+I10+D23+I23+D41+I41)</f>
        <v>422.84199999999998</v>
      </c>
      <c r="P11" s="46" t="str">
        <f t="shared" si="4"/>
        <v>OK케시백</v>
      </c>
      <c r="Q11" s="48">
        <f>SUM(F10+K10+F23+K23+F41+K41)</f>
        <v>37000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>
        <v>47945</v>
      </c>
      <c r="L12" s="2"/>
      <c r="M12" s="16"/>
      <c r="N12" s="46" t="str">
        <f t="shared" si="3"/>
        <v>-</v>
      </c>
      <c r="O12" s="50">
        <f>SUM(O11*-35)</f>
        <v>-14799.47</v>
      </c>
      <c r="P12" s="46" t="str">
        <f t="shared" si="4"/>
        <v>모바일</v>
      </c>
      <c r="Q12" s="48">
        <f>SUM(F11+K11+F24+K24+F42+K42)</f>
        <v>29000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12401055.800000001</v>
      </c>
      <c r="E13" s="25" t="str">
        <f>+'[1](1)'!E13</f>
        <v>합계</v>
      </c>
      <c r="F13" s="56">
        <f>SUM(F4:F12)</f>
        <v>12400269</v>
      </c>
      <c r="G13" s="57"/>
      <c r="H13" s="25" t="str">
        <f t="shared" si="2"/>
        <v>합계</v>
      </c>
      <c r="I13" s="55">
        <f>SUM((I4-I5-I6-I7-I8-I9)*$E$1+I11)</f>
        <v>9361086.5100000016</v>
      </c>
      <c r="J13" s="25" t="str">
        <f t="shared" ref="J13" si="5">+E13</f>
        <v>합계</v>
      </c>
      <c r="K13" s="56">
        <f>IF(K8=0,0,SUM(K4:K12)-F8)</f>
        <v>9360757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47945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-786.80000000074506</v>
      </c>
      <c r="G14" s="23"/>
      <c r="H14" s="23"/>
      <c r="I14" s="23"/>
      <c r="J14" s="23"/>
      <c r="K14" s="62">
        <f>SUM(K13-I13)</f>
        <v>-329.51000000163913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21762142.310000002</v>
      </c>
      <c r="P14" s="34" t="str">
        <f t="shared" si="4"/>
        <v>합계</v>
      </c>
      <c r="Q14" s="64">
        <f>SUM(Q5:Q13)</f>
        <v>21761026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-1116.3100000023842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21</v>
      </c>
      <c r="Q19" s="43">
        <f>SUM(P19*1000)</f>
        <v>21000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18</v>
      </c>
      <c r="Q20" s="48">
        <f>SUM(P20*1000)</f>
        <v>18000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9</v>
      </c>
      <c r="Q21" s="48"/>
      <c r="R21" s="1" t="s">
        <v>65</v>
      </c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3</v>
      </c>
      <c r="Q22" s="48">
        <f>SUM(P22*1000)</f>
        <v>3000</v>
      </c>
      <c r="R22" s="1"/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27</v>
      </c>
      <c r="Q23" s="48"/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13</v>
      </c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99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190</v>
      </c>
      <c r="Q26" s="64">
        <f>SUM(Q19:Q25)</f>
        <v>42000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16394</v>
      </c>
      <c r="P29" s="99">
        <v>16397</v>
      </c>
      <c r="Q29" s="100">
        <f>P29-O29</f>
        <v>3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2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9</v>
      </c>
      <c r="D1" s="8" t="s">
        <v>0</v>
      </c>
      <c r="E1" s="95">
        <f>+'(8)'!E1</f>
        <v>1052</v>
      </c>
      <c r="F1" s="1"/>
      <c r="G1" s="1"/>
      <c r="H1" s="1"/>
      <c r="I1" s="1"/>
      <c r="J1" s="1"/>
      <c r="K1" s="1"/>
      <c r="L1" s="18">
        <f>+ROUND(+O5*0.584/1000,3)</f>
        <v>11.18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ROUND((+'(8)'!L2*(C1-1)+L1)/C1,3)</f>
        <v>11.544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103.896</v>
      </c>
      <c r="M3" s="14" t="s">
        <v>10</v>
      </c>
      <c r="N3" s="1"/>
      <c r="O3" s="1"/>
      <c r="P3" s="124" t="str">
        <f>+'(1)'!C1&amp;"년"&amp;'(1)'!E1&amp;"월"&amp;C1&amp;"일"</f>
        <v>2023년2월9일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11055.633</v>
      </c>
      <c r="E4" s="29" t="str">
        <f>+'[1](1)'!E4</f>
        <v>고액권</v>
      </c>
      <c r="F4" s="31">
        <v>140000</v>
      </c>
      <c r="G4" s="23"/>
      <c r="H4" s="29" t="str">
        <f>+C4</f>
        <v>판매량</v>
      </c>
      <c r="I4" s="30">
        <v>8088.7049999999999</v>
      </c>
      <c r="J4" s="37" t="str">
        <f>+'[1](1)'!J4</f>
        <v>고액권</v>
      </c>
      <c r="K4" s="31">
        <v>410000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22845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2000</v>
      </c>
      <c r="L5" s="2"/>
      <c r="M5" s="16"/>
      <c r="N5" s="40" t="str">
        <f>+C4</f>
        <v>판매량</v>
      </c>
      <c r="O5" s="41">
        <f>SUM(D4+I4+D17+I17+D35+I35)</f>
        <v>19144.338</v>
      </c>
      <c r="P5" s="42" t="str">
        <f>+E4</f>
        <v>고액권</v>
      </c>
      <c r="Q5" s="43">
        <f>SUM(F4+K4+F17+K17+F35+K35)</f>
        <v>550000</v>
      </c>
      <c r="R5" s="6">
        <v>14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201.28399999999999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2000</v>
      </c>
      <c r="R6" s="6">
        <v>2.1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>
        <v>442</v>
      </c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201.28399999999999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11265489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19358571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442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19358571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360.69200000000001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110.456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-12624.220000000001</v>
      </c>
      <c r="E11" s="37" t="str">
        <f>+'[1](1)'!E11</f>
        <v>모바일</v>
      </c>
      <c r="F11" s="39"/>
      <c r="G11" s="23"/>
      <c r="H11" s="82" t="str">
        <f t="shared" si="2"/>
        <v>-</v>
      </c>
      <c r="I11" s="50">
        <f>SUM(I10*-35)</f>
        <v>-3865.96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471.14800000000002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-16490.18</v>
      </c>
      <c r="P12" s="46" t="str">
        <f t="shared" si="4"/>
        <v>모바일</v>
      </c>
      <c r="Q12" s="48">
        <f>SUM(F11+K11+F24+K24+F42+K42)</f>
        <v>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11406150.927999999</v>
      </c>
      <c r="E13" s="25" t="str">
        <f>+'[1](1)'!E13</f>
        <v>합계</v>
      </c>
      <c r="F13" s="56">
        <f>SUM(F4:F12)</f>
        <v>11405931</v>
      </c>
      <c r="G13" s="57"/>
      <c r="H13" s="25" t="str">
        <f t="shared" si="2"/>
        <v>합계</v>
      </c>
      <c r="I13" s="55">
        <f>SUM((I4-I5-I6-I7-I8-I9)*$E$1+I11)</f>
        <v>8505451.6999999993</v>
      </c>
      <c r="J13" s="25" t="str">
        <f t="shared" ref="J13" si="5">+E13</f>
        <v>합계</v>
      </c>
      <c r="K13" s="56">
        <f>IF(K8=0,0,SUM(K4:K12)-F8)</f>
        <v>8505082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-219.92799999937415</v>
      </c>
      <c r="G14" s="23"/>
      <c r="H14" s="23"/>
      <c r="I14" s="23"/>
      <c r="J14" s="23"/>
      <c r="K14" s="62">
        <f>SUM(K13-I13)</f>
        <v>-369.69999999925494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19911602.627999999</v>
      </c>
      <c r="P14" s="34" t="str">
        <f t="shared" si="4"/>
        <v>합계</v>
      </c>
      <c r="Q14" s="64">
        <f>SUM(Q5:Q13)</f>
        <v>19911013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-589.62799999862909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11</v>
      </c>
      <c r="Q19" s="43">
        <f>SUM(P19*1000)</f>
        <v>11000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35</v>
      </c>
      <c r="Q20" s="48">
        <f>SUM(P20*1000)</f>
        <v>35000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7</v>
      </c>
      <c r="Q21" s="48" t="s">
        <v>68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2</v>
      </c>
      <c r="Q22" s="48">
        <f>SUM(P22*1000)</f>
        <v>2000</v>
      </c>
      <c r="R22" s="1" t="s">
        <v>67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26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6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91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178</v>
      </c>
      <c r="Q26" s="64">
        <f>SUM(Q19:Q25)</f>
        <v>48000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16397</v>
      </c>
      <c r="P29" s="99">
        <v>16399</v>
      </c>
      <c r="Q29" s="100">
        <f>P29-O29</f>
        <v>2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10</v>
      </c>
      <c r="D1" s="8" t="s">
        <v>0</v>
      </c>
      <c r="E1" s="95">
        <f>+'(9)'!E1</f>
        <v>1052</v>
      </c>
      <c r="F1" s="1"/>
      <c r="G1" s="1"/>
      <c r="H1" s="1"/>
      <c r="I1" s="1"/>
      <c r="J1" s="1"/>
      <c r="K1" s="1"/>
      <c r="L1" s="18">
        <f>+ROUND(+O5*0.584/1000,3)</f>
        <v>12.172000000000001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ROUND((+'(9)'!L2*(C1-1)+L1)/C1,3)</f>
        <v>11.606999999999999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116.07</v>
      </c>
      <c r="M3" s="14" t="s">
        <v>10</v>
      </c>
      <c r="N3" s="1"/>
      <c r="O3" s="1"/>
      <c r="P3" s="124" t="str">
        <f>+'(1)'!C1&amp;"년"&amp;'(1)'!E1&amp;"월"&amp;C1&amp;"일"</f>
        <v>2023년2월10일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12395.097</v>
      </c>
      <c r="E4" s="29" t="str">
        <f>+'[1](1)'!E4</f>
        <v>고액권</v>
      </c>
      <c r="F4" s="31">
        <v>190000</v>
      </c>
      <c r="G4" s="23"/>
      <c r="H4" s="29" t="str">
        <f>+C4</f>
        <v>판매량</v>
      </c>
      <c r="I4" s="30">
        <v>8447.8809999999994</v>
      </c>
      <c r="J4" s="37" t="str">
        <f>+'[1](1)'!J4</f>
        <v>고액권</v>
      </c>
      <c r="K4" s="31">
        <v>120000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38267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3000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/>
      <c r="L5" s="2"/>
      <c r="M5" s="16"/>
      <c r="N5" s="40" t="str">
        <f>+C4</f>
        <v>판매량</v>
      </c>
      <c r="O5" s="41">
        <f>SUM(D4+I4+D17+I17+D35+I35)</f>
        <v>20842.977999999999</v>
      </c>
      <c r="P5" s="42" t="str">
        <f>+E4</f>
        <v>고액권</v>
      </c>
      <c r="Q5" s="43">
        <f>SUM(F4+K4+F17+K17+F35+K35)</f>
        <v>310000</v>
      </c>
      <c r="R5" s="6">
        <v>14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291.52100000000002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3000</v>
      </c>
      <c r="R6" s="6">
        <v>2.2000000000000002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291.52100000000002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12418275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21174691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>
        <v>50000</v>
      </c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21174691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266.49700000000001</v>
      </c>
      <c r="E10" s="37" t="str">
        <f>+'[1](1)'!E10</f>
        <v>OK케시백</v>
      </c>
      <c r="F10" s="39">
        <v>2000</v>
      </c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50000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-9327.3950000000004</v>
      </c>
      <c r="E11" s="37" t="str">
        <f>+'[1](1)'!E11</f>
        <v>모바일</v>
      </c>
      <c r="F11" s="39">
        <v>60000</v>
      </c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266.49700000000001</v>
      </c>
      <c r="P11" s="46" t="str">
        <f t="shared" si="4"/>
        <v>OK케시백</v>
      </c>
      <c r="Q11" s="48">
        <f>SUM(F10+K10+F23+K23+F41+K41)</f>
        <v>2000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-9327.3950000000004</v>
      </c>
      <c r="P12" s="46" t="str">
        <f t="shared" si="4"/>
        <v>모바일</v>
      </c>
      <c r="Q12" s="48">
        <f>SUM(F11+K11+F24+K24+F42+K42)</f>
        <v>60000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12723634.557</v>
      </c>
      <c r="E13" s="25" t="str">
        <f>+'[1](1)'!E13</f>
        <v>합계</v>
      </c>
      <c r="F13" s="56">
        <f>SUM(F4:F12)</f>
        <v>12723275</v>
      </c>
      <c r="G13" s="57"/>
      <c r="H13" s="25" t="str">
        <f t="shared" si="2"/>
        <v>합계</v>
      </c>
      <c r="I13" s="55">
        <f>SUM((I4-I5-I6-I7-I8-I9)*$E$1+I11)</f>
        <v>8887170.811999999</v>
      </c>
      <c r="J13" s="25" t="str">
        <f t="shared" ref="J13" si="5">+E13</f>
        <v>합계</v>
      </c>
      <c r="K13" s="56">
        <f>IF(K8=0,0,SUM(K4:K12)-F8)</f>
        <v>8876416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-359.5570000000298</v>
      </c>
      <c r="G14" s="23"/>
      <c r="H14" s="23"/>
      <c r="I14" s="23"/>
      <c r="J14" s="23"/>
      <c r="K14" s="62">
        <f>SUM(K13-I13)</f>
        <v>-10754.811999998987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21610805.368999999</v>
      </c>
      <c r="P14" s="34" t="str">
        <f t="shared" si="4"/>
        <v>합계</v>
      </c>
      <c r="Q14" s="64">
        <f>SUM(Q5:Q13)</f>
        <v>21599691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-11114.368999999017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37</v>
      </c>
      <c r="Q19" s="43">
        <f>SUM(P19*1000)</f>
        <v>37000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109</v>
      </c>
      <c r="Q20" s="48">
        <f>SUM(P20*1000)</f>
        <v>109000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28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13</v>
      </c>
      <c r="Q22" s="48">
        <f>SUM(P22*1000)</f>
        <v>13000</v>
      </c>
      <c r="R22" s="1" t="s">
        <v>69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37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25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90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339</v>
      </c>
      <c r="Q26" s="64">
        <f>SUM(Q19:Q25)</f>
        <v>159000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16399</v>
      </c>
      <c r="P29" s="99">
        <v>16412</v>
      </c>
      <c r="Q29" s="100">
        <f>P29-O29</f>
        <v>13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25" style="9" customWidth="1"/>
    <col min="7" max="7" width="5" style="9" customWidth="1"/>
    <col min="8" max="8" width="9" style="9"/>
    <col min="9" max="9" width="11.25" style="9" customWidth="1"/>
    <col min="10" max="10" width="11.25" style="9" bestFit="1" customWidth="1"/>
    <col min="11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11</v>
      </c>
      <c r="D1" s="8" t="s">
        <v>0</v>
      </c>
      <c r="E1" s="95">
        <f>+'(10)'!E1</f>
        <v>1052</v>
      </c>
      <c r="F1" s="1"/>
      <c r="G1" s="1"/>
      <c r="H1" s="1"/>
      <c r="I1" s="1"/>
      <c r="J1" s="1"/>
      <c r="K1" s="1"/>
      <c r="L1" s="18">
        <f>+ROUND(+O5*0.584/1000,3)</f>
        <v>11.297000000000001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ROUND((+'(10)'!L2*(C1-1)+L1)/C1,3)</f>
        <v>11.579000000000001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127.369</v>
      </c>
      <c r="M3" s="14" t="s">
        <v>10</v>
      </c>
      <c r="N3" s="1"/>
      <c r="O3" s="1"/>
      <c r="P3" s="124" t="str">
        <f>+'(1)'!C1&amp;"년"&amp;'(1)'!E1&amp;"월"&amp;C1&amp;"일"</f>
        <v>2023년2월11일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11265.300999999999</v>
      </c>
      <c r="E4" s="29" t="str">
        <f>+'[1](1)'!E4</f>
        <v>고액권</v>
      </c>
      <c r="F4" s="31">
        <v>60000</v>
      </c>
      <c r="G4" s="23"/>
      <c r="H4" s="29" t="str">
        <f>+C4</f>
        <v>판매량</v>
      </c>
      <c r="I4" s="30">
        <v>8078.3969999999999</v>
      </c>
      <c r="J4" s="37" t="str">
        <f>+'[1](1)'!J4</f>
        <v>고액권</v>
      </c>
      <c r="K4" s="31">
        <v>230000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18471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2000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2000</v>
      </c>
      <c r="L5" s="2"/>
      <c r="M5" s="16"/>
      <c r="N5" s="40" t="str">
        <f>+C4</f>
        <v>판매량</v>
      </c>
      <c r="O5" s="41">
        <f>SUM(D4+I4+D17+I17+D35+I35)</f>
        <v>19343.698</v>
      </c>
      <c r="P5" s="42" t="str">
        <f>+E4</f>
        <v>고액권</v>
      </c>
      <c r="Q5" s="43">
        <f>SUM(F4+K4+F17+K17+F35+K35)</f>
        <v>290000</v>
      </c>
      <c r="R5" s="6">
        <v>18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51.732999999999997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4000</v>
      </c>
      <c r="R6" s="6">
        <v>2.4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51.732999999999997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11691901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f>8266483+F8</f>
        <v>19958384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19958384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105.279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-3684.7649999999999</v>
      </c>
      <c r="E11" s="37" t="str">
        <f>+'[1](1)'!E11</f>
        <v>모바일</v>
      </c>
      <c r="F11" s="39">
        <v>29000</v>
      </c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105.279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-3684.7649999999999</v>
      </c>
      <c r="P12" s="46" t="str">
        <f t="shared" si="4"/>
        <v>모바일</v>
      </c>
      <c r="Q12" s="48">
        <f>SUM(F11+K11+F24+K24+F42+K42)</f>
        <v>29000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11792988.770999998</v>
      </c>
      <c r="E13" s="25" t="str">
        <f>+'[1](1)'!E13</f>
        <v>합계</v>
      </c>
      <c r="F13" s="56">
        <f>SUM(F4:F12)</f>
        <v>11782901</v>
      </c>
      <c r="G13" s="57"/>
      <c r="H13" s="25" t="str">
        <f t="shared" si="2"/>
        <v>합계</v>
      </c>
      <c r="I13" s="55">
        <f>SUM((I4-I5-I6-I7-I8-I9)*$E$1+I11)</f>
        <v>8498473.6439999994</v>
      </c>
      <c r="J13" s="25" t="str">
        <f t="shared" ref="J13" si="5">+E13</f>
        <v>합계</v>
      </c>
      <c r="K13" s="56">
        <f>IF(K8=0,0,SUM(K4:K12)-F8)</f>
        <v>8498483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-10087.770999997854</v>
      </c>
      <c r="G14" s="23"/>
      <c r="H14" s="23"/>
      <c r="I14" s="23"/>
      <c r="J14" s="23"/>
      <c r="K14" s="62">
        <f>SUM(K13-I13)</f>
        <v>9.3560000006109476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20291462.414999999</v>
      </c>
      <c r="P14" s="34" t="str">
        <f t="shared" si="4"/>
        <v>합계</v>
      </c>
      <c r="Q14" s="64">
        <f>SUM(Q5:Q13)</f>
        <v>20281384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-10078.414999997243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13</v>
      </c>
      <c r="Q19" s="43">
        <f>SUM(P19*1000)</f>
        <v>13000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55</v>
      </c>
      <c r="Q20" s="48">
        <f>SUM(P20*1000)</f>
        <v>55000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7</v>
      </c>
      <c r="Q21" s="48"/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6</v>
      </c>
      <c r="Q22" s="48">
        <f>SUM(P22*1000)</f>
        <v>6000</v>
      </c>
      <c r="R22" s="1" t="s">
        <v>70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25</v>
      </c>
      <c r="Q23" s="48"/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11</v>
      </c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133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250</v>
      </c>
      <c r="Q26" s="64">
        <f>SUM(Q19:Q25)</f>
        <v>74000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16412</v>
      </c>
      <c r="P29" s="99">
        <v>16418</v>
      </c>
      <c r="Q29" s="100">
        <f>P29-O29</f>
        <v>6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12</v>
      </c>
      <c r="D1" s="8" t="s">
        <v>0</v>
      </c>
      <c r="E1" s="95">
        <f>+'(11)'!E1</f>
        <v>1052</v>
      </c>
      <c r="F1" s="1"/>
      <c r="G1" s="1"/>
      <c r="H1" s="1"/>
      <c r="I1" s="1"/>
      <c r="J1" s="1"/>
      <c r="K1" s="1"/>
      <c r="L1" s="18">
        <f>+ROUND(+O5*0.584/1000,3)</f>
        <v>7.9160000000000004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ROUND((+'(11)'!L2*(C1-1)+L1)/C1,3)</f>
        <v>11.273999999999999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135.28799999999998</v>
      </c>
      <c r="M3" s="14" t="s">
        <v>10</v>
      </c>
      <c r="N3" s="1"/>
      <c r="O3" s="1"/>
      <c r="P3" s="124" t="str">
        <f>+'(1)'!C1&amp;"년"&amp;'(1)'!E1&amp;"월"&amp;C1&amp;"일"</f>
        <v>2023년2월12일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8773.6450000000004</v>
      </c>
      <c r="E4" s="29" t="str">
        <f>+'[1](1)'!E4</f>
        <v>고액권</v>
      </c>
      <c r="F4" s="31">
        <v>330000</v>
      </c>
      <c r="G4" s="23"/>
      <c r="H4" s="29" t="str">
        <f>+C4</f>
        <v>판매량</v>
      </c>
      <c r="I4" s="30">
        <v>4781.0569999999998</v>
      </c>
      <c r="J4" s="37" t="str">
        <f>+'[1](1)'!J4</f>
        <v>고액권</v>
      </c>
      <c r="K4" s="31">
        <v>140000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41163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4000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/>
      <c r="L5" s="2"/>
      <c r="M5" s="16"/>
      <c r="N5" s="40" t="str">
        <f>+C4</f>
        <v>판매량</v>
      </c>
      <c r="O5" s="41">
        <f>SUM(D4+I4+D17+I17+D35+I35)</f>
        <v>13554.702000000001</v>
      </c>
      <c r="P5" s="42" t="str">
        <f>+E4</f>
        <v>고액권</v>
      </c>
      <c r="Q5" s="43">
        <f>SUM(F4+K4+F17+K17+F35+K35)</f>
        <v>470000</v>
      </c>
      <c r="R5" s="6">
        <v>12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/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4000</v>
      </c>
      <c r="R6" s="6">
        <v>2.1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>
        <v>635</v>
      </c>
      <c r="L7" s="2"/>
      <c r="M7" s="16"/>
      <c r="N7" s="46" t="str">
        <f t="shared" ref="N7:N14" si="3">+C6</f>
        <v>외상전표</v>
      </c>
      <c r="O7" s="49">
        <f>SUM(D6+I6+D19+I19+D37+I37)</f>
        <v>0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8781102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13670420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635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13670420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121.943</v>
      </c>
      <c r="E10" s="37" t="str">
        <f>+'[1](1)'!E10</f>
        <v>OK케시백</v>
      </c>
      <c r="F10" s="39">
        <v>40000</v>
      </c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-4268.0050000000001</v>
      </c>
      <c r="E11" s="37" t="str">
        <f>+'[1](1)'!E11</f>
        <v>모바일</v>
      </c>
      <c r="F11" s="39">
        <v>14000</v>
      </c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121.943</v>
      </c>
      <c r="P11" s="46" t="str">
        <f t="shared" si="4"/>
        <v>OK케시백</v>
      </c>
      <c r="Q11" s="48">
        <f>SUM(F10+K10+F23+K23+F41+K41)</f>
        <v>40000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>
        <v>55956</v>
      </c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-4268.0050000000001</v>
      </c>
      <c r="P12" s="46" t="str">
        <f t="shared" si="4"/>
        <v>모바일</v>
      </c>
      <c r="Q12" s="48">
        <f>SUM(F11+K11+F24+K24+F42+K42)</f>
        <v>14000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9225606.5350000001</v>
      </c>
      <c r="E13" s="25" t="str">
        <f>+'[1](1)'!E13</f>
        <v>합계</v>
      </c>
      <c r="F13" s="56">
        <f>SUM(F4:F12)</f>
        <v>9225058</v>
      </c>
      <c r="G13" s="57"/>
      <c r="H13" s="25" t="str">
        <f t="shared" si="2"/>
        <v>합계</v>
      </c>
      <c r="I13" s="55">
        <f>SUM((I4-I5-I6-I7-I8-I9)*$E$1+I11)</f>
        <v>5029671.9639999997</v>
      </c>
      <c r="J13" s="25" t="str">
        <f t="shared" ref="J13" si="5">+E13</f>
        <v>합계</v>
      </c>
      <c r="K13" s="56">
        <f>IF(K8=0,0,SUM(K4:K12)-F8)</f>
        <v>5029953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55956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-548.53500000014901</v>
      </c>
      <c r="G14" s="23"/>
      <c r="H14" s="23"/>
      <c r="I14" s="23"/>
      <c r="J14" s="23"/>
      <c r="K14" s="62">
        <f>SUM(K13-I13)</f>
        <v>281.03600000031292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14255278.499</v>
      </c>
      <c r="P14" s="34" t="str">
        <f t="shared" si="4"/>
        <v>합계</v>
      </c>
      <c r="Q14" s="64">
        <f>SUM(Q5:Q13)</f>
        <v>14255011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-267.49899999983609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9</v>
      </c>
      <c r="Q19" s="43">
        <f>SUM(P19*1000)</f>
        <v>9000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24</v>
      </c>
      <c r="Q20" s="48">
        <f>SUM(P20*1000)</f>
        <v>24000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3</v>
      </c>
      <c r="Q21" s="48"/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</v>
      </c>
      <c r="Q22" s="48">
        <f>SUM(P22*1000)</f>
        <v>1000</v>
      </c>
      <c r="R22" s="1" t="s">
        <v>71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20</v>
      </c>
      <c r="Q23" s="48"/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2</v>
      </c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103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162</v>
      </c>
      <c r="Q26" s="64">
        <f>SUM(Q19:Q25)</f>
        <v>34000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16418</v>
      </c>
      <c r="P29" s="99">
        <v>16419</v>
      </c>
      <c r="Q29" s="100">
        <f>P29-O29</f>
        <v>1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13</v>
      </c>
      <c r="D1" s="8" t="s">
        <v>0</v>
      </c>
      <c r="E1" s="95">
        <f>+'(12)'!E1</f>
        <v>1052</v>
      </c>
      <c r="F1" s="1"/>
      <c r="G1" s="1"/>
      <c r="H1" s="1"/>
      <c r="I1" s="1"/>
      <c r="J1" s="1"/>
      <c r="K1" s="1"/>
      <c r="L1" s="18">
        <f>+ROUND(+O5*0.584/1000,3)</f>
        <v>10.47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ROUND((+'(12)'!L2*(C1-1)+L1)/C1,3)</f>
        <v>11.212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145.756</v>
      </c>
      <c r="M3" s="14" t="s">
        <v>10</v>
      </c>
      <c r="N3" s="1"/>
      <c r="O3" s="1"/>
      <c r="P3" s="124" t="str">
        <f>+'(1)'!C1&amp;"년"&amp;'(1)'!E1&amp;"월"&amp;C1&amp;"일"</f>
        <v>2023년2월13일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10714.598</v>
      </c>
      <c r="E4" s="29" t="str">
        <f>+'[1](1)'!E4</f>
        <v>고액권</v>
      </c>
      <c r="F4" s="31">
        <v>230000</v>
      </c>
      <c r="G4" s="23"/>
      <c r="H4" s="29" t="str">
        <f>+C4</f>
        <v>판매량</v>
      </c>
      <c r="I4" s="30">
        <v>7213.5069999999996</v>
      </c>
      <c r="J4" s="37" t="str">
        <f>+'[1](1)'!J4</f>
        <v>고액권</v>
      </c>
      <c r="K4" s="31">
        <v>380000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22823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3000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3000</v>
      </c>
      <c r="L5" s="2"/>
      <c r="M5" s="16"/>
      <c r="N5" s="40" t="str">
        <f>+C4</f>
        <v>판매량</v>
      </c>
      <c r="O5" s="41">
        <f>SUM(D4+I4+D17+I17+D35+I35)</f>
        <v>17928.105</v>
      </c>
      <c r="P5" s="42" t="str">
        <f>+E4</f>
        <v>고액권</v>
      </c>
      <c r="Q5" s="43">
        <f>SUM(F4+K4+F17+K17+F35+K35)</f>
        <v>610000</v>
      </c>
      <c r="R5" s="6">
        <v>15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338.08499999999998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6000</v>
      </c>
      <c r="R6" s="6">
        <v>2.2999999999999998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338.08499999999998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>
        <v>54.582999999999998</v>
      </c>
      <c r="E8" s="37" t="str">
        <f>+'[1](1)'!E8</f>
        <v>신용카드</v>
      </c>
      <c r="F8" s="39">
        <v>10556239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17763267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54.582999999999998</v>
      </c>
      <c r="P9" s="46" t="str">
        <f t="shared" si="4"/>
        <v>신용카드</v>
      </c>
      <c r="Q9" s="48">
        <f>IF(K8=0,F8,IF(F21=0,K8,IF(K21=0,F21,K21)))</f>
        <v>17763267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206.001</v>
      </c>
      <c r="E10" s="37" t="str">
        <f>+'[1](1)'!E10</f>
        <v>OK케시백</v>
      </c>
      <c r="F10" s="39">
        <v>7000</v>
      </c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-7210.0349999999999</v>
      </c>
      <c r="E11" s="37" t="str">
        <f>+'[1](1)'!E11</f>
        <v>모바일</v>
      </c>
      <c r="F11" s="39">
        <v>35000</v>
      </c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206.001</v>
      </c>
      <c r="P11" s="46" t="str">
        <f t="shared" si="4"/>
        <v>OK케시백</v>
      </c>
      <c r="Q11" s="48">
        <f>SUM(F10+K10+F23+K23+F41+K41)</f>
        <v>7000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>
        <v>20000</v>
      </c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-7210.0349999999999</v>
      </c>
      <c r="P12" s="46" t="str">
        <f t="shared" si="4"/>
        <v>모바일</v>
      </c>
      <c r="Q12" s="48">
        <f>SUM(F11+K11+F24+K24+F42+K42)</f>
        <v>35000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10851460.324999999</v>
      </c>
      <c r="E13" s="25" t="str">
        <f>+'[1](1)'!E13</f>
        <v>합계</v>
      </c>
      <c r="F13" s="56">
        <f>SUM(F4:F12)</f>
        <v>10851239</v>
      </c>
      <c r="G13" s="57"/>
      <c r="H13" s="25" t="str">
        <f t="shared" si="2"/>
        <v>합계</v>
      </c>
      <c r="I13" s="55">
        <f>SUM((I4-I5-I6-I7-I8-I9)*$E$1+I11)</f>
        <v>7588609.3639999991</v>
      </c>
      <c r="J13" s="25" t="str">
        <f t="shared" ref="J13" si="5">+E13</f>
        <v>합계</v>
      </c>
      <c r="K13" s="56">
        <f>IF(K8=0,0,SUM(K4:K12)-F8)</f>
        <v>7590028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20000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-221.32499999925494</v>
      </c>
      <c r="G14" s="23"/>
      <c r="H14" s="23"/>
      <c r="I14" s="23"/>
      <c r="J14" s="23"/>
      <c r="K14" s="62">
        <f>SUM(K13-I13)</f>
        <v>1418.6360000008717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18440069.689000003</v>
      </c>
      <c r="P14" s="34" t="str">
        <f t="shared" si="4"/>
        <v>합계</v>
      </c>
      <c r="Q14" s="64">
        <f>SUM(Q5:Q13)</f>
        <v>18441267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1197.3110000016168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12</v>
      </c>
      <c r="Q19" s="43">
        <f>SUM(P19*1000)</f>
        <v>12000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21</v>
      </c>
      <c r="Q20" s="48">
        <f>SUM(P20*1000)</f>
        <v>21000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11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3</v>
      </c>
      <c r="Q22" s="48">
        <f>SUM(P22*1000)</f>
        <v>3000</v>
      </c>
      <c r="R22" s="1" t="s">
        <v>71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23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10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84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164</v>
      </c>
      <c r="Q26" s="64">
        <f>SUM(Q19:Q25)</f>
        <v>36000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16419</v>
      </c>
      <c r="P29" s="99">
        <v>16422</v>
      </c>
      <c r="Q29" s="100">
        <f>P29-O29</f>
        <v>3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14</v>
      </c>
      <c r="D1" s="8" t="s">
        <v>0</v>
      </c>
      <c r="E1" s="95">
        <f>+'(13)'!E1</f>
        <v>1052</v>
      </c>
      <c r="F1" s="1"/>
      <c r="G1" s="1"/>
      <c r="H1" s="1"/>
      <c r="I1" s="1"/>
      <c r="J1" s="1"/>
      <c r="K1" s="1"/>
      <c r="L1" s="18">
        <f>+ROUND(+O5*0.584/1000,3)</f>
        <v>11.683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ROUND((+'(13)'!L2*(C1-1)+L1)/C1,3)</f>
        <v>11.246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157.44400000000002</v>
      </c>
      <c r="M3" s="14" t="s">
        <v>10</v>
      </c>
      <c r="N3" s="1"/>
      <c r="O3" s="1"/>
      <c r="P3" s="124" t="str">
        <f>+'(1)'!C1&amp;"년"&amp;'(1)'!E1&amp;"월"&amp;C1&amp;"일"</f>
        <v>2023년2월14일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11592.745999999999</v>
      </c>
      <c r="E4" s="29" t="str">
        <f>+'[1](1)'!E4</f>
        <v>고액권</v>
      </c>
      <c r="F4" s="31">
        <v>175000</v>
      </c>
      <c r="G4" s="23"/>
      <c r="H4" s="29" t="str">
        <f>+C4</f>
        <v>판매량</v>
      </c>
      <c r="I4" s="30">
        <v>8412.4429999999993</v>
      </c>
      <c r="J4" s="37" t="str">
        <f>+'[1](1)'!J4</f>
        <v>고액권</v>
      </c>
      <c r="K4" s="31">
        <v>165000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38757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3000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4000</v>
      </c>
      <c r="L5" s="2"/>
      <c r="M5" s="16"/>
      <c r="N5" s="40" t="str">
        <f>+C4</f>
        <v>판매량</v>
      </c>
      <c r="O5" s="41">
        <f>SUM(D4+I4+D17+I17+D35+I35)</f>
        <v>20005.188999999998</v>
      </c>
      <c r="P5" s="42" t="str">
        <f>+E4</f>
        <v>고액권</v>
      </c>
      <c r="Q5" s="43">
        <f>SUM(F4+K4+F17+K17+F35+K35)</f>
        <v>340000</v>
      </c>
      <c r="R5" s="6">
        <v>16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291.09800000000001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7000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>
        <v>201</v>
      </c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291.09800000000001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11697430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20336147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201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20336147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291.24900000000002</v>
      </c>
      <c r="E10" s="37" t="str">
        <f>+'[1](1)'!E10</f>
        <v>OK케시백</v>
      </c>
      <c r="F10" s="39">
        <v>2000</v>
      </c>
      <c r="G10" s="23"/>
      <c r="H10" s="37" t="str">
        <f t="shared" si="2"/>
        <v>고객우대</v>
      </c>
      <c r="I10" s="45">
        <v>113.932</v>
      </c>
      <c r="J10" s="37" t="str">
        <f>+'[1](1)'!J10</f>
        <v>OK케시백</v>
      </c>
      <c r="K10" s="39">
        <v>37000</v>
      </c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-10193.715</v>
      </c>
      <c r="E11" s="37" t="str">
        <f>+'[1](1)'!E11</f>
        <v>모바일</v>
      </c>
      <c r="F11" s="39"/>
      <c r="G11" s="23"/>
      <c r="H11" s="82" t="str">
        <f t="shared" si="2"/>
        <v>-</v>
      </c>
      <c r="I11" s="50">
        <f>SUM(I10*-35)</f>
        <v>-3987.62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405.18100000000004</v>
      </c>
      <c r="P11" s="46" t="str">
        <f t="shared" si="4"/>
        <v>OK케시백</v>
      </c>
      <c r="Q11" s="48">
        <f>SUM(F10+K10+F23+K23+F41+K41)</f>
        <v>39000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-14181.335000000001</v>
      </c>
      <c r="P12" s="46" t="str">
        <f t="shared" si="4"/>
        <v>모바일</v>
      </c>
      <c r="Q12" s="48">
        <f>SUM(F11+K11+F24+K24+F42+K42)</f>
        <v>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11879139.980999999</v>
      </c>
      <c r="E13" s="25" t="str">
        <f>+'[1](1)'!E13</f>
        <v>합계</v>
      </c>
      <c r="F13" s="56">
        <f>SUM(F4:F12)</f>
        <v>11877631</v>
      </c>
      <c r="G13" s="57"/>
      <c r="H13" s="25" t="str">
        <f t="shared" si="2"/>
        <v>합계</v>
      </c>
      <c r="I13" s="55">
        <f>SUM((I4-I5-I6-I7-I8-I9)*$E$1+I11)</f>
        <v>8845902.4159999993</v>
      </c>
      <c r="J13" s="25" t="str">
        <f t="shared" ref="J13" si="5">+E13</f>
        <v>합계</v>
      </c>
      <c r="K13" s="56">
        <f>IF(K8=0,0,SUM(K4:K12)-F8)</f>
        <v>8844717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-1508.9809999987483</v>
      </c>
      <c r="G14" s="23"/>
      <c r="H14" s="23"/>
      <c r="I14" s="23"/>
      <c r="J14" s="23"/>
      <c r="K14" s="62">
        <f>SUM(K13-I13)</f>
        <v>-1185.4159999992698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20725042.396999996</v>
      </c>
      <c r="P14" s="34" t="str">
        <f t="shared" si="4"/>
        <v>합계</v>
      </c>
      <c r="Q14" s="64">
        <f>SUM(Q5:Q13)</f>
        <v>20722348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-2694.3969999980181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13</v>
      </c>
      <c r="Q19" s="43">
        <f>SUM(P19*1000)</f>
        <v>13000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26</v>
      </c>
      <c r="Q20" s="48">
        <f>SUM(P20*1000)</f>
        <v>26000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8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9</v>
      </c>
      <c r="Q22" s="48">
        <f>SUM(P22*1000)</f>
        <v>9000</v>
      </c>
      <c r="R22" s="1" t="s">
        <v>72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25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6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93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180</v>
      </c>
      <c r="Q26" s="64">
        <f>SUM(Q19:Q25)</f>
        <v>48000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16422</v>
      </c>
      <c r="P29" s="99">
        <v>16431</v>
      </c>
      <c r="Q29" s="100">
        <f>P29-O29</f>
        <v>9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15</v>
      </c>
      <c r="D1" s="8" t="s">
        <v>0</v>
      </c>
      <c r="E1" s="93">
        <f>+'(14)'!E1</f>
        <v>1052</v>
      </c>
      <c r="F1" s="1"/>
      <c r="G1" s="1"/>
      <c r="H1" s="1"/>
      <c r="I1" s="1"/>
      <c r="J1" s="1"/>
      <c r="K1" s="1"/>
      <c r="L1" s="18">
        <f>+ROUND(+O5*0.584/1000,3)</f>
        <v>11.891999999999999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ROUND((+'(14)'!L2*(C1-1)+L1)/C1,3)</f>
        <v>11.289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169.33500000000001</v>
      </c>
      <c r="M3" s="14" t="s">
        <v>10</v>
      </c>
      <c r="N3" s="1"/>
      <c r="O3" s="1"/>
      <c r="P3" s="124" t="str">
        <f>+'(1)'!C1&amp;"년"&amp;'(1)'!E1&amp;"월"&amp;C1&amp;"일"</f>
        <v>2023년2월15일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11726.84</v>
      </c>
      <c r="E4" s="29" t="str">
        <f>+'[1](1)'!E4</f>
        <v>고액권</v>
      </c>
      <c r="F4" s="31">
        <v>70000</v>
      </c>
      <c r="G4" s="23"/>
      <c r="H4" s="29" t="str">
        <f>+C4</f>
        <v>판매량</v>
      </c>
      <c r="I4" s="30">
        <v>8636.2379999999994</v>
      </c>
      <c r="J4" s="37" t="str">
        <f>+'[1](1)'!J4</f>
        <v>고액권</v>
      </c>
      <c r="K4" s="31">
        <v>265000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17853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1000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4000</v>
      </c>
      <c r="L5" s="2"/>
      <c r="M5" s="16"/>
      <c r="N5" s="40" t="str">
        <f>+C4</f>
        <v>판매량</v>
      </c>
      <c r="O5" s="41">
        <f>SUM(D4+I4+D17+I17+D35+I35)</f>
        <v>20363.078000000001</v>
      </c>
      <c r="P5" s="42" t="str">
        <f>+E4</f>
        <v>고액권</v>
      </c>
      <c r="Q5" s="43">
        <f>SUM(F4+K4+F17+K17+F35+K35)</f>
        <v>335000</v>
      </c>
      <c r="R5" s="6">
        <v>16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255.87299999999999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28.657</v>
      </c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5000</v>
      </c>
      <c r="R6" s="6">
        <v>2.1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>
        <v>490</v>
      </c>
      <c r="G7" s="23"/>
      <c r="H7" s="82" t="str">
        <f t="shared" si="2"/>
        <v>효신(업)</v>
      </c>
      <c r="I7" s="45"/>
      <c r="J7" s="37" t="str">
        <f>+'[1](1)'!J7</f>
        <v>롯대칠성</v>
      </c>
      <c r="K7" s="39">
        <v>395</v>
      </c>
      <c r="L7" s="2"/>
      <c r="M7" s="16"/>
      <c r="N7" s="46" t="str">
        <f t="shared" ref="N7:N14" si="3">+C6</f>
        <v>외상전표</v>
      </c>
      <c r="O7" s="49">
        <f>SUM(D6+I6+D19+I19+D37+I37)</f>
        <v>284.52999999999997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74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11960376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20699289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885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20699289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584.03099999999995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236.87100000000001</v>
      </c>
      <c r="J10" s="37" t="str">
        <f>+'[1](1)'!J10</f>
        <v>OK케시백</v>
      </c>
      <c r="K10" s="39">
        <v>33480</v>
      </c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-20441.084999999999</v>
      </c>
      <c r="E11" s="37" t="str">
        <f>+'[1](1)'!E11</f>
        <v>모바일</v>
      </c>
      <c r="F11" s="39">
        <v>15000</v>
      </c>
      <c r="G11" s="23"/>
      <c r="H11" s="82" t="str">
        <f t="shared" si="2"/>
        <v>-</v>
      </c>
      <c r="I11" s="50">
        <f>SUM(I10*-35)</f>
        <v>-8290.4850000000006</v>
      </c>
      <c r="J11" s="51" t="str">
        <f>+'[1](1)'!J11</f>
        <v>모바일</v>
      </c>
      <c r="K11" s="39">
        <v>4000</v>
      </c>
      <c r="L11" s="2"/>
      <c r="M11" s="16"/>
      <c r="N11" s="46" t="str">
        <f t="shared" si="3"/>
        <v>고객우대</v>
      </c>
      <c r="O11" s="49">
        <f>SUM(D10+I10+D23+I23+D41+I41)</f>
        <v>820.90199999999993</v>
      </c>
      <c r="P11" s="46" t="str">
        <f t="shared" si="4"/>
        <v>OK케시백</v>
      </c>
      <c r="Q11" s="48">
        <f>SUM(F10+K10+F23+K23+F41+K41)</f>
        <v>33480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-28731.569999999996</v>
      </c>
      <c r="P12" s="46" t="str">
        <f t="shared" si="4"/>
        <v>모바일</v>
      </c>
      <c r="Q12" s="48">
        <f>SUM(F11+K11+F24+K24+F42+K42)</f>
        <v>19000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12047016.198999999</v>
      </c>
      <c r="E13" s="25" t="str">
        <f>+'[1](1)'!E13</f>
        <v>합계</v>
      </c>
      <c r="F13" s="56">
        <f>SUM(F4:F12)</f>
        <v>12046866</v>
      </c>
      <c r="G13" s="57"/>
      <c r="H13" s="25" t="str">
        <f t="shared" si="2"/>
        <v>합계</v>
      </c>
      <c r="I13" s="55">
        <f>SUM((I4-I5-I6-I7-I8-I9)*$E$1+I11)</f>
        <v>9046884.727</v>
      </c>
      <c r="J13" s="25" t="str">
        <f t="shared" ref="J13" si="5">+E13</f>
        <v>합계</v>
      </c>
      <c r="K13" s="56">
        <f>IF(K8=0,0,SUM(K4:K12)-F8)</f>
        <v>9045788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-150.19899999909103</v>
      </c>
      <c r="G14" s="23"/>
      <c r="H14" s="23"/>
      <c r="I14" s="23"/>
      <c r="J14" s="23"/>
      <c r="K14" s="62">
        <f>SUM(K13-I13)</f>
        <v>-1096.7269999999553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21093900.926000003</v>
      </c>
      <c r="P14" s="34" t="str">
        <f t="shared" si="4"/>
        <v>합계</v>
      </c>
      <c r="Q14" s="64">
        <f>SUM(Q5:Q13)</f>
        <v>21092654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-1246.9259999990463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17</v>
      </c>
      <c r="Q19" s="43">
        <f>SUM(P19*1000)</f>
        <v>17000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19</v>
      </c>
      <c r="Q20" s="48">
        <f>SUM(P20*1000)</f>
        <v>19000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11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14</v>
      </c>
      <c r="Q22" s="48">
        <f>SUM(P22*1000)</f>
        <v>14000</v>
      </c>
      <c r="R22" s="1" t="s">
        <v>73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23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7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81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172</v>
      </c>
      <c r="Q26" s="64">
        <f>SUM(Q19:Q25)</f>
        <v>50000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16431</v>
      </c>
      <c r="P29" s="99">
        <v>16445</v>
      </c>
      <c r="Q29" s="100">
        <f>P29-O29</f>
        <v>14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16</v>
      </c>
      <c r="D1" s="8" t="s">
        <v>0</v>
      </c>
      <c r="E1" s="93">
        <f>+'(15)'!E1</f>
        <v>1052</v>
      </c>
      <c r="F1" s="1"/>
      <c r="G1" s="1"/>
      <c r="H1" s="1"/>
      <c r="I1" s="1"/>
      <c r="J1" s="1"/>
      <c r="K1" s="1"/>
      <c r="L1" s="18">
        <f>+ROUND(+O5*0.584/1000,3)</f>
        <v>10.840999999999999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ROUND((+'(15)'!L2*(C1-1)+L1)/C1,3)</f>
        <v>11.260999999999999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180.17599999999999</v>
      </c>
      <c r="M3" s="14" t="s">
        <v>10</v>
      </c>
      <c r="N3" s="1"/>
      <c r="O3" s="1"/>
      <c r="P3" s="124" t="str">
        <f>+'(1)'!C1&amp;"년"&amp;'(1)'!E1&amp;"월"&amp;C1&amp;"일"</f>
        <v>2023년2월16일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10709.428</v>
      </c>
      <c r="E4" s="29" t="str">
        <f>+'[1](1)'!E4</f>
        <v>고액권</v>
      </c>
      <c r="F4" s="31">
        <v>240000</v>
      </c>
      <c r="G4" s="23"/>
      <c r="H4" s="29" t="str">
        <f>+C4</f>
        <v>판매량</v>
      </c>
      <c r="I4" s="30">
        <v>7854.2179999999998</v>
      </c>
      <c r="J4" s="37" t="str">
        <f>+'[1](1)'!J4</f>
        <v>고액권</v>
      </c>
      <c r="K4" s="31">
        <v>360000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35206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3000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3000</v>
      </c>
      <c r="L5" s="2"/>
      <c r="M5" s="16"/>
      <c r="N5" s="40" t="str">
        <f>+C4</f>
        <v>판매량</v>
      </c>
      <c r="O5" s="41">
        <f>SUM(D4+I4+D17+I17+D35+I35)</f>
        <v>18563.646000000001</v>
      </c>
      <c r="P5" s="42" t="str">
        <f>+E4</f>
        <v>고액권</v>
      </c>
      <c r="Q5" s="43">
        <f>SUM(F4+K4+F17+K17+F35+K35)</f>
        <v>600000</v>
      </c>
      <c r="R5" s="6">
        <v>14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199.95400000000001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45.670999999999999</v>
      </c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6000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245.625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10805158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18636159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18636159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102.84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0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-3599.4</v>
      </c>
      <c r="E11" s="37" t="str">
        <f>+'[1](1)'!E11</f>
        <v>모바일</v>
      </c>
      <c r="F11" s="39">
        <v>5000</v>
      </c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102.84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>
        <v>20000</v>
      </c>
      <c r="L12" s="2"/>
      <c r="M12" s="16"/>
      <c r="N12" s="46" t="str">
        <f t="shared" si="3"/>
        <v>-</v>
      </c>
      <c r="O12" s="50">
        <f>SUM(O11*-35)</f>
        <v>-3599.4</v>
      </c>
      <c r="P12" s="46" t="str">
        <f t="shared" si="4"/>
        <v>모바일</v>
      </c>
      <c r="Q12" s="48">
        <f>SUM(F11+K11+F24+K24+F42+K42)</f>
        <v>5000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11052367.248</v>
      </c>
      <c r="E13" s="25" t="str">
        <f>+'[1](1)'!E13</f>
        <v>합계</v>
      </c>
      <c r="F13" s="56">
        <f>SUM(F4:F12)</f>
        <v>11053158</v>
      </c>
      <c r="G13" s="57"/>
      <c r="H13" s="25" t="str">
        <f t="shared" si="2"/>
        <v>합계</v>
      </c>
      <c r="I13" s="55">
        <f>SUM((I4-I5-I6-I7-I8-I9)*$E$1+I11)</f>
        <v>8214591.4439999992</v>
      </c>
      <c r="J13" s="25" t="str">
        <f t="shared" ref="J13" si="5">+E13</f>
        <v>합계</v>
      </c>
      <c r="K13" s="56">
        <f>IF(K8=0,0,SUM(K4:K12)-F8)</f>
        <v>8214001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20000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790.75200000032783</v>
      </c>
      <c r="G14" s="23"/>
      <c r="H14" s="23"/>
      <c r="I14" s="23"/>
      <c r="J14" s="23"/>
      <c r="K14" s="62">
        <f>SUM(K13-I13)</f>
        <v>-590.44399999920279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19266958.692000002</v>
      </c>
      <c r="P14" s="34" t="str">
        <f t="shared" si="4"/>
        <v>합계</v>
      </c>
      <c r="Q14" s="64">
        <f>SUM(Q5:Q13)</f>
        <v>19267159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200.30800000112504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8</v>
      </c>
      <c r="Q19" s="43">
        <f>SUM(P19*1000)</f>
        <v>8000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26</v>
      </c>
      <c r="Q20" s="48">
        <f>SUM(P20*1000)</f>
        <v>26000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7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</v>
      </c>
      <c r="Q22" s="48">
        <f>SUM(P22*1000)</f>
        <v>1000</v>
      </c>
      <c r="R22" s="1" t="s">
        <v>75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27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7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81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157</v>
      </c>
      <c r="Q26" s="64">
        <f>SUM(Q19:Q25)</f>
        <v>35000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16445</v>
      </c>
      <c r="P29" s="99">
        <v>16446</v>
      </c>
      <c r="Q29" s="100">
        <f>P29-O29</f>
        <v>1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00000"/>
  </sheetPr>
  <dimension ref="C1:V40"/>
  <sheetViews>
    <sheetView topLeftCell="A4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17</v>
      </c>
      <c r="D1" s="8" t="s">
        <v>0</v>
      </c>
      <c r="E1" s="93">
        <f>+'(16)'!E1</f>
        <v>1052</v>
      </c>
      <c r="F1" s="1"/>
      <c r="G1" s="1"/>
      <c r="H1" s="1"/>
      <c r="I1" s="1"/>
      <c r="J1" s="1"/>
      <c r="K1" s="1"/>
      <c r="L1" s="18">
        <f>+ROUND(+O5*0.584/1000,3)</f>
        <v>12.491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ROUND((+'(16)'!L2*(C1-1)+L1)/C1,3)</f>
        <v>11.333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192.661</v>
      </c>
      <c r="M3" s="14" t="s">
        <v>10</v>
      </c>
      <c r="N3" s="1"/>
      <c r="O3" s="1"/>
      <c r="P3" s="124" t="str">
        <f>+'(1)'!C1&amp;"년"&amp;'(1)'!E1&amp;"월"&amp;C1&amp;"일"</f>
        <v>2023년2월17일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12771.305</v>
      </c>
      <c r="E4" s="29" t="str">
        <f>+'[1](1)'!E4</f>
        <v>고액권</v>
      </c>
      <c r="F4" s="31">
        <v>180000</v>
      </c>
      <c r="G4" s="23"/>
      <c r="H4" s="29" t="str">
        <f>+C4</f>
        <v>판매량</v>
      </c>
      <c r="I4" s="30">
        <v>8616.8719999999994</v>
      </c>
      <c r="J4" s="37" t="str">
        <f>+'[1](1)'!J4</f>
        <v>고액권</v>
      </c>
      <c r="K4" s="31">
        <v>310000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13492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2000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1000</v>
      </c>
      <c r="L5" s="2"/>
      <c r="M5" s="16"/>
      <c r="N5" s="40" t="str">
        <f>+C4</f>
        <v>판매량</v>
      </c>
      <c r="O5" s="41">
        <f>SUM(D4+I4+D17+I17+D35+I35)</f>
        <v>21388.177</v>
      </c>
      <c r="P5" s="42" t="str">
        <f>+E4</f>
        <v>고액권</v>
      </c>
      <c r="Q5" s="43">
        <f>SUM(F4+K4+F17+K17+F35+K35)</f>
        <v>490000</v>
      </c>
      <c r="R5" s="6">
        <v>16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439.74200000000002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3000</v>
      </c>
      <c r="R6" s="6">
        <v>2.2000000000000002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>
        <v>1216</v>
      </c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439.74200000000002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12569685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21320491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1216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>
        <v>50000</v>
      </c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21320491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271.48700000000002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59.92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50000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-9502.0450000000001</v>
      </c>
      <c r="E11" s="37" t="str">
        <f>+'[1](1)'!E11</f>
        <v>모바일</v>
      </c>
      <c r="F11" s="39">
        <v>10000</v>
      </c>
      <c r="G11" s="23"/>
      <c r="H11" s="82" t="str">
        <f t="shared" si="2"/>
        <v>-</v>
      </c>
      <c r="I11" s="50">
        <f>SUM(I10*-35)</f>
        <v>-2097.2000000000003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331.40700000000004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>
        <v>149803</v>
      </c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-11599.245000000001</v>
      </c>
      <c r="P12" s="46" t="str">
        <f t="shared" si="4"/>
        <v>모바일</v>
      </c>
      <c r="Q12" s="48">
        <f>SUM(F11+K11+F24+K24+F42+K42)</f>
        <v>10000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12963302.231000001</v>
      </c>
      <c r="E13" s="25" t="str">
        <f>+'[1](1)'!E13</f>
        <v>합계</v>
      </c>
      <c r="F13" s="56">
        <f>SUM(F4:F12)</f>
        <v>12962704</v>
      </c>
      <c r="G13" s="57"/>
      <c r="H13" s="25" t="str">
        <f t="shared" si="2"/>
        <v>합계</v>
      </c>
      <c r="I13" s="55">
        <f>SUM((I4-I5-I6-I7-I8-I9)*$E$1+I11)</f>
        <v>9062852.1439999994</v>
      </c>
      <c r="J13" s="25" t="str">
        <f t="shared" ref="J13" si="5">+E13</f>
        <v>합계</v>
      </c>
      <c r="K13" s="56">
        <f>IF(K8=0,0,SUM(K4:K12)-F8)</f>
        <v>9061806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149803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-598.23100000061095</v>
      </c>
      <c r="G14" s="23"/>
      <c r="H14" s="23"/>
      <c r="I14" s="23"/>
      <c r="J14" s="23"/>
      <c r="K14" s="62">
        <f>SUM(K13-I13)</f>
        <v>-1046.1439999993891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22026154.375</v>
      </c>
      <c r="P14" s="34" t="str">
        <f t="shared" si="4"/>
        <v>합계</v>
      </c>
      <c r="Q14" s="64">
        <f>SUM(Q5:Q13)</f>
        <v>22024510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-1644.375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9</v>
      </c>
      <c r="Q19" s="43">
        <f>SUM(P19*1000)</f>
        <v>9000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28</v>
      </c>
      <c r="Q20" s="48">
        <f>SUM(P20*1000)</f>
        <v>28000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8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2</v>
      </c>
      <c r="Q22" s="48">
        <f>SUM(P22*1000)</f>
        <v>2000</v>
      </c>
      <c r="R22" s="1" t="s">
        <v>76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17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8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111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183</v>
      </c>
      <c r="Q26" s="64">
        <f>SUM(Q19:Q25)</f>
        <v>39000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16446</v>
      </c>
      <c r="P29" s="99">
        <v>16448</v>
      </c>
      <c r="Q29" s="100">
        <f>P29-O29</f>
        <v>2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C00000"/>
  </sheetPr>
  <dimension ref="C1:V40"/>
  <sheetViews>
    <sheetView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18</v>
      </c>
      <c r="D1" s="8" t="s">
        <v>0</v>
      </c>
      <c r="E1" s="93">
        <f>+'(17)'!E1</f>
        <v>1052</v>
      </c>
      <c r="F1" s="1"/>
      <c r="G1" s="1"/>
      <c r="H1" s="1"/>
      <c r="I1" s="1"/>
      <c r="J1" s="1"/>
      <c r="K1" s="1"/>
      <c r="L1" s="18">
        <f>+ROUND(+O5*0.584/1000,3)</f>
        <v>9.7439999999999998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ROUND((+'(17)'!L2*(C1-1)+L1)/C1,3)</f>
        <v>11.244999999999999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202.41</v>
      </c>
      <c r="M3" s="14" t="s">
        <v>10</v>
      </c>
      <c r="N3" s="1"/>
      <c r="O3" s="1"/>
      <c r="P3" s="124" t="str">
        <f>+'(1)'!C1&amp;"년"&amp;'(1)'!E1&amp;"월"&amp;C1&amp;"일"</f>
        <v>2023년2월18일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9396.1209999999992</v>
      </c>
      <c r="E4" s="29" t="str">
        <f>+'[1](1)'!E4</f>
        <v>고액권</v>
      </c>
      <c r="F4" s="31">
        <v>115000</v>
      </c>
      <c r="G4" s="23"/>
      <c r="H4" s="29" t="str">
        <f>+C4</f>
        <v>판매량</v>
      </c>
      <c r="I4" s="30">
        <v>7288.9740000000002</v>
      </c>
      <c r="J4" s="37" t="str">
        <f>+'[1](1)'!J4</f>
        <v>고액권</v>
      </c>
      <c r="K4" s="31">
        <v>285000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32609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7000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1000</v>
      </c>
      <c r="L5" s="2"/>
      <c r="M5" s="16"/>
      <c r="N5" s="40" t="str">
        <f>+C4</f>
        <v>판매량</v>
      </c>
      <c r="O5" s="41">
        <f>SUM(D4+I4+D17+I17+D35+I35)</f>
        <v>16685.095000000001</v>
      </c>
      <c r="P5" s="42" t="str">
        <f>+E4</f>
        <v>고액권</v>
      </c>
      <c r="Q5" s="43">
        <f>SUM(F4+K4+F17+K17+F35+K35)</f>
        <v>400000</v>
      </c>
      <c r="R5" s="6">
        <v>14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97.929000000000002</v>
      </c>
      <c r="E6" s="101" t="str">
        <f>+'[1](1)'!E6</f>
        <v>블루/레드포인트</v>
      </c>
      <c r="F6" s="39">
        <v>48089</v>
      </c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8000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97.929000000000002</v>
      </c>
      <c r="P7" s="102" t="str">
        <f t="shared" ref="P7:P14" si="4">+E6</f>
        <v>블루/레드포인트</v>
      </c>
      <c r="Q7" s="48">
        <f>SUM(F6+K6+F19+K19+F37+K37)</f>
        <v>48089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9479067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f>7377892+F8</f>
        <v>16856959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16856959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109.137</v>
      </c>
      <c r="E10" s="37" t="str">
        <f>+'[1](1)'!E10</f>
        <v>OK케시백</v>
      </c>
      <c r="F10" s="39">
        <v>40317</v>
      </c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-3819.7950000000001</v>
      </c>
      <c r="E11" s="37" t="str">
        <f>+'[1](1)'!E11</f>
        <v>모바일</v>
      </c>
      <c r="F11" s="39">
        <v>10000</v>
      </c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>
        <v>5000</v>
      </c>
      <c r="L11" s="2"/>
      <c r="M11" s="16"/>
      <c r="N11" s="46" t="str">
        <f t="shared" si="3"/>
        <v>고객우대</v>
      </c>
      <c r="O11" s="49">
        <f>SUM(D10+I10+D23+I23+D41+I41)</f>
        <v>109.137</v>
      </c>
      <c r="P11" s="46" t="str">
        <f t="shared" si="4"/>
        <v>OK케시백</v>
      </c>
      <c r="Q11" s="48">
        <f>SUM(F10+K10+F23+K23+F41+K41)</f>
        <v>40317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>
        <v>77975</v>
      </c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-3819.7950000000001</v>
      </c>
      <c r="P12" s="46" t="str">
        <f t="shared" si="4"/>
        <v>모바일</v>
      </c>
      <c r="Q12" s="48">
        <f>SUM(F11+K11+F24+K24+F42+K42)</f>
        <v>15000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9777878.1889999993</v>
      </c>
      <c r="E13" s="25" t="str">
        <f>+'[1](1)'!E13</f>
        <v>합계</v>
      </c>
      <c r="F13" s="56">
        <f>SUM(F4:F12)</f>
        <v>9777448</v>
      </c>
      <c r="G13" s="57"/>
      <c r="H13" s="25" t="str">
        <f t="shared" si="2"/>
        <v>합계</v>
      </c>
      <c r="I13" s="55">
        <f>SUM((I4-I5-I6-I7-I8-I9)*$E$1+I11)</f>
        <v>7668000.648</v>
      </c>
      <c r="J13" s="25" t="str">
        <f t="shared" ref="J13" si="5">+E13</f>
        <v>합계</v>
      </c>
      <c r="K13" s="56">
        <f>IF(K8=0,0,SUM(K4:K12)-F8)</f>
        <v>7668892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77975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-430.18899999931455</v>
      </c>
      <c r="G14" s="23"/>
      <c r="H14" s="23"/>
      <c r="I14" s="23"/>
      <c r="J14" s="23"/>
      <c r="K14" s="62">
        <f>SUM(K13-I13)</f>
        <v>891.3519999999553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17445878.836999997</v>
      </c>
      <c r="P14" s="34" t="str">
        <f t="shared" si="4"/>
        <v>합계</v>
      </c>
      <c r="Q14" s="64">
        <f>SUM(Q5:Q13)</f>
        <v>17446340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461.16300000064075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9</v>
      </c>
      <c r="Q19" s="43">
        <f>SUM(P19*1000)</f>
        <v>9000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14</v>
      </c>
      <c r="Q20" s="48">
        <f>SUM(P20*1000)</f>
        <v>14000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4</v>
      </c>
      <c r="Q21" s="48"/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4</v>
      </c>
      <c r="Q22" s="48">
        <f>SUM(P22*1000)</f>
        <v>4000</v>
      </c>
      <c r="R22" s="1" t="s">
        <v>77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22</v>
      </c>
      <c r="Q23" s="48"/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7</v>
      </c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66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126</v>
      </c>
      <c r="Q26" s="64">
        <f>SUM(Q19:Q25)</f>
        <v>27000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16448</v>
      </c>
      <c r="P29" s="99">
        <v>16452</v>
      </c>
      <c r="Q29" s="100">
        <f>P29-O29</f>
        <v>4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C00000"/>
  </sheetPr>
  <dimension ref="C1:V40"/>
  <sheetViews>
    <sheetView topLeftCell="A7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19</v>
      </c>
      <c r="D1" s="8" t="s">
        <v>0</v>
      </c>
      <c r="E1" s="93">
        <f>+'(18)'!E1</f>
        <v>1052</v>
      </c>
      <c r="F1" s="1"/>
      <c r="G1" s="1"/>
      <c r="H1" s="1"/>
      <c r="I1" s="1"/>
      <c r="J1" s="1"/>
      <c r="K1" s="1"/>
      <c r="L1" s="18">
        <f>+ROUND(+O5*0.584/1000,3)</f>
        <v>7.2489999999999997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ROUND((+'(18)'!L2*(C1-1)+L1)/C1,3)</f>
        <v>11.035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209.66499999999999</v>
      </c>
      <c r="M3" s="14" t="s">
        <v>10</v>
      </c>
      <c r="N3" s="1"/>
      <c r="O3" s="1"/>
      <c r="P3" s="124" t="str">
        <f>+'(1)'!C1&amp;"년"&amp;'(1)'!E1&amp;"월"&amp;C1&amp;"일"</f>
        <v>2023년2월19일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7846.5429999999997</v>
      </c>
      <c r="E4" s="29" t="str">
        <f>+'[1](1)'!E4</f>
        <v>고액권</v>
      </c>
      <c r="F4" s="31">
        <v>350000</v>
      </c>
      <c r="G4" s="23"/>
      <c r="H4" s="29" t="str">
        <f>+C4</f>
        <v>판매량</v>
      </c>
      <c r="I4" s="30">
        <v>4566.3639999999996</v>
      </c>
      <c r="J4" s="37" t="str">
        <f>+'[1](1)'!J4</f>
        <v>고액권</v>
      </c>
      <c r="K4" s="31">
        <v>70000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20017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2000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2000</v>
      </c>
      <c r="L5" s="2"/>
      <c r="M5" s="16"/>
      <c r="N5" s="40" t="str">
        <f>+C4</f>
        <v>판매량</v>
      </c>
      <c r="O5" s="41">
        <f>SUM(D4+I4+D17+I17+D35+I35)</f>
        <v>12412.906999999999</v>
      </c>
      <c r="P5" s="42" t="str">
        <f>+E4</f>
        <v>고액권</v>
      </c>
      <c r="Q5" s="43">
        <f>SUM(F4+K4+F17+K17+F35+K35)</f>
        <v>420000</v>
      </c>
      <c r="R5" s="6">
        <v>16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/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4000</v>
      </c>
      <c r="R6" s="6">
        <v>2.2000000000000002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0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7895326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12619774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12619774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/>
      <c r="E10" s="37" t="str">
        <f>+'[1](1)'!E10</f>
        <v>OK케시백</v>
      </c>
      <c r="F10" s="39">
        <v>6000</v>
      </c>
      <c r="G10" s="23"/>
      <c r="H10" s="37" t="str">
        <f t="shared" si="2"/>
        <v>고객우대</v>
      </c>
      <c r="I10" s="45">
        <v>110.86799999999999</v>
      </c>
      <c r="J10" s="37" t="str">
        <f>+'[1](1)'!J10</f>
        <v>OK케시백</v>
      </c>
      <c r="K10" s="39">
        <v>4274</v>
      </c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0</v>
      </c>
      <c r="E11" s="37" t="str">
        <f>+'[1](1)'!E11</f>
        <v>모바일</v>
      </c>
      <c r="F11" s="39"/>
      <c r="G11" s="23"/>
      <c r="H11" s="82" t="str">
        <f t="shared" si="2"/>
        <v>-</v>
      </c>
      <c r="I11" s="50">
        <f>SUM(I10*-35)</f>
        <v>-3880.3799999999997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110.86799999999999</v>
      </c>
      <c r="P11" s="46" t="str">
        <f t="shared" si="4"/>
        <v>OK케시백</v>
      </c>
      <c r="Q11" s="48">
        <f>SUM(F10+K10+F23+K23+F41+K41)</f>
        <v>10274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-3880.3799999999997</v>
      </c>
      <c r="P12" s="46" t="str">
        <f t="shared" si="4"/>
        <v>모바일</v>
      </c>
      <c r="Q12" s="48">
        <f>SUM(F11+K11+F24+K24+F42+K42)</f>
        <v>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8254563.2359999996</v>
      </c>
      <c r="E13" s="25" t="str">
        <f>+'[1](1)'!E13</f>
        <v>합계</v>
      </c>
      <c r="F13" s="56">
        <f>SUM(F4:F12)</f>
        <v>8253326</v>
      </c>
      <c r="G13" s="57"/>
      <c r="H13" s="25" t="str">
        <f t="shared" si="2"/>
        <v>합계</v>
      </c>
      <c r="I13" s="55">
        <f>SUM((I4-I5-I6-I7-I8-I9)*$E$1+I11)</f>
        <v>4799934.5479999995</v>
      </c>
      <c r="J13" s="25" t="str">
        <f t="shared" ref="J13" si="5">+E13</f>
        <v>합계</v>
      </c>
      <c r="K13" s="56">
        <f>IF(K8=0,0,SUM(K4:K12)-F8)</f>
        <v>4800722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-1237.2359999995679</v>
      </c>
      <c r="G14" s="23"/>
      <c r="H14" s="23"/>
      <c r="I14" s="23"/>
      <c r="J14" s="23"/>
      <c r="K14" s="62">
        <f>SUM(K13-I13)</f>
        <v>787.45200000051409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13054497.783999998</v>
      </c>
      <c r="P14" s="34" t="str">
        <f t="shared" si="4"/>
        <v>합계</v>
      </c>
      <c r="Q14" s="64">
        <f>SUM(Q5:Q13)</f>
        <v>13054048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-449.78399999905378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23</v>
      </c>
      <c r="Q19" s="43">
        <f>SUM(P19*1000)</f>
        <v>23000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81</v>
      </c>
      <c r="Q20" s="48">
        <f>SUM(P20*1000)</f>
        <v>81000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8</v>
      </c>
      <c r="Q21" s="48"/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</v>
      </c>
      <c r="Q22" s="48">
        <f>SUM(P22*1000)</f>
        <v>1000</v>
      </c>
      <c r="R22" s="1" t="s">
        <v>78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19</v>
      </c>
      <c r="Q23" s="48"/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</v>
      </c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69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202</v>
      </c>
      <c r="Q26" s="64">
        <f>SUM(Q19:Q25)</f>
        <v>105000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16452</v>
      </c>
      <c r="P29" s="99">
        <v>16453</v>
      </c>
      <c r="Q29" s="100">
        <f>P29-O29</f>
        <v>1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C00000"/>
  </sheetPr>
  <dimension ref="C1:V40"/>
  <sheetViews>
    <sheetView topLeftCell="A7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20</v>
      </c>
      <c r="D1" s="8" t="s">
        <v>0</v>
      </c>
      <c r="E1" s="93">
        <f>+'(19)'!E1</f>
        <v>1052</v>
      </c>
      <c r="F1" s="1"/>
      <c r="G1" s="1"/>
      <c r="H1" s="1"/>
      <c r="I1" s="1"/>
      <c r="J1" s="1"/>
      <c r="K1" s="1"/>
      <c r="L1" s="18">
        <f>+ROUND(+O5*0.584/1000,3)</f>
        <v>11.318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ROUND((+'(19)'!L2*(C1-1)+L1)/C1,3)</f>
        <v>11.048999999999999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220.98</v>
      </c>
      <c r="M3" s="14" t="s">
        <v>10</v>
      </c>
      <c r="N3" s="1"/>
      <c r="O3" s="1"/>
      <c r="P3" s="124" t="str">
        <f>+'(1)'!C1&amp;"년"&amp;'(1)'!E1&amp;"월"&amp;C1&amp;"일"</f>
        <v>2023년2월20일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11518.481</v>
      </c>
      <c r="E4" s="29" t="str">
        <f>+'[1](1)'!E4</f>
        <v>고액권</v>
      </c>
      <c r="F4" s="31">
        <v>170000</v>
      </c>
      <c r="G4" s="23"/>
      <c r="H4" s="29" t="str">
        <f>+C4</f>
        <v>판매량</v>
      </c>
      <c r="I4" s="30">
        <v>7861.643</v>
      </c>
      <c r="J4" s="37" t="str">
        <f>+'[1](1)'!J4</f>
        <v>고액권</v>
      </c>
      <c r="K4" s="31">
        <v>160000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36962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2000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4000</v>
      </c>
      <c r="L5" s="2"/>
      <c r="M5" s="16"/>
      <c r="N5" s="40" t="str">
        <f>+C4</f>
        <v>판매량</v>
      </c>
      <c r="O5" s="41">
        <f>SUM(D4+I4+D17+I17+D35+I35)</f>
        <v>19380.124</v>
      </c>
      <c r="P5" s="42" t="str">
        <f>+E4</f>
        <v>고액권</v>
      </c>
      <c r="Q5" s="43">
        <f>SUM(F4+K4+F17+K17+F35+K35)</f>
        <v>330000</v>
      </c>
      <c r="R5" s="6">
        <v>14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309.22500000000002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23.542999999999999</v>
      </c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6000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>
        <v>561</v>
      </c>
      <c r="L7" s="2"/>
      <c r="M7" s="16"/>
      <c r="N7" s="46" t="str">
        <f t="shared" ref="N7:N14" si="3">+C6</f>
        <v>외상전표</v>
      </c>
      <c r="O7" s="49">
        <f>SUM(D6+I6+D19+I19+D37+I37)</f>
        <v>332.76800000000003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f>11965265-362865</f>
        <v>11602400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19661171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561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19661171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234.85400000000001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55.670999999999999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-8219.8900000000012</v>
      </c>
      <c r="E11" s="37" t="str">
        <f>+'[1](1)'!E11</f>
        <v>모바일</v>
      </c>
      <c r="F11" s="39">
        <v>10000</v>
      </c>
      <c r="G11" s="23"/>
      <c r="H11" s="82" t="str">
        <f t="shared" si="2"/>
        <v>-</v>
      </c>
      <c r="I11" s="50">
        <f>SUM(I10*-35)</f>
        <v>-1948.4849999999999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290.52500000000003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>
        <v>20000</v>
      </c>
      <c r="L12" s="2"/>
      <c r="M12" s="16"/>
      <c r="N12" s="46" t="str">
        <f t="shared" si="3"/>
        <v>-</v>
      </c>
      <c r="O12" s="50">
        <f>SUM(O11*-35)</f>
        <v>-10168.375000000002</v>
      </c>
      <c r="P12" s="46" t="str">
        <f t="shared" si="4"/>
        <v>모바일</v>
      </c>
      <c r="Q12" s="48">
        <f>SUM(F11+K11+F24+K24+F42+K42)</f>
        <v>10000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11783917.421999998</v>
      </c>
      <c r="E13" s="25" t="str">
        <f>+'[1](1)'!E13</f>
        <v>합계</v>
      </c>
      <c r="F13" s="56">
        <f>SUM(F4:F12)</f>
        <v>11784400</v>
      </c>
      <c r="G13" s="57"/>
      <c r="H13" s="25" t="str">
        <f t="shared" si="2"/>
        <v>합계</v>
      </c>
      <c r="I13" s="55">
        <f>SUM((I4-I5-I6-I7-I8-I9)*$E$1+I11)</f>
        <v>8243732.7149999999</v>
      </c>
      <c r="J13" s="25" t="str">
        <f t="shared" ref="J13" si="5">+E13</f>
        <v>합계</v>
      </c>
      <c r="K13" s="56">
        <f>IF(K8=0,0,SUM(K4:K12)-F8)</f>
        <v>8243332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20000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482.57800000160933</v>
      </c>
      <c r="G14" s="23"/>
      <c r="H14" s="23"/>
      <c r="I14" s="23"/>
      <c r="J14" s="23"/>
      <c r="K14" s="62">
        <f>SUM(K13-I13)</f>
        <v>-400.71499999985099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20027650.136999998</v>
      </c>
      <c r="P14" s="34" t="str">
        <f t="shared" si="4"/>
        <v>합계</v>
      </c>
      <c r="Q14" s="64">
        <f>SUM(Q5:Q13)</f>
        <v>20027732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81.863000001758337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27</v>
      </c>
      <c r="Q19" s="43">
        <f>SUM(P19*1000)</f>
        <v>27000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44</v>
      </c>
      <c r="Q20" s="48">
        <f>SUM(P20*1000)</f>
        <v>44000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16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7</v>
      </c>
      <c r="Q22" s="48">
        <f>SUM(P22*1000)</f>
        <v>7000</v>
      </c>
      <c r="R22" s="1" t="s">
        <v>79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26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17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112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249</v>
      </c>
      <c r="Q26" s="64">
        <f>SUM(Q19:Q25)</f>
        <v>78000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16453</v>
      </c>
      <c r="P29" s="99">
        <v>16460</v>
      </c>
      <c r="Q29" s="100">
        <f>P29-O29</f>
        <v>7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00000"/>
  </sheetPr>
  <dimension ref="C1:V40"/>
  <sheetViews>
    <sheetView topLeftCell="A4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21</v>
      </c>
      <c r="D1" s="8" t="s">
        <v>0</v>
      </c>
      <c r="E1" s="93">
        <f>+'(20)'!E1</f>
        <v>1052</v>
      </c>
      <c r="F1" s="1"/>
      <c r="G1" s="1"/>
      <c r="H1" s="1"/>
      <c r="I1" s="1"/>
      <c r="J1" s="1"/>
      <c r="K1" s="1"/>
      <c r="L1" s="18">
        <f>+ROUND(+O5*0.584/1000,3)</f>
        <v>11.842000000000001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ROUND((+'(20)'!L2*(C1-1)+L1)/C1,3)</f>
        <v>11.087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232.827</v>
      </c>
      <c r="M3" s="14" t="s">
        <v>10</v>
      </c>
      <c r="N3" s="1"/>
      <c r="O3" s="1"/>
      <c r="P3" s="124" t="str">
        <f>+'(1)'!C1&amp;"년"&amp;'(1)'!E1&amp;"월"&amp;C1&amp;"일"</f>
        <v>2023년2월21일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11827.986000000001</v>
      </c>
      <c r="E4" s="29" t="str">
        <f>+'[1](1)'!E4</f>
        <v>고액권</v>
      </c>
      <c r="F4" s="31">
        <v>185000</v>
      </c>
      <c r="G4" s="23"/>
      <c r="H4" s="29" t="str">
        <f>+C4</f>
        <v>판매량</v>
      </c>
      <c r="I4" s="30">
        <v>8448.8629999999994</v>
      </c>
      <c r="J4" s="37" t="str">
        <f>+'[1](1)'!J4</f>
        <v>고액권</v>
      </c>
      <c r="K4" s="31">
        <v>380000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16071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3000</v>
      </c>
      <c r="L5" s="2"/>
      <c r="M5" s="16"/>
      <c r="N5" s="40" t="str">
        <f>+C4</f>
        <v>판매량</v>
      </c>
      <c r="O5" s="41">
        <f>SUM(D4+I4+D17+I17+D35+I35)</f>
        <v>20276.849000000002</v>
      </c>
      <c r="P5" s="42" t="str">
        <f>+E4</f>
        <v>고액권</v>
      </c>
      <c r="Q5" s="43">
        <f>SUM(F4+K4+F17+K17+F35+K35)</f>
        <v>565000</v>
      </c>
      <c r="R5" s="6">
        <v>16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287.54399999999998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3000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287.54399999999998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11906464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20405329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20405329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304.00799999999998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124.916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-10640.279999999999</v>
      </c>
      <c r="E11" s="37" t="str">
        <f>+'[1](1)'!E11</f>
        <v>모바일</v>
      </c>
      <c r="F11" s="39">
        <v>39000</v>
      </c>
      <c r="G11" s="23"/>
      <c r="H11" s="82" t="str">
        <f t="shared" si="2"/>
        <v>-</v>
      </c>
      <c r="I11" s="50">
        <f>SUM(I10*-35)</f>
        <v>-4372.0599999999995</v>
      </c>
      <c r="J11" s="51" t="str">
        <f>+'[1](1)'!J11</f>
        <v>모바일</v>
      </c>
      <c r="K11" s="39">
        <v>4000</v>
      </c>
      <c r="L11" s="2"/>
      <c r="M11" s="16"/>
      <c r="N11" s="46" t="str">
        <f t="shared" si="3"/>
        <v>고객우대</v>
      </c>
      <c r="O11" s="49">
        <f>SUM(D10+I10+D23+I23+D41+I41)</f>
        <v>428.92399999999998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-15012.34</v>
      </c>
      <c r="P12" s="46" t="str">
        <f t="shared" si="4"/>
        <v>모바일</v>
      </c>
      <c r="Q12" s="48">
        <f>SUM(F11+K11+F24+K24+F42+K42)</f>
        <v>43000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12129904.704000002</v>
      </c>
      <c r="E13" s="25" t="str">
        <f>+'[1](1)'!E13</f>
        <v>합계</v>
      </c>
      <c r="F13" s="56">
        <f>SUM(F4:F12)</f>
        <v>12130464</v>
      </c>
      <c r="G13" s="57"/>
      <c r="H13" s="25" t="str">
        <f t="shared" si="2"/>
        <v>합계</v>
      </c>
      <c r="I13" s="55">
        <f>SUM((I4-I5-I6-I7-I8-I9)*$E$1+I11)</f>
        <v>8883831.8159999996</v>
      </c>
      <c r="J13" s="25" t="str">
        <f t="shared" ref="J13" si="5">+E13</f>
        <v>합계</v>
      </c>
      <c r="K13" s="56">
        <f>IF(K8=0,0,SUM(K4:K12)-F8)</f>
        <v>8885865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559.29599999822676</v>
      </c>
      <c r="G14" s="23"/>
      <c r="H14" s="23"/>
      <c r="I14" s="23"/>
      <c r="J14" s="23"/>
      <c r="K14" s="62">
        <f>SUM(K13-I13)</f>
        <v>2033.1840000003576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21013736.52</v>
      </c>
      <c r="P14" s="34" t="str">
        <f t="shared" si="4"/>
        <v>합계</v>
      </c>
      <c r="Q14" s="64">
        <f>SUM(Q5:Q13)</f>
        <v>21016329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2592.4799999985844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10</v>
      </c>
      <c r="Q19" s="43">
        <f>SUM(P19*1000)</f>
        <v>10000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24</v>
      </c>
      <c r="Q20" s="48">
        <f>SUM(P20*1000)</f>
        <v>24000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4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2</v>
      </c>
      <c r="Q22" s="48">
        <f>SUM(P22*1000)</f>
        <v>2000</v>
      </c>
      <c r="R22" s="1" t="s">
        <v>80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25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5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80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150</v>
      </c>
      <c r="Q26" s="64">
        <f>SUM(Q19:Q25)</f>
        <v>36000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16460</v>
      </c>
      <c r="P29" s="99">
        <v>16462</v>
      </c>
      <c r="Q29" s="100">
        <f>P29-O29</f>
        <v>2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C00000"/>
  </sheetPr>
  <dimension ref="C1:V40"/>
  <sheetViews>
    <sheetView topLeftCell="A4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22</v>
      </c>
      <c r="D1" s="8" t="s">
        <v>0</v>
      </c>
      <c r="E1" s="93">
        <f>+'(21)'!E1</f>
        <v>1052</v>
      </c>
      <c r="F1" s="1"/>
      <c r="G1" s="1"/>
      <c r="H1" s="1"/>
      <c r="I1" s="1"/>
      <c r="J1" s="1"/>
      <c r="K1" s="1"/>
      <c r="L1" s="18">
        <f>+ROUND(+O5*0.584/1000,3)</f>
        <v>11.571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ROUND((+'(21)'!L2*(C1-1)+L1)/C1,3)</f>
        <v>11.109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244.398</v>
      </c>
      <c r="M3" s="14" t="s">
        <v>10</v>
      </c>
      <c r="N3" s="1"/>
      <c r="O3" s="1"/>
      <c r="P3" s="124" t="str">
        <f>+'(1)'!C1&amp;"년"&amp;'(1)'!E1&amp;"월"&amp;C1&amp;"일"</f>
        <v>2023년2월22일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11501.782999999999</v>
      </c>
      <c r="E4" s="29" t="str">
        <f>+'[1](1)'!E4</f>
        <v>고액권</v>
      </c>
      <c r="F4" s="31">
        <v>315000</v>
      </c>
      <c r="G4" s="23"/>
      <c r="H4" s="29" t="str">
        <f>+C4</f>
        <v>판매량</v>
      </c>
      <c r="I4" s="30">
        <v>8311.0210000000006</v>
      </c>
      <c r="J4" s="37" t="str">
        <f>+'[1](1)'!J4</f>
        <v>고액권</v>
      </c>
      <c r="K4" s="31">
        <v>185000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32267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1000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6000</v>
      </c>
      <c r="L5" s="2"/>
      <c r="M5" s="16"/>
      <c r="N5" s="40" t="str">
        <f>+C4</f>
        <v>판매량</v>
      </c>
      <c r="O5" s="41">
        <f>SUM(D4+I4+D17+I17+D35+I35)</f>
        <v>19812.804</v>
      </c>
      <c r="P5" s="42" t="str">
        <f>+E4</f>
        <v>고액권</v>
      </c>
      <c r="Q5" s="43">
        <f>SUM(F4+K4+F17+K17+F35+K35)</f>
        <v>500000</v>
      </c>
      <c r="R5" s="6">
        <v>14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204.56800000000001</v>
      </c>
      <c r="E6" s="101" t="str">
        <f>+'[1](1)'!E6</f>
        <v>블루/레드포인트</v>
      </c>
      <c r="F6" s="39">
        <v>30000</v>
      </c>
      <c r="G6" s="23"/>
      <c r="H6" s="37" t="str">
        <f t="shared" si="2"/>
        <v>외상전표</v>
      </c>
      <c r="I6" s="45">
        <v>39.840000000000003</v>
      </c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7000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244.40800000000002</v>
      </c>
      <c r="P7" s="102" t="str">
        <f t="shared" ref="P7:P14" si="4">+E6</f>
        <v>블루/레드포인트</v>
      </c>
      <c r="Q7" s="48">
        <f>SUM(F6+K6+F19+K19+F37+K37)</f>
        <v>30000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11515677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20022643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20022643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390.697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48.338999999999999</v>
      </c>
      <c r="J10" s="37" t="str">
        <f>+'[1](1)'!J10</f>
        <v>OK케시백</v>
      </c>
      <c r="K10" s="39">
        <v>1600</v>
      </c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-13674.395</v>
      </c>
      <c r="E11" s="37" t="str">
        <f>+'[1](1)'!E11</f>
        <v>모바일</v>
      </c>
      <c r="F11" s="39">
        <v>10000</v>
      </c>
      <c r="G11" s="23"/>
      <c r="H11" s="82" t="str">
        <f t="shared" si="2"/>
        <v>-</v>
      </c>
      <c r="I11" s="50">
        <f>SUM(I10*-35)</f>
        <v>-1691.865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439.036</v>
      </c>
      <c r="P11" s="46" t="str">
        <f t="shared" si="4"/>
        <v>OK케시백</v>
      </c>
      <c r="Q11" s="48">
        <f>SUM(F10+K10+F23+K23+F41+K41)</f>
        <v>1600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-15366.26</v>
      </c>
      <c r="P12" s="46" t="str">
        <f t="shared" si="4"/>
        <v>모바일</v>
      </c>
      <c r="Q12" s="48">
        <f>SUM(F11+K11+F24+K24+F42+K42)</f>
        <v>10000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11870995.785</v>
      </c>
      <c r="E13" s="25" t="str">
        <f>+'[1](1)'!E13</f>
        <v>합계</v>
      </c>
      <c r="F13" s="56">
        <f>SUM(F4:F12)</f>
        <v>11871677</v>
      </c>
      <c r="G13" s="57"/>
      <c r="H13" s="25" t="str">
        <f t="shared" si="2"/>
        <v>합계</v>
      </c>
      <c r="I13" s="55">
        <f>SUM((I4-I5-I6-I7-I8-I9)*$E$1+I11)</f>
        <v>8699590.5470000003</v>
      </c>
      <c r="J13" s="25" t="str">
        <f t="shared" ref="J13" si="5">+E13</f>
        <v>합계</v>
      </c>
      <c r="K13" s="56">
        <f>IF(K8=0,0,SUM(K4:K12)-F8)</f>
        <v>8699566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681.21499999985099</v>
      </c>
      <c r="G14" s="23"/>
      <c r="H14" s="23"/>
      <c r="I14" s="23"/>
      <c r="J14" s="23"/>
      <c r="K14" s="62">
        <f>SUM(K13-I13)</f>
        <v>-24.54700000025332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20570586.331999999</v>
      </c>
      <c r="P14" s="34" t="str">
        <f t="shared" si="4"/>
        <v>합계</v>
      </c>
      <c r="Q14" s="64">
        <f>SUM(Q5:Q13)</f>
        <v>20571243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656.66799999959767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9</v>
      </c>
      <c r="Q19" s="43">
        <f>SUM(P19*1000)</f>
        <v>9000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40</v>
      </c>
      <c r="Q20" s="48">
        <f>SUM(P20*1000)</f>
        <v>40000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12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4</v>
      </c>
      <c r="Q22" s="48">
        <f>SUM(P22*1000)</f>
        <v>4000</v>
      </c>
      <c r="R22" s="1" t="s">
        <v>67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22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7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84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178</v>
      </c>
      <c r="Q26" s="64">
        <f>SUM(Q19:Q25)</f>
        <v>53000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16462</v>
      </c>
      <c r="P29" s="99">
        <v>16466</v>
      </c>
      <c r="Q29" s="100">
        <f>P29-O29</f>
        <v>4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C00000"/>
  </sheetPr>
  <dimension ref="C1:V40"/>
  <sheetViews>
    <sheetView topLeftCell="A7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62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23</v>
      </c>
      <c r="D1" s="8" t="s">
        <v>0</v>
      </c>
      <c r="E1" s="93">
        <f>+'(22)'!E1</f>
        <v>1052</v>
      </c>
      <c r="F1" s="1"/>
      <c r="G1" s="1"/>
      <c r="H1" s="1"/>
      <c r="I1" s="1"/>
      <c r="J1" s="1"/>
      <c r="K1" s="1"/>
      <c r="L1" s="18">
        <f>+ROUND(+O5*0.584/1000,3)</f>
        <v>11.884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ROUND((+'(22)'!L2*(C1-1)+L1)/C1,3)</f>
        <v>11.143000000000001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256.28899999999999</v>
      </c>
      <c r="M3" s="14" t="s">
        <v>10</v>
      </c>
      <c r="N3" s="1"/>
      <c r="O3" s="1"/>
      <c r="P3" s="124" t="str">
        <f>+'(1)'!C1&amp;"년"&amp;'(1)'!E1&amp;"월"&amp;C1&amp;"일"</f>
        <v>2023년2월23일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12402.164000000001</v>
      </c>
      <c r="E4" s="29" t="str">
        <f>+'[1](1)'!E4</f>
        <v>고액권</v>
      </c>
      <c r="F4" s="31">
        <v>180000</v>
      </c>
      <c r="G4" s="23"/>
      <c r="H4" s="29" t="str">
        <f>+C4</f>
        <v>판매량</v>
      </c>
      <c r="I4" s="30">
        <v>7946.6390000000001</v>
      </c>
      <c r="J4" s="37" t="str">
        <f>+'[1](1)'!J4</f>
        <v>고액권</v>
      </c>
      <c r="K4" s="31">
        <v>205000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47841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3000</v>
      </c>
      <c r="L5" s="2"/>
      <c r="M5" s="16"/>
      <c r="N5" s="40" t="str">
        <f>+C4</f>
        <v>판매량</v>
      </c>
      <c r="O5" s="41">
        <f>SUM(D4+I4+D17+I17+D35+I35)</f>
        <v>20348.803</v>
      </c>
      <c r="P5" s="42" t="str">
        <f>+E4</f>
        <v>고액권</v>
      </c>
      <c r="Q5" s="43">
        <f>SUM(F4+K4+F17+K17+F35+K35)</f>
        <v>385000</v>
      </c>
      <c r="R5" s="6">
        <v>13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321.42500000000001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29.254000000000001</v>
      </c>
      <c r="J6" s="101" t="str">
        <f>+'[1](1)'!J6</f>
        <v>블루/레드포인트</v>
      </c>
      <c r="K6" s="39">
        <v>34534</v>
      </c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3000</v>
      </c>
      <c r="R6" s="6">
        <v>1.9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>
        <v>647</v>
      </c>
      <c r="L7" s="2"/>
      <c r="M7" s="16"/>
      <c r="N7" s="46" t="str">
        <f t="shared" ref="N7:N14" si="3">+C6</f>
        <v>외상전표</v>
      </c>
      <c r="O7" s="49">
        <f>SUM(D6+I6+D19+I19+D37+I37)</f>
        <v>350.67900000000003</v>
      </c>
      <c r="P7" s="102" t="str">
        <f t="shared" ref="P7:P14" si="4">+E6</f>
        <v>블루/레드포인트</v>
      </c>
      <c r="Q7" s="48">
        <f>SUM(F6+K6+F19+K19+F37+K37)</f>
        <v>34534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12517327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20591593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647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20591593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328.70699999999999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41.555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-11504.744999999999</v>
      </c>
      <c r="E11" s="37" t="str">
        <f>+'[1](1)'!E11</f>
        <v>모바일</v>
      </c>
      <c r="F11" s="39"/>
      <c r="G11" s="23"/>
      <c r="H11" s="82" t="str">
        <f t="shared" si="2"/>
        <v>-</v>
      </c>
      <c r="I11" s="50">
        <f>SUM(I10*-35)</f>
        <v>-1454.425</v>
      </c>
      <c r="J11" s="51" t="str">
        <f>+'[1](1)'!J11</f>
        <v>모바일</v>
      </c>
      <c r="K11" s="39">
        <v>10000</v>
      </c>
      <c r="L11" s="2"/>
      <c r="M11" s="16"/>
      <c r="N11" s="46" t="str">
        <f t="shared" si="3"/>
        <v>고객우대</v>
      </c>
      <c r="O11" s="49">
        <f>SUM(D10+I10+D23+I23+D41+I41)</f>
        <v>370.262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-12959.17</v>
      </c>
      <c r="P12" s="46" t="str">
        <f t="shared" si="4"/>
        <v>모바일</v>
      </c>
      <c r="Q12" s="48">
        <f>SUM(F11+K11+F24+K24+F42+K42)</f>
        <v>10000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12697432.683000002</v>
      </c>
      <c r="E13" s="25" t="str">
        <f>+'[1](1)'!E13</f>
        <v>합계</v>
      </c>
      <c r="F13" s="56">
        <f>SUM(F4:F12)</f>
        <v>12697327</v>
      </c>
      <c r="G13" s="57"/>
      <c r="H13" s="25" t="str">
        <f t="shared" si="2"/>
        <v>합계</v>
      </c>
      <c r="I13" s="55">
        <f>SUM((I4-I5-I6-I7-I8-I9)*$E$1+I11)</f>
        <v>8327634.5950000007</v>
      </c>
      <c r="J13" s="25" t="str">
        <f t="shared" ref="J13" si="5">+E13</f>
        <v>합계</v>
      </c>
      <c r="K13" s="56">
        <f>IF(K8=0,0,SUM(K4:K12)-F8)</f>
        <v>8327447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-105.68300000205636</v>
      </c>
      <c r="G14" s="23"/>
      <c r="H14" s="23"/>
      <c r="I14" s="23"/>
      <c r="J14" s="23"/>
      <c r="K14" s="62">
        <f>SUM(K13-I13)</f>
        <v>-187.59500000067055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21025067.277999997</v>
      </c>
      <c r="P14" s="34" t="str">
        <f t="shared" si="4"/>
        <v>합계</v>
      </c>
      <c r="Q14" s="64">
        <f>SUM(Q5:Q13)</f>
        <v>21024774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-293.27800000272691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11</v>
      </c>
      <c r="Q19" s="43">
        <f>SUM(P19*1000)</f>
        <v>11000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30</v>
      </c>
      <c r="Q20" s="48">
        <f>SUM(P20*1000)</f>
        <v>30000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10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</v>
      </c>
      <c r="Q22" s="48">
        <f>SUM(P22*1000)</f>
        <v>1000</v>
      </c>
      <c r="R22" s="1" t="s">
        <v>81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29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6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93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180</v>
      </c>
      <c r="Q26" s="64">
        <f>SUM(Q19:Q25)</f>
        <v>42000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16466</v>
      </c>
      <c r="P29" s="99">
        <v>16467</v>
      </c>
      <c r="Q29" s="100">
        <f>P29-O29</f>
        <v>1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C00000"/>
  </sheetPr>
  <dimension ref="C1:V40"/>
  <sheetViews>
    <sheetView topLeftCell="A7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625" style="9" customWidth="1"/>
    <col min="5" max="5" width="11.25" style="9" bestFit="1" customWidth="1"/>
    <col min="6" max="6" width="11.625" style="9" customWidth="1"/>
    <col min="7" max="7" width="5" style="9" customWidth="1"/>
    <col min="8" max="8" width="9" style="9"/>
    <col min="9" max="9" width="11.5" style="9" customWidth="1"/>
    <col min="10" max="10" width="11.25" style="9" bestFit="1" customWidth="1"/>
    <col min="11" max="11" width="11.62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24</v>
      </c>
      <c r="D1" s="8" t="s">
        <v>0</v>
      </c>
      <c r="E1" s="93">
        <f>+'(23)'!E1</f>
        <v>1052</v>
      </c>
      <c r="F1" s="1"/>
      <c r="G1" s="1"/>
      <c r="H1" s="1"/>
      <c r="I1" s="1"/>
      <c r="J1" s="1"/>
      <c r="K1" s="1"/>
      <c r="L1" s="18">
        <f>+ROUND(+O5*0.584/1000,3)</f>
        <v>12.324999999999999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ROUND((+'(23)'!L2*(C1-1)+L1)/C1,3)</f>
        <v>11.192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268.608</v>
      </c>
      <c r="M3" s="14" t="s">
        <v>10</v>
      </c>
      <c r="N3" s="1"/>
      <c r="O3" s="1"/>
      <c r="P3" s="124" t="str">
        <f>+'(1)'!C1&amp;"년"&amp;'(1)'!E1&amp;"월"&amp;C1&amp;"일"</f>
        <v>2023년2월24일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12346.964</v>
      </c>
      <c r="E4" s="29" t="str">
        <f>+'[1](1)'!E4</f>
        <v>고액권</v>
      </c>
      <c r="F4" s="31">
        <v>180000</v>
      </c>
      <c r="G4" s="23"/>
      <c r="H4" s="29" t="str">
        <f>+C4</f>
        <v>판매량</v>
      </c>
      <c r="I4" s="30">
        <v>8758.0679999999993</v>
      </c>
      <c r="J4" s="37" t="str">
        <f>+'[1](1)'!J4</f>
        <v>고액권</v>
      </c>
      <c r="K4" s="31">
        <v>320000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26384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3000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3000</v>
      </c>
      <c r="L5" s="2"/>
      <c r="M5" s="16"/>
      <c r="N5" s="40" t="str">
        <f>+C4</f>
        <v>판매량</v>
      </c>
      <c r="O5" s="41">
        <f>SUM(D4+I4+D17+I17+D35+I35)</f>
        <v>21105.031999999999</v>
      </c>
      <c r="P5" s="42" t="str">
        <f>+E4</f>
        <v>고액권</v>
      </c>
      <c r="Q5" s="43">
        <f>SUM(F4+K4+F17+K17+F35+K35)</f>
        <v>500000</v>
      </c>
      <c r="R5" s="6">
        <v>14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311.346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>
        <v>37638</v>
      </c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6000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311.346</v>
      </c>
      <c r="P7" s="102" t="str">
        <f t="shared" ref="P7:P14" si="4">+E6</f>
        <v>블루/레드포인트</v>
      </c>
      <c r="Q7" s="48">
        <f>SUM(F6+K6+F19+K19+F37+K37)</f>
        <v>37638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12436607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21267947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21267947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214.93600000000001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52.094999999999999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-7522.76</v>
      </c>
      <c r="E11" s="37" t="str">
        <f>+'[1](1)'!E11</f>
        <v>모바일</v>
      </c>
      <c r="F11" s="39">
        <v>34000</v>
      </c>
      <c r="G11" s="23"/>
      <c r="H11" s="82" t="str">
        <f t="shared" si="2"/>
        <v>-</v>
      </c>
      <c r="I11" s="50">
        <f>SUM(I10*-35)</f>
        <v>-1823.325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267.03100000000001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>
        <v>20000</v>
      </c>
      <c r="L12" s="2"/>
      <c r="M12" s="16"/>
      <c r="N12" s="46" t="str">
        <f t="shared" si="3"/>
        <v>-</v>
      </c>
      <c r="O12" s="50">
        <f>SUM(O11*-35)</f>
        <v>-9346.0850000000009</v>
      </c>
      <c r="P12" s="46" t="str">
        <f t="shared" si="4"/>
        <v>모바일</v>
      </c>
      <c r="Q12" s="48">
        <f>SUM(F11+K11+F24+K24+F42+K42)</f>
        <v>34000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12653947.376</v>
      </c>
      <c r="E13" s="25" t="str">
        <f>+'[1](1)'!E13</f>
        <v>합계</v>
      </c>
      <c r="F13" s="56">
        <f>SUM(F4:F12)</f>
        <v>12653607</v>
      </c>
      <c r="G13" s="57"/>
      <c r="H13" s="25" t="str">
        <f t="shared" si="2"/>
        <v>합계</v>
      </c>
      <c r="I13" s="55">
        <f>SUM((I4-I5-I6-I7-I8-I9)*$E$1+I11)</f>
        <v>9211664.2109999992</v>
      </c>
      <c r="J13" s="25" t="str">
        <f t="shared" ref="J13" si="5">+E13</f>
        <v>합계</v>
      </c>
      <c r="K13" s="56">
        <f>IF(K8=0,0,SUM(K4:K12)-F8)</f>
        <v>9211978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20000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-340.37600000016391</v>
      </c>
      <c r="G14" s="23"/>
      <c r="H14" s="23"/>
      <c r="I14" s="23"/>
      <c r="J14" s="23"/>
      <c r="K14" s="62">
        <f>SUM(K13-I13)</f>
        <v>313.78900000080466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21865611.586999997</v>
      </c>
      <c r="P14" s="34" t="str">
        <f t="shared" si="4"/>
        <v>합계</v>
      </c>
      <c r="Q14" s="64">
        <f>SUM(Q5:Q13)</f>
        <v>21865585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-26.58699999935925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11</v>
      </c>
      <c r="Q19" s="43">
        <f>SUM(P19*1000)</f>
        <v>11000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33</v>
      </c>
      <c r="Q20" s="48">
        <f>SUM(P20*1000)</f>
        <v>33000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14</v>
      </c>
      <c r="Q21" s="48"/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</v>
      </c>
      <c r="Q22" s="48">
        <f>SUM(P22*1000)</f>
        <v>1000</v>
      </c>
      <c r="R22" s="1" t="s">
        <v>82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29</v>
      </c>
      <c r="Q23" s="48"/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5</v>
      </c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117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210</v>
      </c>
      <c r="Q26" s="64">
        <f>SUM(Q19:Q25)</f>
        <v>45000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16467</v>
      </c>
      <c r="P29" s="99">
        <v>16468</v>
      </c>
      <c r="Q29" s="100">
        <f>P29-O29</f>
        <v>1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C00000"/>
  </sheetPr>
  <dimension ref="C1:V40"/>
  <sheetViews>
    <sheetView topLeftCell="A4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62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25</v>
      </c>
      <c r="D1" s="8" t="s">
        <v>0</v>
      </c>
      <c r="E1" s="93">
        <f>+'(24)'!E1</f>
        <v>1052</v>
      </c>
      <c r="F1" s="1"/>
      <c r="G1" s="1"/>
      <c r="H1" s="1"/>
      <c r="I1" s="1"/>
      <c r="J1" s="1"/>
      <c r="K1" s="1"/>
      <c r="L1" s="18">
        <f>+ROUND(+O5*0.584/1000,3)</f>
        <v>9.8409999999999993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ROUND((+'(24)'!L2*(C1-1)+L1)/C1,3)</f>
        <v>11.138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278.45</v>
      </c>
      <c r="M3" s="14" t="s">
        <v>10</v>
      </c>
      <c r="N3" s="1"/>
      <c r="O3" s="1"/>
      <c r="P3" s="124" t="str">
        <f>+'(1)'!C1&amp;"년"&amp;'(1)'!E1&amp;"월"&amp;C1&amp;"일"</f>
        <v>2023년2월25일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9355.4480000000003</v>
      </c>
      <c r="E4" s="29" t="str">
        <f>+'[1](1)'!E4</f>
        <v>고액권</v>
      </c>
      <c r="F4" s="31">
        <v>210000</v>
      </c>
      <c r="G4" s="23"/>
      <c r="H4" s="29" t="str">
        <f>+C4</f>
        <v>판매량</v>
      </c>
      <c r="I4" s="30">
        <v>7495.4269999999997</v>
      </c>
      <c r="J4" s="37" t="str">
        <f>+'[1](1)'!J4</f>
        <v>고액권</v>
      </c>
      <c r="K4" s="31">
        <v>170000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45170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9000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1000</v>
      </c>
      <c r="L5" s="2"/>
      <c r="M5" s="16"/>
      <c r="N5" s="40" t="str">
        <f>+C4</f>
        <v>판매량</v>
      </c>
      <c r="O5" s="41">
        <f>SUM(D4+I4+D17+I17+D35+I35)</f>
        <v>16850.875</v>
      </c>
      <c r="P5" s="42" t="str">
        <f>+E4</f>
        <v>고액권</v>
      </c>
      <c r="Q5" s="43">
        <f>SUM(F4+K4+F17+K17+F35+K35)</f>
        <v>380000</v>
      </c>
      <c r="R5" s="6">
        <v>11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43.223999999999997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10000</v>
      </c>
      <c r="R6" s="6">
        <v>1.6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43.223999999999997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9540360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17255317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17255317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58.502000000000002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-2047.5700000000002</v>
      </c>
      <c r="E11" s="37" t="str">
        <f>+'[1](1)'!E11</f>
        <v>모바일</v>
      </c>
      <c r="F11" s="39">
        <v>34000</v>
      </c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58.502000000000002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-2047.5700000000002</v>
      </c>
      <c r="P12" s="46" t="str">
        <f t="shared" si="4"/>
        <v>모바일</v>
      </c>
      <c r="Q12" s="48">
        <f>SUM(F11+K11+F24+K24+F42+K42)</f>
        <v>34000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9794412.0779999997</v>
      </c>
      <c r="E13" s="25" t="str">
        <f>+'[1](1)'!E13</f>
        <v>합계</v>
      </c>
      <c r="F13" s="56">
        <f>SUM(F4:F12)</f>
        <v>9793360</v>
      </c>
      <c r="G13" s="57"/>
      <c r="H13" s="25" t="str">
        <f t="shared" si="2"/>
        <v>합계</v>
      </c>
      <c r="I13" s="55">
        <f>SUM((I4-I5-I6-I7-I8-I9)*$E$1+I11)</f>
        <v>7885189.2039999999</v>
      </c>
      <c r="J13" s="25" t="str">
        <f t="shared" ref="J13" si="5">+E13</f>
        <v>합계</v>
      </c>
      <c r="K13" s="56">
        <f>IF(K8=0,0,SUM(K4:K12)-F8)</f>
        <v>7885957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-1052.0779999997467</v>
      </c>
      <c r="G14" s="23"/>
      <c r="H14" s="23"/>
      <c r="I14" s="23"/>
      <c r="J14" s="23"/>
      <c r="K14" s="62">
        <f>SUM(K13-I13)</f>
        <v>767.79600000008941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17679601.282000002</v>
      </c>
      <c r="P14" s="34" t="str">
        <f t="shared" si="4"/>
        <v>합계</v>
      </c>
      <c r="Q14" s="64">
        <f>SUM(Q5:Q13)</f>
        <v>17679317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-284.28199999965727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10</v>
      </c>
      <c r="Q19" s="43">
        <f>SUM(P19*1000)</f>
        <v>10000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53</v>
      </c>
      <c r="Q20" s="48">
        <f>SUM(P20*1000)</f>
        <v>53000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5</v>
      </c>
      <c r="Q21" s="48"/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2</v>
      </c>
      <c r="Q22" s="48">
        <f>SUM(P22*1000)</f>
        <v>2000</v>
      </c>
      <c r="R22" s="1" t="s">
        <v>83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22</v>
      </c>
      <c r="Q23" s="48"/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9</v>
      </c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62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163</v>
      </c>
      <c r="Q26" s="64">
        <f>SUM(Q19:Q25)</f>
        <v>65000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16468</v>
      </c>
      <c r="P29" s="99">
        <v>16470</v>
      </c>
      <c r="Q29" s="100">
        <f>P29-O29</f>
        <v>2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C00000"/>
  </sheetPr>
  <dimension ref="C1:V40"/>
  <sheetViews>
    <sheetView topLeftCell="A7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26</v>
      </c>
      <c r="D1" s="8" t="s">
        <v>0</v>
      </c>
      <c r="E1" s="93">
        <f>+'(25)'!E1</f>
        <v>1052</v>
      </c>
      <c r="F1" s="1"/>
      <c r="G1" s="1"/>
      <c r="H1" s="1"/>
      <c r="I1" s="1"/>
      <c r="J1" s="1"/>
      <c r="K1" s="1"/>
      <c r="L1" s="18">
        <f>+ROUND(+O5*0.584/1000,3)</f>
        <v>8.3379999999999992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ROUND((+'(25)'!L2*(C1-1)+L1)/C1,3)</f>
        <v>11.03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286.77999999999997</v>
      </c>
      <c r="M3" s="14" t="s">
        <v>10</v>
      </c>
      <c r="N3" s="1"/>
      <c r="O3" s="1"/>
      <c r="P3" s="124" t="str">
        <f>+'(1)'!C1&amp;"년"&amp;'(1)'!E1&amp;"월"&amp;C1&amp;"일"</f>
        <v>2023년2월26일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9419.1329999999998</v>
      </c>
      <c r="E4" s="29" t="str">
        <f>+'[1](1)'!E4</f>
        <v>고액권</v>
      </c>
      <c r="F4" s="31">
        <v>195000</v>
      </c>
      <c r="G4" s="23"/>
      <c r="H4" s="29" t="str">
        <f>+C4</f>
        <v>판매량</v>
      </c>
      <c r="I4" s="30">
        <v>4857.6170000000002</v>
      </c>
      <c r="J4" s="37" t="str">
        <f>+'[1](1)'!J4</f>
        <v>고액권</v>
      </c>
      <c r="K4" s="31">
        <v>110000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31131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3000</v>
      </c>
      <c r="L5" s="2"/>
      <c r="M5" s="16"/>
      <c r="N5" s="40" t="str">
        <f>+C4</f>
        <v>판매량</v>
      </c>
      <c r="O5" s="41">
        <f>SUM(D4+I4+D17+I17+D35+I35)</f>
        <v>14276.75</v>
      </c>
      <c r="P5" s="42" t="str">
        <f>+E4</f>
        <v>고액권</v>
      </c>
      <c r="Q5" s="43">
        <f>SUM(F4+K4+F17+K17+F35+K35)</f>
        <v>305000</v>
      </c>
      <c r="R5" s="6">
        <v>12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/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0</v>
      </c>
      <c r="J6" s="101" t="str">
        <f>+'[1](1)'!J6</f>
        <v>블루/레드포인트</v>
      </c>
      <c r="K6" s="39">
        <v>56394</v>
      </c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3000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>
        <v>467</v>
      </c>
      <c r="L7" s="2"/>
      <c r="M7" s="16"/>
      <c r="N7" s="46" t="str">
        <f t="shared" ref="N7:N14" si="3">+C6</f>
        <v>외상전표</v>
      </c>
      <c r="O7" s="49">
        <f>SUM(D6+I6+D19+I19+D37+I37)</f>
        <v>0</v>
      </c>
      <c r="P7" s="102" t="str">
        <f t="shared" ref="P7:P14" si="4">+E6</f>
        <v>블루/레드포인트</v>
      </c>
      <c r="Q7" s="48">
        <f>SUM(F6+K6+F19+K19+F37+K37)</f>
        <v>56394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9658125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14583714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467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>
        <v>10000</v>
      </c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14583714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125.749</v>
      </c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>
        <v>117.93300000000001</v>
      </c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10000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-4401.2150000000001</v>
      </c>
      <c r="E11" s="37" t="str">
        <f>+'[1](1)'!E11</f>
        <v>모바일</v>
      </c>
      <c r="F11" s="39">
        <v>30000</v>
      </c>
      <c r="G11" s="23"/>
      <c r="H11" s="82" t="str">
        <f t="shared" si="2"/>
        <v>-</v>
      </c>
      <c r="I11" s="50">
        <f>SUM(I10*-35)</f>
        <v>-4127.6550000000007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243.68200000000002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>
        <v>20000</v>
      </c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-8528.8700000000008</v>
      </c>
      <c r="P12" s="46" t="str">
        <f t="shared" si="4"/>
        <v>모바일</v>
      </c>
      <c r="Q12" s="48">
        <f>SUM(F11+K11+F24+K24+F42+K42)</f>
        <v>30000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9904526.7009999994</v>
      </c>
      <c r="E13" s="25" t="str">
        <f>+'[1](1)'!E13</f>
        <v>합계</v>
      </c>
      <c r="F13" s="56">
        <f>SUM(F4:F12)</f>
        <v>9903125</v>
      </c>
      <c r="G13" s="57"/>
      <c r="H13" s="25" t="str">
        <f t="shared" si="2"/>
        <v>합계</v>
      </c>
      <c r="I13" s="55">
        <f>SUM((I4-I5-I6-I7-I8-I9)*$E$1+I11)</f>
        <v>5106085.4289999995</v>
      </c>
      <c r="J13" s="25" t="str">
        <f t="shared" ref="J13" si="5">+E13</f>
        <v>합계</v>
      </c>
      <c r="K13" s="56">
        <f>IF(K8=0,0,SUM(K4:K12)-F8)</f>
        <v>5105450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20000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-1401.7009999994189</v>
      </c>
      <c r="G14" s="23"/>
      <c r="H14" s="23"/>
      <c r="I14" s="23"/>
      <c r="J14" s="23"/>
      <c r="K14" s="62">
        <f>SUM(K13-I13)</f>
        <v>-635.42899999953806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15010612.130000001</v>
      </c>
      <c r="P14" s="34" t="str">
        <f t="shared" si="4"/>
        <v>합계</v>
      </c>
      <c r="Q14" s="64">
        <f>SUM(Q5:Q13)</f>
        <v>15008575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-2037.1299999989569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11</v>
      </c>
      <c r="Q19" s="43">
        <f>SUM(P19*1000)</f>
        <v>11000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50</v>
      </c>
      <c r="Q20" s="48">
        <f>SUM(P20*1000)</f>
        <v>50000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3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1</v>
      </c>
      <c r="Q22" s="48">
        <f>SUM(P22*1000)</f>
        <v>1000</v>
      </c>
      <c r="R22" s="1" t="s">
        <v>84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15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2</v>
      </c>
      <c r="Q24" s="48">
        <v>0</v>
      </c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90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172</v>
      </c>
      <c r="Q26" s="64">
        <f>SUM(Q19:Q25)</f>
        <v>62000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9">
        <v>16470</v>
      </c>
      <c r="P29" s="99">
        <v>16471</v>
      </c>
      <c r="Q29" s="100">
        <f>P29-O29</f>
        <v>1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C00000"/>
  </sheetPr>
  <dimension ref="C1:V40"/>
  <sheetViews>
    <sheetView topLeftCell="A7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27</v>
      </c>
      <c r="D1" s="8" t="s">
        <v>0</v>
      </c>
      <c r="E1" s="93">
        <f>+'(26)'!E1</f>
        <v>1052</v>
      </c>
      <c r="F1" s="1"/>
      <c r="G1" s="1"/>
      <c r="H1" s="1"/>
      <c r="I1" s="1"/>
      <c r="J1" s="1"/>
      <c r="K1" s="1"/>
      <c r="L1" s="18">
        <f>+ROUND(+O5*0.584/1000,3)</f>
        <v>11.316000000000001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ROUND((+'(26)'!L2*(C1-1)+L1)/C1,3)</f>
        <v>11.041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298.10700000000003</v>
      </c>
      <c r="M3" s="14" t="s">
        <v>10</v>
      </c>
      <c r="N3" s="1"/>
      <c r="O3" s="1"/>
      <c r="P3" s="124" t="str">
        <f>+'(1)'!C1&amp;"년"&amp;'(1)'!E1&amp;"월"&amp;C1&amp;"일"</f>
        <v>2023년2월27일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10743.634</v>
      </c>
      <c r="E4" s="29" t="str">
        <f>+'[1](1)'!E4</f>
        <v>고액권</v>
      </c>
      <c r="F4" s="31">
        <v>255000</v>
      </c>
      <c r="G4" s="23"/>
      <c r="H4" s="29" t="str">
        <f>+C4</f>
        <v>판매량</v>
      </c>
      <c r="I4" s="30">
        <v>8632.473</v>
      </c>
      <c r="J4" s="37" t="str">
        <f>+'[1](1)'!J4</f>
        <v>고액권</v>
      </c>
      <c r="K4" s="31">
        <v>330000</v>
      </c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47429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>
        <v>2000</v>
      </c>
      <c r="L5" s="2"/>
      <c r="M5" s="16"/>
      <c r="N5" s="40" t="str">
        <f>+C4</f>
        <v>판매량</v>
      </c>
      <c r="O5" s="41">
        <f>SUM(D4+I4+D17+I17+D35+I35)</f>
        <v>19376.107</v>
      </c>
      <c r="P5" s="42" t="str">
        <f>+E4</f>
        <v>고액권</v>
      </c>
      <c r="Q5" s="43">
        <f>SUM(F4+K4+F17+K17+F35+K35)</f>
        <v>585000</v>
      </c>
      <c r="R5" s="6">
        <v>12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329.34699999999998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25.402999999999999</v>
      </c>
      <c r="J6" s="101" t="str">
        <f>+'[1](1)'!J6</f>
        <v>블루/레드포인트</v>
      </c>
      <c r="K6" s="39">
        <v>37008</v>
      </c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2000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354.75</v>
      </c>
      <c r="P7" s="102" t="str">
        <f t="shared" ref="P7:P14" si="4">+E6</f>
        <v>블루/레드포인트</v>
      </c>
      <c r="Q7" s="48">
        <f>SUM(F6+K6+F19+K19+F37+K37)</f>
        <v>37008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10675637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19355346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19355346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172.739</v>
      </c>
      <c r="E10" s="37" t="str">
        <f>+'[1](1)'!E10</f>
        <v>OK케시백</v>
      </c>
      <c r="F10" s="39">
        <v>10000</v>
      </c>
      <c r="G10" s="23"/>
      <c r="H10" s="37" t="str">
        <f t="shared" si="2"/>
        <v>고객우대</v>
      </c>
      <c r="I10" s="45">
        <v>95.953000000000003</v>
      </c>
      <c r="J10" s="37" t="str">
        <f>+'[1](1)'!J10</f>
        <v>OK케시백</v>
      </c>
      <c r="K10" s="39">
        <v>2000</v>
      </c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-6045.8649999999998</v>
      </c>
      <c r="E11" s="37" t="str">
        <f>+'[1](1)'!E11</f>
        <v>모바일</v>
      </c>
      <c r="F11" s="39">
        <v>10000</v>
      </c>
      <c r="G11" s="23"/>
      <c r="H11" s="82" t="str">
        <f t="shared" si="2"/>
        <v>-</v>
      </c>
      <c r="I11" s="50">
        <f>SUM(I10*-35)</f>
        <v>-3358.355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268.69200000000001</v>
      </c>
      <c r="P11" s="46" t="str">
        <f t="shared" si="4"/>
        <v>OK케시백</v>
      </c>
      <c r="Q11" s="48">
        <f>SUM(F10+K10+F23+K23+F41+K41)</f>
        <v>12000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-9404.2200000000012</v>
      </c>
      <c r="P12" s="46" t="str">
        <f t="shared" si="4"/>
        <v>모바일</v>
      </c>
      <c r="Q12" s="48">
        <f>SUM(F11+K11+F24+K24+F42+K42)</f>
        <v>10000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10949784.059</v>
      </c>
      <c r="E13" s="25" t="str">
        <f>+'[1](1)'!E13</f>
        <v>합계</v>
      </c>
      <c r="F13" s="56">
        <f>SUM(F4:F12)</f>
        <v>10950637</v>
      </c>
      <c r="G13" s="57"/>
      <c r="H13" s="25" t="str">
        <f t="shared" si="2"/>
        <v>합계</v>
      </c>
      <c r="I13" s="55">
        <f>SUM((I4-I5-I6-I7-I8-I9)*$E$1+I11)</f>
        <v>9051279.2850000001</v>
      </c>
      <c r="J13" s="25" t="str">
        <f t="shared" ref="J13" si="5">+E13</f>
        <v>합계</v>
      </c>
      <c r="K13" s="56">
        <f>IF(K8=0,0,SUM(K4:K12)-F8)</f>
        <v>9050717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852.94099999964237</v>
      </c>
      <c r="G14" s="23"/>
      <c r="H14" s="23"/>
      <c r="I14" s="23"/>
      <c r="J14" s="23"/>
      <c r="K14" s="62">
        <f>SUM(K13-I13)</f>
        <v>-562.28500000014901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20001063.344000001</v>
      </c>
      <c r="P14" s="34" t="str">
        <f t="shared" si="4"/>
        <v>합계</v>
      </c>
      <c r="Q14" s="64">
        <f>SUM(Q5:Q13)</f>
        <v>20001354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290.65599999949336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18</v>
      </c>
      <c r="Q19" s="43">
        <f>SUM(P19*1000)</f>
        <v>18000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32</v>
      </c>
      <c r="Q20" s="48">
        <f>SUM(P20*1000)</f>
        <v>32000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14</v>
      </c>
      <c r="Q21" s="48"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2</v>
      </c>
      <c r="Q22" s="48">
        <f>SUM(P22*1000)</f>
        <v>2000</v>
      </c>
      <c r="R22" s="1" t="s">
        <v>85</v>
      </c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23</v>
      </c>
      <c r="Q23" s="48"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9</v>
      </c>
      <c r="Q24" s="48">
        <v>0</v>
      </c>
      <c r="R24" s="1" t="s">
        <v>86</v>
      </c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90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188</v>
      </c>
      <c r="Q26" s="64">
        <f>SUM(Q19:Q25)</f>
        <v>52000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16471</v>
      </c>
      <c r="P29" s="99">
        <v>16473</v>
      </c>
      <c r="Q29" s="100">
        <f>P29-O29</f>
        <v>2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C00000"/>
  </sheetPr>
  <dimension ref="C1:V40"/>
  <sheetViews>
    <sheetView tabSelected="1" topLeftCell="A2" workbookViewId="0">
      <selection activeCell="K13" sqref="K13"/>
    </sheetView>
  </sheetViews>
  <sheetFormatPr defaultRowHeight="27.75" customHeight="1"/>
  <cols>
    <col min="1" max="2" width="9" style="9"/>
    <col min="3" max="3" width="9" style="9" bestFit="1" customWidth="1"/>
    <col min="4" max="4" width="11.37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28</v>
      </c>
      <c r="D1" s="8" t="s">
        <v>0</v>
      </c>
      <c r="E1" s="93">
        <f>+'(27)'!E1</f>
        <v>1052</v>
      </c>
      <c r="F1" s="1"/>
      <c r="G1" s="1"/>
      <c r="H1" s="1"/>
      <c r="I1" s="1"/>
      <c r="J1" s="1"/>
      <c r="K1" s="1"/>
      <c r="L1" s="18">
        <f>+ROUND(+O5*0.584/1000,3)</f>
        <v>8.2249999999999996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ROUND((+'(27)'!L2*(C1-1)+L1)/C1,3)</f>
        <v>10.94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306.32</v>
      </c>
      <c r="M3" s="14" t="s">
        <v>10</v>
      </c>
      <c r="N3" s="1"/>
      <c r="O3" s="1"/>
      <c r="P3" s="124" t="str">
        <f>+'(1)'!C1&amp;"년"&amp;'(1)'!E1&amp;"월"&amp;C1&amp;"일"</f>
        <v>2023년2월28일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>
        <v>12554.205</v>
      </c>
      <c r="E4" s="29" t="str">
        <f>+'[1](1)'!E4</f>
        <v>고액권</v>
      </c>
      <c r="F4" s="31">
        <v>245000</v>
      </c>
      <c r="G4" s="23"/>
      <c r="H4" s="29" t="str">
        <f>+C4</f>
        <v>판매량</v>
      </c>
      <c r="I4" s="30">
        <v>1529.2840000000001</v>
      </c>
      <c r="J4" s="37" t="str">
        <f>+'[1](1)'!J4</f>
        <v>고액권</v>
      </c>
      <c r="K4" s="31"/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>
        <v>33751</v>
      </c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>
        <v>2000</v>
      </c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/>
      <c r="L5" s="2"/>
      <c r="M5" s="16"/>
      <c r="N5" s="40" t="str">
        <f>+C4</f>
        <v>판매량</v>
      </c>
      <c r="O5" s="41">
        <f>SUM(D4+I4+D17+I17+D35+I35)</f>
        <v>14083.489</v>
      </c>
      <c r="P5" s="42" t="str">
        <f>+E4</f>
        <v>고액권</v>
      </c>
      <c r="Q5" s="43">
        <f>SUM(F4+K4+F17+K17+F35+K35)</f>
        <v>245000</v>
      </c>
      <c r="R5" s="6">
        <v>13</v>
      </c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>
        <v>204.899</v>
      </c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>
        <v>53.27</v>
      </c>
      <c r="J6" s="101" t="str">
        <f>+'[1](1)'!J6</f>
        <v>블루/레드포인트</v>
      </c>
      <c r="K6" s="39">
        <v>38925</v>
      </c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2000</v>
      </c>
      <c r="R6" s="6">
        <v>2</v>
      </c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258.16899999999998</v>
      </c>
      <c r="P7" s="102" t="str">
        <f t="shared" ref="P7:P14" si="4">+E6</f>
        <v>블루/레드포인트</v>
      </c>
      <c r="Q7" s="48">
        <f>SUM(F6+K6+F19+K19+F37+K37)</f>
        <v>38925</v>
      </c>
      <c r="R7" s="4" t="s">
        <v>88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>
        <v>12721133</v>
      </c>
      <c r="G8" s="23"/>
      <c r="H8" s="29" t="str">
        <f t="shared" si="2"/>
        <v>자가소비</v>
      </c>
      <c r="I8" s="45"/>
      <c r="J8" s="37" t="str">
        <f>+'[1](1)'!J8</f>
        <v>신용카드</v>
      </c>
      <c r="K8" s="39">
        <v>14162511</v>
      </c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14162511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>
        <v>312.12599999999998</v>
      </c>
      <c r="E10" s="37" t="str">
        <f>+'[1](1)'!E10</f>
        <v>OK케시백</v>
      </c>
      <c r="F10" s="39">
        <v>2000</v>
      </c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-10924.41</v>
      </c>
      <c r="E11" s="37" t="str">
        <f>+'[1](1)'!E11</f>
        <v>모바일</v>
      </c>
      <c r="F11" s="39">
        <v>10000</v>
      </c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312.12599999999998</v>
      </c>
      <c r="P11" s="46" t="str">
        <f t="shared" si="4"/>
        <v>OK케시백</v>
      </c>
      <c r="Q11" s="48">
        <f>SUM(F10+K10+F23+K23+F41+K41)</f>
        <v>2000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>
        <v>72443</v>
      </c>
      <c r="L12" s="2"/>
      <c r="M12" s="16"/>
      <c r="N12" s="46" t="str">
        <f t="shared" si="3"/>
        <v>-</v>
      </c>
      <c r="O12" s="50">
        <f>SUM(O11*-35)</f>
        <v>-10924.41</v>
      </c>
      <c r="P12" s="46" t="str">
        <f t="shared" si="4"/>
        <v>모바일</v>
      </c>
      <c r="Q12" s="48">
        <f>SUM(F11+K11+F24+K24+F42+K42)</f>
        <v>10000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12980545.502</v>
      </c>
      <c r="E13" s="25" t="str">
        <f>+'[1](1)'!E13</f>
        <v>합계</v>
      </c>
      <c r="F13" s="56">
        <f>SUM(F4:F12)</f>
        <v>12980133</v>
      </c>
      <c r="G13" s="57"/>
      <c r="H13" s="25" t="str">
        <f t="shared" si="2"/>
        <v>합계</v>
      </c>
      <c r="I13" s="55">
        <f>SUM((I4-I5-I6-I7-I8-I9)*$E$1+I11)</f>
        <v>1552766.7280000001</v>
      </c>
      <c r="J13" s="25" t="str">
        <f t="shared" ref="J13" si="5">+E13</f>
        <v>합계</v>
      </c>
      <c r="K13" s="56">
        <f>IF(K8=0,0,SUM(K4:K12)-F8)</f>
        <v>1552746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72443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-412.50200000032783</v>
      </c>
      <c r="G14" s="23"/>
      <c r="H14" s="23"/>
      <c r="I14" s="23"/>
      <c r="J14" s="23"/>
      <c r="K14" s="62">
        <f>SUM(K13-I13)</f>
        <v>-20.728000000119209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14533312.23</v>
      </c>
      <c r="P14" s="34" t="str">
        <f t="shared" si="4"/>
        <v>합계</v>
      </c>
      <c r="Q14" s="64">
        <f>SUM(Q5:Q13)</f>
        <v>14532879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-433.23000000044703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>
        <v>8</v>
      </c>
      <c r="Q19" s="43">
        <f>SUM(P19*1000)</f>
        <v>8000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>
        <v>16</v>
      </c>
      <c r="Q20" s="48">
        <f>SUM(P20*1000)</f>
        <v>16000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>
        <v>8</v>
      </c>
      <c r="Q21" s="48"/>
      <c r="R21" s="1" t="s">
        <v>87</v>
      </c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>
        <v>3</v>
      </c>
      <c r="Q22" s="48">
        <f>SUM(P22*1000)</f>
        <v>3000</v>
      </c>
      <c r="R22" s="1"/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>
        <v>24</v>
      </c>
      <c r="Q23" s="48"/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>
        <v>9</v>
      </c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83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>
        <v>151</v>
      </c>
      <c r="Q26" s="64">
        <f>SUM(Q19:Q25)</f>
        <v>27000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>
        <v>16473</v>
      </c>
      <c r="P29" s="99">
        <v>16476</v>
      </c>
      <c r="Q29" s="100">
        <f>P29-O29</f>
        <v>3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C00000"/>
  </sheetPr>
  <dimension ref="C1:V40"/>
  <sheetViews>
    <sheetView topLeftCell="A4" workbookViewId="0"/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5" style="9" customWidth="1"/>
    <col min="10" max="10" width="11.25" style="9" bestFit="1" customWidth="1"/>
    <col min="11" max="11" width="11.37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29</v>
      </c>
      <c r="D1" s="8" t="s">
        <v>0</v>
      </c>
      <c r="E1" s="93">
        <f>+'(28)'!E1</f>
        <v>1052</v>
      </c>
      <c r="F1" s="1"/>
      <c r="G1" s="1"/>
      <c r="H1" s="1"/>
      <c r="I1" s="1"/>
      <c r="J1" s="1"/>
      <c r="K1" s="1"/>
      <c r="L1" s="18">
        <f>+ROUND(+O5*0.584/1000,3)</f>
        <v>0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ROUND((+'(28)'!L2*(C1-1)+L1)/C1,3)</f>
        <v>10.563000000000001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306.327</v>
      </c>
      <c r="M3" s="14" t="s">
        <v>10</v>
      </c>
      <c r="N3" s="1"/>
      <c r="O3" s="1"/>
      <c r="P3" s="124" t="str">
        <f>+'(1)'!C1&amp;"년"&amp;'(1)'!E1&amp;"월"&amp;C1&amp;"일"</f>
        <v>2023년2월29일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/>
      <c r="E4" s="29" t="str">
        <f>+'[1](1)'!E4</f>
        <v>고액권</v>
      </c>
      <c r="F4" s="31"/>
      <c r="G4" s="23"/>
      <c r="H4" s="29" t="str">
        <f>+C4</f>
        <v>판매량</v>
      </c>
      <c r="I4" s="30"/>
      <c r="J4" s="37" t="str">
        <f>+'[1](1)'!J4</f>
        <v>고액권</v>
      </c>
      <c r="K4" s="31"/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/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/>
      <c r="L5" s="2"/>
      <c r="M5" s="16"/>
      <c r="N5" s="40" t="str">
        <f>+C4</f>
        <v>판매량</v>
      </c>
      <c r="O5" s="41">
        <f>SUM(D4+I4+D17+I17+D35+I35)</f>
        <v>0</v>
      </c>
      <c r="P5" s="42" t="str">
        <f>+E4</f>
        <v>고액권</v>
      </c>
      <c r="Q5" s="43">
        <f>SUM(F4+K4+F17+K17+F35+K35)</f>
        <v>0</v>
      </c>
      <c r="R5" s="6"/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/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0</v>
      </c>
      <c r="R6" s="6"/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0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/>
      <c r="G8" s="23"/>
      <c r="H8" s="29" t="str">
        <f t="shared" si="2"/>
        <v>자가소비</v>
      </c>
      <c r="I8" s="45"/>
      <c r="J8" s="37" t="str">
        <f>+'[1](1)'!J8</f>
        <v>신용카드</v>
      </c>
      <c r="K8" s="39"/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0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/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0</v>
      </c>
      <c r="E11" s="37" t="str">
        <f>+'[1](1)'!E11</f>
        <v>모바일</v>
      </c>
      <c r="F11" s="39"/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0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0</v>
      </c>
      <c r="P12" s="46" t="str">
        <f t="shared" si="4"/>
        <v>모바일</v>
      </c>
      <c r="Q12" s="48">
        <f>SUM(F11+K11+F24+K24+F42+K42)</f>
        <v>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0</v>
      </c>
      <c r="E13" s="25" t="str">
        <f>+'[1](1)'!E13</f>
        <v>합계</v>
      </c>
      <c r="F13" s="56">
        <f>SUM(F4:F12)</f>
        <v>0</v>
      </c>
      <c r="G13" s="57"/>
      <c r="H13" s="25" t="str">
        <f t="shared" si="2"/>
        <v>합계</v>
      </c>
      <c r="I13" s="55">
        <f>SUM((I4-I5-I6-I7-I8-I9)*$E$1+I11)</f>
        <v>0</v>
      </c>
      <c r="J13" s="25" t="str">
        <f t="shared" ref="J13" si="5">+E13</f>
        <v>합계</v>
      </c>
      <c r="K13" s="56">
        <f>IF(K8=0,0,SUM(K4:K12)-F8)</f>
        <v>0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0</v>
      </c>
      <c r="G14" s="23"/>
      <c r="H14" s="23"/>
      <c r="I14" s="23"/>
      <c r="J14" s="23"/>
      <c r="K14" s="62">
        <f>SUM(K13-I13)</f>
        <v>0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0</v>
      </c>
      <c r="P14" s="34" t="str">
        <f t="shared" si="4"/>
        <v>합계</v>
      </c>
      <c r="Q14" s="64">
        <f>SUM(Q5:Q13)</f>
        <v>0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0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/>
      <c r="Q19" s="43">
        <f>SUM(P19*1000)</f>
        <v>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/>
      <c r="Q20" s="48">
        <f>SUM(P20*1000)</f>
        <v>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/>
      <c r="Q21" s="48">
        <f>SUM(P21*1000)</f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/>
      <c r="Q22" s="48">
        <f>SUM(P22*1000)</f>
        <v>0</v>
      </c>
      <c r="R22" s="1"/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/>
      <c r="Q23" s="48">
        <f>SUM(P23*1000)</f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/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0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/>
      <c r="Q26" s="64">
        <f>SUM(Q19:Q25)</f>
        <v>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/>
      <c r="P29" s="99"/>
      <c r="Q29" s="100">
        <f>P29-O29</f>
        <v>0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C00000"/>
  </sheetPr>
  <dimension ref="C1:V40"/>
  <sheetViews>
    <sheetView topLeftCell="A7" workbookViewId="0"/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5" style="9" customWidth="1"/>
    <col min="7" max="7" width="5" style="9" customWidth="1"/>
    <col min="8" max="8" width="9" style="9"/>
    <col min="9" max="9" width="11.37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30</v>
      </c>
      <c r="D1" s="8" t="s">
        <v>0</v>
      </c>
      <c r="E1" s="93">
        <f>+'(29)'!E1</f>
        <v>1052</v>
      </c>
      <c r="F1" s="1"/>
      <c r="G1" s="1"/>
      <c r="H1" s="1"/>
      <c r="I1" s="1"/>
      <c r="J1" s="1"/>
      <c r="K1" s="1"/>
      <c r="L1" s="18">
        <f>+ROUND(+O5*0.584/1000,3)</f>
        <v>0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ROUND((+'(29)'!L2*(C1-1)+L1)/C1,3)</f>
        <v>10.211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306.33</v>
      </c>
      <c r="M3" s="14" t="s">
        <v>10</v>
      </c>
      <c r="N3" s="1"/>
      <c r="O3" s="1"/>
      <c r="P3" s="124" t="str">
        <f>+'(1)'!C1&amp;"년"&amp;'(1)'!E1&amp;"월"&amp;C1&amp;"일"</f>
        <v>2023년2월30일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/>
      <c r="E4" s="29" t="str">
        <f>+'[1](1)'!E4</f>
        <v>고액권</v>
      </c>
      <c r="F4" s="31"/>
      <c r="G4" s="23"/>
      <c r="H4" s="29" t="str">
        <f>+C4</f>
        <v>판매량</v>
      </c>
      <c r="I4" s="30"/>
      <c r="J4" s="37" t="str">
        <f>+'[1](1)'!J4</f>
        <v>고액권</v>
      </c>
      <c r="K4" s="31"/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/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/>
      <c r="L5" s="2"/>
      <c r="M5" s="16"/>
      <c r="N5" s="40" t="str">
        <f>+C4</f>
        <v>판매량</v>
      </c>
      <c r="O5" s="41">
        <f>SUM(D4+I4+D17+I17+D35+I35)</f>
        <v>0</v>
      </c>
      <c r="P5" s="42" t="str">
        <f>+E4</f>
        <v>고액권</v>
      </c>
      <c r="Q5" s="43">
        <f>SUM(F4+K4+F17+K17+F35+K35)</f>
        <v>0</v>
      </c>
      <c r="R5" s="6"/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/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0</v>
      </c>
      <c r="R6" s="6"/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0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/>
      <c r="G8" s="23"/>
      <c r="H8" s="29" t="str">
        <f t="shared" si="2"/>
        <v>자가소비</v>
      </c>
      <c r="I8" s="45"/>
      <c r="J8" s="37" t="str">
        <f>+'[1](1)'!J8</f>
        <v>신용카드</v>
      </c>
      <c r="K8" s="39"/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0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/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0</v>
      </c>
      <c r="E11" s="37" t="str">
        <f>+'[1](1)'!E11</f>
        <v>모바일</v>
      </c>
      <c r="F11" s="39"/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0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0</v>
      </c>
      <c r="P12" s="46" t="str">
        <f t="shared" si="4"/>
        <v>모바일</v>
      </c>
      <c r="Q12" s="48">
        <f>SUM(F11+K11+F24+K24+F42+K42)</f>
        <v>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0</v>
      </c>
      <c r="E13" s="25" t="str">
        <f>+'[1](1)'!E13</f>
        <v>합계</v>
      </c>
      <c r="F13" s="56">
        <f>SUM(F4:F12)</f>
        <v>0</v>
      </c>
      <c r="G13" s="57"/>
      <c r="H13" s="25" t="str">
        <f t="shared" si="2"/>
        <v>합계</v>
      </c>
      <c r="I13" s="55">
        <f>SUM((I4-I5-I6-I7-I8-I9)*$E$1+I11)</f>
        <v>0</v>
      </c>
      <c r="J13" s="25" t="str">
        <f t="shared" ref="J13" si="5">+E13</f>
        <v>합계</v>
      </c>
      <c r="K13" s="56">
        <f>IF(K8=0,0,SUM(K4:K12)-F8)</f>
        <v>0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0</v>
      </c>
      <c r="G14" s="23"/>
      <c r="H14" s="23"/>
      <c r="I14" s="23"/>
      <c r="J14" s="23"/>
      <c r="K14" s="62">
        <f>SUM(K13-I13)</f>
        <v>0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0</v>
      </c>
      <c r="P14" s="34" t="str">
        <f t="shared" si="4"/>
        <v>합계</v>
      </c>
      <c r="Q14" s="64">
        <f>SUM(Q5:Q13)</f>
        <v>0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0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/>
      <c r="Q19" s="43">
        <f>SUM(P19*1000)</f>
        <v>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/>
      <c r="Q20" s="48">
        <f>SUM(P20*1000)</f>
        <v>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/>
      <c r="Q21" s="48">
        <f>SUM(P21*1000)</f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/>
      <c r="Q22" s="48">
        <f>SUM(P22*1000)</f>
        <v>0</v>
      </c>
      <c r="R22" s="1"/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/>
      <c r="Q23" s="48">
        <f>SUM(P23*1000)</f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/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0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/>
      <c r="Q26" s="64">
        <f>SUM(Q19:Q25)</f>
        <v>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/>
      <c r="P29" s="99"/>
      <c r="Q29" s="100">
        <f>P29-O29</f>
        <v>0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C00000"/>
  </sheetPr>
  <dimension ref="C1:V40"/>
  <sheetViews>
    <sheetView workbookViewId="0"/>
  </sheetViews>
  <sheetFormatPr defaultRowHeight="27.75" customHeight="1"/>
  <cols>
    <col min="1" max="2" width="9" style="9"/>
    <col min="3" max="3" width="9" style="9" bestFit="1" customWidth="1"/>
    <col min="4" max="4" width="11.5" style="9" customWidth="1"/>
    <col min="5" max="5" width="11.25" style="9" bestFit="1" customWidth="1"/>
    <col min="6" max="6" width="11.375" style="9" customWidth="1"/>
    <col min="7" max="7" width="5" style="9" customWidth="1"/>
    <col min="8" max="8" width="9" style="9"/>
    <col min="9" max="9" width="11.25" style="9" customWidth="1"/>
    <col min="10" max="10" width="11.25" style="9" bestFit="1" customWidth="1"/>
    <col min="11" max="11" width="11.5" style="9" customWidth="1"/>
    <col min="12" max="12" width="11.75" style="9" customWidth="1"/>
    <col min="13" max="13" width="9" style="9"/>
    <col min="14" max="14" width="9" style="9" bestFit="1" customWidth="1"/>
    <col min="15" max="15" width="12.375" style="9" bestFit="1" customWidth="1"/>
    <col min="16" max="16" width="9" style="9" bestFit="1" customWidth="1"/>
    <col min="17" max="18" width="12.375" style="9" bestFit="1" customWidth="1"/>
    <col min="19" max="16384" width="9" style="9"/>
  </cols>
  <sheetData>
    <row r="1" spans="3:22" ht="18.75" customHeight="1">
      <c r="C1" s="7">
        <v>31</v>
      </c>
      <c r="D1" s="8" t="s">
        <v>0</v>
      </c>
      <c r="E1" s="93">
        <f>+'(30)'!$E$1</f>
        <v>1052</v>
      </c>
      <c r="F1" s="1"/>
      <c r="G1" s="1"/>
      <c r="H1" s="1"/>
      <c r="I1" s="1"/>
      <c r="J1" s="1"/>
      <c r="K1" s="1"/>
      <c r="L1" s="18">
        <f>+ROUND(+O5*0.584/1000,3)</f>
        <v>0</v>
      </c>
      <c r="M1" s="1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18">
        <f>ROUND((+'(30)'!L2*(C1-1)+L1)/C1,3)</f>
        <v>9.8819999999999997</v>
      </c>
      <c r="M2" s="14" t="s">
        <v>7</v>
      </c>
      <c r="N2" s="123" t="s">
        <v>1</v>
      </c>
      <c r="O2" s="123"/>
      <c r="P2" s="123"/>
      <c r="Q2" s="123"/>
      <c r="R2" s="1"/>
      <c r="S2" s="1"/>
      <c r="T2" s="1"/>
      <c r="U2" s="1"/>
      <c r="V2" s="1"/>
    </row>
    <row r="3" spans="3:22" ht="16.5" customHeight="1" thickBot="1">
      <c r="C3" s="25" t="str">
        <f>+'(1)'!C3</f>
        <v>제   목</v>
      </c>
      <c r="D3" s="25" t="str">
        <f>+'(1)'!D3</f>
        <v>수량 및 금액</v>
      </c>
      <c r="E3" s="25" t="str">
        <f>+'(1)'!E3</f>
        <v>제   목</v>
      </c>
      <c r="F3" s="25" t="str">
        <f>+'(1)'!F3</f>
        <v>수량 및 금액</v>
      </c>
      <c r="G3" s="23"/>
      <c r="H3" s="25" t="str">
        <f>+C3</f>
        <v>제   목</v>
      </c>
      <c r="I3" s="25" t="str">
        <f t="shared" ref="I3:K3" si="0">+D3</f>
        <v>수량 및 금액</v>
      </c>
      <c r="J3" s="29" t="str">
        <f>+'[1](1)'!J3</f>
        <v>제   목</v>
      </c>
      <c r="K3" s="25" t="str">
        <f t="shared" si="0"/>
        <v>수량 및 금액</v>
      </c>
      <c r="L3" s="17">
        <f>+L2*C1</f>
        <v>306.34199999999998</v>
      </c>
      <c r="M3" s="14" t="s">
        <v>10</v>
      </c>
      <c r="N3" s="1"/>
      <c r="O3" s="1"/>
      <c r="P3" s="124" t="str">
        <f>+'(1)'!C1&amp;"년"&amp;'(1)'!E1&amp;"월"&amp;C1&amp;"일"</f>
        <v>2023년2월31일</v>
      </c>
      <c r="Q3" s="124"/>
      <c r="R3" s="3"/>
      <c r="S3" s="1"/>
      <c r="T3" s="1"/>
      <c r="U3" s="1"/>
      <c r="V3" s="1"/>
    </row>
    <row r="4" spans="3:22" ht="16.5" customHeight="1" thickBot="1">
      <c r="C4" s="29" t="str">
        <f>+'(1)'!C4</f>
        <v>판매량</v>
      </c>
      <c r="D4" s="30"/>
      <c r="E4" s="29" t="str">
        <f>+'[1](1)'!E4</f>
        <v>고액권</v>
      </c>
      <c r="F4" s="31"/>
      <c r="G4" s="23"/>
      <c r="H4" s="29" t="str">
        <f>+C4</f>
        <v>판매량</v>
      </c>
      <c r="I4" s="30"/>
      <c r="J4" s="37" t="str">
        <f>+'[1](1)'!J4</f>
        <v>고액권</v>
      </c>
      <c r="K4" s="31"/>
      <c r="L4" s="2"/>
      <c r="M4" s="16"/>
      <c r="N4" s="34" t="str">
        <f>+C3</f>
        <v>제   목</v>
      </c>
      <c r="O4" s="34" t="str">
        <f t="shared" ref="O4:Q4" si="1">+D3</f>
        <v>수량 및 금액</v>
      </c>
      <c r="P4" s="34" t="str">
        <f t="shared" si="1"/>
        <v>제   목</v>
      </c>
      <c r="Q4" s="34" t="str">
        <f t="shared" si="1"/>
        <v>수량 및 금액</v>
      </c>
      <c r="R4" s="4"/>
      <c r="S4" s="5" t="s">
        <v>2</v>
      </c>
      <c r="T4" s="1"/>
      <c r="U4" s="1"/>
      <c r="V4" s="1"/>
    </row>
    <row r="5" spans="3:22" ht="16.5" customHeight="1">
      <c r="C5" s="82" t="str">
        <f>+'(1)'!C5</f>
        <v>법인전표</v>
      </c>
      <c r="D5" s="38"/>
      <c r="E5" s="37" t="str">
        <f>+'[1](1)'!E5</f>
        <v>천원권</v>
      </c>
      <c r="F5" s="39"/>
      <c r="G5" s="23"/>
      <c r="H5" s="37" t="str">
        <f t="shared" ref="H5:H13" si="2">+C5</f>
        <v>법인전표</v>
      </c>
      <c r="I5" s="38"/>
      <c r="J5" s="37" t="str">
        <f>+'[1](1)'!J5</f>
        <v>천원권</v>
      </c>
      <c r="K5" s="39"/>
      <c r="L5" s="2"/>
      <c r="M5" s="16"/>
      <c r="N5" s="40" t="str">
        <f>+C4</f>
        <v>판매량</v>
      </c>
      <c r="O5" s="41">
        <f>SUM(D4+I4+D17+I17+D35+I35)</f>
        <v>0</v>
      </c>
      <c r="P5" s="42" t="str">
        <f>+E4</f>
        <v>고액권</v>
      </c>
      <c r="Q5" s="43">
        <f>SUM(F4+K4+F17+K17+F35+K35)</f>
        <v>0</v>
      </c>
      <c r="R5" s="6"/>
      <c r="S5" s="5" t="s">
        <v>3</v>
      </c>
      <c r="T5" s="1"/>
      <c r="U5" s="1"/>
      <c r="V5" s="1"/>
    </row>
    <row r="6" spans="3:22" ht="16.5" customHeight="1">
      <c r="C6" s="82" t="str">
        <f>+'(1)'!C6</f>
        <v>외상전표</v>
      </c>
      <c r="D6" s="45"/>
      <c r="E6" s="101" t="str">
        <f>+'[1](1)'!E6</f>
        <v>블루/레드포인트</v>
      </c>
      <c r="F6" s="39"/>
      <c r="G6" s="23"/>
      <c r="H6" s="37" t="str">
        <f t="shared" si="2"/>
        <v>외상전표</v>
      </c>
      <c r="I6" s="45"/>
      <c r="J6" s="101" t="str">
        <f>+'[1](1)'!J6</f>
        <v>블루/레드포인트</v>
      </c>
      <c r="K6" s="39"/>
      <c r="L6" s="2"/>
      <c r="M6" s="16"/>
      <c r="N6" s="46" t="str">
        <f>+C5</f>
        <v>법인전표</v>
      </c>
      <c r="O6" s="47">
        <f>SUM(D5+I5+D18+I18+D36+I36)</f>
        <v>0</v>
      </c>
      <c r="P6" s="46" t="str">
        <f>+E5</f>
        <v>천원권</v>
      </c>
      <c r="Q6" s="48">
        <f>SUM(F5+K5+F18+K18+F36+K36)</f>
        <v>0</v>
      </c>
      <c r="R6" s="6"/>
      <c r="S6" s="5" t="s">
        <v>4</v>
      </c>
      <c r="T6" s="1"/>
      <c r="U6" s="1"/>
      <c r="V6" s="1"/>
    </row>
    <row r="7" spans="3:22" ht="16.5" customHeight="1" thickBot="1">
      <c r="C7" s="82" t="str">
        <f>+'(1)'!C7</f>
        <v>효신(업)</v>
      </c>
      <c r="D7" s="45"/>
      <c r="E7" s="37" t="str">
        <f>+'[1](1)'!E7</f>
        <v>롯대칠성</v>
      </c>
      <c r="F7" s="39"/>
      <c r="G7" s="23"/>
      <c r="H7" s="82" t="str">
        <f t="shared" si="2"/>
        <v>효신(업)</v>
      </c>
      <c r="I7" s="45"/>
      <c r="J7" s="37" t="str">
        <f>+'[1](1)'!J7</f>
        <v>롯대칠성</v>
      </c>
      <c r="K7" s="39"/>
      <c r="L7" s="2"/>
      <c r="M7" s="16"/>
      <c r="N7" s="46" t="str">
        <f t="shared" ref="N7:N14" si="3">+C6</f>
        <v>외상전표</v>
      </c>
      <c r="O7" s="49">
        <f>SUM(D6+I6+D19+I19+D37+I37)</f>
        <v>0</v>
      </c>
      <c r="P7" s="102" t="str">
        <f t="shared" ref="P7:P14" si="4">+E6</f>
        <v>블루/레드포인트</v>
      </c>
      <c r="Q7" s="48">
        <f>SUM(F6+K6+F19+K19+F37+K37)</f>
        <v>0</v>
      </c>
      <c r="R7" s="4" t="s">
        <v>5</v>
      </c>
      <c r="S7" s="15" t="s">
        <v>6</v>
      </c>
      <c r="T7" s="1"/>
      <c r="U7" s="1"/>
      <c r="V7" s="1"/>
    </row>
    <row r="8" spans="3:22" ht="16.5" customHeight="1">
      <c r="C8" s="82" t="str">
        <f>+'(1)'!C8</f>
        <v>자가소비</v>
      </c>
      <c r="D8" s="45"/>
      <c r="E8" s="37" t="str">
        <f>+'[1](1)'!E8</f>
        <v>신용카드</v>
      </c>
      <c r="F8" s="39"/>
      <c r="G8" s="23"/>
      <c r="H8" s="29" t="str">
        <f t="shared" si="2"/>
        <v>자가소비</v>
      </c>
      <c r="I8" s="45"/>
      <c r="J8" s="37" t="str">
        <f>+'[1](1)'!J8</f>
        <v>신용카드</v>
      </c>
      <c r="K8" s="39"/>
      <c r="L8" s="2"/>
      <c r="M8" s="16"/>
      <c r="N8" s="46" t="str">
        <f t="shared" si="3"/>
        <v>효신(업)</v>
      </c>
      <c r="O8" s="47">
        <f>SUM(D7+I7+D20+I20+D38+I38)</f>
        <v>0</v>
      </c>
      <c r="P8" s="102" t="str">
        <f t="shared" si="4"/>
        <v>롯대칠성</v>
      </c>
      <c r="Q8" s="48">
        <f>SUM(F7+K7+F20+K20+F38+K38)</f>
        <v>0</v>
      </c>
      <c r="R8" s="6"/>
      <c r="S8" s="1"/>
      <c r="T8" s="1"/>
      <c r="U8" s="1"/>
      <c r="V8" s="1"/>
    </row>
    <row r="9" spans="3:22" ht="16.5" customHeight="1">
      <c r="C9" s="82" t="str">
        <f>+'(1)'!C9</f>
        <v>-</v>
      </c>
      <c r="D9" s="45"/>
      <c r="E9" s="37" t="str">
        <f>+'[1](1)'!E9</f>
        <v>상품권</v>
      </c>
      <c r="F9" s="39"/>
      <c r="G9" s="23"/>
      <c r="H9" s="37" t="str">
        <f t="shared" si="2"/>
        <v>-</v>
      </c>
      <c r="I9" s="45"/>
      <c r="J9" s="37" t="str">
        <f>+'[1](1)'!J9</f>
        <v>상품권</v>
      </c>
      <c r="K9" s="39"/>
      <c r="L9" s="2"/>
      <c r="M9" s="16"/>
      <c r="N9" s="46" t="str">
        <f t="shared" si="3"/>
        <v>자가소비</v>
      </c>
      <c r="O9" s="49">
        <f>SUM(D8+I8+D21+I21+D39+I39)</f>
        <v>0</v>
      </c>
      <c r="P9" s="46" t="str">
        <f t="shared" si="4"/>
        <v>신용카드</v>
      </c>
      <c r="Q9" s="48">
        <f>IF(K8=0,F8,IF(F21=0,K8,IF(K21=0,F21,K21)))</f>
        <v>0</v>
      </c>
      <c r="R9" s="4"/>
      <c r="S9" s="1"/>
      <c r="T9" s="1"/>
      <c r="U9" s="1"/>
      <c r="V9" s="1"/>
    </row>
    <row r="10" spans="3:22" ht="16.5" customHeight="1">
      <c r="C10" s="82" t="str">
        <f>+'(1)'!C10</f>
        <v>고객우대</v>
      </c>
      <c r="D10" s="45"/>
      <c r="E10" s="37" t="str">
        <f>+'[1](1)'!E10</f>
        <v>OK케시백</v>
      </c>
      <c r="F10" s="39"/>
      <c r="G10" s="23"/>
      <c r="H10" s="37" t="str">
        <f t="shared" si="2"/>
        <v>고객우대</v>
      </c>
      <c r="I10" s="45"/>
      <c r="J10" s="37" t="str">
        <f>+'[1](1)'!J10</f>
        <v>OK케시백</v>
      </c>
      <c r="K10" s="39"/>
      <c r="L10" s="2"/>
      <c r="M10" s="16"/>
      <c r="N10" s="46" t="str">
        <f t="shared" si="3"/>
        <v>-</v>
      </c>
      <c r="O10" s="49"/>
      <c r="P10" s="46" t="str">
        <f t="shared" si="4"/>
        <v>상품권</v>
      </c>
      <c r="Q10" s="48">
        <f>SUM(F9+K9+F22+K22+F40+K40)</f>
        <v>0</v>
      </c>
      <c r="R10" s="4"/>
      <c r="S10" s="1"/>
      <c r="T10" s="1"/>
      <c r="U10" s="1"/>
      <c r="V10" s="1"/>
    </row>
    <row r="11" spans="3:22" ht="16.5" customHeight="1" thickBot="1">
      <c r="C11" s="82" t="str">
        <f>+'(1)'!C11</f>
        <v>-</v>
      </c>
      <c r="D11" s="50">
        <f>SUM(D10*-35)</f>
        <v>0</v>
      </c>
      <c r="E11" s="37" t="str">
        <f>+'[1](1)'!E11</f>
        <v>모바일</v>
      </c>
      <c r="F11" s="39"/>
      <c r="G11" s="23"/>
      <c r="H11" s="82" t="str">
        <f t="shared" si="2"/>
        <v>-</v>
      </c>
      <c r="I11" s="50">
        <f>SUM(I10*-35)</f>
        <v>0</v>
      </c>
      <c r="J11" s="51" t="str">
        <f>+'[1](1)'!J11</f>
        <v>모바일</v>
      </c>
      <c r="K11" s="39"/>
      <c r="L11" s="2"/>
      <c r="M11" s="16"/>
      <c r="N11" s="46" t="str">
        <f t="shared" si="3"/>
        <v>고객우대</v>
      </c>
      <c r="O11" s="49">
        <f>SUM(D10+I10+D23+I23+D41+I41)</f>
        <v>0</v>
      </c>
      <c r="P11" s="46" t="str">
        <f t="shared" si="4"/>
        <v>OK케시백</v>
      </c>
      <c r="Q11" s="48">
        <f>SUM(F10+K10+F23+K23+F41+K41)</f>
        <v>0</v>
      </c>
      <c r="R11" s="4"/>
      <c r="S11" s="1"/>
      <c r="T11" s="1"/>
      <c r="U11" s="1"/>
      <c r="V11" s="1"/>
    </row>
    <row r="12" spans="3:22" ht="16.5" customHeight="1" thickBot="1">
      <c r="C12" s="83" t="str">
        <f>+'(1)'!C12</f>
        <v>-</v>
      </c>
      <c r="D12" s="52"/>
      <c r="E12" s="51" t="str">
        <f>+'[1](1)'!E12</f>
        <v>제로페이</v>
      </c>
      <c r="F12" s="53"/>
      <c r="G12" s="23"/>
      <c r="H12" s="83" t="str">
        <f t="shared" si="2"/>
        <v>-</v>
      </c>
      <c r="I12" s="52"/>
      <c r="J12" s="25" t="str">
        <f>+'[1](1)'!J12</f>
        <v>제로페이</v>
      </c>
      <c r="K12" s="53"/>
      <c r="L12" s="2"/>
      <c r="M12" s="16"/>
      <c r="N12" s="46" t="str">
        <f t="shared" si="3"/>
        <v>-</v>
      </c>
      <c r="O12" s="50">
        <f>SUM(O11*-35)</f>
        <v>0</v>
      </c>
      <c r="P12" s="46" t="str">
        <f t="shared" si="4"/>
        <v>모바일</v>
      </c>
      <c r="Q12" s="48">
        <f>SUM(F11+K11+F24+K24+F42+K42)</f>
        <v>0</v>
      </c>
      <c r="R12" s="4"/>
      <c r="S12" s="1"/>
      <c r="T12" s="1"/>
      <c r="U12" s="1"/>
      <c r="V12" s="1"/>
    </row>
    <row r="13" spans="3:22" ht="16.5" customHeight="1" thickBot="1">
      <c r="C13" s="25" t="str">
        <f>+'(1)'!C13</f>
        <v>합계</v>
      </c>
      <c r="D13" s="55">
        <f>SUM((D4-D5-D6-D7-D8-D9)*$E$1+D11)</f>
        <v>0</v>
      </c>
      <c r="E13" s="25" t="str">
        <f>+'[1](1)'!E13</f>
        <v>합계</v>
      </c>
      <c r="F13" s="56">
        <f>SUM(F4:F12)</f>
        <v>0</v>
      </c>
      <c r="G13" s="57"/>
      <c r="H13" s="25" t="str">
        <f t="shared" si="2"/>
        <v>합계</v>
      </c>
      <c r="I13" s="55">
        <f>SUM((I4-I5-I6-I7-I8-I9)*$E$1+I11)</f>
        <v>0</v>
      </c>
      <c r="J13" s="25" t="str">
        <f t="shared" ref="J13" si="5">+E13</f>
        <v>합계</v>
      </c>
      <c r="K13" s="56">
        <f>IF(K8=0,0,SUM(K4:K12)-F8)</f>
        <v>0</v>
      </c>
      <c r="L13" s="2"/>
      <c r="M13" s="16"/>
      <c r="N13" s="58" t="str">
        <f t="shared" si="3"/>
        <v>-</v>
      </c>
      <c r="O13" s="59"/>
      <c r="P13" s="58" t="str">
        <f t="shared" si="4"/>
        <v>제로페이</v>
      </c>
      <c r="Q13" s="60">
        <f>SUM(F12+K12+F25+K25+F43+K43)</f>
        <v>0</v>
      </c>
      <c r="R13" s="4"/>
      <c r="S13" s="1"/>
      <c r="T13" s="1"/>
      <c r="U13" s="1"/>
      <c r="V13" s="1"/>
    </row>
    <row r="14" spans="3:22" ht="16.5" customHeight="1" thickBot="1">
      <c r="C14" s="32"/>
      <c r="D14" s="23"/>
      <c r="E14" s="23"/>
      <c r="F14" s="62">
        <f>SUM(F13-D13)</f>
        <v>0</v>
      </c>
      <c r="G14" s="23"/>
      <c r="H14" s="23"/>
      <c r="I14" s="23"/>
      <c r="J14" s="23"/>
      <c r="K14" s="62">
        <f>SUM(K13-I13)</f>
        <v>0</v>
      </c>
      <c r="L14" s="2">
        <f>SUM(L4:L13)</f>
        <v>0</v>
      </c>
      <c r="M14" s="14" t="s">
        <v>9</v>
      </c>
      <c r="N14" s="34" t="str">
        <f t="shared" si="3"/>
        <v>합계</v>
      </c>
      <c r="O14" s="63">
        <f>SUM((O5-O6-O7-O8-O9-O10)*+E1+O12)</f>
        <v>0</v>
      </c>
      <c r="P14" s="34" t="str">
        <f t="shared" si="4"/>
        <v>합계</v>
      </c>
      <c r="Q14" s="64">
        <f>SUM(Q5:Q13)</f>
        <v>0</v>
      </c>
      <c r="R14" s="1"/>
      <c r="S14" s="1"/>
      <c r="T14" s="1"/>
      <c r="U14" s="1"/>
      <c r="V14" s="1"/>
    </row>
    <row r="15" spans="3:22" ht="16.5" customHeight="1" thickBot="1">
      <c r="C15" s="23">
        <v>3</v>
      </c>
      <c r="D15" s="23"/>
      <c r="E15" s="23"/>
      <c r="F15" s="23"/>
      <c r="G15" s="23"/>
      <c r="H15" s="23">
        <v>4</v>
      </c>
      <c r="I15" s="23"/>
      <c r="J15" s="23"/>
      <c r="K15" s="23"/>
      <c r="L15" s="2"/>
      <c r="M15" s="1"/>
      <c r="N15" s="23"/>
      <c r="O15" s="23"/>
      <c r="P15" s="23"/>
      <c r="Q15" s="65">
        <f>SUM(F14+K14+F27+K27)</f>
        <v>0</v>
      </c>
      <c r="R15" s="1"/>
      <c r="S15" s="1"/>
      <c r="T15" s="1"/>
      <c r="U15" s="1"/>
      <c r="V15" s="1"/>
    </row>
    <row r="16" spans="3:22" ht="16.5" customHeight="1" thickBot="1">
      <c r="C16" s="25" t="str">
        <f>+C3</f>
        <v>제   목</v>
      </c>
      <c r="D16" s="25" t="str">
        <f t="shared" ref="D16:F16" si="6">+D3</f>
        <v>수량 및 금액</v>
      </c>
      <c r="E16" s="25" t="str">
        <f t="shared" si="6"/>
        <v>제   목</v>
      </c>
      <c r="F16" s="25" t="str">
        <f t="shared" si="6"/>
        <v>수량 및 금액</v>
      </c>
      <c r="G16" s="23"/>
      <c r="H16" s="25" t="str">
        <f>+C3</f>
        <v>제   목</v>
      </c>
      <c r="I16" s="25" t="str">
        <f t="shared" ref="I16:K16" si="7">+D3</f>
        <v>수량 및 금액</v>
      </c>
      <c r="J16" s="25" t="str">
        <f t="shared" si="7"/>
        <v>제   목</v>
      </c>
      <c r="K16" s="25" t="str">
        <f t="shared" si="7"/>
        <v>수량 및 금액</v>
      </c>
      <c r="L16" s="2"/>
      <c r="M16" s="1"/>
      <c r="N16" s="23"/>
      <c r="O16" s="23"/>
      <c r="P16" s="23"/>
      <c r="Q16" s="23"/>
      <c r="R16" s="1"/>
      <c r="S16" s="1"/>
      <c r="T16" s="1"/>
      <c r="U16" s="1"/>
      <c r="V16" s="1"/>
    </row>
    <row r="17" spans="3:22" ht="16.5" customHeight="1" thickBot="1">
      <c r="C17" s="29" t="str">
        <f>+C4</f>
        <v>판매량</v>
      </c>
      <c r="D17" s="30">
        <v>0</v>
      </c>
      <c r="E17" s="29" t="str">
        <f>+E4</f>
        <v>고액권</v>
      </c>
      <c r="F17" s="31"/>
      <c r="G17" s="23"/>
      <c r="H17" s="29" t="str">
        <f>+C4</f>
        <v>판매량</v>
      </c>
      <c r="I17" s="30">
        <v>0</v>
      </c>
      <c r="J17" s="29" t="str">
        <f>+E4</f>
        <v>고액권</v>
      </c>
      <c r="K17" s="31"/>
      <c r="L17" s="2"/>
      <c r="M17" s="1"/>
      <c r="N17" s="23"/>
      <c r="O17" s="23"/>
      <c r="P17" s="23"/>
      <c r="Q17" s="23"/>
      <c r="R17" s="1"/>
      <c r="S17" s="1"/>
      <c r="T17" s="1"/>
      <c r="U17" s="1"/>
      <c r="V17" s="1"/>
    </row>
    <row r="18" spans="3:22" ht="16.5" customHeight="1" thickBot="1">
      <c r="C18" s="37" t="str">
        <f>+C5</f>
        <v>법인전표</v>
      </c>
      <c r="D18" s="38"/>
      <c r="E18" s="37" t="str">
        <f>+E5</f>
        <v>천원권</v>
      </c>
      <c r="F18" s="39"/>
      <c r="G18" s="23"/>
      <c r="H18" s="37" t="str">
        <f>+C5</f>
        <v>법인전표</v>
      </c>
      <c r="I18" s="38"/>
      <c r="J18" s="37" t="str">
        <f>+E5</f>
        <v>천원권</v>
      </c>
      <c r="K18" s="39"/>
      <c r="L18" s="2"/>
      <c r="M18" s="1"/>
      <c r="N18" s="109" t="s">
        <v>34</v>
      </c>
      <c r="O18" s="122"/>
      <c r="P18" s="66" t="s">
        <v>35</v>
      </c>
      <c r="Q18" s="67" t="s">
        <v>36</v>
      </c>
      <c r="R18" s="1"/>
      <c r="S18" s="1"/>
      <c r="T18" s="1"/>
      <c r="U18" s="1"/>
      <c r="V18" s="1"/>
    </row>
    <row r="19" spans="3:22" ht="16.5" customHeight="1">
      <c r="C19" s="37" t="str">
        <f t="shared" ref="C19:C26" si="8">+C6</f>
        <v>외상전표</v>
      </c>
      <c r="D19" s="45"/>
      <c r="E19" s="101" t="str">
        <f t="shared" ref="E19:E25" si="9">+E6</f>
        <v>블루/레드포인트</v>
      </c>
      <c r="F19" s="39"/>
      <c r="G19" s="23"/>
      <c r="H19" s="37" t="str">
        <f t="shared" ref="H19:H25" si="10">+C6</f>
        <v>외상전표</v>
      </c>
      <c r="I19" s="45"/>
      <c r="J19" s="101" t="str">
        <f t="shared" ref="J19:J25" si="11">+E6</f>
        <v>블루/레드포인트</v>
      </c>
      <c r="K19" s="39"/>
      <c r="L19" s="2"/>
      <c r="M19" s="1"/>
      <c r="N19" s="113" t="s">
        <v>37</v>
      </c>
      <c r="O19" s="114"/>
      <c r="P19" s="68"/>
      <c r="Q19" s="43">
        <f>SUM(P19*1000)</f>
        <v>0</v>
      </c>
      <c r="R19" s="1"/>
      <c r="S19" s="1"/>
      <c r="T19" s="1"/>
      <c r="U19" s="1"/>
      <c r="V19" s="1"/>
    </row>
    <row r="20" spans="3:22" ht="16.5" customHeight="1">
      <c r="C20" s="37" t="str">
        <f t="shared" si="8"/>
        <v>효신(업)</v>
      </c>
      <c r="D20" s="45"/>
      <c r="E20" s="37" t="str">
        <f t="shared" si="9"/>
        <v>롯대칠성</v>
      </c>
      <c r="F20" s="39"/>
      <c r="G20" s="23"/>
      <c r="H20" s="37" t="str">
        <f t="shared" si="10"/>
        <v>효신(업)</v>
      </c>
      <c r="I20" s="45"/>
      <c r="J20" s="37" t="str">
        <f t="shared" si="11"/>
        <v>롯대칠성</v>
      </c>
      <c r="K20" s="39"/>
      <c r="L20" s="2"/>
      <c r="M20" s="1"/>
      <c r="N20" s="119" t="s">
        <v>38</v>
      </c>
      <c r="O20" s="120"/>
      <c r="P20" s="69"/>
      <c r="Q20" s="48">
        <f>SUM(P20*1000)</f>
        <v>0</v>
      </c>
      <c r="R20" s="1"/>
      <c r="S20" s="1"/>
      <c r="T20" s="1"/>
      <c r="U20" s="1"/>
      <c r="V20" s="1"/>
    </row>
    <row r="21" spans="3:22" ht="16.5" customHeight="1">
      <c r="C21" s="37" t="str">
        <f t="shared" si="8"/>
        <v>자가소비</v>
      </c>
      <c r="D21" s="45"/>
      <c r="E21" s="37" t="str">
        <f t="shared" si="9"/>
        <v>신용카드</v>
      </c>
      <c r="F21" s="39"/>
      <c r="G21" s="23"/>
      <c r="H21" s="37" t="str">
        <f t="shared" si="10"/>
        <v>자가소비</v>
      </c>
      <c r="I21" s="45"/>
      <c r="J21" s="37" t="str">
        <f t="shared" si="11"/>
        <v>신용카드</v>
      </c>
      <c r="K21" s="39"/>
      <c r="L21" s="2"/>
      <c r="M21" s="1"/>
      <c r="N21" s="119" t="s">
        <v>47</v>
      </c>
      <c r="O21" s="120"/>
      <c r="P21" s="69"/>
      <c r="Q21" s="48">
        <f>SUM(P21*1000)</f>
        <v>0</v>
      </c>
      <c r="R21" s="1"/>
      <c r="S21" s="1"/>
      <c r="T21" s="1"/>
      <c r="U21" s="1"/>
      <c r="V21" s="1"/>
    </row>
    <row r="22" spans="3:22" ht="16.5" customHeight="1">
      <c r="C22" s="37" t="str">
        <f t="shared" si="8"/>
        <v>-</v>
      </c>
      <c r="D22" s="45"/>
      <c r="E22" s="37" t="str">
        <f t="shared" si="9"/>
        <v>상품권</v>
      </c>
      <c r="F22" s="39"/>
      <c r="G22" s="23"/>
      <c r="H22" s="37" t="str">
        <f t="shared" si="10"/>
        <v>-</v>
      </c>
      <c r="I22" s="45"/>
      <c r="J22" s="37" t="str">
        <f t="shared" si="11"/>
        <v>상품권</v>
      </c>
      <c r="K22" s="39"/>
      <c r="L22" s="2"/>
      <c r="M22" s="1"/>
      <c r="N22" s="121" t="s">
        <v>52</v>
      </c>
      <c r="O22" s="116"/>
      <c r="P22" s="69"/>
      <c r="Q22" s="48">
        <f>SUM(P22*1000)</f>
        <v>0</v>
      </c>
      <c r="R22" s="1"/>
      <c r="S22" s="1"/>
      <c r="T22" s="1"/>
      <c r="U22" s="1"/>
      <c r="V22" s="1"/>
    </row>
    <row r="23" spans="3:22" ht="16.5" customHeight="1">
      <c r="C23" s="37" t="str">
        <f t="shared" si="8"/>
        <v>고객우대</v>
      </c>
      <c r="D23" s="45"/>
      <c r="E23" s="37" t="str">
        <f t="shared" si="9"/>
        <v>OK케시백</v>
      </c>
      <c r="F23" s="39"/>
      <c r="G23" s="23"/>
      <c r="H23" s="37" t="str">
        <f t="shared" si="10"/>
        <v>고객우대</v>
      </c>
      <c r="I23" s="45"/>
      <c r="J23" s="37" t="str">
        <f t="shared" si="11"/>
        <v>OK케시백</v>
      </c>
      <c r="K23" s="39"/>
      <c r="L23" s="2"/>
      <c r="M23" s="1"/>
      <c r="N23" s="115" t="s">
        <v>57</v>
      </c>
      <c r="O23" s="116"/>
      <c r="P23" s="69"/>
      <c r="Q23" s="48">
        <f>SUM(P23*1000)</f>
        <v>0</v>
      </c>
      <c r="R23" s="1"/>
      <c r="S23" s="1"/>
      <c r="T23" s="1"/>
      <c r="U23" s="1"/>
      <c r="V23" s="1"/>
    </row>
    <row r="24" spans="3:22" ht="16.5" customHeight="1">
      <c r="C24" s="37" t="str">
        <f t="shared" si="8"/>
        <v>-</v>
      </c>
      <c r="D24" s="50">
        <f>SUM(D23*-35)</f>
        <v>0</v>
      </c>
      <c r="E24" s="37" t="str">
        <f>+'(1)'!E24</f>
        <v>모바일</v>
      </c>
      <c r="F24" s="39"/>
      <c r="G24" s="23"/>
      <c r="H24" s="82" t="str">
        <f t="shared" ref="H24" si="12">+C24</f>
        <v>-</v>
      </c>
      <c r="I24" s="50">
        <f>SUM(I23*-35)</f>
        <v>0</v>
      </c>
      <c r="J24" s="37" t="str">
        <f t="shared" si="11"/>
        <v>모바일</v>
      </c>
      <c r="K24" s="39"/>
      <c r="L24" s="2"/>
      <c r="M24" s="1"/>
      <c r="N24" s="115" t="s">
        <v>51</v>
      </c>
      <c r="O24" s="116"/>
      <c r="P24" s="69"/>
      <c r="Q24" s="48"/>
      <c r="R24" s="1"/>
      <c r="S24" s="1"/>
      <c r="T24" s="1"/>
      <c r="U24" s="1"/>
      <c r="V24" s="1"/>
    </row>
    <row r="25" spans="3:22" ht="16.5" customHeight="1" thickBot="1">
      <c r="C25" s="51" t="str">
        <f t="shared" si="8"/>
        <v>-</v>
      </c>
      <c r="D25" s="52"/>
      <c r="E25" s="51" t="str">
        <f t="shared" si="9"/>
        <v>제로페이</v>
      </c>
      <c r="F25" s="53"/>
      <c r="G25" s="23"/>
      <c r="H25" s="51" t="str">
        <f t="shared" si="10"/>
        <v>-</v>
      </c>
      <c r="I25" s="52"/>
      <c r="J25" s="51" t="str">
        <f t="shared" si="11"/>
        <v>제로페이</v>
      </c>
      <c r="K25" s="53"/>
      <c r="L25" s="2"/>
      <c r="M25" s="1"/>
      <c r="N25" s="117" t="s">
        <v>39</v>
      </c>
      <c r="O25" s="118"/>
      <c r="P25" s="70">
        <f>+P26-SUM(P19:P24)</f>
        <v>0</v>
      </c>
      <c r="Q25" s="71"/>
      <c r="R25" s="1"/>
      <c r="S25" s="1"/>
      <c r="T25" s="1"/>
      <c r="U25" s="1"/>
      <c r="V25" s="1"/>
    </row>
    <row r="26" spans="3:22" ht="16.5" customHeight="1" thickBot="1">
      <c r="C26" s="25" t="str">
        <f t="shared" si="8"/>
        <v>합계</v>
      </c>
      <c r="D26" s="55">
        <f>SUM((D17-D18-D19-D20-D21-D22)*$E$1+D24)</f>
        <v>0</v>
      </c>
      <c r="E26" s="25" t="str">
        <f>+'(1)'!E26</f>
        <v>합계</v>
      </c>
      <c r="F26" s="56">
        <f>SUM(F17:F25)</f>
        <v>0</v>
      </c>
      <c r="G26" s="57"/>
      <c r="H26" s="25" t="str">
        <f t="shared" ref="H26" si="13">+C26</f>
        <v>합계</v>
      </c>
      <c r="I26" s="55">
        <f>SUM((I17-I18-I19-I20-I21-I22)*$E$1+I24)</f>
        <v>0</v>
      </c>
      <c r="J26" s="25" t="str">
        <f t="shared" ref="J26" si="14">+E26</f>
        <v>합계</v>
      </c>
      <c r="K26" s="56">
        <f>IF(K21=0,0,SUM(K17:K25)-F21)</f>
        <v>0</v>
      </c>
      <c r="L26" s="2"/>
      <c r="M26" s="1"/>
      <c r="N26" s="109" t="s">
        <v>40</v>
      </c>
      <c r="O26" s="110"/>
      <c r="P26" s="72"/>
      <c r="Q26" s="64">
        <f>SUM(Q19:Q25)</f>
        <v>0</v>
      </c>
      <c r="R26" s="1"/>
      <c r="S26" s="1"/>
      <c r="T26" s="1"/>
      <c r="U26" s="1"/>
      <c r="V26" s="1"/>
    </row>
    <row r="27" spans="3:22" ht="16.5" customHeight="1" thickBot="1">
      <c r="C27" s="23"/>
      <c r="D27" s="23"/>
      <c r="E27" s="23"/>
      <c r="F27" s="62">
        <f>SUM(F26-D26)</f>
        <v>0</v>
      </c>
      <c r="G27" s="23"/>
      <c r="H27" s="23"/>
      <c r="I27" s="23"/>
      <c r="J27" s="23"/>
      <c r="K27" s="62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7" t="s">
        <v>53</v>
      </c>
      <c r="O28" s="96" t="s">
        <v>54</v>
      </c>
      <c r="P28" s="96" t="s">
        <v>55</v>
      </c>
      <c r="Q28" s="97" t="s">
        <v>56</v>
      </c>
      <c r="R28" s="1"/>
      <c r="S28" s="1"/>
      <c r="T28" s="1"/>
      <c r="U28" s="1"/>
      <c r="V28" s="1"/>
    </row>
    <row r="29" spans="3:22" ht="27.75" customHeight="1" thickBot="1">
      <c r="C29" s="10"/>
      <c r="D29" s="10"/>
      <c r="E29" s="10"/>
      <c r="F29" s="10"/>
      <c r="G29" s="1"/>
      <c r="H29" s="10"/>
      <c r="I29" s="10"/>
      <c r="J29" s="10"/>
      <c r="K29" s="10"/>
      <c r="L29" s="1"/>
      <c r="M29" s="1"/>
      <c r="N29" s="108"/>
      <c r="O29" s="98"/>
      <c r="P29" s="99"/>
      <c r="Q29" s="100">
        <f>P29-O29</f>
        <v>0</v>
      </c>
      <c r="R29" s="1"/>
      <c r="S29" s="1"/>
      <c r="T29" s="1"/>
      <c r="U29" s="1"/>
      <c r="V29" s="1"/>
    </row>
    <row r="30" spans="3:22" ht="27.75" customHeight="1">
      <c r="C30" s="10"/>
      <c r="D30" s="1"/>
      <c r="E30" s="10"/>
      <c r="F30" s="2"/>
      <c r="G30" s="1"/>
      <c r="H30" s="10"/>
      <c r="I30" s="1"/>
      <c r="J30" s="10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0"/>
      <c r="D31" s="1"/>
      <c r="E31" s="10"/>
      <c r="F31" s="2"/>
      <c r="G31" s="1"/>
      <c r="H31" s="10"/>
      <c r="I31" s="1"/>
      <c r="J31" s="10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0"/>
      <c r="D32" s="11"/>
      <c r="E32" s="10"/>
      <c r="F32" s="2"/>
      <c r="G32" s="1"/>
      <c r="H32" s="10"/>
      <c r="I32" s="11"/>
      <c r="J32" s="10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0"/>
      <c r="D33" s="11"/>
      <c r="E33" s="10"/>
      <c r="F33" s="2"/>
      <c r="G33" s="1"/>
      <c r="H33" s="10"/>
      <c r="I33" s="11"/>
      <c r="J33" s="1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0"/>
      <c r="D34" s="11"/>
      <c r="E34" s="10"/>
      <c r="F34" s="2"/>
      <c r="G34" s="1"/>
      <c r="H34" s="10"/>
      <c r="I34" s="11"/>
      <c r="J34" s="1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0"/>
      <c r="D35" s="11"/>
      <c r="E35" s="10"/>
      <c r="F35" s="2"/>
      <c r="G35" s="1"/>
      <c r="H35" s="10"/>
      <c r="I35" s="11"/>
      <c r="J35" s="1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0"/>
      <c r="D36" s="11"/>
      <c r="E36" s="10"/>
      <c r="F36" s="2"/>
      <c r="G36" s="1"/>
      <c r="H36" s="10"/>
      <c r="I36" s="11"/>
      <c r="J36" s="1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0"/>
      <c r="D37" s="1"/>
      <c r="E37" s="10"/>
      <c r="F37" s="2"/>
      <c r="G37" s="1"/>
      <c r="H37" s="10"/>
      <c r="I37" s="1"/>
      <c r="J37" s="1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2"/>
      <c r="E38" s="12"/>
      <c r="F38" s="13"/>
      <c r="H38" s="12"/>
      <c r="J38" s="12"/>
      <c r="K38" s="13"/>
    </row>
    <row r="39" spans="3:22" ht="27.75" customHeight="1">
      <c r="C39" s="12"/>
      <c r="E39" s="12"/>
      <c r="F39" s="13"/>
      <c r="H39" s="12"/>
      <c r="J39" s="12"/>
      <c r="K39" s="13"/>
    </row>
    <row r="40" spans="3:22" ht="27.75" customHeight="1">
      <c r="F40" s="13"/>
      <c r="K40" s="13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(10)</vt:lpstr>
      <vt:lpstr>(11)</vt:lpstr>
      <vt:lpstr>(12)</vt:lpstr>
      <vt:lpstr>(13)</vt:lpstr>
      <vt:lpstr>(14)</vt:lpstr>
      <vt:lpstr>(15)</vt:lpstr>
      <vt:lpstr>(16)</vt:lpstr>
      <vt:lpstr>(17)</vt:lpstr>
      <vt:lpstr>(18)</vt:lpstr>
      <vt:lpstr>(19)</vt:lpstr>
      <vt:lpstr>(20)</vt:lpstr>
      <vt:lpstr>(21)</vt:lpstr>
      <vt:lpstr>(22)</vt:lpstr>
      <vt:lpstr>(23)</vt:lpstr>
      <vt:lpstr>(24)</vt:lpstr>
      <vt:lpstr>(25)</vt:lpstr>
      <vt:lpstr>(26)</vt:lpstr>
      <vt:lpstr>(27)</vt:lpstr>
      <vt:lpstr>(28)</vt:lpstr>
      <vt:lpstr>(29)</vt:lpstr>
      <vt:lpstr>(30)</vt:lpstr>
      <vt:lpstr>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병훈 박</cp:lastModifiedBy>
  <cp:lastPrinted>2017-12-05T23:48:13Z</cp:lastPrinted>
  <dcterms:created xsi:type="dcterms:W3CDTF">2017-04-25T00:27:17Z</dcterms:created>
  <dcterms:modified xsi:type="dcterms:W3CDTF">2023-12-22T04:25:34Z</dcterms:modified>
</cp:coreProperties>
</file>