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4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K8" i="159" l="1"/>
  <c r="F7" i="159" l="1"/>
  <c r="K8" i="156" l="1"/>
  <c r="F8" i="140" l="1"/>
  <c r="K8" i="1" l="1"/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D13" i="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8" i="144" s="1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I13" i="159" s="1"/>
  <c r="D11" i="159"/>
  <c r="D13" i="159" s="1"/>
  <c r="I24" i="158"/>
  <c r="D24" i="158"/>
  <c r="I11" i="158"/>
  <c r="I13" i="158" s="1"/>
  <c r="D11" i="158"/>
  <c r="D13" i="158" s="1"/>
  <c r="I24" i="157"/>
  <c r="D24" i="157"/>
  <c r="I11" i="157"/>
  <c r="I13" i="157" s="1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I13" i="155" s="1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1" i="148"/>
  <c r="D13" i="148" s="1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I24" i="135"/>
  <c r="D24" i="135"/>
  <c r="I11" i="135"/>
  <c r="I13" i="135" s="1"/>
  <c r="D11" i="135"/>
  <c r="D13" i="135" s="1"/>
  <c r="I24" i="134"/>
  <c r="D24" i="134"/>
  <c r="I11" i="134"/>
  <c r="I13" i="134" s="1"/>
  <c r="D11" i="134"/>
  <c r="D13" i="134" s="1"/>
  <c r="I24" i="133"/>
  <c r="D24" i="133"/>
  <c r="I11" i="133"/>
  <c r="I13" i="133" s="1"/>
  <c r="D11" i="133"/>
  <c r="D13" i="133" s="1"/>
  <c r="I24" i="132"/>
  <c r="D24" i="132"/>
  <c r="I11" i="132"/>
  <c r="I13" i="132" s="1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<sst xmlns="http://schemas.openxmlformats.org/spreadsheetml/2006/main" count="863" uniqueCount="65">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</sst>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C1" workbookViewId="0">
      <selection activeCell="S13" sqref="S13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10</v>
      </c>
      <c r="F1" s="24" t="str">
        <f>IF(E1&lt;1,"◀  월 입력","월")</f>
        <v>월</v>
      </c>
      <c r="G1" s="25">
        <v>1</v>
      </c>
      <c r="H1" s="26" t="s">
        <v>11</v>
      </c>
      <c r="I1" s="25">
        <v>999</v>
      </c>
      <c r="J1" s="24" t="str">
        <f>IF(I1&lt;100,"◀  단가입력","원")</f>
        <v>원</v>
      </c>
      <c r="L1" s="28">
        <f>+ROUND(+O5*0.584/1000,3)</f>
        <v>7.2949999999999999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7.2949999999999999</v>
      </c>
      <c r="M2" s="27" t="s">
        <v>7</v>
      </c>
      <c r="N2" s="134" t="s">
        <v>12</v>
      </c>
      <c r="O2" s="134"/>
      <c r="P2" s="134"/>
      <c r="Q2" s="134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7.2949999999999999</v>
      </c>
      <c r="M3" s="27" t="s">
        <v>10</v>
      </c>
      <c r="N3" s="32"/>
      <c r="O3" s="32"/>
      <c r="P3" s="133" t="str">
        <f>+'(1)'!$C$1&amp;"년"&amp;'(1)'!$E$1&amp;"월"&amp;$G$1&amp;"일"</f>
        <v>2023년10월1일</v>
      </c>
      <c r="Q3" s="133"/>
      <c r="R3" s="33"/>
    </row>
    <row r="4" spans="3:25" ht="16.5" customHeight="1" thickBot="1">
      <c r="C4" s="34" t="s">
        <v>15</v>
      </c>
      <c r="D4" s="35">
        <v>4031.5630000000001</v>
      </c>
      <c r="E4" s="34" t="str">
        <f>+'[1](1)'!E4</f>
        <v>고액권</v>
      </c>
      <c r="F4" s="36">
        <v>175000</v>
      </c>
      <c r="H4" s="93" t="str">
        <f>+C4</f>
        <v>판매량</v>
      </c>
      <c r="I4" s="35">
        <v>4497.9530000000004</v>
      </c>
      <c r="J4" s="42" t="str">
        <f>+'[1](1)'!J4</f>
        <v>고액권</v>
      </c>
      <c r="K4" s="36">
        <v>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/>
      <c r="S4" s="41" t="s">
        <v>17</v>
      </c>
      <c r="T4" s="27">
        <v>47860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3000</v>
      </c>
      <c r="H5" s="94" t="str">
        <f>+C5</f>
        <v>법인전표</v>
      </c>
      <c r="I5" s="43"/>
      <c r="J5" s="42" t="str">
        <f>+'[1](1)'!J5</f>
        <v>천원권</v>
      </c>
      <c r="K5" s="44">
        <v>4000</v>
      </c>
      <c r="M5" s="38"/>
      <c r="N5" s="45" t="str">
        <f>+C4</f>
        <v>판매량</v>
      </c>
      <c r="O5" s="46">
        <f>SUM(D4+I4+D17+I17+D35+I35)</f>
        <v>12492.069</v>
      </c>
      <c r="P5" s="47" t="str">
        <f>+E4</f>
        <v>고액권</v>
      </c>
      <c r="Q5" s="48">
        <f>SUM(F4+K4+F17+K17+F35+K35)</f>
        <v>305000</v>
      </c>
      <c r="R5" s="49">
        <v>27</v>
      </c>
      <c r="S5" s="41" t="s">
        <v>20</v>
      </c>
      <c r="T5" s="27">
        <v>26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/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49">
        <v>2.2000000000000002</v>
      </c>
      <c r="S6" s="41" t="s">
        <v>23</v>
      </c>
      <c r="T6" s="130">
        <v>2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3848734</v>
      </c>
      <c r="H8" s="94" t="str">
        <f t="shared" si="2"/>
        <v>자가소비</v>
      </c>
      <c r="I8" s="50"/>
      <c r="J8" s="42" t="str">
        <f>+'[1](1)'!J8</f>
        <v>신용카드</v>
      </c>
      <c r="K8" s="44">
        <f>4425387+F8</f>
        <v>8274121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>
        <v>30000</v>
      </c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12080908</v>
      </c>
      <c r="R9" s="40"/>
    </row>
    <row r="10" spans="3:25" ht="16.5" customHeight="1">
      <c r="C10" s="42" t="s">
        <v>49</v>
      </c>
      <c r="D10" s="50"/>
      <c r="E10" s="42" t="str">
        <f>+'[1](1)'!E10</f>
        <v>OK케시백</v>
      </c>
      <c r="F10" s="44"/>
      <c r="H10" s="94" t="str">
        <f t="shared" si="2"/>
        <v>고객우대</v>
      </c>
      <c r="I10" s="50"/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30000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30000</v>
      </c>
      <c r="M11" s="38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25110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0</v>
      </c>
      <c r="P12" s="51" t="str">
        <f t="shared" si="4"/>
        <v>모바일</v>
      </c>
      <c r="Q12" s="53">
        <f>SUM(F11+K11+F24+K24+F42+K42)</f>
        <v>30000</v>
      </c>
      <c r="R12" s="40"/>
    </row>
    <row r="13" spans="3:25" ht="16.5" customHeight="1" thickBot="1">
      <c r="C13" s="59" t="s">
        <v>33</v>
      </c>
      <c r="D13" s="60">
        <f>SUM((D4-D5-D6-D7-D8-D9)*$I$1+D11)</f>
        <v>4027531.4369999999</v>
      </c>
      <c r="E13" s="29" t="str">
        <f>+'[1](1)'!E13</f>
        <v>합계</v>
      </c>
      <c r="F13" s="61">
        <f>SUM(F4:F12)</f>
        <v>4026734</v>
      </c>
      <c r="G13" s="62"/>
      <c r="H13" s="92" t="str">
        <f t="shared" si="2"/>
        <v>합계</v>
      </c>
      <c r="I13" s="60">
        <f>SUM((I4-I5-I6-I7-I8-I9)*$I$1+I11)</f>
        <v>4493455.0470000003</v>
      </c>
      <c r="J13" s="29" t="str">
        <f t="shared" ref="J13" si="5">+E13</f>
        <v>합계</v>
      </c>
      <c r="K13" s="61">
        <f>IF(K8=0,0,SUM(K4:K12)-F8)</f>
        <v>4494387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-797.43699999991804</v>
      </c>
      <c r="K14" s="67">
        <f>SUM(K13-I13)</f>
        <v>931.95299999974668</v>
      </c>
      <c r="N14" s="39" t="str">
        <f t="shared" si="3"/>
        <v>합계</v>
      </c>
      <c r="O14" s="68">
        <f>SUM((O5-O6-O7-O8-O9-O10)*+$I$1+O12)</f>
        <v>12479576.931</v>
      </c>
      <c r="P14" s="39" t="str">
        <f t="shared" si="4"/>
        <v>합계</v>
      </c>
      <c r="Q14" s="69">
        <f>SUM(Q5:Q13)</f>
        <v>12479018</v>
      </c>
    </row>
    <row r="15" spans="3:25" ht="16.5" customHeight="1" thickBot="1">
      <c r="C15" s="27">
        <v>3</v>
      </c>
      <c r="H15" s="27">
        <v>4</v>
      </c>
      <c r="Q15" s="70">
        <f>SUM(F14+K14+F27+K27)</f>
        <v>-558.93099999986589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3962.5529999999999</v>
      </c>
      <c r="E17" s="34" t="str">
        <f>+E4</f>
        <v>고액권</v>
      </c>
      <c r="F17" s="36">
        <v>125000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1000</v>
      </c>
      <c r="H18" s="94" t="str">
        <f>+C5</f>
        <v>법인전표</v>
      </c>
      <c r="I18" s="43"/>
      <c r="J18" s="42" t="str">
        <f>+E5</f>
        <v>천원권</v>
      </c>
      <c r="K18" s="44"/>
      <c r="N18" s="131" t="s">
        <v>34</v>
      </c>
      <c r="O18" s="144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/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5" t="s">
        <v>37</v>
      </c>
      <c r="O19" s="136"/>
      <c r="P19" s="117">
        <v>8</v>
      </c>
      <c r="Q19" s="48">
        <f>SUM(P19*1000)</f>
        <v>8000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1" t="s">
        <v>38</v>
      </c>
      <c r="O20" s="142"/>
      <c r="P20" s="118">
        <v>67</v>
      </c>
      <c r="Q20" s="53">
        <f>SUM(P20*1000)</f>
        <v>67000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12080908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1" t="s">
        <v>56</v>
      </c>
      <c r="O21" s="142"/>
      <c r="P21" s="118"/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3" t="s">
        <v>58</v>
      </c>
      <c r="O22" s="138"/>
      <c r="P22" s="118">
        <v>10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0</v>
      </c>
      <c r="E23" s="42" t="str">
        <f t="shared" si="8"/>
        <v>OK케시백</v>
      </c>
      <c r="F23" s="44">
        <v>25110</v>
      </c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7" t="s">
        <v>60</v>
      </c>
      <c r="O23" s="138"/>
      <c r="P23" s="118">
        <v>6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7" t="s">
        <v>63</v>
      </c>
      <c r="O24" s="138"/>
      <c r="P24" s="118">
        <v>4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7"/>
      <c r="O25" s="138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3958590.4469999997</v>
      </c>
      <c r="E26" s="29" t="str">
        <f t="shared" si="8"/>
        <v>합계</v>
      </c>
      <c r="F26" s="61">
        <f>IF(F21=0,0,SUM(F17:F25)-K8)</f>
        <v>3957897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7"/>
      <c r="O26" s="138"/>
      <c r="P26" s="72"/>
      <c r="Q26" s="113"/>
      <c r="R26" s="32"/>
      <c r="S26" s="32"/>
    </row>
    <row r="27" spans="3:19" ht="15.75" customHeight="1" thickBot="1">
      <c r="F27" s="67">
        <f>SUM(F26-D26)</f>
        <v>-693.44699999969453</v>
      </c>
      <c r="K27" s="67">
        <f>SUM(K26-I26)</f>
        <v>0</v>
      </c>
      <c r="N27" s="139" t="s">
        <v>39</v>
      </c>
      <c r="O27" s="140"/>
      <c r="P27" s="119">
        <f>+P28-SUM(P19:P26)</f>
        <v>-21</v>
      </c>
      <c r="Q27" s="73"/>
    </row>
    <row r="28" spans="3:19" ht="23.25" customHeight="1" thickBot="1">
      <c r="F28" s="67"/>
      <c r="K28" s="67"/>
      <c r="N28" s="131" t="s">
        <v>40</v>
      </c>
      <c r="O28" s="132"/>
      <c r="P28" s="120">
        <v>74</v>
      </c>
      <c r="Q28" s="69">
        <f>SUM(Q19:Q27)</f>
        <v>75000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26919</v>
      </c>
      <c r="P31" s="103">
        <v>26953</v>
      </c>
      <c r="Q31" s="104">
        <f>P31-O31</f>
        <v>34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10.500999999999999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8.3650000000000002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83.65</v>
      </c>
      <c r="M3" s="18" t="s">
        <v>10</v>
      </c>
      <c r="N3" s="3"/>
      <c r="O3" s="3"/>
      <c r="P3" s="146" t="str">
        <f>+'(1)'!C1&amp;"년"&amp;'(1)'!E1&amp;"월"&amp;C1&amp;"일"</f>
        <v>2023년10월10일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10948.093999999999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7032.2269999999999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47802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17980.321</v>
      </c>
      <c r="P5" s="47" t="str">
        <f>+E4</f>
        <v>고액권</v>
      </c>
      <c r="Q5" s="48">
        <f>SUM(F4+K4+F17+K17+F35+K35)</f>
        <v>350000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300.80900000000003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300.80900000000003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10343735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17147758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17147758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335.75799999999998</v>
      </c>
      <c r="E10" s="42" t="str">
        <f>+'[1](1)'!E10</f>
        <v>OK케시백</v>
      </c>
      <c r="F10" s="44">
        <v>20000</v>
      </c>
      <c r="G10" s="27"/>
      <c r="H10" s="42" t="str">
        <f t="shared" si="3"/>
        <v>고객우대</v>
      </c>
      <c r="I10" s="50">
        <v>55.482999999999997</v>
      </c>
      <c r="J10" s="42" t="str">
        <f>+'[1](1)'!J10</f>
        <v>OK케시백</v>
      </c>
      <c r="K10" s="44">
        <v>31945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-11751.529999999999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-1941.905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391.24099999999999</v>
      </c>
      <c r="P11" s="51" t="str">
        <f t="shared" si="5"/>
        <v>OK케시백</v>
      </c>
      <c r="Q11" s="53">
        <f>SUM(F10+K10+F23+K23+F41+K41)</f>
        <v>51945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92314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-13693.434999999999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10624886.185000001</v>
      </c>
      <c r="E13" s="29" t="str">
        <f>+'[1](1)'!E13</f>
        <v>합계</v>
      </c>
      <c r="F13" s="61">
        <f>SUM(F4:F12)</f>
        <v>10626049</v>
      </c>
      <c r="G13" s="62"/>
      <c r="H13" s="29" t="str">
        <f t="shared" si="3"/>
        <v>합계</v>
      </c>
      <c r="I13" s="60">
        <f>SUM((I4-I5-I6-I7-I8-I9)*$I$1+I11)</f>
        <v>7023252.8679999998</v>
      </c>
      <c r="J13" s="29" t="str">
        <f t="shared" ref="J13" si="6">+E13</f>
        <v>합계</v>
      </c>
      <c r="K13" s="61">
        <f>IF(K8=0,0,SUM(K4:K12)-F8)</f>
        <v>7022968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92314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1162.8149999994785</v>
      </c>
      <c r="G14" s="27"/>
      <c r="H14" s="27"/>
      <c r="I14" s="27"/>
      <c r="J14" s="27"/>
      <c r="K14" s="67">
        <f>SUM(K13-I13)</f>
        <v>-284.86799999978393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74704.125</v>
      </c>
      <c r="P14" s="39" t="str">
        <f t="shared" si="5"/>
        <v>합계</v>
      </c>
      <c r="Q14" s="69">
        <f>SUM(Q5:Q13)</f>
        <v>17649017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877.94699999969453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92</v>
      </c>
      <c r="Q20" s="53">
        <f>SUM(P20*1000)</f>
        <v>92000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166</v>
      </c>
      <c r="Q28" s="69">
        <f>SUM(Q19:Q27)</f>
        <v>109000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27206</v>
      </c>
      <c r="P31" s="103">
        <v>27265</v>
      </c>
      <c r="Q31" s="104">
        <f>P31-O31</f>
        <v>59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10.541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8.5630000000000006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94.193000000000012</v>
      </c>
      <c r="M3" s="18" t="s">
        <v>10</v>
      </c>
      <c r="N3" s="3"/>
      <c r="O3" s="3"/>
      <c r="P3" s="146" t="str">
        <f>+'(1)'!C1&amp;"년"&amp;'(1)'!E1&amp;"월"&amp;C1&amp;"일"</f>
        <v>2023년10월11일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10382.972</v>
      </c>
      <c r="E4" s="34" t="str">
        <f>+'[1](1)'!E4</f>
        <v>고액권</v>
      </c>
      <c r="F4" s="36">
        <v>260000</v>
      </c>
      <c r="G4" s="27"/>
      <c r="H4" s="34" t="str">
        <f>+C4</f>
        <v>판매량</v>
      </c>
      <c r="I4" s="35">
        <v>7666.1750000000002</v>
      </c>
      <c r="J4" s="42" t="str">
        <f>+'[1](1)'!J4</f>
        <v>고액권</v>
      </c>
      <c r="K4" s="36">
        <v>130000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29537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18049.147000000001</v>
      </c>
      <c r="P5" s="47" t="str">
        <f>+E4</f>
        <v>고액권</v>
      </c>
      <c r="Q5" s="48">
        <f>SUM(F4+K4+F17+K17+F35+K35)</f>
        <v>390000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178.40199999999999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24.745000000000001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203.14699999999999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9909707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17406970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17406970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306.30500000000001</v>
      </c>
      <c r="E10" s="42" t="str">
        <f>+'[1](1)'!E10</f>
        <v>OK케시백</v>
      </c>
      <c r="F10" s="44">
        <v>6000</v>
      </c>
      <c r="G10" s="27"/>
      <c r="H10" s="42" t="str">
        <f t="shared" si="3"/>
        <v>고객우대</v>
      </c>
      <c r="I10" s="50">
        <v>52.01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-10720.675000000001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-1820.35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358.315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-12541.025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10183644.754999999</v>
      </c>
      <c r="E13" s="29" t="str">
        <f>+'[1](1)'!E13</f>
        <v>합계</v>
      </c>
      <c r="F13" s="61">
        <f>SUM(F4:F12)</f>
        <v>10183707</v>
      </c>
      <c r="G13" s="62"/>
      <c r="H13" s="29" t="str">
        <f t="shared" si="3"/>
        <v>합계</v>
      </c>
      <c r="I13" s="60">
        <f>SUM((I4-I5-I6-I7-I8-I9)*$I$1+I11)</f>
        <v>7631968.2200000007</v>
      </c>
      <c r="J13" s="29" t="str">
        <f t="shared" ref="J13" si="6">+E13</f>
        <v>합계</v>
      </c>
      <c r="K13" s="61">
        <f>IF(K8=0,0,SUM(K4:K12)-F8)</f>
        <v>7631263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62.245000001043081</v>
      </c>
      <c r="G14" s="27"/>
      <c r="H14" s="27"/>
      <c r="I14" s="27"/>
      <c r="J14" s="27"/>
      <c r="K14" s="67">
        <f>SUM(K13-I13)</f>
        <v>-705.22000000067055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76688.975000000006</v>
      </c>
      <c r="P14" s="39" t="str">
        <f t="shared" si="5"/>
        <v>합계</v>
      </c>
      <c r="Q14" s="69">
        <f>SUM(Q5:Q13)</f>
        <v>17814970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-642.97499999962747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82</v>
      </c>
      <c r="Q20" s="53">
        <f>SUM(P20*1000)</f>
        <v>82000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133</v>
      </c>
      <c r="Q28" s="69">
        <f>SUM(Q19:Q27)</f>
        <v>93000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27265</v>
      </c>
      <c r="P31" s="103">
        <v>27317</v>
      </c>
      <c r="Q31" s="104">
        <f>P31-O31</f>
        <v>52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10.423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8.718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104.616</v>
      </c>
      <c r="M3" s="18" t="s">
        <v>10</v>
      </c>
      <c r="N3" s="3"/>
      <c r="O3" s="3"/>
      <c r="P3" s="146" t="str">
        <f>+'(1)'!C1&amp;"년"&amp;'(1)'!E1&amp;"월"&amp;C1&amp;"일"</f>
        <v>2023년10월12일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9681.241</v>
      </c>
      <c r="E4" s="34" t="str">
        <f>+'[1](1)'!E4</f>
        <v>고액권</v>
      </c>
      <c r="F4" s="36">
        <v>120000</v>
      </c>
      <c r="G4" s="27"/>
      <c r="H4" s="34" t="str">
        <f>+C4</f>
        <v>판매량</v>
      </c>
      <c r="I4" s="35">
        <v>8165.5709999999999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47076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17846.811999999998</v>
      </c>
      <c r="P5" s="47" t="str">
        <f>+E4</f>
        <v>고액권</v>
      </c>
      <c r="Q5" s="48">
        <f>SUM(F4+K4+F17+K17+F35+K35)</f>
        <v>260000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332.17399999999998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332.17399999999998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f>9489893-344813</f>
        <v>9145080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17078219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17078219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155.09299999999999</v>
      </c>
      <c r="E10" s="42" t="str">
        <f>+'[1](1)'!E10</f>
        <v>OK케시백</v>
      </c>
      <c r="F10" s="44">
        <v>18000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-5428.2549999999992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14000</v>
      </c>
      <c r="L11" s="2"/>
      <c r="M11" s="20"/>
      <c r="N11" s="51" t="str">
        <f t="shared" si="4"/>
        <v>고객우대</v>
      </c>
      <c r="O11" s="54">
        <f>SUM(D10+I10+D23+I23+D41+I41)</f>
        <v>155.09299999999999</v>
      </c>
      <c r="P11" s="51" t="str">
        <f t="shared" si="5"/>
        <v>OK케시백</v>
      </c>
      <c r="Q11" s="53">
        <f>SUM(F10+K10+F23+K23+F41+K41)</f>
        <v>18000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50317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-5428.2549999999992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9334289.6779999975</v>
      </c>
      <c r="E13" s="29" t="str">
        <f>+'[1](1)'!E13</f>
        <v>합계</v>
      </c>
      <c r="F13" s="61">
        <f>SUM(F4:F12)</f>
        <v>9333397</v>
      </c>
      <c r="G13" s="62"/>
      <c r="H13" s="29" t="str">
        <f t="shared" si="3"/>
        <v>합계</v>
      </c>
      <c r="I13" s="60">
        <f>SUM((I4-I5-I6-I7-I8-I9)*$I$1+I11)</f>
        <v>8157405.4289999995</v>
      </c>
      <c r="J13" s="29" t="str">
        <f t="shared" ref="J13" si="6">+E13</f>
        <v>합계</v>
      </c>
      <c r="K13" s="61">
        <f>IF(K8=0,0,SUM(K4:K12)-F8)</f>
        <v>8141139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50317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-892.67799999751151</v>
      </c>
      <c r="G14" s="27"/>
      <c r="H14" s="27"/>
      <c r="I14" s="27"/>
      <c r="J14" s="27"/>
      <c r="K14" s="67">
        <f>SUM(K13-I13)</f>
        <v>-16266.428999999538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82144.934999999998</v>
      </c>
      <c r="P14" s="39" t="str">
        <f t="shared" si="5"/>
        <v>합계</v>
      </c>
      <c r="Q14" s="69">
        <f>SUM(Q5:Q13)</f>
        <v>17474536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-17159.10699999705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68</v>
      </c>
      <c r="Q20" s="53">
        <f>SUM(P20*1000)</f>
        <v>68000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92</v>
      </c>
      <c r="Q28" s="69">
        <f>SUM(Q19:Q27)</f>
        <v>78000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27317</v>
      </c>
      <c r="P31" s="103">
        <v>27354</v>
      </c>
      <c r="Q31" s="104">
        <f>P31-O31</f>
        <v>37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12.061999999999999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8.9749999999999996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116.675</v>
      </c>
      <c r="M3" s="18" t="s">
        <v>10</v>
      </c>
      <c r="N3" s="3"/>
      <c r="O3" s="3"/>
      <c r="P3" s="146" t="str">
        <f>+'(1)'!C1&amp;"년"&amp;'(1)'!E1&amp;"월"&amp;C1&amp;"일"</f>
        <v>2023년10월13일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11266.502</v>
      </c>
      <c r="E4" s="34" t="str">
        <f>+'[1](1)'!E4</f>
        <v>고액권</v>
      </c>
      <c r="F4" s="36">
        <v>120000</v>
      </c>
      <c r="G4" s="27"/>
      <c r="H4" s="34" t="str">
        <f>+C4</f>
        <v>판매량</v>
      </c>
      <c r="I4" s="35">
        <v>9387.2279999999992</v>
      </c>
      <c r="J4" s="42" t="str">
        <f>+'[1](1)'!J4</f>
        <v>고액권</v>
      </c>
      <c r="K4" s="36">
        <v>220000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25438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20653.73</v>
      </c>
      <c r="P5" s="47" t="str">
        <f>+E4</f>
        <v>고액권</v>
      </c>
      <c r="Q5" s="48">
        <f>SUM(F4+K4+F17+K17+F35+K35)</f>
        <v>340000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219.905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18.228999999999999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238.13400000000001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10846768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19973264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19973264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215.85499999999999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104.655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-7554.9249999999993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-3662.9250000000002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320.51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-11217.85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11027995.477999998</v>
      </c>
      <c r="E13" s="29" t="str">
        <f>+'[1](1)'!E13</f>
        <v>합계</v>
      </c>
      <c r="F13" s="61">
        <f>SUM(F4:F12)</f>
        <v>11028768</v>
      </c>
      <c r="G13" s="62"/>
      <c r="H13" s="29" t="str">
        <f t="shared" si="3"/>
        <v>합계</v>
      </c>
      <c r="I13" s="60">
        <f>SUM((I4-I5-I6-I7-I8-I9)*$I$1+I11)</f>
        <v>9355967.0759999994</v>
      </c>
      <c r="J13" s="29" t="str">
        <f t="shared" ref="J13" si="6">+E13</f>
        <v>합계</v>
      </c>
      <c r="K13" s="61">
        <f>IF(K8=0,0,SUM(K4:K12)-F8)</f>
        <v>9354496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772.52200000174344</v>
      </c>
      <c r="G14" s="27"/>
      <c r="H14" s="27"/>
      <c r="I14" s="27"/>
      <c r="J14" s="27"/>
      <c r="K14" s="67">
        <f>SUM(K13-I13)</f>
        <v>-1471.0759999994189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90860.129999999976</v>
      </c>
      <c r="P14" s="39" t="str">
        <f t="shared" si="5"/>
        <v>합계</v>
      </c>
      <c r="Q14" s="69">
        <f>SUM(Q5:Q13)</f>
        <v>20383264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-698.55399999767542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59</v>
      </c>
      <c r="Q20" s="53">
        <f>SUM(P20*1000)</f>
        <v>59000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96</v>
      </c>
      <c r="Q28" s="69">
        <f>SUM(Q19:Q27)</f>
        <v>65000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27354</v>
      </c>
      <c r="P31" s="103">
        <v>27396</v>
      </c>
      <c r="Q31" s="104">
        <f>P31-O31</f>
        <v>42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2">
        <f>+ROUND(+O5*0.584/1000,3)</f>
        <v>9.4480000000000004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9.0090000000000003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126.126</v>
      </c>
      <c r="M3" s="18" t="s">
        <v>10</v>
      </c>
      <c r="N3" s="3"/>
      <c r="O3" s="3"/>
      <c r="P3" s="146" t="str">
        <f>+'(1)'!C1&amp;"년"&amp;'(1)'!E1&amp;"월"&amp;C1&amp;"일"</f>
        <v>2023년10월14일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7517.5379999999996</v>
      </c>
      <c r="E4" s="34" t="str">
        <f>+'[1](1)'!E4</f>
        <v>고액권</v>
      </c>
      <c r="F4" s="36">
        <v>55000</v>
      </c>
      <c r="G4" s="27"/>
      <c r="H4" s="34" t="str">
        <f>+C4</f>
        <v>판매량</v>
      </c>
      <c r="I4" s="35">
        <v>8660.5660000000007</v>
      </c>
      <c r="J4" s="42" t="str">
        <f>+'[1](1)'!J4</f>
        <v>고액권</v>
      </c>
      <c r="K4" s="36">
        <v>305000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45191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16178.103999999999</v>
      </c>
      <c r="P5" s="47" t="str">
        <f>+E4</f>
        <v>고액권</v>
      </c>
      <c r="Q5" s="48">
        <f>SUM(F4+K4+F17+K17+F35+K35)</f>
        <v>360000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51.969000000000001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51.969000000000001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7391682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15703457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15703457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125.69</v>
      </c>
      <c r="E10" s="42" t="str">
        <f>+'[1](1)'!E10</f>
        <v>OK케시백</v>
      </c>
      <c r="F10" s="44">
        <v>4000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-4399.1499999999996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35000</v>
      </c>
      <c r="L11" s="2"/>
      <c r="M11" s="20"/>
      <c r="N11" s="51" t="str">
        <f t="shared" si="4"/>
        <v>고객우대</v>
      </c>
      <c r="O11" s="54">
        <f>SUM(D10+I10+D23+I23+D41+I41)</f>
        <v>125.69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-4399.1499999999996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7453704.2809999995</v>
      </c>
      <c r="E13" s="29" t="str">
        <f>+'[1](1)'!E13</f>
        <v>합계</v>
      </c>
      <c r="F13" s="61">
        <f>SUM(F4:F12)</f>
        <v>7454682</v>
      </c>
      <c r="G13" s="62"/>
      <c r="H13" s="29" t="str">
        <f t="shared" si="3"/>
        <v>합계</v>
      </c>
      <c r="I13" s="60">
        <f>SUM((I4-I5-I6-I7-I8-I9)*$I$1+I11)</f>
        <v>8651905.4340000004</v>
      </c>
      <c r="J13" s="29" t="str">
        <f t="shared" ref="J13" si="6">+E13</f>
        <v>합계</v>
      </c>
      <c r="K13" s="61">
        <f>IF(K8=0,0,SUM(K4:K12)-F8)</f>
        <v>8651775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977.71900000050664</v>
      </c>
      <c r="G14" s="27"/>
      <c r="H14" s="27"/>
      <c r="I14" s="27"/>
      <c r="J14" s="27"/>
      <c r="K14" s="67">
        <f>SUM(K13-I13)</f>
        <v>-130.43400000035763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76231.525000000009</v>
      </c>
      <c r="P14" s="39" t="str">
        <f t="shared" si="5"/>
        <v>합계</v>
      </c>
      <c r="Q14" s="69">
        <f>SUM(Q5:Q13)</f>
        <v>16106457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847.28500000014901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34</v>
      </c>
      <c r="Q20" s="53">
        <f>SUM(P20*1000)</f>
        <v>34000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85</v>
      </c>
      <c r="Q28" s="69">
        <f>SUM(Q19:Q27)</f>
        <v>47000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27396</v>
      </c>
      <c r="P31" s="103">
        <v>27413</v>
      </c>
      <c r="Q31" s="104">
        <f>P31-O31</f>
        <v>17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7.1349999999999998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8.8840000000000003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133.26</v>
      </c>
      <c r="M3" s="18" t="s">
        <v>10</v>
      </c>
      <c r="N3" s="3"/>
      <c r="O3" s="3"/>
      <c r="P3" s="146" t="str">
        <f>+'(1)'!C1&amp;"년"&amp;'(1)'!E1&amp;"월"&amp;C1&amp;"일"</f>
        <v>2023년10월15일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7303.55</v>
      </c>
      <c r="E4" s="34" t="str">
        <f>+'[1](1)'!E4</f>
        <v>고액권</v>
      </c>
      <c r="F4" s="36">
        <v>225000</v>
      </c>
      <c r="G4" s="27"/>
      <c r="H4" s="34" t="str">
        <f>+C4</f>
        <v>판매량</v>
      </c>
      <c r="I4" s="35">
        <v>4913.4620000000004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32153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12217.012000000001</v>
      </c>
      <c r="P5" s="47" t="str">
        <f>+E4</f>
        <v>고액권</v>
      </c>
      <c r="Q5" s="48">
        <f>SUM(F4+K4+F17+K17+F35+K35)</f>
        <v>375000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43.393999999999998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43.393999999999998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7017966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11777368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11777368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7252895.8439999996</v>
      </c>
      <c r="E13" s="29" t="str">
        <f>+'[1](1)'!E13</f>
        <v>합계</v>
      </c>
      <c r="F13" s="61">
        <f>SUM(F4:F12)</f>
        <v>7251966</v>
      </c>
      <c r="G13" s="62"/>
      <c r="H13" s="29" t="str">
        <f t="shared" si="3"/>
        <v>합계</v>
      </c>
      <c r="I13" s="60">
        <f>SUM((I4-I5-I6-I7-I8-I9)*$I$1+I11)</f>
        <v>4908548.5380000006</v>
      </c>
      <c r="J13" s="29" t="str">
        <f t="shared" ref="J13" si="6">+E13</f>
        <v>합계</v>
      </c>
      <c r="K13" s="61">
        <f>IF(K8=0,0,SUM(K4:K12)-F8)</f>
        <v>4909402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-929.84399999957532</v>
      </c>
      <c r="G14" s="27"/>
      <c r="H14" s="27"/>
      <c r="I14" s="27"/>
      <c r="J14" s="27"/>
      <c r="K14" s="67">
        <f>SUM(K13-I13)</f>
        <v>853.46199999935925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60868.090000000004</v>
      </c>
      <c r="P14" s="39" t="str">
        <f t="shared" si="5"/>
        <v>합계</v>
      </c>
      <c r="Q14" s="69">
        <f>SUM(Q5:Q13)</f>
        <v>12161368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-76.382000000216067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76</v>
      </c>
      <c r="Q20" s="53">
        <f>SUM(P20*1000)</f>
        <v>76000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109</v>
      </c>
      <c r="Q28" s="69">
        <f>SUM(Q19:Q27)</f>
        <v>90000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27413</v>
      </c>
      <c r="P31" s="103">
        <v>27458</v>
      </c>
      <c r="Q31" s="104">
        <f>P31-O31</f>
        <v>45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O5" sqref="O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10.698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8.9969999999999999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143.952</v>
      </c>
      <c r="M3" s="18" t="s">
        <v>10</v>
      </c>
      <c r="N3" s="3"/>
      <c r="O3" s="3"/>
      <c r="P3" s="146" t="str">
        <f>+'(1)'!C1&amp;"년"&amp;'(1)'!E1&amp;"월"&amp;C1&amp;"일"</f>
        <v>2023년10월16일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10331.696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7986.01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49363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18317.705999999998</v>
      </c>
      <c r="P5" s="47" t="str">
        <f>+E4</f>
        <v>고액권</v>
      </c>
      <c r="Q5" s="48">
        <f>SUM(F4+K4+F17+K17+F35+K35)</f>
        <v>305000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197.95099999999999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19.91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217.86099999999999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50.927999999999997</v>
      </c>
      <c r="E8" s="42" t="str">
        <f>+'[1](1)'!E8</f>
        <v>신용카드</v>
      </c>
      <c r="F8" s="44">
        <v>9915538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17660058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50.927999999999997</v>
      </c>
      <c r="P9" s="51" t="str">
        <f t="shared" si="5"/>
        <v>신용카드</v>
      </c>
      <c r="Q9" s="53">
        <f>IF(K8=0,F8,IF(F21=0,K8,IF(K21=0,F21,K21)))</f>
        <v>17660058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426.56400000000002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53.645000000000003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-14929.740000000002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-1877.575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480.209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38103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-16807.314999999999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10057804.443</v>
      </c>
      <c r="E13" s="29" t="str">
        <f>+'[1](1)'!E13</f>
        <v>합계</v>
      </c>
      <c r="F13" s="61">
        <f>SUM(F4:F12)</f>
        <v>10056641</v>
      </c>
      <c r="G13" s="62"/>
      <c r="H13" s="29" t="str">
        <f t="shared" si="3"/>
        <v>합계</v>
      </c>
      <c r="I13" s="60">
        <f>SUM((I4-I5-I6-I7-I8-I9)*$I$1+I11)</f>
        <v>7956256.3250000002</v>
      </c>
      <c r="J13" s="29" t="str">
        <f t="shared" ref="J13" si="6">+E13</f>
        <v>합계</v>
      </c>
      <c r="K13" s="61">
        <f>IF(K8=0,0,SUM(K4:K12)-F8)</f>
        <v>7956520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38103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-1163.4429999999702</v>
      </c>
      <c r="G14" s="27"/>
      <c r="H14" s="27"/>
      <c r="I14" s="27"/>
      <c r="J14" s="27"/>
      <c r="K14" s="67">
        <f>SUM(K13-I13)</f>
        <v>263.67499999981374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73437.26999999999</v>
      </c>
      <c r="P14" s="39" t="str">
        <f t="shared" si="5"/>
        <v>합계</v>
      </c>
      <c r="Q14" s="69">
        <f>SUM(Q5:Q13)</f>
        <v>18013161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-899.76800000015646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/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71</v>
      </c>
      <c r="Q20" s="53">
        <f>SUM(P20*1000)</f>
        <v>71000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122</v>
      </c>
      <c r="Q28" s="69">
        <f>SUM(Q19:Q27)</f>
        <v>92000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27458</v>
      </c>
      <c r="P31" s="103">
        <v>27504</v>
      </c>
      <c r="Q31" s="104">
        <f>P31-O31</f>
        <v>46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9.8719999999999999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9.048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153.816</v>
      </c>
      <c r="M3" s="18" t="s">
        <v>10</v>
      </c>
      <c r="N3" s="3"/>
      <c r="O3" s="3"/>
      <c r="P3" s="146" t="str">
        <f>+'(1)'!C1&amp;"년"&amp;'(1)'!E1&amp;"월"&amp;C1&amp;"일"</f>
        <v>2023년10월17일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8976.5239999999994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7927.3050000000003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31972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16903.828999999998</v>
      </c>
      <c r="P5" s="47" t="str">
        <f>+E4</f>
        <v>고액권</v>
      </c>
      <c r="Q5" s="48">
        <f>SUM(F4+K4+F17+K17+F35+K35)</f>
        <v>265000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185.12799999999999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185.12799999999999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8575270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16355066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16355066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342.11700000000002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56.945999999999998</v>
      </c>
      <c r="J10" s="42" t="str">
        <f>+'[1](1)'!J10</f>
        <v>OK케시백</v>
      </c>
      <c r="K10" s="44">
        <v>4000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-11974.095000000001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-1993.11</v>
      </c>
      <c r="J11" s="56" t="str">
        <f>+'[1](1)'!J11</f>
        <v>모바일</v>
      </c>
      <c r="K11" s="44">
        <v>30000</v>
      </c>
      <c r="L11" s="2"/>
      <c r="M11" s="20"/>
      <c r="N11" s="51" t="str">
        <f t="shared" si="4"/>
        <v>고객우대</v>
      </c>
      <c r="O11" s="54">
        <f>SUM(D10+I10+D23+I23+D41+I41)</f>
        <v>399.06299999999999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-13967.205</v>
      </c>
      <c r="P12" s="51" t="str">
        <f t="shared" si="5"/>
        <v>모바일</v>
      </c>
      <c r="Q12" s="53">
        <f>SUM(F11+K11+F24+K24+F42+K42)</f>
        <v>60000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8770630.5089999977</v>
      </c>
      <c r="E13" s="29" t="str">
        <f>+'[1](1)'!E13</f>
        <v>합계</v>
      </c>
      <c r="F13" s="61">
        <f>SUM(F4:F12)</f>
        <v>8771270</v>
      </c>
      <c r="G13" s="62"/>
      <c r="H13" s="29" t="str">
        <f t="shared" si="3"/>
        <v>합계</v>
      </c>
      <c r="I13" s="60">
        <f>SUM((I4-I5-I6-I7-I8-I9)*$I$1+I11)</f>
        <v>7917384.585</v>
      </c>
      <c r="J13" s="29" t="str">
        <f t="shared" ref="J13" si="6">+E13</f>
        <v>합계</v>
      </c>
      <c r="K13" s="61">
        <f>IF(K8=0,0,SUM(K4:K12)-F8)</f>
        <v>7917796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639.49100000225008</v>
      </c>
      <c r="G14" s="27"/>
      <c r="H14" s="27"/>
      <c r="I14" s="27"/>
      <c r="J14" s="27"/>
      <c r="K14" s="67">
        <f>SUM(K13-I13)</f>
        <v>411.41500000003725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69626.299999999988</v>
      </c>
      <c r="P14" s="39" t="str">
        <f t="shared" si="5"/>
        <v>합계</v>
      </c>
      <c r="Q14" s="69">
        <f>SUM(Q5:Q13)</f>
        <v>16689066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1050.9060000022873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109</v>
      </c>
      <c r="Q28" s="69">
        <f>SUM(Q19:Q27)</f>
        <v>62000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27504</v>
      </c>
      <c r="P31" s="103">
        <v>27542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10.403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9.1229999999999993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164.214</v>
      </c>
      <c r="M3" s="18" t="s">
        <v>10</v>
      </c>
      <c r="N3" s="3"/>
      <c r="O3" s="3"/>
      <c r="P3" s="146" t="str">
        <f>+'(1)'!C1&amp;"년"&amp;'(1)'!E1&amp;"월"&amp;C1&amp;"일"</f>
        <v>2023년10월18일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9816.3979999999992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7996.96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49734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17813.358</v>
      </c>
      <c r="P5" s="47" t="str">
        <f>+E4</f>
        <v>고액권</v>
      </c>
      <c r="Q5" s="48">
        <f>SUM(F4+K4+F17+K17+F35+K35)</f>
        <v>375000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233.42400000000001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20.346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253.77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9385762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17113612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17113612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213.39599999999999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51.040999999999997</v>
      </c>
      <c r="J10" s="42" t="str">
        <f>+'[1](1)'!J10</f>
        <v>OK케시백</v>
      </c>
      <c r="K10" s="44">
        <v>38896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-7468.86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-1786.4349999999999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264.43700000000001</v>
      </c>
      <c r="P11" s="51" t="str">
        <f t="shared" si="5"/>
        <v>OK케시백</v>
      </c>
      <c r="Q11" s="53">
        <f>SUM(F10+K10+F23+K23+F41+K41)</f>
        <v>38896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-9255.2950000000001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9565922.1659999993</v>
      </c>
      <c r="E13" s="29" t="str">
        <f>+'[1](1)'!E13</f>
        <v>합계</v>
      </c>
      <c r="F13" s="61">
        <f>SUM(F4:F12)</f>
        <v>9565762</v>
      </c>
      <c r="G13" s="62"/>
      <c r="H13" s="29" t="str">
        <f t="shared" si="3"/>
        <v>합계</v>
      </c>
      <c r="I13" s="60">
        <f>SUM((I4-I5-I6-I7-I8-I9)*$I$1+I11)</f>
        <v>7966850.9510000013</v>
      </c>
      <c r="J13" s="29" t="str">
        <f t="shared" ref="J13" si="6">+E13</f>
        <v>합계</v>
      </c>
      <c r="K13" s="61">
        <f>IF(K8=0,0,SUM(K4:K12)-F8)</f>
        <v>7966746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-160.16599999926984</v>
      </c>
      <c r="G14" s="27"/>
      <c r="H14" s="27"/>
      <c r="I14" s="27"/>
      <c r="J14" s="27"/>
      <c r="K14" s="67">
        <f>SUM(K13-I13)</f>
        <v>-104.9510000012815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78542.645000000004</v>
      </c>
      <c r="P14" s="39" t="str">
        <f t="shared" si="5"/>
        <v>합계</v>
      </c>
      <c r="Q14" s="69">
        <f>SUM(Q5:Q13)</f>
        <v>17532508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-265.11700000055134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32</v>
      </c>
      <c r="Q20" s="53">
        <f>SUM(P20*1000)</f>
        <v>32000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70</v>
      </c>
      <c r="Q28" s="69">
        <f>SUM(Q19:Q27)</f>
        <v>42000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27542</v>
      </c>
      <c r="P31" s="103">
        <v>27569</v>
      </c>
      <c r="Q31" s="104">
        <f>P31-O31</f>
        <v>27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10.618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9.202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174.83799999999999</v>
      </c>
      <c r="M3" s="18" t="s">
        <v>10</v>
      </c>
      <c r="N3" s="3"/>
      <c r="O3" s="3"/>
      <c r="P3" s="146" t="str">
        <f>+'(1)'!C1&amp;"년"&amp;'(1)'!E1&amp;"월"&amp;C1&amp;"일"</f>
        <v>2023년10월19일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9507.9320000000007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8672.8770000000004</v>
      </c>
      <c r="J4" s="42" t="str">
        <f>+'[1](1)'!J4</f>
        <v>고액권</v>
      </c>
      <c r="K4" s="36">
        <v>165000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31154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18180.809000000001</v>
      </c>
      <c r="P5" s="47" t="str">
        <f>+E4</f>
        <v>고액권</v>
      </c>
      <c r="Q5" s="48">
        <f>SUM(F4+K4+F17+K17+F35+K35)</f>
        <v>290000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242.352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242.352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9115950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17560360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17560360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148.78299999999999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-5207.4049999999997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148.78299999999999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-5207.4049999999997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9251107.0150000006</v>
      </c>
      <c r="E13" s="29" t="str">
        <f>+'[1](1)'!E13</f>
        <v>합계</v>
      </c>
      <c r="F13" s="61">
        <f>SUM(F4:F12)</f>
        <v>9250950</v>
      </c>
      <c r="G13" s="62"/>
      <c r="H13" s="29" t="str">
        <f t="shared" si="3"/>
        <v>합계</v>
      </c>
      <c r="I13" s="60">
        <f>SUM((I4-I5-I6-I7-I8-I9)*$I$1+I11)</f>
        <v>8664204.1229999997</v>
      </c>
      <c r="J13" s="29" t="str">
        <f t="shared" ref="J13" si="6">+E13</f>
        <v>합계</v>
      </c>
      <c r="K13" s="61">
        <f>IF(K8=0,0,SUM(K4:K12)-F8)</f>
        <v>8663410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-157.01500000059605</v>
      </c>
      <c r="G14" s="27"/>
      <c r="H14" s="27"/>
      <c r="I14" s="27"/>
      <c r="J14" s="27"/>
      <c r="K14" s="67">
        <f>SUM(K13-I13)</f>
        <v>-794.12299999967217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84484.88</v>
      </c>
      <c r="P14" s="39" t="str">
        <f t="shared" si="5"/>
        <v>합계</v>
      </c>
      <c r="Q14" s="69">
        <f>SUM(Q5:Q13)</f>
        <v>17914360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-951.13800000026822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85</v>
      </c>
      <c r="Q28" s="69">
        <f>SUM(Q19:Q27)</f>
        <v>46000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27569</v>
      </c>
      <c r="P31" s="103">
        <v>27584</v>
      </c>
      <c r="Q31" s="104">
        <f>P31-O31</f>
        <v>15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3" sqref="R13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5</v>
      </c>
      <c r="F1" s="27"/>
      <c r="G1" s="27"/>
      <c r="H1" s="27"/>
      <c r="I1" s="27">
        <v>999</v>
      </c>
      <c r="J1" s="27"/>
      <c r="K1" s="27"/>
      <c r="L1" s="31">
        <f>+ROUND(+O5*0.584/1000,3)</f>
        <v>6.9980000000000002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7.1470000000000002</v>
      </c>
      <c r="M2" s="27" t="s">
        <v>7</v>
      </c>
      <c r="N2" s="134" t="s">
        <v>42</v>
      </c>
      <c r="O2" s="134"/>
      <c r="P2" s="134"/>
      <c r="Q2" s="134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14.294</v>
      </c>
      <c r="M3" s="27" t="s">
        <v>10</v>
      </c>
      <c r="N3" s="32"/>
      <c r="O3" s="32"/>
      <c r="P3" s="133" t="str">
        <f>+'(1)'!C1&amp;"년"&amp;'(1)'!E1&amp;"월"&amp;C1&amp;"일"</f>
        <v>2023년10월2일</v>
      </c>
      <c r="Q3" s="133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6846.2939999999999</v>
      </c>
      <c r="E4" s="34" t="str">
        <f>+'[1](1)'!E4</f>
        <v>고액권</v>
      </c>
      <c r="F4" s="36">
        <v>60000</v>
      </c>
      <c r="G4" s="27"/>
      <c r="H4" s="34" t="str">
        <f>+C4</f>
        <v>판매량</v>
      </c>
      <c r="I4" s="35">
        <v>5136.7250000000004</v>
      </c>
      <c r="J4" s="42" t="str">
        <f>+'[1](1)'!J4</f>
        <v>고액권</v>
      </c>
      <c r="K4" s="36">
        <v>190000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26204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37"/>
      <c r="M5" s="82"/>
      <c r="N5" s="45" t="str">
        <f>+C4</f>
        <v>판매량</v>
      </c>
      <c r="O5" s="46">
        <f>SUM(D4+I4+D17+I17+D35+I35)</f>
        <v>11983.019</v>
      </c>
      <c r="P5" s="47" t="str">
        <f>+E4</f>
        <v>고액권</v>
      </c>
      <c r="Q5" s="48">
        <f>SUM(F4+K4+F17+K17+F35+K35)</f>
        <v>250000</v>
      </c>
      <c r="R5" s="49">
        <v>29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44.545000000000002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49">
        <v>2.2000000000000002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44.545000000000002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6627327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11544266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11544266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17209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23000</v>
      </c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90000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40209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0</v>
      </c>
      <c r="P12" s="51" t="str">
        <f t="shared" si="4"/>
        <v>모바일</v>
      </c>
      <c r="Q12" s="53">
        <f>SUM(F11+K11+F24+K24+F42+K42)</f>
        <v>90000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6794947.2510000002</v>
      </c>
      <c r="E13" s="29" t="str">
        <f>+'[1](1)'!E13</f>
        <v>합계</v>
      </c>
      <c r="F13" s="61">
        <f>SUM(F4:F12)</f>
        <v>6797536</v>
      </c>
      <c r="G13" s="62"/>
      <c r="H13" s="29" t="str">
        <f t="shared" si="2"/>
        <v>합계</v>
      </c>
      <c r="I13" s="60">
        <f>SUM((I4-I5-I6-I7-I8-I9)*$I$1+I11)</f>
        <v>5131588.2750000004</v>
      </c>
      <c r="J13" s="29" t="str">
        <f t="shared" ref="J13" si="5">+E13</f>
        <v>합계</v>
      </c>
      <c r="K13" s="61">
        <f>IF(K8=0,0,SUM(K4:K12)-F8)</f>
        <v>5130939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2588.7489999998361</v>
      </c>
      <c r="G14" s="27"/>
      <c r="H14" s="27"/>
      <c r="I14" s="27"/>
      <c r="J14" s="27"/>
      <c r="K14" s="67">
        <f>SUM(K13-I13)</f>
        <v>-649.27500000037253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59692.37</v>
      </c>
      <c r="P14" s="39" t="str">
        <f t="shared" si="4"/>
        <v>합계</v>
      </c>
      <c r="Q14" s="69">
        <f>SUM(Q5:Q13)</f>
        <v>11928475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1939.4739999994636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7</v>
      </c>
      <c r="Q19" s="48">
        <f>SUM(P19*1000)</f>
        <v>7000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67</v>
      </c>
      <c r="Q20" s="53">
        <f>SUM(P20*1000)</f>
        <v>67000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3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15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9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1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7"/>
      <c r="O26" s="138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-9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1" t="s">
        <v>40</v>
      </c>
      <c r="O28" s="132"/>
      <c r="P28" s="120">
        <v>93</v>
      </c>
      <c r="Q28" s="69">
        <f>SUM(Q19:Q27)</f>
        <v>74000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26953</v>
      </c>
      <c r="P31" s="103">
        <v>26998</v>
      </c>
      <c r="Q31" s="104">
        <f>P31-O31</f>
        <v>45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11.186999999999999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9.3010000000000002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186.02</v>
      </c>
      <c r="M3" s="18" t="s">
        <v>10</v>
      </c>
      <c r="N3" s="3"/>
      <c r="O3" s="3"/>
      <c r="P3" s="146" t="str">
        <f>+'(1)'!C1&amp;"년"&amp;'(1)'!E1&amp;"월"&amp;C1&amp;"일"</f>
        <v>2023년10월20일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10507.598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8648.107</v>
      </c>
      <c r="J4" s="42" t="str">
        <f>+'[1](1)'!J4</f>
        <v>고액권</v>
      </c>
      <c r="K4" s="36">
        <v>335000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46993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19155.705000000002</v>
      </c>
      <c r="P5" s="47" t="str">
        <f>+E4</f>
        <v>고액권</v>
      </c>
      <c r="Q5" s="48">
        <f>SUM(F4+K4+F17+K17+F35+K35)</f>
        <v>430000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205.66300000000001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3.6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205.66300000000001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10153203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18431374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18431374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286.67899999999997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-10033.764999999999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286.67899999999997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24301</v>
      </c>
      <c r="L12" s="2"/>
      <c r="M12" s="20"/>
      <c r="N12" s="51" t="str">
        <f t="shared" si="4"/>
        <v>-</v>
      </c>
      <c r="O12" s="55">
        <f>SUM(O11*-35)</f>
        <v>-10033.764999999999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10281599.299999999</v>
      </c>
      <c r="E13" s="29" t="str">
        <f>+'[1](1)'!E13</f>
        <v>합계</v>
      </c>
      <c r="F13" s="61">
        <f>SUM(F4:F12)</f>
        <v>10280203</v>
      </c>
      <c r="G13" s="62"/>
      <c r="H13" s="29" t="str">
        <f t="shared" si="3"/>
        <v>합계</v>
      </c>
      <c r="I13" s="60">
        <f>SUM((I4-I5-I6-I7-I8-I9)*$I$1+I11)</f>
        <v>8639458.8929999992</v>
      </c>
      <c r="J13" s="29" t="str">
        <f t="shared" ref="J13" si="6">+E13</f>
        <v>합계</v>
      </c>
      <c r="K13" s="61">
        <f>IF(K8=0,0,SUM(K4:K12)-F8)</f>
        <v>8638472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24301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-1396.2999999988824</v>
      </c>
      <c r="G14" s="27"/>
      <c r="H14" s="27"/>
      <c r="I14" s="27"/>
      <c r="J14" s="27"/>
      <c r="K14" s="67">
        <f>SUM(K13-I13)</f>
        <v>-986.89299999922514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84716.445000000007</v>
      </c>
      <c r="P14" s="39" t="str">
        <f t="shared" si="5"/>
        <v>합계</v>
      </c>
      <c r="Q14" s="69">
        <f>SUM(Q5:Q13)</f>
        <v>18918675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-2383.1929999981076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83</v>
      </c>
      <c r="Q20" s="53">
        <f>SUM(P20*1000)</f>
        <v>83000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130</v>
      </c>
      <c r="Q28" s="69">
        <f>SUM(Q19:Q27)</f>
        <v>97000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27584</v>
      </c>
      <c r="P31" s="103">
        <v>27633</v>
      </c>
      <c r="Q31" s="104">
        <f>P31-O31</f>
        <v>49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1" sqref="R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9.8190000000000008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9.3260000000000005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195.846</v>
      </c>
      <c r="M3" s="18" t="s">
        <v>10</v>
      </c>
      <c r="N3" s="3"/>
      <c r="O3" s="3"/>
      <c r="P3" s="146" t="str">
        <f>+'(1)'!C1&amp;"년"&amp;'(1)'!E1&amp;"월"&amp;C1&amp;"일"</f>
        <v>2023년10월21일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9386.6769999999997</v>
      </c>
      <c r="E4" s="34" t="str">
        <f>+'[1](1)'!E4</f>
        <v>고액권</v>
      </c>
      <c r="F4" s="36">
        <v>350000</v>
      </c>
      <c r="G4" s="27"/>
      <c r="H4" s="34" t="str">
        <f>+C4</f>
        <v>판매량</v>
      </c>
      <c r="I4" s="35">
        <v>7426.4</v>
      </c>
      <c r="J4" s="42" t="str">
        <f>+'[1](1)'!J4</f>
        <v>고액권</v>
      </c>
      <c r="K4" s="36">
        <v>275000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29857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16813.076999999997</v>
      </c>
      <c r="P5" s="47" t="str">
        <f>+E4</f>
        <v>고액권</v>
      </c>
      <c r="Q5" s="48">
        <f>SUM(F4+K4+F17+K17+F35+K35)</f>
        <v>625000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155.56299999999999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155.56299999999999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8858302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15992091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15992091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107.26600000000001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6000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-3754.3100000000004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107.26600000000001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-3754.3100000000004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9218128.5759999994</v>
      </c>
      <c r="E13" s="29" t="str">
        <f>+'[1](1)'!E13</f>
        <v>합계</v>
      </c>
      <c r="F13" s="61">
        <f>SUM(F4:F12)</f>
        <v>9217302</v>
      </c>
      <c r="G13" s="62"/>
      <c r="H13" s="29" t="str">
        <f t="shared" si="3"/>
        <v>합계</v>
      </c>
      <c r="I13" s="60">
        <f>SUM((I4-I5-I6-I7-I8-I9)*$I$1+I11)</f>
        <v>7418973.5999999996</v>
      </c>
      <c r="J13" s="29" t="str">
        <f t="shared" ref="J13" si="6">+E13</f>
        <v>합계</v>
      </c>
      <c r="K13" s="61">
        <f>IF(K8=0,0,SUM(K4:K12)-F8)</f>
        <v>7418789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-826.57599999941885</v>
      </c>
      <c r="G14" s="27"/>
      <c r="H14" s="27"/>
      <c r="I14" s="27"/>
      <c r="J14" s="27"/>
      <c r="K14" s="67">
        <f>SUM(K13-I13)</f>
        <v>-184.59999999962747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79533.259999999995</v>
      </c>
      <c r="P14" s="39" t="str">
        <f t="shared" si="5"/>
        <v>합계</v>
      </c>
      <c r="Q14" s="69">
        <f>SUM(Q5:Q13)</f>
        <v>16636091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-1011.1759999990463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75</v>
      </c>
      <c r="Q20" s="53">
        <f>SUM(P20*1000)</f>
        <v>75000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135</v>
      </c>
      <c r="Q28" s="69">
        <f>SUM(Q19:Q27)</f>
        <v>89000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27633</v>
      </c>
      <c r="P31" s="103">
        <v>27675</v>
      </c>
      <c r="Q31" s="104">
        <f>P31-O31</f>
        <v>42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7.2389999999999999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9.2309999999999999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203.08199999999999</v>
      </c>
      <c r="M3" s="18" t="s">
        <v>10</v>
      </c>
      <c r="N3" s="3"/>
      <c r="O3" s="3"/>
      <c r="P3" s="146" t="str">
        <f>+'(1)'!C1&amp;"년"&amp;'(1)'!E1&amp;"월"&amp;C1&amp;"일"</f>
        <v>2023년10월22일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7278.549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5117.7449999999999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52477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12396.294</v>
      </c>
      <c r="P5" s="47" t="str">
        <f>+E4</f>
        <v>고액권</v>
      </c>
      <c r="Q5" s="48">
        <f>SUM(F4+K4+F17+K17+F35+K35)</f>
        <v>235000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7057543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12062702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12062702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9500</v>
      </c>
      <c r="G10" s="27"/>
      <c r="H10" s="42" t="str">
        <f t="shared" si="3"/>
        <v>고객우대</v>
      </c>
      <c r="I10" s="50">
        <v>52.939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-1852.865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52.939</v>
      </c>
      <c r="P11" s="51" t="str">
        <f t="shared" si="5"/>
        <v>OK케시백</v>
      </c>
      <c r="Q11" s="53">
        <f>SUM(F10+K10+F23+K23+F41+K41)</f>
        <v>9500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16034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-1852.865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7271270.4510000004</v>
      </c>
      <c r="E13" s="29" t="str">
        <f>+'[1](1)'!E13</f>
        <v>합계</v>
      </c>
      <c r="F13" s="61">
        <f>SUM(F4:F12)</f>
        <v>7271077</v>
      </c>
      <c r="G13" s="62"/>
      <c r="H13" s="29" t="str">
        <f t="shared" si="3"/>
        <v>합계</v>
      </c>
      <c r="I13" s="60">
        <f>SUM((I4-I5-I6-I7-I8-I9)*$I$1+I11)</f>
        <v>5110774.3899999997</v>
      </c>
      <c r="J13" s="29" t="str">
        <f t="shared" ref="J13" si="6">+E13</f>
        <v>합계</v>
      </c>
      <c r="K13" s="61">
        <f>IF(K8=0,0,SUM(K4:K12)-F8)</f>
        <v>5111159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16034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-193.45100000035018</v>
      </c>
      <c r="G14" s="27"/>
      <c r="H14" s="27"/>
      <c r="I14" s="27"/>
      <c r="J14" s="27"/>
      <c r="K14" s="67">
        <f>SUM(K13-I13)</f>
        <v>384.61000000033528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60128.605000000003</v>
      </c>
      <c r="P14" s="39" t="str">
        <f t="shared" si="5"/>
        <v>합계</v>
      </c>
      <c r="Q14" s="69">
        <f>SUM(Q5:Q13)</f>
        <v>12382236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191.1589999999851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66</v>
      </c>
      <c r="Q20" s="53">
        <f>SUM(P20*1000)</f>
        <v>66000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90</v>
      </c>
      <c r="Q28" s="69">
        <f>SUM(Q19:Q27)</f>
        <v>74000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27675</v>
      </c>
      <c r="P31" s="103">
        <v>27721</v>
      </c>
      <c r="Q31" s="104">
        <f>P31-O31</f>
        <v>46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10.430999999999999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9.2829999999999995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213.50899999999999</v>
      </c>
      <c r="M3" s="18" t="s">
        <v>10</v>
      </c>
      <c r="N3" s="3"/>
      <c r="O3" s="3"/>
      <c r="P3" s="146" t="str">
        <f>+'(1)'!C1&amp;"년"&amp;'(1)'!E1&amp;"월"&amp;C1&amp;"일"</f>
        <v>2023년10월23일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9823.7489999999998</v>
      </c>
      <c r="E4" s="34" t="str">
        <f>+'[1](1)'!E4</f>
        <v>고액권</v>
      </c>
      <c r="F4" s="36">
        <v>90000</v>
      </c>
      <c r="G4" s="27"/>
      <c r="H4" s="34" t="str">
        <f>+C4</f>
        <v>판매량</v>
      </c>
      <c r="I4" s="35">
        <v>8037.5739999999996</v>
      </c>
      <c r="J4" s="42" t="str">
        <f>+'[1](1)'!J4</f>
        <v>고액권</v>
      </c>
      <c r="K4" s="36">
        <v>205000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34573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17861.323</v>
      </c>
      <c r="P5" s="47" t="str">
        <f>+E4</f>
        <v>고액권</v>
      </c>
      <c r="Q5" s="48">
        <f>SUM(F4+K4+F17+K17+F35+K35)</f>
        <v>295000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172.62200000000001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172.62200000000001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9461329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17270670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17270670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373.97399999999999</v>
      </c>
      <c r="E10" s="42" t="str">
        <f>+'[1](1)'!E10</f>
        <v>OK케시백</v>
      </c>
      <c r="F10" s="44">
        <v>12000</v>
      </c>
      <c r="G10" s="27"/>
      <c r="H10" s="42" t="str">
        <f t="shared" si="3"/>
        <v>고객우대</v>
      </c>
      <c r="I10" s="50">
        <v>50.866999999999997</v>
      </c>
      <c r="J10" s="42" t="str">
        <f>+'[1](1)'!J10</f>
        <v>OK케시백</v>
      </c>
      <c r="K10" s="44">
        <v>7000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-13089.09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-1780.3449999999998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424.84100000000001</v>
      </c>
      <c r="P11" s="51" t="str">
        <f t="shared" si="5"/>
        <v>OK케시백</v>
      </c>
      <c r="Q11" s="53">
        <f>SUM(F10+K10+F23+K23+F41+K41)</f>
        <v>19000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55906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-14869.434999999999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9628386.7829999998</v>
      </c>
      <c r="E13" s="29" t="str">
        <f>+'[1](1)'!E13</f>
        <v>합계</v>
      </c>
      <c r="F13" s="61">
        <f>SUM(F4:F12)</f>
        <v>9628235</v>
      </c>
      <c r="G13" s="62"/>
      <c r="H13" s="29" t="str">
        <f t="shared" si="3"/>
        <v>합계</v>
      </c>
      <c r="I13" s="60">
        <f>SUM((I4-I5-I6-I7-I8-I9)*$I$1+I11)</f>
        <v>8027756.0810000002</v>
      </c>
      <c r="J13" s="29" t="str">
        <f t="shared" ref="J13" si="6">+E13</f>
        <v>합계</v>
      </c>
      <c r="K13" s="61">
        <f>IF(K8=0,0,SUM(K4:K12)-F8)</f>
        <v>8027341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55906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-151.78299999982119</v>
      </c>
      <c r="G14" s="27"/>
      <c r="H14" s="27"/>
      <c r="I14" s="27"/>
      <c r="J14" s="27"/>
      <c r="K14" s="67">
        <f>SUM(K13-I13)</f>
        <v>-415.08100000023842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73574.070000000007</v>
      </c>
      <c r="P14" s="39" t="str">
        <f t="shared" si="5"/>
        <v>합계</v>
      </c>
      <c r="Q14" s="69">
        <f>SUM(Q5:Q13)</f>
        <v>17655576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-566.8640000000596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65</v>
      </c>
      <c r="Q20" s="53">
        <f>SUM(P20*1000)</f>
        <v>65000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122</v>
      </c>
      <c r="Q28" s="69">
        <f>SUM(Q19:Q27)</f>
        <v>80000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27721</v>
      </c>
      <c r="P31" s="103">
        <v>27765</v>
      </c>
      <c r="Q31" s="104">
        <f>P31-O31</f>
        <v>44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10.198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9.3209999999999997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223.70400000000001</v>
      </c>
      <c r="M3" s="18" t="s">
        <v>10</v>
      </c>
      <c r="N3" s="3"/>
      <c r="O3" s="3"/>
      <c r="P3" s="146" t="str">
        <f>+'(1)'!C1&amp;"년"&amp;'(1)'!E1&amp;"월"&amp;C1&amp;"일"</f>
        <v>2023년10월24일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9566.5360000000001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7896.3580000000002</v>
      </c>
      <c r="J4" s="42" t="str">
        <f>+'[1](1)'!J4</f>
        <v>고액권</v>
      </c>
      <c r="K4" s="36">
        <v>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16092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17462.894</v>
      </c>
      <c r="P5" s="47" t="str">
        <f>+E4</f>
        <v>고액권</v>
      </c>
      <c r="Q5" s="48">
        <f>SUM(F4+K4+F17+K17+F35+K35)</f>
        <v>140000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266.99099999999999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266.99099999999999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9116001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16942823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16942823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48.331000000000003</v>
      </c>
      <c r="E10" s="42" t="str">
        <f>+'[1](1)'!E10</f>
        <v>OK케시백</v>
      </c>
      <c r="F10" s="44">
        <v>15867</v>
      </c>
      <c r="G10" s="27"/>
      <c r="H10" s="42" t="str">
        <f t="shared" si="3"/>
        <v>고객우대</v>
      </c>
      <c r="I10" s="50">
        <v>166.06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-1691.585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-5812.1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214.39100000000002</v>
      </c>
      <c r="P11" s="51" t="str">
        <f t="shared" si="5"/>
        <v>OK케시백</v>
      </c>
      <c r="Q11" s="53">
        <f>SUM(F10+K10+F23+K23+F41+K41)</f>
        <v>15867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39254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-7503.6850000000004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9288553.8699999992</v>
      </c>
      <c r="E13" s="29" t="str">
        <f>+'[1](1)'!E13</f>
        <v>합계</v>
      </c>
      <c r="F13" s="61">
        <f>SUM(F4:F12)</f>
        <v>9288122</v>
      </c>
      <c r="G13" s="62"/>
      <c r="H13" s="29" t="str">
        <f t="shared" si="3"/>
        <v>합계</v>
      </c>
      <c r="I13" s="60">
        <f>SUM((I4-I5-I6-I7-I8-I9)*$I$1+I11)</f>
        <v>7882649.5420000004</v>
      </c>
      <c r="J13" s="29" t="str">
        <f t="shared" ref="J13" si="6">+E13</f>
        <v>합계</v>
      </c>
      <c r="K13" s="61">
        <f>IF(K8=0,0,SUM(K4:K12)-F8)</f>
        <v>7882822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39254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-431.86999999918044</v>
      </c>
      <c r="G14" s="27"/>
      <c r="H14" s="27"/>
      <c r="I14" s="27"/>
      <c r="J14" s="27"/>
      <c r="K14" s="67">
        <f>SUM(K13-I13)</f>
        <v>172.45799999963492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78475.829999999987</v>
      </c>
      <c r="P14" s="39" t="str">
        <f t="shared" si="5"/>
        <v>합계</v>
      </c>
      <c r="Q14" s="69">
        <f>SUM(Q5:Q13)</f>
        <v>17170944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-259.41199999954551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55</v>
      </c>
      <c r="Q20" s="53">
        <f>SUM(P20*1000)</f>
        <v>55000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98</v>
      </c>
      <c r="Q28" s="69">
        <f>SUM(Q19:Q27)</f>
        <v>66000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27765</v>
      </c>
      <c r="P31" s="103">
        <v>27800</v>
      </c>
      <c r="Q31" s="104">
        <f>P31-O31</f>
        <v>35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10.039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9.35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233.75</v>
      </c>
      <c r="M3" s="18" t="s">
        <v>10</v>
      </c>
      <c r="N3" s="3"/>
      <c r="O3" s="3"/>
      <c r="P3" s="146" t="str">
        <f>+'(1)'!C1&amp;"년"&amp;'(1)'!E1&amp;"월"&amp;C1&amp;"일"</f>
        <v>2023년10월25일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9439.9179999999997</v>
      </c>
      <c r="E4" s="34" t="str">
        <f>+'[1](1)'!E4</f>
        <v>고액권</v>
      </c>
      <c r="F4" s="36">
        <v>240000</v>
      </c>
      <c r="G4" s="27"/>
      <c r="H4" s="34" t="str">
        <f>+C4</f>
        <v>판매량</v>
      </c>
      <c r="I4" s="35">
        <v>7749.5309999999999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34913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17189.449000000001</v>
      </c>
      <c r="P5" s="47" t="str">
        <f>+E4</f>
        <v>고액권</v>
      </c>
      <c r="Q5" s="48">
        <f>SUM(F4+K4+F17+K17+F35+K35)</f>
        <v>380000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258.09399999999999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258.09399999999999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8879876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16475005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16475005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151.22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46.231999999999999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-5292.7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-1618.12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197.452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45087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-6910.82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9167349.4760000017</v>
      </c>
      <c r="E13" s="29" t="str">
        <f>+'[1](1)'!E13</f>
        <v>합계</v>
      </c>
      <c r="F13" s="61">
        <f>SUM(F4:F12)</f>
        <v>9166963</v>
      </c>
      <c r="G13" s="62"/>
      <c r="H13" s="29" t="str">
        <f t="shared" si="3"/>
        <v>합계</v>
      </c>
      <c r="I13" s="60">
        <f>SUM((I4-I5-I6-I7-I8-I9)*$I$1+I11)</f>
        <v>7740163.3489999995</v>
      </c>
      <c r="J13" s="29" t="str">
        <f t="shared" ref="J13" si="6">+E13</f>
        <v>합계</v>
      </c>
      <c r="K13" s="61">
        <f>IF(K8=0,0,SUM(K4:K12)-F8)</f>
        <v>7740129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45087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-386.47600000165403</v>
      </c>
      <c r="G14" s="27"/>
      <c r="H14" s="27"/>
      <c r="I14" s="27"/>
      <c r="J14" s="27"/>
      <c r="K14" s="67">
        <f>SUM(K13-I13)</f>
        <v>-34.348999999463558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77745.954999999987</v>
      </c>
      <c r="P14" s="39" t="str">
        <f t="shared" si="5"/>
        <v>합계</v>
      </c>
      <c r="Q14" s="69">
        <f>SUM(Q5:Q13)</f>
        <v>16907092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-420.82500000111759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61</v>
      </c>
      <c r="Q20" s="53">
        <f>SUM(P20*1000)</f>
        <v>61000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114</v>
      </c>
      <c r="Q28" s="69">
        <f>SUM(Q19:Q27)</f>
        <v>73000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27800</v>
      </c>
      <c r="P31" s="103">
        <v>27836</v>
      </c>
      <c r="Q31" s="104">
        <f>P31-O31</f>
        <v>36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10.743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9.4039999999999999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244.50399999999999</v>
      </c>
      <c r="M3" s="18" t="s">
        <v>10</v>
      </c>
      <c r="N3" s="3"/>
      <c r="O3" s="3"/>
      <c r="P3" s="146" t="str">
        <f>+'(1)'!C1&amp;"년"&amp;'(1)'!E1&amp;"월"&amp;C1&amp;"일"</f>
        <v>2023년10월26일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9392.6389999999992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9003.5419999999995</v>
      </c>
      <c r="J4" s="42" t="str">
        <f>+'[1](1)'!J4</f>
        <v>고액권</v>
      </c>
      <c r="K4" s="36">
        <v>190000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15429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18396.180999999997</v>
      </c>
      <c r="P5" s="47" t="str">
        <f>+E4</f>
        <v>고액권</v>
      </c>
      <c r="Q5" s="48">
        <f>SUM(F4+K4+F17+K17+F35+K35)</f>
        <v>275000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205.345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205.345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9083153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17879554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17879554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297.56799999999998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120.273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-10414.879999999999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-4209.5550000000003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417.84100000000001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-14624.434999999999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9167691.8259999994</v>
      </c>
      <c r="E13" s="29" t="str">
        <f>+'[1](1)'!E13</f>
        <v>합계</v>
      </c>
      <c r="F13" s="61">
        <f>SUM(F4:F12)</f>
        <v>9168153</v>
      </c>
      <c r="G13" s="62"/>
      <c r="H13" s="29" t="str">
        <f t="shared" si="3"/>
        <v>합계</v>
      </c>
      <c r="I13" s="60">
        <f>SUM((I4-I5-I6-I7-I8-I9)*$I$1+I11)</f>
        <v>8990328.902999999</v>
      </c>
      <c r="J13" s="29" t="str">
        <f t="shared" ref="J13" si="6">+E13</f>
        <v>합계</v>
      </c>
      <c r="K13" s="61">
        <f>IF(K8=0,0,SUM(K4:K12)-F8)</f>
        <v>8988401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461.17400000058115</v>
      </c>
      <c r="G14" s="27"/>
      <c r="H14" s="27"/>
      <c r="I14" s="27"/>
      <c r="J14" s="27"/>
      <c r="K14" s="67">
        <f>SUM(K13-I13)</f>
        <v>-1927.9029999990016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76329.744999999981</v>
      </c>
      <c r="P14" s="39" t="str">
        <f t="shared" si="5"/>
        <v>합계</v>
      </c>
      <c r="Q14" s="69">
        <f>SUM(Q5:Q13)</f>
        <v>18156554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-1466.7289999984205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29</v>
      </c>
      <c r="Q20" s="53">
        <f>SUM(P20*1000)</f>
        <v>29000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60</v>
      </c>
      <c r="Q28" s="69">
        <f>SUM(Q19:Q27)</f>
        <v>35000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27836</v>
      </c>
      <c r="P31" s="103">
        <v>27854</v>
      </c>
      <c r="Q31" s="104">
        <f>P31-O31</f>
        <v>18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S23" sqref="S23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11.849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9.4949999999999992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256.36499999999995</v>
      </c>
      <c r="M3" s="18" t="s">
        <v>10</v>
      </c>
      <c r="N3" s="3"/>
      <c r="O3" s="3"/>
      <c r="P3" s="146" t="str">
        <f>+'(1)'!C1&amp;"년"&amp;'(1)'!E1&amp;"월"&amp;C1&amp;"일"</f>
        <v>2023년10월27일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11289.004000000001</v>
      </c>
      <c r="E4" s="34" t="str">
        <f>+'[1](1)'!E4</f>
        <v>고액권</v>
      </c>
      <c r="F4" s="36">
        <v>205000</v>
      </c>
      <c r="G4" s="27"/>
      <c r="H4" s="34" t="str">
        <f>+C4</f>
        <v>판매량</v>
      </c>
      <c r="I4" s="35">
        <v>9000.61</v>
      </c>
      <c r="J4" s="42" t="str">
        <f>+'[1](1)'!J4</f>
        <v>고액권</v>
      </c>
      <c r="K4" s="36">
        <v>295000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31336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1100</v>
      </c>
      <c r="L5" s="2"/>
      <c r="M5" s="20"/>
      <c r="N5" s="45" t="str">
        <f>+C4</f>
        <v>판매량</v>
      </c>
      <c r="O5" s="46">
        <f>SUM(D4+I4+D17+I17+D35+I35)</f>
        <v>20289.614000000001</v>
      </c>
      <c r="P5" s="47" t="str">
        <f>+E4</f>
        <v>고액권</v>
      </c>
      <c r="Q5" s="48">
        <f>SUM(F4+K4+F17+K17+F35+K35)</f>
        <v>500000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210.87100000000001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1100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210.87100000000001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10828184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19495210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19495210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153.52699999999999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44.076999999999998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-5373.4449999999997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-1542.6949999999999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197.60399999999998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23337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27136</v>
      </c>
      <c r="L12" s="2"/>
      <c r="M12" s="20"/>
      <c r="N12" s="51" t="str">
        <f t="shared" si="4"/>
        <v>-</v>
      </c>
      <c r="O12" s="55">
        <f>SUM(O11*-35)</f>
        <v>-6916.1399999999994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11061681.422000002</v>
      </c>
      <c r="E13" s="29" t="str">
        <f>+'[1](1)'!E13</f>
        <v>합계</v>
      </c>
      <c r="F13" s="61">
        <f>SUM(F4:F12)</f>
        <v>11061521</v>
      </c>
      <c r="G13" s="62"/>
      <c r="H13" s="29" t="str">
        <f t="shared" si="3"/>
        <v>합계</v>
      </c>
      <c r="I13" s="60">
        <f>SUM((I4-I5-I6-I7-I8-I9)*$I$1+I11)</f>
        <v>8990066.6950000003</v>
      </c>
      <c r="J13" s="29" t="str">
        <f t="shared" ref="J13" si="6">+E13</f>
        <v>합계</v>
      </c>
      <c r="K13" s="61">
        <f>IF(K8=0,0,SUM(K4:K12)-F8)</f>
        <v>8990262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50473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-160.42200000211596</v>
      </c>
      <c r="G14" s="27"/>
      <c r="H14" s="27"/>
      <c r="I14" s="27"/>
      <c r="J14" s="27"/>
      <c r="K14" s="67">
        <f>SUM(K13-I13)</f>
        <v>195.30499999970198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93477.575000000012</v>
      </c>
      <c r="P14" s="39" t="str">
        <f t="shared" si="5"/>
        <v>합계</v>
      </c>
      <c r="Q14" s="69">
        <f>SUM(Q5:Q13)</f>
        <v>20051783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34.882999997586012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26</v>
      </c>
      <c r="Q19" s="48">
        <f>SUM(P19*1000)</f>
        <v>26000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125</v>
      </c>
      <c r="Q20" s="53">
        <f>SUM(P20*1000)</f>
        <v>125000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>
        <v>13</v>
      </c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2</v>
      </c>
      <c r="Q24" s="53"/>
      <c r="R24" s="1">
        <v>25</v>
      </c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38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205</v>
      </c>
      <c r="Q28" s="69">
        <f>SUM(Q19:Q27)</f>
        <v>151000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27854</v>
      </c>
      <c r="P31" s="103">
        <v>27919</v>
      </c>
      <c r="Q31" s="104">
        <f>P31-O31</f>
        <v>65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4" sqref="K1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10.363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9.5259999999999998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266.72800000000001</v>
      </c>
      <c r="M3" s="18" t="s">
        <v>10</v>
      </c>
      <c r="N3" s="3"/>
      <c r="O3" s="3"/>
      <c r="P3" s="146" t="str">
        <f>+'(1)'!C1&amp;"년"&amp;'(1)'!E1&amp;"월"&amp;C1&amp;"일"</f>
        <v>2023년10월28일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9315.3670000000002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8428.8739999999998</v>
      </c>
      <c r="J4" s="42" t="str">
        <f>+'[1](1)'!J4</f>
        <v>고액권</v>
      </c>
      <c r="K4" s="36">
        <v>190000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48973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17744.241000000002</v>
      </c>
      <c r="P5" s="47" t="str">
        <f>+E4</f>
        <v>고액권</v>
      </c>
      <c r="Q5" s="48">
        <f>SUM(F4+K4+F17+K17+F35+K35)</f>
        <v>300000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53.298999999999999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53.298999999999999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9122430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F8+8229545</f>
        <v>17351975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17351975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203.898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60.939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-7136.43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-2132.8649999999998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264.83699999999999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-9269.2950000000001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9245669.5020000003</v>
      </c>
      <c r="E13" s="29" t="str">
        <f>+'[1](1)'!E13</f>
        <v>합계</v>
      </c>
      <c r="F13" s="61">
        <f>SUM(F4:F12)</f>
        <v>9244430</v>
      </c>
      <c r="G13" s="62"/>
      <c r="H13" s="29" t="str">
        <f t="shared" si="3"/>
        <v>합계</v>
      </c>
      <c r="I13" s="60">
        <f>SUM((I4-I5-I6-I7-I8-I9)*$I$1+I11)</f>
        <v>8418312.2609999999</v>
      </c>
      <c r="J13" s="29" t="str">
        <f t="shared" ref="J13" si="6">+E13</f>
        <v>합계</v>
      </c>
      <c r="K13" s="61">
        <f>IF(K8=0,0,SUM(K4:K12)-F8)</f>
        <v>8419545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-1239.5020000003278</v>
      </c>
      <c r="G14" s="27"/>
      <c r="H14" s="27"/>
      <c r="I14" s="27"/>
      <c r="J14" s="27"/>
      <c r="K14" s="67">
        <f>SUM(K13-I13)</f>
        <v>1232.7390000000596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79185.415000000023</v>
      </c>
      <c r="P14" s="39" t="str">
        <f t="shared" si="5"/>
        <v>합계</v>
      </c>
      <c r="Q14" s="69">
        <f>SUM(Q5:Q13)</f>
        <v>17663975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-6.7630000002682209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126</v>
      </c>
      <c r="Q20" s="53">
        <f>SUM(P20*1000)</f>
        <v>126000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-34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153</v>
      </c>
      <c r="Q28" s="69">
        <f>SUM(Q19:Q27)</f>
        <v>137000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27919</v>
      </c>
      <c r="P31" s="103">
        <v>27993</v>
      </c>
      <c r="Q31" s="104">
        <f>P31-O31</f>
        <v>74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6.9580000000000002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9.4369999999999994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273.673</v>
      </c>
      <c r="M3" s="18" t="s">
        <v>10</v>
      </c>
      <c r="N3" s="3"/>
      <c r="O3" s="3"/>
      <c r="P3" s="146" t="str">
        <f>+'(1)'!C1&amp;"년"&amp;'(1)'!E1&amp;"월"&amp;C1&amp;"일"</f>
        <v>2023년10월29일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7196.4570000000003</v>
      </c>
      <c r="E4" s="34" t="str">
        <f>+'[1](1)'!E4</f>
        <v>고액권</v>
      </c>
      <c r="F4" s="36">
        <v>335000</v>
      </c>
      <c r="G4" s="27"/>
      <c r="H4" s="34" t="str">
        <f>+C4</f>
        <v>판매량</v>
      </c>
      <c r="I4" s="35">
        <v>4717.7740000000003</v>
      </c>
      <c r="J4" s="42" t="str">
        <f>+'[1](1)'!J4</f>
        <v>고액권</v>
      </c>
      <c r="K4" s="36">
        <v>200000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36692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3300</v>
      </c>
      <c r="L5" s="2"/>
      <c r="M5" s="20"/>
      <c r="N5" s="45" t="str">
        <f>+C4</f>
        <v>판매량</v>
      </c>
      <c r="O5" s="46">
        <f>SUM(D4+I4+D17+I17+D35+I35)</f>
        <v>11914.231</v>
      </c>
      <c r="P5" s="47" t="str">
        <f>+E4</f>
        <v>고액권</v>
      </c>
      <c r="Q5" s="48">
        <f>SUM(F4+K4+F17+K17+F35+K35)</f>
        <v>535000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6300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6835863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11346579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11346579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122.806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-4298.21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122.806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-4298.21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7184962.3330000006</v>
      </c>
      <c r="E13" s="29" t="str">
        <f>+'[1](1)'!E13</f>
        <v>합계</v>
      </c>
      <c r="F13" s="61">
        <f>SUM(F4:F12)</f>
        <v>7183863</v>
      </c>
      <c r="G13" s="62"/>
      <c r="H13" s="29" t="str">
        <f t="shared" si="3"/>
        <v>합계</v>
      </c>
      <c r="I13" s="60">
        <f>SUM((I4-I5-I6-I7-I8-I9)*$I$1+I11)</f>
        <v>4713056.2260000007</v>
      </c>
      <c r="J13" s="29" t="str">
        <f t="shared" ref="J13" si="6">+E13</f>
        <v>합계</v>
      </c>
      <c r="K13" s="61">
        <f>IF(K8=0,0,SUM(K4:K12)-F8)</f>
        <v>4714016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-1099.3330000005662</v>
      </c>
      <c r="G14" s="27"/>
      <c r="H14" s="27"/>
      <c r="I14" s="27"/>
      <c r="J14" s="27"/>
      <c r="K14" s="67">
        <f>SUM(K13-I13)</f>
        <v>959.77399999927729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55272.945</v>
      </c>
      <c r="P14" s="39" t="str">
        <f t="shared" si="5"/>
        <v>합계</v>
      </c>
      <c r="Q14" s="69">
        <f>SUM(Q5:Q13)</f>
        <v>11897879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-139.55900000128895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73</v>
      </c>
      <c r="Q20" s="53">
        <f>SUM(P20*1000)</f>
        <v>73000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90</v>
      </c>
      <c r="Q28" s="69">
        <f>SUM(Q19:Q27)</f>
        <v>81000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27993</v>
      </c>
      <c r="P31" s="103">
        <v>28041</v>
      </c>
      <c r="Q31" s="104">
        <f>P31-O31</f>
        <v>48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1" sqref="I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1">
        <f>+ROUND(+O5*0.584/1000,3)</f>
        <v>5.6130000000000004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6.6360000000000001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19.908000000000001</v>
      </c>
      <c r="M3" s="18" t="s">
        <v>10</v>
      </c>
      <c r="N3" s="3"/>
      <c r="O3" s="3"/>
      <c r="P3" s="146" t="str">
        <f>+'(1)'!C1&amp;"년"&amp;'(1)'!E1&amp;"월"&amp;C1&amp;"일"</f>
        <v>2023년10월3일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5720.15</v>
      </c>
      <c r="E4" s="34" t="str">
        <f>+'[1](1)'!E4</f>
        <v>고액권</v>
      </c>
      <c r="F4" s="36">
        <v>75000</v>
      </c>
      <c r="G4" s="27"/>
      <c r="H4" s="34" t="str">
        <f>+C4</f>
        <v>판매량</v>
      </c>
      <c r="I4" s="35">
        <v>3891.643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53065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9611.7929999999997</v>
      </c>
      <c r="P5" s="47" t="str">
        <f>+E4</f>
        <v>고액권</v>
      </c>
      <c r="Q5" s="48">
        <f>SUM(F4+K4+F17+K17+F35+K35)</f>
        <v>175000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9.6300000000000008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9.6300000000000008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5621458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9403852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9403852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51.268000000000001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4000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-1794.38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51.268000000000001</v>
      </c>
      <c r="P11" s="51" t="str">
        <f t="shared" si="4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-1794.38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5703015.0999999996</v>
      </c>
      <c r="E13" s="29" t="str">
        <f>+'[1](1)'!E13</f>
        <v>합계</v>
      </c>
      <c r="F13" s="61">
        <f>SUM(F4:F12)</f>
        <v>5702458</v>
      </c>
      <c r="G13" s="62"/>
      <c r="H13" s="29" t="str">
        <f t="shared" si="2"/>
        <v>합계</v>
      </c>
      <c r="I13" s="60">
        <f>SUM((I4-I5-I6-I7-I8-I9)*$I$1+I11)</f>
        <v>3887751.3569999998</v>
      </c>
      <c r="J13" s="29" t="str">
        <f t="shared" ref="J13" si="5">+E13</f>
        <v>합계</v>
      </c>
      <c r="K13" s="61">
        <f>IF(K8=0,0,SUM(K4:K12)-F8)</f>
        <v>3888394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-557.09999999962747</v>
      </c>
      <c r="G14" s="27"/>
      <c r="H14" s="27"/>
      <c r="I14" s="27"/>
      <c r="J14" s="27"/>
      <c r="K14" s="67">
        <f>SUM(K13-I13)</f>
        <v>642.64300000015646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46216.435000000005</v>
      </c>
      <c r="P14" s="39" t="str">
        <f t="shared" si="4"/>
        <v>합계</v>
      </c>
      <c r="Q14" s="69">
        <f>SUM(Q5:Q13)</f>
        <v>9590852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85.543000000528991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50</v>
      </c>
      <c r="Q20" s="53">
        <f>SUM(P20*1000)</f>
        <v>50000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9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68</v>
      </c>
      <c r="Q28" s="69">
        <f>SUM(Q19:Q27)</f>
        <v>58000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26998</v>
      </c>
      <c r="P31" s="103">
        <v>27030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10.451000000000001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9.4710000000000001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284.13</v>
      </c>
      <c r="M3" s="18" t="s">
        <v>10</v>
      </c>
      <c r="N3" s="3"/>
      <c r="O3" s="3"/>
      <c r="P3" s="146" t="str">
        <f>+'(1)'!C1&amp;"년"&amp;'(1)'!E1&amp;"월"&amp;C1&amp;"일"</f>
        <v>2023년10월30일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9816.6759999999995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8079.7</v>
      </c>
      <c r="J4" s="42" t="str">
        <f>+'[1](1)'!J4</f>
        <v>고액권</v>
      </c>
      <c r="K4" s="36">
        <v>135000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18085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3100</v>
      </c>
      <c r="L5" s="2"/>
      <c r="M5" s="20"/>
      <c r="N5" s="45" t="str">
        <f>+C4</f>
        <v>판매량</v>
      </c>
      <c r="O5" s="46">
        <f>SUM(D4+I4+D17+I17+D35+I35)</f>
        <v>17896.376</v>
      </c>
      <c r="P5" s="47" t="str">
        <f>+E4</f>
        <v>고액권</v>
      </c>
      <c r="Q5" s="48">
        <f>SUM(F4+K4+F17+K17+F35+K35)</f>
        <v>295000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261.15600000000001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21.542000000000002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4100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282.69799999999998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9349368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17260107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17260107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284.05900000000003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45.143999999999998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-9942.0650000000005</v>
      </c>
      <c r="E11" s="42" t="str">
        <f>+'[1](1)'!E11</f>
        <v>모바일</v>
      </c>
      <c r="F11" s="44">
        <v>25000</v>
      </c>
      <c r="G11" s="27"/>
      <c r="H11" s="83" t="str">
        <f t="shared" si="3"/>
        <v>-</v>
      </c>
      <c r="I11" s="55">
        <f>SUM(I10*-35)</f>
        <v>-1580.04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329.20300000000003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-11522.105000000001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9536022.4149999991</v>
      </c>
      <c r="E13" s="29" t="str">
        <f>+'[1](1)'!E13</f>
        <v>합계</v>
      </c>
      <c r="F13" s="61">
        <f>SUM(F4:F12)</f>
        <v>9535368</v>
      </c>
      <c r="G13" s="62"/>
      <c r="H13" s="29" t="str">
        <f t="shared" si="3"/>
        <v>합계</v>
      </c>
      <c r="I13" s="60">
        <f>SUM((I4-I5-I6-I7-I8-I9)*$I$1+I11)</f>
        <v>8048519.8019999992</v>
      </c>
      <c r="J13" s="29" t="str">
        <f t="shared" ref="J13" si="6">+E13</f>
        <v>합계</v>
      </c>
      <c r="K13" s="61">
        <f>IF(K8=0,0,SUM(K4:K12)-F8)</f>
        <v>8048839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-654.41499999910593</v>
      </c>
      <c r="G14" s="27"/>
      <c r="H14" s="27"/>
      <c r="I14" s="27"/>
      <c r="J14" s="27"/>
      <c r="K14" s="67">
        <f>SUM(K13-I13)</f>
        <v>319.19800000078976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76546.285000000003</v>
      </c>
      <c r="P14" s="39" t="str">
        <f t="shared" si="5"/>
        <v>합계</v>
      </c>
      <c r="Q14" s="69">
        <f>SUM(Q5:Q13)</f>
        <v>17584207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-335.21699999831617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55</v>
      </c>
      <c r="Q20" s="53">
        <f>SUM(P20*1000)</f>
        <v>55000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100</v>
      </c>
      <c r="Q28" s="69">
        <f>SUM(Q19:Q27)</f>
        <v>72000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28041</v>
      </c>
      <c r="P31" s="103">
        <v>28072</v>
      </c>
      <c r="Q31" s="104">
        <f>P31-O31</f>
        <v>31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topLeftCell="A10" workbookViewId="0">
      <selection activeCell="F6" sqref="F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5</v>
      </c>
      <c r="F1" s="1"/>
      <c r="G1" s="1"/>
      <c r="H1" s="1"/>
      <c r="I1" s="1">
        <v>999</v>
      </c>
      <c r="J1" s="1"/>
      <c r="K1" s="1"/>
      <c r="L1" s="22">
        <f>+ROUND(+O5*0.584/1000,3)</f>
        <v>6.0380000000000003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9.36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290.15999999999997</v>
      </c>
      <c r="M3" s="18" t="s">
        <v>10</v>
      </c>
      <c r="N3" s="3"/>
      <c r="O3" s="3"/>
      <c r="P3" s="146" t="str">
        <f>+'(1)'!C1&amp;"년"&amp;'(1)'!E1&amp;"월"&amp;C1&amp;"일"</f>
        <v>2023년10월31일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9135.1929999999993</v>
      </c>
      <c r="E4" s="34" t="str">
        <f>+'[1](1)'!E4</f>
        <v>고액권</v>
      </c>
      <c r="F4" s="36">
        <v>30000</v>
      </c>
      <c r="G4" s="27"/>
      <c r="H4" s="34" t="str">
        <f>+C4</f>
        <v>판매량</v>
      </c>
      <c r="I4" s="35">
        <v>1204.337</v>
      </c>
      <c r="J4" s="42" t="str">
        <f>+'[1](1)'!J4</f>
        <v>고액권</v>
      </c>
      <c r="K4" s="36">
        <v>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43663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1800</v>
      </c>
      <c r="L5" s="2"/>
      <c r="M5" s="20"/>
      <c r="N5" s="45" t="str">
        <f>+C4</f>
        <v>판매량</v>
      </c>
      <c r="O5" s="46">
        <f>SUM(D4+I4+D17+I17+D35+I35)</f>
        <v>10339.529999999999</v>
      </c>
      <c r="P5" s="47" t="str">
        <f>+E4</f>
        <v>고액권</v>
      </c>
      <c r="Q5" s="48">
        <f>SUM(F4+K4+F17+K17+F35+K35)</f>
        <v>40000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146.37700000000001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3800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f>575+524</f>
        <v>1099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146.37700000000001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8859467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1191282+F8</f>
        <v>10050749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1099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10050749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112.506</v>
      </c>
      <c r="E10" s="42" t="str">
        <f>+'[1](1)'!E10</f>
        <v>OK케시백</v>
      </c>
      <c r="F10" s="44">
        <v>14723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-3937.71</v>
      </c>
      <c r="E11" s="42" t="str">
        <f>+'[1](1)'!E11</f>
        <v>모바일</v>
      </c>
      <c r="F11" s="44">
        <v>25000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112.506</v>
      </c>
      <c r="P11" s="51" t="str">
        <f t="shared" si="5"/>
        <v>OK케시백</v>
      </c>
      <c r="Q11" s="53">
        <f>SUM(F10+K10+F23+K23+F41+K41)</f>
        <v>14723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43460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-3937.71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8975889.4739999976</v>
      </c>
      <c r="E13" s="29" t="str">
        <f>+'[1](1)'!E13</f>
        <v>합계</v>
      </c>
      <c r="F13" s="61">
        <f>SUM(F4:F12)</f>
        <v>8975749</v>
      </c>
      <c r="G13" s="62"/>
      <c r="H13" s="29" t="str">
        <f t="shared" si="3"/>
        <v>합계</v>
      </c>
      <c r="I13" s="60">
        <f>SUM((I4-I5-I6-I7-I8-I9)*$I$1+I11)</f>
        <v>1203132.6629999999</v>
      </c>
      <c r="J13" s="29" t="str">
        <f t="shared" ref="J13" si="6">+E13</f>
        <v>합계</v>
      </c>
      <c r="K13" s="61">
        <f>IF(K8=0,0,SUM(K4:K12)-F8)</f>
        <v>1203082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43460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-140.47399999760091</v>
      </c>
      <c r="G14" s="27"/>
      <c r="H14" s="27"/>
      <c r="I14" s="27"/>
      <c r="J14" s="27"/>
      <c r="K14" s="67">
        <f>SUM(K13-I13)</f>
        <v>-50.662999999942258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47028.054999999993</v>
      </c>
      <c r="P14" s="39" t="str">
        <f t="shared" si="5"/>
        <v>합계</v>
      </c>
      <c r="Q14" s="69">
        <f>SUM(Q5:Q13)</f>
        <v>10178831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-191.13699999754317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54</v>
      </c>
      <c r="Q20" s="53">
        <f>SUM(P20*1000)</f>
        <v>54000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113</v>
      </c>
      <c r="Q28" s="69">
        <f>SUM(Q19:Q27)</f>
        <v>66000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28072</v>
      </c>
      <c r="P31" s="103">
        <v>28110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1">
        <f>+ROUND(+O5*0.584/1000,3)</f>
        <v>9.9339999999999993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7.4610000000000003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29.844000000000001</v>
      </c>
      <c r="M3" s="18" t="s">
        <v>10</v>
      </c>
      <c r="N3" s="3"/>
      <c r="O3" s="3"/>
      <c r="P3" s="146" t="str">
        <f>+'(1)'!C1&amp;"년"&amp;'(1)'!E1&amp;"월"&amp;C1&amp;"일"</f>
        <v>2023년10월4일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8807.0820000000003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8202.3619999999992</v>
      </c>
      <c r="J4" s="42" t="str">
        <f>+'[1](1)'!J4</f>
        <v>고액권</v>
      </c>
      <c r="K4" s="36">
        <v>55000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35386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17009.444</v>
      </c>
      <c r="P5" s="47" t="str">
        <f>+E4</f>
        <v>고액권</v>
      </c>
      <c r="Q5" s="48">
        <f>SUM(F4+K4+F17+K17+F35+K35)</f>
        <v>150000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212.86799999999999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212.86799999999999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8479488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16609463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16609463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248.27500000000001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86.864999999999995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-8689.625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-3040.2749999999996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335.14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-11729.9</v>
      </c>
      <c r="P12" s="51" t="str">
        <f t="shared" si="4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8576930.1610000003</v>
      </c>
      <c r="E13" s="29" t="str">
        <f>+'[1](1)'!E13</f>
        <v>합계</v>
      </c>
      <c r="F13" s="61">
        <f>SUM(F4:F12)</f>
        <v>8576488</v>
      </c>
      <c r="G13" s="62"/>
      <c r="H13" s="29" t="str">
        <f t="shared" si="2"/>
        <v>합계</v>
      </c>
      <c r="I13" s="60">
        <f>SUM((I4-I5-I6-I7-I8-I9)*$I$1+I11)</f>
        <v>8191119.362999999</v>
      </c>
      <c r="J13" s="29" t="str">
        <f t="shared" ref="J13" si="5">+E13</f>
        <v>합계</v>
      </c>
      <c r="K13" s="61">
        <f>IF(K8=0,0,SUM(K4:K12)-F8)</f>
        <v>8191975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-442.16100000031292</v>
      </c>
      <c r="G14" s="27"/>
      <c r="H14" s="27"/>
      <c r="I14" s="27"/>
      <c r="J14" s="27"/>
      <c r="K14" s="67">
        <f>SUM(K13-I13)</f>
        <v>855.63700000103563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72252.98000000001</v>
      </c>
      <c r="P14" s="39" t="str">
        <f t="shared" si="4"/>
        <v>합계</v>
      </c>
      <c r="Q14" s="69">
        <f>SUM(Q5:Q13)</f>
        <v>16768463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413.47600000072271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56</v>
      </c>
      <c r="Q20" s="53">
        <f>SUM(P20*1000)</f>
        <v>56000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70</v>
      </c>
      <c r="Q28" s="69">
        <f>SUM(Q19:Q27)</f>
        <v>60000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27030</v>
      </c>
      <c r="P31" s="103">
        <v>27058</v>
      </c>
      <c r="Q31" s="104">
        <f>P31-O31</f>
        <v>28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5</v>
      </c>
      <c r="F1" s="1"/>
      <c r="G1" s="1"/>
      <c r="H1" s="1"/>
      <c r="I1" s="128">
        <v>999</v>
      </c>
      <c r="J1" s="1"/>
      <c r="K1" s="1"/>
      <c r="L1" s="21">
        <f>+ROUND(+O5*0.584/1000,3)</f>
        <v>9.9649999999999999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7.9619999999999997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39.81</v>
      </c>
      <c r="M3" s="18" t="s">
        <v>10</v>
      </c>
      <c r="N3" s="3"/>
      <c r="O3" s="3"/>
      <c r="P3" s="146" t="str">
        <f>+'(1)'!C1&amp;"년"&amp;'(1)'!E1&amp;"월"&amp;C1&amp;"일"</f>
        <v>2023년10월5일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8882.143</v>
      </c>
      <c r="E4" s="34" t="str">
        <f>+'[1](1)'!E4</f>
        <v>고액권</v>
      </c>
      <c r="F4" s="36">
        <v>190000</v>
      </c>
      <c r="G4" s="27"/>
      <c r="H4" s="34" t="str">
        <f>+C4</f>
        <v>판매량</v>
      </c>
      <c r="I4" s="35">
        <v>8180.4380000000001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17584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17062.580999999998</v>
      </c>
      <c r="P5" s="47" t="str">
        <f>+E4</f>
        <v>고액권</v>
      </c>
      <c r="Q5" s="48">
        <f>SUM(F4+K4+F17+K17+F35+K35)</f>
        <v>340000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146.71199999999999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146.71199999999999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8492009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16505270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16505270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155.84700000000001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148.53299999999999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-5454.6450000000004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-5198.6549999999997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304.38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34103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-10653.3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8721240.9240000006</v>
      </c>
      <c r="E13" s="29" t="str">
        <f>+'[1](1)'!E13</f>
        <v>합계</v>
      </c>
      <c r="F13" s="61">
        <f>SUM(F4:F12)</f>
        <v>8720112</v>
      </c>
      <c r="G13" s="62"/>
      <c r="H13" s="29" t="str">
        <f t="shared" si="2"/>
        <v>합계</v>
      </c>
      <c r="I13" s="60">
        <f>SUM((I4-I5-I6-I7-I8-I9)*$I$1+I11)</f>
        <v>8167058.9069999997</v>
      </c>
      <c r="J13" s="29" t="str">
        <f t="shared" ref="J13" si="5">+E13</f>
        <v>합계</v>
      </c>
      <c r="K13" s="61">
        <f>IF(K8=0,0,SUM(K4:K12)-F8)</f>
        <v>8167261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34103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-1128.9240000005811</v>
      </c>
      <c r="G14" s="27"/>
      <c r="H14" s="27"/>
      <c r="I14" s="27"/>
      <c r="J14" s="27"/>
      <c r="K14" s="67">
        <f>SUM(K13-I13)</f>
        <v>202.09300000034273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73926.044999999998</v>
      </c>
      <c r="P14" s="39" t="str">
        <f t="shared" si="4"/>
        <v>합계</v>
      </c>
      <c r="Q14" s="69">
        <f>SUM(Q5:Q13)</f>
        <v>16887373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-926.83100000023842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62</v>
      </c>
      <c r="Q20" s="53">
        <f>SUM(P20*1000)</f>
        <v>62000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27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141</v>
      </c>
      <c r="Q28" s="69">
        <f>SUM(Q19:Q27)</f>
        <v>77000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27058</v>
      </c>
      <c r="P31" s="103">
        <v>27097</v>
      </c>
      <c r="Q31" s="104">
        <f>P31-O31</f>
        <v>39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1">
        <f>+ROUND(+O5*0.584/1000,3)</f>
        <v>11.69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8.5830000000000002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51.498000000000005</v>
      </c>
      <c r="M3" s="18" t="s">
        <v>10</v>
      </c>
      <c r="N3" s="3"/>
      <c r="O3" s="3"/>
      <c r="P3" s="146" t="str">
        <f>+'(1)'!C1&amp;"년"&amp;'(1)'!E1&amp;"월"&amp;C1&amp;"일"</f>
        <v>2023년10월6일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10560.227999999999</v>
      </c>
      <c r="E4" s="34" t="str">
        <f>+'[1](1)'!E4</f>
        <v>고액권</v>
      </c>
      <c r="F4" s="36">
        <v>205000</v>
      </c>
      <c r="G4" s="27"/>
      <c r="H4" s="34" t="str">
        <f>+C4</f>
        <v>판매량</v>
      </c>
      <c r="I4" s="35">
        <v>9457.6200000000008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32951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20017.847999999998</v>
      </c>
      <c r="P5" s="47" t="str">
        <f>+E4</f>
        <v>고액권</v>
      </c>
      <c r="Q5" s="48">
        <f>SUM(F4+K4+F17+K17+F35+K35)</f>
        <v>400000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292.64299999999997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548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292.64299999999997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10005365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19222573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548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19222573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159.47300000000001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149.82599999999999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-5581.5550000000003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-5243.91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309.29899999999998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40000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29594</v>
      </c>
      <c r="L12" s="2"/>
      <c r="M12" s="20"/>
      <c r="N12" s="51" t="str">
        <f t="shared" si="3"/>
        <v>-</v>
      </c>
      <c r="O12" s="55">
        <f>SUM(O11*-35)</f>
        <v>-10825.465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10251735.859999999</v>
      </c>
      <c r="E13" s="29" t="str">
        <f>+'[1](1)'!E13</f>
        <v>합계</v>
      </c>
      <c r="F13" s="61">
        <f>SUM(F4:F12)</f>
        <v>10250913</v>
      </c>
      <c r="G13" s="62"/>
      <c r="H13" s="29" t="str">
        <f t="shared" si="2"/>
        <v>합계</v>
      </c>
      <c r="I13" s="60">
        <f>SUM((I4-I5-I6-I7-I8-I9)*$I$1+I11)</f>
        <v>9442918.4700000007</v>
      </c>
      <c r="J13" s="29" t="str">
        <f t="shared" ref="J13" si="5">+E13</f>
        <v>합계</v>
      </c>
      <c r="K13" s="61">
        <f>IF(K8=0,0,SUM(K4:K12)-F8)</f>
        <v>9444802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69594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-822.85999999940395</v>
      </c>
      <c r="G14" s="27"/>
      <c r="H14" s="27"/>
      <c r="I14" s="27"/>
      <c r="J14" s="27"/>
      <c r="K14" s="67">
        <f>SUM(K13-I13)</f>
        <v>1883.5299999993294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87800.56</v>
      </c>
      <c r="P14" s="39" t="str">
        <f t="shared" si="4"/>
        <v>합계</v>
      </c>
      <c r="Q14" s="69">
        <f>SUM(Q5:Q13)</f>
        <v>19695715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1060.6699999999255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43</v>
      </c>
      <c r="Q20" s="53">
        <f>SUM(P20*1000)</f>
        <v>43000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13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70</v>
      </c>
      <c r="Q28" s="69">
        <f>SUM(Q19:Q27)</f>
        <v>48000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27097</v>
      </c>
      <c r="P31" s="103">
        <v>27119</v>
      </c>
      <c r="Q31" s="104">
        <f>P31-O31</f>
        <v>22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1">
        <f>+ROUND(+O5*0.584/1000,3)</f>
        <v>9.1449999999999996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8.6630000000000003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60.641000000000005</v>
      </c>
      <c r="M3" s="18" t="s">
        <v>10</v>
      </c>
      <c r="N3" s="3"/>
      <c r="O3" s="3"/>
      <c r="P3" s="146" t="str">
        <f>+'(1)'!C1&amp;"년"&amp;'(1)'!E1&amp;"월"&amp;C1&amp;"일"</f>
        <v>2023년10월7일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7614.0889999999999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8045.2359999999999</v>
      </c>
      <c r="J4" s="42" t="str">
        <f>+'[1](1)'!J4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16382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15659.325000000001</v>
      </c>
      <c r="P5" s="47" t="str">
        <f>+E4</f>
        <v>고액권</v>
      </c>
      <c r="Q5" s="48">
        <f>SUM(F4+K4+F17+K17+F35+K35)</f>
        <v>240000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42.784999999999997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42.784999999999997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7422703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15292231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15292231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158.27600000000001</v>
      </c>
      <c r="E10" s="42" t="str">
        <f>+'[1](1)'!E10</f>
        <v>OK케시백</v>
      </c>
      <c r="F10" s="44">
        <v>32845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-5539.6600000000008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158.27600000000001</v>
      </c>
      <c r="P11" s="51" t="str">
        <f t="shared" si="4"/>
        <v>OK케시백</v>
      </c>
      <c r="Q11" s="53">
        <f>SUM(F10+K10+F23+K23+F41+K41)</f>
        <v>32845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-5539.6600000000008</v>
      </c>
      <c r="P12" s="51" t="str">
        <f t="shared" si="4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7558193.0360000003</v>
      </c>
      <c r="E13" s="29" t="str">
        <f>+'[1](1)'!E13</f>
        <v>합계</v>
      </c>
      <c r="F13" s="61">
        <f>SUM(F4:F12)</f>
        <v>7556548</v>
      </c>
      <c r="G13" s="62"/>
      <c r="H13" s="29" t="str">
        <f t="shared" si="2"/>
        <v>합계</v>
      </c>
      <c r="I13" s="60">
        <f>SUM((I4-I5-I6-I7-I8-I9)*$I$1+I11)</f>
        <v>8037190.7639999995</v>
      </c>
      <c r="J13" s="29" t="str">
        <f t="shared" ref="J13" si="5">+E13</f>
        <v>합계</v>
      </c>
      <c r="K13" s="61">
        <f>IF(K8=0,0,SUM(K4:K12)-F8)</f>
        <v>8036528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-1645.0360000003129</v>
      </c>
      <c r="G14" s="27"/>
      <c r="H14" s="27"/>
      <c r="I14" s="27"/>
      <c r="J14" s="27"/>
      <c r="K14" s="67">
        <f>SUM(K13-I13)</f>
        <v>-662.76399999950081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72543.040000000008</v>
      </c>
      <c r="P14" s="39" t="str">
        <f t="shared" si="4"/>
        <v>합계</v>
      </c>
      <c r="Q14" s="69">
        <f>SUM(Q5:Q13)</f>
        <v>15593076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-2307.7999999998137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45</v>
      </c>
      <c r="Q20" s="53">
        <f>SUM(P20*1000)</f>
        <v>45000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14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74</v>
      </c>
      <c r="Q28" s="69">
        <f>SUM(Q19:Q27)</f>
        <v>54000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27119</v>
      </c>
      <c r="P31" s="103">
        <v>27149</v>
      </c>
      <c r="Q31" s="104">
        <f>P31-O31</f>
        <v>30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1" sqref="R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2">
        <f>+ROUND(+O5*0.584/1000,3)</f>
        <v>6.4349999999999996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8.3849999999999998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67.08</v>
      </c>
      <c r="M3" s="18" t="s">
        <v>10</v>
      </c>
      <c r="N3" s="3"/>
      <c r="O3" s="3"/>
      <c r="P3" s="146" t="str">
        <f>+'(1)'!C1&amp;"년"&amp;'(1)'!E1&amp;"월"&amp;C1&amp;"일"</f>
        <v>2023년10월8일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5476.12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5542.1989999999996</v>
      </c>
      <c r="J4" s="42" t="str">
        <f>+'[1](1)'!J4</f>
        <v>고액권</v>
      </c>
      <c r="K4" s="36">
        <v>125000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41796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11018.319</v>
      </c>
      <c r="P5" s="47" t="str">
        <f>+E4</f>
        <v>고액권</v>
      </c>
      <c r="Q5" s="48">
        <f>SUM(F4+K4+F17+K17+F35+K35)</f>
        <v>260000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5323880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10734817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10734817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5470643.8799999999</v>
      </c>
      <c r="E13" s="29" t="str">
        <f>+'[1](1)'!E13</f>
        <v>합계</v>
      </c>
      <c r="F13" s="61">
        <f>SUM(F4:F12)</f>
        <v>5470880</v>
      </c>
      <c r="G13" s="62"/>
      <c r="H13" s="29" t="str">
        <f t="shared" si="2"/>
        <v>합계</v>
      </c>
      <c r="I13" s="60">
        <f>SUM((I4-I5-I6-I7-I8-I9)*$I$1+I11)</f>
        <v>5536656.801</v>
      </c>
      <c r="J13" s="29" t="str">
        <f t="shared" ref="J13" si="5">+E13</f>
        <v>합계</v>
      </c>
      <c r="K13" s="61">
        <f>IF(K8=0,0,SUM(K4:K12)-F8)</f>
        <v>5535937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236.12000000011176</v>
      </c>
      <c r="G14" s="27"/>
      <c r="H14" s="27"/>
      <c r="I14" s="27"/>
      <c r="J14" s="27"/>
      <c r="K14" s="67">
        <f>SUM(K13-I13)</f>
        <v>-719.80099999997765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55091.595000000001</v>
      </c>
      <c r="P14" s="39" t="str">
        <f t="shared" si="4"/>
        <v>합계</v>
      </c>
      <c r="Q14" s="69">
        <f>SUM(Q5:Q13)</f>
        <v>11006817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-483.68099999986589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49</v>
      </c>
      <c r="Q28" s="69">
        <f>SUM(Q19:Q27)</f>
        <v>39000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27149</v>
      </c>
      <c r="P31" s="103">
        <v>27174</v>
      </c>
      <c r="Q31" s="104">
        <f>P31-O31</f>
        <v>25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5</v>
      </c>
      <c r="F1" s="1"/>
      <c r="G1" s="1"/>
      <c r="H1" s="1"/>
      <c r="I1" s="1">
        <v>999</v>
      </c>
      <c r="J1" s="1"/>
      <c r="K1" s="1"/>
      <c r="L1" s="22">
        <f>+ROUND(+O5*0.584/1000,3)</f>
        <v>6.0709999999999997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8.1280000000000001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73.152000000000001</v>
      </c>
      <c r="M3" s="18" t="s">
        <v>10</v>
      </c>
      <c r="N3" s="3"/>
      <c r="O3" s="3"/>
      <c r="P3" s="146" t="str">
        <f>+'(1)'!C1&amp;"년"&amp;'(1)'!E1&amp;"월"&amp;C1&amp;"일"</f>
        <v>2023년10월9일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6499.5280000000002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3896.3780000000002</v>
      </c>
      <c r="J4" s="42" t="str">
        <f>+'[1](1)'!J4</f>
        <v>고액권</v>
      </c>
      <c r="K4" s="36">
        <v>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30836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10395.906000000001</v>
      </c>
      <c r="P5" s="47" t="str">
        <f>+E4</f>
        <v>고액권</v>
      </c>
      <c r="Q5" s="48">
        <f>SUM(F4+K4+F17+K17+F35+K35)</f>
        <v>180000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6318183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10159014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10159014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151.096</v>
      </c>
      <c r="E10" s="42" t="str">
        <f>+'[1](1)'!E10</f>
        <v>OK케시백</v>
      </c>
      <c r="F10" s="44">
        <v>10000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18000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-5288.3600000000006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151.096</v>
      </c>
      <c r="P11" s="51" t="str">
        <f t="shared" si="4"/>
        <v>OK케시백</v>
      </c>
      <c r="Q11" s="53">
        <f>SUM(F10+K10+F23+K23+F41+K41)</f>
        <v>28000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-5288.3600000000006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6487740.1119999997</v>
      </c>
      <c r="E13" s="29" t="str">
        <f>+'[1](1)'!E13</f>
        <v>합계</v>
      </c>
      <c r="F13" s="61">
        <f>SUM(F4:F12)</f>
        <v>6487183</v>
      </c>
      <c r="G13" s="62"/>
      <c r="H13" s="29" t="str">
        <f t="shared" si="2"/>
        <v>합계</v>
      </c>
      <c r="I13" s="60">
        <f>SUM((I4-I5-I6-I7-I8-I9)*$I$1+I11)</f>
        <v>3892481.622</v>
      </c>
      <c r="J13" s="29" t="str">
        <f t="shared" ref="J13" si="5">+E13</f>
        <v>합계</v>
      </c>
      <c r="K13" s="61">
        <f>IF(K8=0,0,SUM(K4:K12)-F8)</f>
        <v>3892831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-557.11199999973178</v>
      </c>
      <c r="G14" s="27"/>
      <c r="H14" s="27"/>
      <c r="I14" s="27"/>
      <c r="J14" s="27"/>
      <c r="K14" s="67">
        <f>SUM(K13-I13)</f>
        <v>349.37800000002608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46691.170000000006</v>
      </c>
      <c r="P14" s="39" t="str">
        <f t="shared" si="4"/>
        <v>합계</v>
      </c>
      <c r="Q14" s="69">
        <f>SUM(Q5:Q13)</f>
        <v>10380014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-207.7339999997057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62</v>
      </c>
      <c r="Q20" s="53">
        <f>SUM(P20*1000)</f>
        <v>62000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10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88</v>
      </c>
      <c r="Q28" s="69">
        <f>SUM(Q19:Q27)</f>
        <v>73000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27174</v>
      </c>
      <c r="P31" s="103">
        <v>27206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2023-11-01T12:05:46Z</dcterms:modified>
</cp:coreProperties>
</file>