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K8" i="159" l="1"/>
  <c r="K8" i="144" l="1"/>
  <c r="F8" i="139" l="1"/>
  <c r="K8" i="137" l="1"/>
  <c r="K8" i="13" l="1"/>
  <c r="P27" i="13" l="1"/>
  <c r="K13" i="1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P27" i="131" l="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11" i="131"/>
  <c r="D11" i="131"/>
  <c r="I24" i="13"/>
  <c r="D24" i="13"/>
  <c r="I11" i="13"/>
  <c r="D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H13" i="13" l="1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Q13" i="159" l="1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Q14" i="132"/>
  <c r="Q14" i="133"/>
  <c r="Q14" i="134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Q13" i="13" l="1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Q14" i="13" l="1"/>
  <c r="L1" i="135" l="1"/>
  <c r="L14" i="159" l="1"/>
  <c r="L1" i="134"/>
  <c r="L1" i="132"/>
  <c r="L1" i="131"/>
  <c r="F26" i="1"/>
  <c r="K26" i="1" l="1"/>
  <c r="L1" i="133"/>
  <c r="Q20" i="1" l="1"/>
  <c r="L1" i="158" l="1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L1" i="159" l="1"/>
  <c r="L1" i="148"/>
  <c r="Q9" i="1" l="1"/>
  <c r="Q19" i="1" l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L1" i="1" l="1"/>
  <c r="L2" i="1" s="1"/>
  <c r="L3" i="1" s="1"/>
  <c r="L1" i="13"/>
  <c r="Q14" i="1"/>
  <c r="L2" i="13" l="1"/>
  <c r="L3" i="13" l="1"/>
  <c r="L2" i="131"/>
  <c r="D1" i="1"/>
  <c r="L3" i="131" l="1"/>
  <c r="L2" i="132"/>
  <c r="L2" i="133" l="1"/>
  <c r="L3" i="132"/>
  <c r="K44" i="1"/>
  <c r="I42" i="1"/>
  <c r="F44" i="1"/>
  <c r="D42" i="1"/>
  <c r="L3" i="133" l="1"/>
  <c r="L2" i="134"/>
  <c r="L2" i="135" l="1"/>
  <c r="L3" i="135" s="1"/>
  <c r="L3" i="134"/>
  <c r="L2" i="136" l="1"/>
  <c r="L2" i="137" s="1"/>
  <c r="L3" i="136" l="1"/>
  <c r="L2" i="138"/>
  <c r="L3" i="137"/>
  <c r="L2" i="139" l="1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  <c r="O14" i="1"/>
  <c r="J1" i="1"/>
  <c r="I44" i="1"/>
  <c r="K45" i="1" s="1"/>
  <c r="I26" i="1"/>
  <c r="K27" i="1" s="1"/>
  <c r="D26" i="158"/>
  <c r="F27" i="158" s="1"/>
  <c r="D26" i="1"/>
  <c r="F27" i="1" s="1"/>
  <c r="I13" i="1"/>
  <c r="K14" i="1" s="1"/>
  <c r="D13" i="1"/>
  <c r="F14" i="1" s="1"/>
  <c r="D26" i="154"/>
  <c r="F27" i="154" s="1"/>
  <c r="I26" i="156"/>
  <c r="K27" i="156" s="1"/>
  <c r="I13" i="158"/>
  <c r="K14" i="158" s="1"/>
  <c r="D13" i="158"/>
  <c r="F14" i="158" s="1"/>
  <c r="D26" i="13"/>
  <c r="F27" i="13" s="1"/>
  <c r="I26" i="133"/>
  <c r="K27" i="133" s="1"/>
  <c r="I13" i="133"/>
  <c r="K14" i="133" s="1"/>
  <c r="I26" i="134"/>
  <c r="K27" i="134" s="1"/>
  <c r="I26" i="137"/>
  <c r="K27" i="137" s="1"/>
  <c r="I13" i="139"/>
  <c r="K14" i="139" s="1"/>
  <c r="I26" i="140"/>
  <c r="K27" i="140" s="1"/>
  <c r="I13" i="142"/>
  <c r="K14" i="142" s="1"/>
  <c r="I26" i="144"/>
  <c r="K27" i="144" s="1"/>
  <c r="I13" i="145"/>
  <c r="K14" i="145" s="1"/>
  <c r="D26" i="147"/>
  <c r="F27" i="147" s="1"/>
  <c r="I26" i="148"/>
  <c r="K27" i="148" s="1"/>
  <c r="I26" i="149"/>
  <c r="K27" i="149" s="1"/>
  <c r="I13" i="149"/>
  <c r="K14" i="149" s="1"/>
  <c r="D13" i="151"/>
  <c r="F14" i="151" s="1"/>
  <c r="D26" i="136"/>
  <c r="F27" i="136" s="1"/>
  <c r="I26" i="136"/>
  <c r="K27" i="136"/>
  <c r="I26" i="135"/>
  <c r="K27" i="135" s="1"/>
  <c r="D13" i="132"/>
  <c r="F14" i="132" s="1"/>
  <c r="I13" i="143"/>
  <c r="K14" i="143" s="1"/>
  <c r="D13" i="143"/>
  <c r="F14" i="143" s="1"/>
  <c r="I13" i="150"/>
  <c r="K14" i="150" s="1"/>
  <c r="I13" i="153"/>
  <c r="K14" i="153" s="1"/>
  <c r="I26" i="153"/>
  <c r="K27" i="153" s="1"/>
  <c r="I26" i="155"/>
  <c r="K27" i="155" s="1"/>
  <c r="D26" i="155"/>
  <c r="F27" i="155" s="1"/>
  <c r="D44" i="1"/>
  <c r="F45" i="1" s="1"/>
  <c r="I26" i="157"/>
  <c r="K27" i="157" s="1"/>
  <c r="D13" i="157"/>
  <c r="F14" i="157" s="1"/>
  <c r="I13" i="159"/>
  <c r="K14" i="159" s="1"/>
  <c r="D13" i="159"/>
  <c r="F14" i="159" s="1"/>
  <c r="D26" i="159"/>
  <c r="F27" i="159"/>
  <c r="I13" i="131"/>
  <c r="K14" i="131" s="1"/>
  <c r="I13" i="138"/>
  <c r="K14" i="138" s="1"/>
  <c r="I13" i="141"/>
  <c r="K14" i="141" s="1"/>
  <c r="D13" i="141"/>
  <c r="F14" i="141" s="1"/>
  <c r="I13" i="146"/>
  <c r="K14" i="146" s="1"/>
  <c r="D13" i="146"/>
  <c r="F14" i="146" s="1"/>
  <c r="D26" i="152"/>
  <c r="F27" i="152" s="1"/>
  <c r="D13" i="152"/>
  <c r="F14" i="152" s="1"/>
  <c r="I26" i="154" l="1"/>
  <c r="K27" i="154" s="1"/>
  <c r="I26" i="13"/>
  <c r="K27" i="13" s="1"/>
  <c r="I26" i="151"/>
  <c r="K27" i="151" s="1"/>
  <c r="D13" i="136"/>
  <c r="F14" i="136" s="1"/>
  <c r="I26" i="141"/>
  <c r="K27" i="141" s="1"/>
  <c r="D26" i="145"/>
  <c r="F27" i="145" s="1"/>
  <c r="I13" i="154"/>
  <c r="K14" i="154" s="1"/>
  <c r="I26" i="147"/>
  <c r="K27" i="147" s="1"/>
  <c r="I26" i="159"/>
  <c r="K27" i="159" s="1"/>
  <c r="Q15" i="159" s="1"/>
  <c r="Q15" i="1"/>
  <c r="I26" i="152"/>
  <c r="K27" i="152" s="1"/>
  <c r="I13" i="144"/>
  <c r="K14" i="144" s="1"/>
  <c r="D26" i="146"/>
  <c r="F27" i="146" s="1"/>
  <c r="D13" i="13"/>
  <c r="F14" i="13" s="1"/>
  <c r="D13" i="155"/>
  <c r="F14" i="155" s="1"/>
  <c r="D13" i="150"/>
  <c r="F14" i="150" s="1"/>
  <c r="Q15" i="150" s="1"/>
  <c r="I13" i="152"/>
  <c r="K14" i="152" s="1"/>
  <c r="Q15" i="152" s="1"/>
  <c r="I26" i="146"/>
  <c r="K27" i="146" s="1"/>
  <c r="I13" i="140"/>
  <c r="K14" i="140" s="1"/>
  <c r="D13" i="134"/>
  <c r="F14" i="134" s="1"/>
  <c r="D26" i="150"/>
  <c r="F27" i="150" s="1"/>
  <c r="D13" i="140"/>
  <c r="F14" i="140" s="1"/>
  <c r="I13" i="134"/>
  <c r="K14" i="134" s="1"/>
  <c r="I13" i="148"/>
  <c r="K14" i="148" s="1"/>
  <c r="D13" i="154"/>
  <c r="F14" i="154" s="1"/>
  <c r="D13" i="145"/>
  <c r="F14" i="145" s="1"/>
  <c r="I26" i="158"/>
  <c r="K27" i="158" s="1"/>
  <c r="Q15" i="158" s="1"/>
  <c r="D13" i="139"/>
  <c r="F14" i="139" s="1"/>
  <c r="I13" i="136"/>
  <c r="K14" i="136" s="1"/>
  <c r="I13" i="132"/>
  <c r="K14" i="132" s="1"/>
  <c r="D26" i="139"/>
  <c r="F27" i="139" s="1"/>
  <c r="D26" i="131"/>
  <c r="F27" i="131" s="1"/>
  <c r="D13" i="135"/>
  <c r="F14" i="135" s="1"/>
  <c r="D13" i="142"/>
  <c r="F14" i="142" s="1"/>
  <c r="D26" i="137"/>
  <c r="F27" i="137" s="1"/>
  <c r="I13" i="155"/>
  <c r="K14" i="155" s="1"/>
  <c r="I26" i="143"/>
  <c r="K27" i="143" s="1"/>
  <c r="D26" i="157"/>
  <c r="F27" i="157" s="1"/>
  <c r="D26" i="134"/>
  <c r="F27" i="134" s="1"/>
  <c r="D26" i="156"/>
  <c r="F27" i="156" s="1"/>
  <c r="I13" i="151"/>
  <c r="K14" i="151" s="1"/>
  <c r="D13" i="147"/>
  <c r="F14" i="147" s="1"/>
  <c r="D26" i="143"/>
  <c r="F27" i="143" s="1"/>
  <c r="D26" i="148"/>
  <c r="F27" i="148" s="1"/>
  <c r="I26" i="145"/>
  <c r="K27" i="145" s="1"/>
  <c r="D13" i="137"/>
  <c r="F14" i="137" s="1"/>
  <c r="I26" i="131"/>
  <c r="K27" i="131" s="1"/>
  <c r="D26" i="140"/>
  <c r="F27" i="140" s="1"/>
  <c r="I26" i="132"/>
  <c r="K27" i="132" s="1"/>
  <c r="D13" i="131"/>
  <c r="F14" i="131" s="1"/>
  <c r="D13" i="156"/>
  <c r="F14" i="156" s="1"/>
  <c r="D13" i="144"/>
  <c r="F14" i="144" s="1"/>
  <c r="I26" i="139"/>
  <c r="K27" i="139" s="1"/>
  <c r="I13" i="13"/>
  <c r="K14" i="13" s="1"/>
  <c r="I13" i="135"/>
  <c r="K14" i="135" s="1"/>
  <c r="D13" i="153"/>
  <c r="F14" i="153" s="1"/>
  <c r="Q15" i="153" s="1"/>
  <c r="D13" i="148"/>
  <c r="F14" i="148" s="1"/>
  <c r="D26" i="142"/>
  <c r="F27" i="142" s="1"/>
  <c r="I13" i="157"/>
  <c r="K14" i="157" s="1"/>
  <c r="I13" i="147"/>
  <c r="K14" i="147" s="1"/>
  <c r="I26" i="142"/>
  <c r="K27" i="142" s="1"/>
  <c r="D13" i="138"/>
  <c r="F14" i="138" s="1"/>
  <c r="D26" i="132"/>
  <c r="F27" i="132" s="1"/>
  <c r="D26" i="151"/>
  <c r="F27" i="151" s="1"/>
  <c r="I26" i="138"/>
  <c r="K27" i="138" s="1"/>
  <c r="D13" i="133"/>
  <c r="F14" i="133" s="1"/>
  <c r="D13" i="149"/>
  <c r="F14" i="149" s="1"/>
  <c r="D26" i="144"/>
  <c r="F27" i="144" s="1"/>
  <c r="D26" i="138"/>
  <c r="F27" i="138" s="1"/>
  <c r="D26" i="135"/>
  <c r="F27" i="135" s="1"/>
  <c r="I26" i="150"/>
  <c r="K27" i="150" s="1"/>
  <c r="I13" i="137"/>
  <c r="K14" i="137" s="1"/>
  <c r="D26" i="149"/>
  <c r="F27" i="149" s="1"/>
  <c r="D26" i="133"/>
  <c r="F27" i="133" s="1"/>
  <c r="I13" i="156"/>
  <c r="K14" i="156" s="1"/>
  <c r="D26" i="141"/>
  <c r="F27" i="141" s="1"/>
  <c r="Q15" i="141" s="1"/>
  <c r="D26" i="153"/>
  <c r="F27" i="153" s="1"/>
  <c r="Q15" i="136" l="1"/>
  <c r="Q15" i="132"/>
  <c r="Q15" i="146"/>
  <c r="Q15" i="13"/>
  <c r="Q15" i="151"/>
  <c r="Q15" i="154"/>
  <c r="Q15" i="144"/>
  <c r="Q15" i="139"/>
  <c r="Q15" i="134"/>
  <c r="Q15" i="149"/>
  <c r="Q15" i="157"/>
  <c r="Q15" i="143"/>
  <c r="Q15" i="133"/>
  <c r="Q15" i="131"/>
  <c r="Q15" i="147"/>
  <c r="Q15" i="142"/>
  <c r="Q15" i="145"/>
  <c r="Q15" i="156"/>
  <c r="Q15" i="148"/>
  <c r="Q15" i="135"/>
  <c r="Q15" i="155"/>
  <c r="Q15" i="138"/>
  <c r="Q15" i="137"/>
  <c r="Q15" i="140"/>
  <c r="P3" i="1"/>
  <c r="P3" i="151"/>
  <c r="P3" i="158"/>
  <c r="P3" i="148"/>
  <c r="P3" i="152"/>
  <c r="P3" i="143"/>
  <c r="P3" i="134"/>
  <c r="P3" i="138"/>
  <c r="P3" i="144"/>
  <c r="P3" i="135"/>
  <c r="P3" i="140"/>
  <c r="P3" i="155"/>
  <c r="P3" i="136"/>
  <c r="P3" i="150"/>
  <c r="P3" i="146"/>
  <c r="P3" i="137"/>
  <c r="P3" i="141"/>
  <c r="P3" i="142"/>
  <c r="P3" i="157"/>
  <c r="P3" i="154"/>
  <c r="P3" i="147"/>
  <c r="P3" i="149"/>
  <c r="P3" i="133"/>
  <c r="P3" i="153"/>
  <c r="P3" i="131"/>
  <c r="P3" i="132"/>
  <c r="P3" i="145"/>
  <c r="P3" i="13"/>
  <c r="P3" i="159"/>
  <c r="P3" i="139"/>
  <c r="P3" i="156"/>
  <c r="F1" i="1"/>
  <c r="O14" i="132"/>
  <c r="O14" i="142"/>
  <c r="O14" i="154"/>
  <c r="O14" i="153"/>
  <c r="O14" i="133"/>
  <c r="O14" i="139"/>
  <c r="O14" i="146"/>
  <c r="O14" i="150"/>
  <c r="O14" i="158"/>
  <c r="O14" i="149"/>
  <c r="O14" i="147"/>
  <c r="O14" i="156"/>
  <c r="O14" i="134"/>
  <c r="O14" i="136"/>
  <c r="O14" i="13"/>
  <c r="O14" i="143"/>
  <c r="O14" i="151"/>
  <c r="O14" i="155"/>
  <c r="O14" i="159"/>
  <c r="O14" i="152"/>
  <c r="O14" i="135"/>
  <c r="O14" i="137"/>
  <c r="O14" i="140"/>
  <c r="O14" i="144"/>
  <c r="O14" i="148"/>
  <c r="O14" i="157"/>
  <c r="O14" i="131"/>
  <c r="O14" i="138"/>
  <c r="O14" i="141"/>
  <c r="O14" i="145"/>
</calcChain>
</file>

<file path=xl/sharedStrings.xml><?xml version="1.0" encoding="utf-8"?>
<sst xmlns="http://schemas.openxmlformats.org/spreadsheetml/2006/main" count="863" uniqueCount="66">
  <si>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</si>
  <si>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</si>
  <si>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</si>
  <si>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</si>
  <si>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</si>
  <si>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</si>
  <si>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</si>
  <si>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</si>
  <si>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</si>
  <si>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</si>
  <si>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</si>
  <si>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</si>
  <si>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</si>
  <si>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</si>
  <si>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</si>
  <si>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</si>
  <si>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</si>
  <si>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</si>
  <si>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</si>
  <si>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</si>
  <si>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</si>
  <si>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</si>
  <si>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</si>
  <si>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</si>
  <si>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</si>
  <si>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</si>
  <si>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</si>
  <si>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</si>
  <si>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</si>
  <si>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</si>
  <si>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</si>
  <si>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</si>
  <si>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</si>
  <si>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</si>
  <si>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</si>
  <si>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</si>
  <si>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</si>
  <si>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</si>
  <si>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</si>
  <si>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</si>
  <si>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</si>
  <si>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</si>
  <si>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</si>
  <si>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</si>
  <si>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</si>
  <si>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</si>
  <si>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</si>
  <si>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</si>
  <si>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</si>
  <si>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</si>
  <si>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</si>
  <si>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</si>
  <si>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</si>
  <si>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</si>
  <si>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</si>
  <si>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</si>
  <si>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</si>
  <si>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</si>
  <si>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</si>
  <si>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</si>
  <si>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</si>
  <si>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</si>
  <si>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</si>
  <si>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</si>
  <si>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</si>
  <si>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09:00~09:01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</si>
</sst>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81" fontId="4" fillId="0" borderId="0" xfId="0" applyNumberFormat="1" applyFont="1" applyAlignment="1" applyProtection="1">
      <alignment horizontal="center" vertical="center"/>
      <protection locked="0"/>
    </xf>
    <xf numFmtId="176" fontId="12" fillId="2" borderId="0" xfId="0" applyNumberFormat="1" applyFont="1" applyFill="1" applyAlignment="1" applyProtection="1">
      <alignment horizontal="center" vertical="center"/>
      <protection locked="0"/>
    </xf>
    <xf numFmtId="176" fontId="4" fillId="2" borderId="0" xfId="0" applyNumberFormat="1" applyFont="1" applyFill="1" applyAlignment="1" applyProtection="1">
      <alignment horizontal="center" vertical="center"/>
      <protection locked="0"/>
    </xf>
    <xf numFmtId="176" fontId="22" fillId="2" borderId="0" xfId="0" applyNumberFormat="1" applyFont="1" applyFill="1" applyAlignment="1" applyProtection="1">
      <alignment horizontal="center" vertical="center"/>
      <protection locked="0"/>
    </xf>
    <xf numFmtId="176" fontId="11" fillId="2" borderId="0" xfId="0" applyNumberFormat="1" applyFont="1" applyFill="1" applyAlignment="1" applyProtection="1">
      <alignment horizontal="center" vertical="center"/>
      <protection locked="0"/>
    </xf>
    <xf numFmtId="176" fontId="4" fillId="0" borderId="0" xfId="0" applyNumberFormat="1" applyFont="1" applyFill="1" applyAlignment="1" applyProtection="1">
      <alignment horizontal="right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10"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2024</v>
      </c>
      <c r="D1" s="24" t="str">
        <f>IF(C1&lt;2000,"◀  년 입력","년")</f>
        <v>년</v>
      </c>
      <c r="E1" s="25">
        <v>3</v>
      </c>
      <c r="F1" s="24" t="str">
        <f>IF(E1&lt;1,"◀  월 입력","월")</f>
        <v>월</v>
      </c>
      <c r="G1" s="25">
        <v>1</v>
      </c>
      <c r="H1" s="26" t="s">
        <v>11</v>
      </c>
      <c r="I1" s="131">
        <v>1032</v>
      </c>
      <c r="J1" s="24" t="str">
        <f>IF(I1&lt;100,"◀  단가입력","원")</f>
        <v>원</v>
      </c>
      <c r="L1" s="28">
        <f>+ROUND(+O5*0.584/1000,3)</f>
        <v>11.146000000000001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11.146000000000001</v>
      </c>
      <c r="M2" s="27" t="s">
        <v>7</v>
      </c>
      <c r="N2" s="139" t="s">
        <v>12</v>
      </c>
      <c r="O2" s="139"/>
      <c r="P2" s="139"/>
      <c r="Q2" s="139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11.146000000000001</v>
      </c>
      <c r="M3" s="27" t="s">
        <v>10</v>
      </c>
      <c r="N3" s="32"/>
      <c r="O3" s="32"/>
      <c r="P3" s="138" t="str">
        <f>+'(1)'!$C$1&amp;"년"&amp;'(1)'!$E$1&amp;"월"&amp;$G$1&amp;"일"</f>
        <v>2024년3월1일</v>
      </c>
      <c r="Q3" s="138"/>
      <c r="R3" s="33"/>
    </row>
    <row r="4" spans="3:25" ht="16.5" customHeight="1" thickBot="1">
      <c r="C4" s="34" t="s">
        <v>15</v>
      </c>
      <c r="D4" s="35">
        <v>7997.9570000000003</v>
      </c>
      <c r="E4" s="34" t="str">
        <f>+'[1](1)'!E4</f>
        <v>고액권</v>
      </c>
      <c r="F4" s="36">
        <v>215000</v>
      </c>
      <c r="H4" s="93" t="str">
        <f>+C4</f>
        <v>판매량</v>
      </c>
      <c r="I4" s="35">
        <v>6671.9089999999997</v>
      </c>
      <c r="J4" s="42" t="str">
        <f>+'[1](1)'!J4</f>
        <v>고액권</v>
      </c>
      <c r="K4" s="36">
        <v>55000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29514</v>
      </c>
      <c r="S4" s="41" t="s">
        <v>17</v>
      </c>
      <c r="T4" s="27">
        <v>40829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/>
      <c r="H5" s="94" t="str">
        <f>+C5</f>
        <v>법인전표</v>
      </c>
      <c r="I5" s="43"/>
      <c r="J5" s="42" t="str">
        <f>+'[1](1)'!J5</f>
        <v>천원권</v>
      </c>
      <c r="K5" s="44">
        <v>3000</v>
      </c>
      <c r="M5" s="38"/>
      <c r="N5" s="45" t="str">
        <f>+C4</f>
        <v>판매량</v>
      </c>
      <c r="O5" s="46">
        <f>SUM(D4+I4+D17+I17+D35+I35)</f>
        <v>19085.896000000001</v>
      </c>
      <c r="P5" s="47" t="str">
        <f>+E4</f>
        <v>고액권</v>
      </c>
      <c r="Q5" s="48">
        <f>SUM(F4+K4+F17+K17+F35+K35)</f>
        <v>380000</v>
      </c>
      <c r="R5" s="49">
        <v>18</v>
      </c>
      <c r="S5" s="41" t="s">
        <v>20</v>
      </c>
      <c r="T5" s="27">
        <v>18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/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7100</v>
      </c>
      <c r="R6" s="49">
        <v>2.5</v>
      </c>
      <c r="S6" s="41" t="s">
        <v>23</v>
      </c>
      <c r="T6" s="129">
        <v>2.5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8038441</v>
      </c>
      <c r="H8" s="94" t="str">
        <f t="shared" si="2"/>
        <v>자가소비</v>
      </c>
      <c r="I8" s="50"/>
      <c r="J8" s="42" t="str">
        <f>+'[1](1)'!J8</f>
        <v>신용카드</v>
      </c>
      <c r="K8" s="44">
        <v>14835103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19277918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/>
      <c r="H10" s="94" t="str">
        <f t="shared" si="2"/>
        <v>고객우대</v>
      </c>
      <c r="I10" s="50">
        <v>36.198999999999998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-1266.9649999999999</v>
      </c>
      <c r="J11" s="56" t="str">
        <f>+'[1](1)'!J11</f>
        <v>모바일</v>
      </c>
      <c r="K11" s="44">
        <v>30000</v>
      </c>
      <c r="M11" s="38"/>
      <c r="N11" s="51" t="str">
        <f t="shared" si="3"/>
        <v>고객우대</v>
      </c>
      <c r="O11" s="54">
        <f>SUM(D10+I10+D23+I23+D41+I41)</f>
        <v>36.198999999999998</v>
      </c>
      <c r="P11" s="51" t="str">
        <f t="shared" si="4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-1266.9649999999999</v>
      </c>
      <c r="P12" s="51" t="str">
        <f t="shared" si="4"/>
        <v>모바일</v>
      </c>
      <c r="Q12" s="53">
        <f>SUM(F11+K11+F24+K24+F42+K42)</f>
        <v>30000</v>
      </c>
      <c r="R12" s="40"/>
    </row>
    <row r="13" spans="3:25" ht="16.5" customHeight="1" thickBot="1">
      <c r="C13" s="59" t="s">
        <v>33</v>
      </c>
      <c r="D13" s="60">
        <f>SUM((D4-D5-D6-D7-D8-D9)*$I$1+D11)</f>
        <v>8253891.6240000008</v>
      </c>
      <c r="E13" s="29" t="str">
        <f>+'[1](1)'!E13</f>
        <v>합계</v>
      </c>
      <c r="F13" s="61">
        <f>SUM(F4:F12)</f>
        <v>8253441</v>
      </c>
      <c r="G13" s="62"/>
      <c r="H13" s="92" t="str">
        <f t="shared" si="2"/>
        <v>합계</v>
      </c>
      <c r="I13" s="60">
        <f>SUM((I4-I5-I6-I7-I8-I9)*$I$1+I11)</f>
        <v>6884143.1229999997</v>
      </c>
      <c r="J13" s="29" t="str">
        <f t="shared" ref="J13" si="5">+E13</f>
        <v>합계</v>
      </c>
      <c r="K13" s="61">
        <f>IF(K8=0,0,SUM(K4:K12)-F8)</f>
        <v>6884662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-450.62400000076741</v>
      </c>
      <c r="K14" s="67">
        <f>SUM(K13-I13)</f>
        <v>518.87700000032783</v>
      </c>
      <c r="N14" s="39" t="str">
        <f t="shared" si="3"/>
        <v>합계</v>
      </c>
      <c r="O14" s="68">
        <f>SUM((O5-O6-O7-O8-O9-O10)*+$I$1+O12)</f>
        <v>19695377.707000002</v>
      </c>
      <c r="P14" s="39" t="str">
        <f t="shared" si="4"/>
        <v>합계</v>
      </c>
      <c r="Q14" s="69">
        <f>SUM(Q5:Q13)</f>
        <v>19695018</v>
      </c>
    </row>
    <row r="15" spans="3:25" ht="16.5" customHeight="1" thickBot="1">
      <c r="C15" s="27">
        <v>3</v>
      </c>
      <c r="H15" s="27">
        <v>4</v>
      </c>
      <c r="Q15" s="70">
        <f>SUM(F14+K14+F27+K27)</f>
        <v>-359.70700000040233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4416.03</v>
      </c>
      <c r="E17" s="34" t="str">
        <f>+E4</f>
        <v>고액권</v>
      </c>
      <c r="F17" s="36">
        <v>110000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4100</v>
      </c>
      <c r="H18" s="94" t="str">
        <f>+C5</f>
        <v>법인전표</v>
      </c>
      <c r="I18" s="43"/>
      <c r="J18" s="42" t="str">
        <f>+E5</f>
        <v>천원권</v>
      </c>
      <c r="K18" s="44"/>
      <c r="N18" s="136" t="s">
        <v>34</v>
      </c>
      <c r="O18" s="149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0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40" t="s">
        <v>37</v>
      </c>
      <c r="O19" s="141"/>
      <c r="P19" s="117">
        <v>6</v>
      </c>
      <c r="Q19" s="48">
        <f>SUM(P19*1000)</f>
        <v>6000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6" t="s">
        <v>38</v>
      </c>
      <c r="O20" s="147"/>
      <c r="P20" s="118">
        <v>35</v>
      </c>
      <c r="Q20" s="53">
        <f>SUM(P20*1000)</f>
        <v>35000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19277918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6" t="s">
        <v>56</v>
      </c>
      <c r="O21" s="147"/>
      <c r="P21" s="118">
        <v>1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8" t="s">
        <v>58</v>
      </c>
      <c r="O22" s="143"/>
      <c r="P22" s="118">
        <v>6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2" t="s">
        <v>60</v>
      </c>
      <c r="O23" s="143"/>
      <c r="P23" s="118">
        <v>2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2" t="s">
        <v>63</v>
      </c>
      <c r="O24" s="143"/>
      <c r="P24" s="118">
        <v>2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2"/>
      <c r="O25" s="143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4557342.96</v>
      </c>
      <c r="E26" s="29" t="str">
        <f t="shared" si="8"/>
        <v>합계</v>
      </c>
      <c r="F26" s="61">
        <f>IF(F21=0,0,SUM(F17:F25)-K8)</f>
        <v>4556915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2"/>
      <c r="O26" s="143"/>
      <c r="P26" s="72"/>
      <c r="Q26" s="113"/>
      <c r="R26" s="32"/>
      <c r="S26" s="32"/>
    </row>
    <row r="27" spans="3:19" ht="15.75" customHeight="1" thickBot="1">
      <c r="F27" s="67">
        <f>SUM(F26-D26)</f>
        <v>-427.95999999996275</v>
      </c>
      <c r="K27" s="67">
        <f>SUM(K26-I26)</f>
        <v>0</v>
      </c>
      <c r="N27" s="144" t="s">
        <v>39</v>
      </c>
      <c r="O27" s="145"/>
      <c r="P27" s="119">
        <f>+P28-SUM(P19:P26)</f>
        <v>-3</v>
      </c>
      <c r="Q27" s="73"/>
    </row>
    <row r="28" spans="3:19" ht="23.25" customHeight="1" thickBot="1">
      <c r="F28" s="67"/>
      <c r="K28" s="67"/>
      <c r="N28" s="136" t="s">
        <v>40</v>
      </c>
      <c r="O28" s="137"/>
      <c r="P28" s="120">
        <v>49</v>
      </c>
      <c r="Q28" s="69">
        <f>SUM(Q19:Q27)</f>
        <v>41000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33165</v>
      </c>
      <c r="P31" s="103">
        <v>33190</v>
      </c>
      <c r="Q31" s="104">
        <v>25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6.9009999999999998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9.75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97.5</v>
      </c>
      <c r="M3" s="18" t="s">
        <v>10</v>
      </c>
      <c r="N3" s="3"/>
      <c r="O3" s="3"/>
      <c r="P3" s="151" t="str">
        <f>+'(1)'!C1&amp;"년"&amp;'(1)'!E1&amp;"월"&amp;C1&amp;"일"</f>
        <v>2024년3월10일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6889.1940000000004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4927.0370000000003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24875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1300</v>
      </c>
      <c r="L5" s="2"/>
      <c r="M5" s="20"/>
      <c r="N5" s="45" t="str">
        <f>+C4</f>
        <v>판매량</v>
      </c>
      <c r="O5" s="46">
        <f>SUM(D4+I4+D17+I17+D35+I35)</f>
        <v>11816.231</v>
      </c>
      <c r="P5" s="47" t="str">
        <f>+E4</f>
        <v>고액권</v>
      </c>
      <c r="Q5" s="48">
        <f>SUM(F4+K4+F17+K17+F35+K35)</f>
        <v>65000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45.957000000000001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1300</v>
      </c>
      <c r="R6" s="7">
        <v>2.2999999999999998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45.957000000000001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7079924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12042484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12042484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53.225000000000001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63.393000000000001</v>
      </c>
      <c r="J10" s="42" t="str">
        <f>+'[1](1)'!J10</f>
        <v>OK케시백</v>
      </c>
      <c r="K10" s="44">
        <v>22000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-1862.875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-2218.7550000000001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116.61799999999999</v>
      </c>
      <c r="P11" s="51" t="str">
        <f t="shared" si="5"/>
        <v>OK케시백</v>
      </c>
      <c r="Q11" s="53">
        <f>SUM(F10+K10+F23+K23+F41+K41)</f>
        <v>22000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-4081.6299999999997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7060357.7089999998</v>
      </c>
      <c r="E13" s="29" t="str">
        <f>+'[1](1)'!E13</f>
        <v>합계</v>
      </c>
      <c r="F13" s="61">
        <f>SUM(F4:F12)</f>
        <v>7084924</v>
      </c>
      <c r="G13" s="62"/>
      <c r="H13" s="29" t="str">
        <f t="shared" si="3"/>
        <v>합계</v>
      </c>
      <c r="I13" s="60">
        <f>SUM((I4-I5-I6-I7-I8-I9)*$I$1+I11)</f>
        <v>5082483.4290000005</v>
      </c>
      <c r="J13" s="29" t="str">
        <f t="shared" ref="J13" si="6">+E13</f>
        <v>합계</v>
      </c>
      <c r="K13" s="61">
        <f>IF(K8=0,0,SUM(K4:K12)-F8)</f>
        <v>5050860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24566.291000000201</v>
      </c>
      <c r="G14" s="27"/>
      <c r="H14" s="27"/>
      <c r="I14" s="27"/>
      <c r="J14" s="27"/>
      <c r="K14" s="67">
        <f>SUM(K13-I13)</f>
        <v>-31623.429000000469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31229.191999999999</v>
      </c>
      <c r="P14" s="39" t="str">
        <f t="shared" si="5"/>
        <v>합계</v>
      </c>
      <c r="Q14" s="69">
        <f>SUM(Q5:Q13)</f>
        <v>12135784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-7057.1380000002682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101</v>
      </c>
      <c r="Q20" s="53">
        <f>SUM(P20*1000)</f>
        <v>101000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119</v>
      </c>
      <c r="Q28" s="69">
        <f>SUM(Q19:Q27)</f>
        <v>108000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33698</v>
      </c>
      <c r="P31" s="103">
        <v>33761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9.3450000000000006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9.7129999999999992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106.84299999999999</v>
      </c>
      <c r="M3" s="18" t="s">
        <v>10</v>
      </c>
      <c r="N3" s="3"/>
      <c r="O3" s="3"/>
      <c r="P3" s="151" t="str">
        <f>+'(1)'!C1&amp;"년"&amp;'(1)'!E1&amp;"월"&amp;C1&amp;"일"</f>
        <v>2024년3월11일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8476.7530000000006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7524.99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44672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16001.743</v>
      </c>
      <c r="P5" s="47" t="str">
        <f>+E4</f>
        <v>고액권</v>
      </c>
      <c r="Q5" s="48">
        <f>SUM(F4+K4+F17+K17+F35+K35)</f>
        <v>190000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98.438000000000002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2.1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98.438000000000002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41.186</v>
      </c>
      <c r="E8" s="42" t="str">
        <f>+'[1](1)'!E8</f>
        <v>신용카드</v>
      </c>
      <c r="F8" s="44">
        <f>8821666-338953</f>
        <v>8482713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16101772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41.186</v>
      </c>
      <c r="P9" s="51" t="str">
        <f t="shared" si="5"/>
        <v>신용카드</v>
      </c>
      <c r="Q9" s="53">
        <f>IF(K8=0,F8,IF(F21=0,K8,IF(K21=0,F21,K21)))</f>
        <v>16101772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235.11500000000001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103.995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-8229.0249999999996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-3639.8250000000003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339.11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58441</v>
      </c>
      <c r="L12" s="2"/>
      <c r="M12" s="20"/>
      <c r="N12" s="51" t="str">
        <f t="shared" si="4"/>
        <v>-</v>
      </c>
      <c r="O12" s="55">
        <f>SUM(O11*-35)</f>
        <v>-11868.85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8595688.1030000001</v>
      </c>
      <c r="E13" s="29" t="str">
        <f>+'[1](1)'!E13</f>
        <v>합계</v>
      </c>
      <c r="F13" s="61">
        <f>SUM(F4:F12)</f>
        <v>8595713</v>
      </c>
      <c r="G13" s="62"/>
      <c r="H13" s="29" t="str">
        <f t="shared" si="3"/>
        <v>합계</v>
      </c>
      <c r="I13" s="60">
        <f>SUM((I4-I5-I6-I7-I8-I9)*$I$1+I11)</f>
        <v>7762149.8549999995</v>
      </c>
      <c r="J13" s="29" t="str">
        <f t="shared" ref="J13" si="6">+E13</f>
        <v>합계</v>
      </c>
      <c r="K13" s="61">
        <f>IF(K8=0,0,SUM(K4:K12)-F8)</f>
        <v>7761500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58441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24.896999999880791</v>
      </c>
      <c r="G14" s="27"/>
      <c r="H14" s="27"/>
      <c r="I14" s="27"/>
      <c r="J14" s="27"/>
      <c r="K14" s="67">
        <f>SUM(K13-I13)</f>
        <v>-649.85499999951571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35717.507000000005</v>
      </c>
      <c r="P14" s="39" t="str">
        <f t="shared" si="5"/>
        <v>합계</v>
      </c>
      <c r="Q14" s="69">
        <f>SUM(Q5:Q13)</f>
        <v>16357213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-624.95799999963492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61</v>
      </c>
      <c r="Q20" s="53">
        <f>SUM(P20*1000)</f>
        <v>61000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106</v>
      </c>
      <c r="Q28" s="69">
        <f>SUM(Q19:Q27)</f>
        <v>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33761</v>
      </c>
      <c r="P31" s="103">
        <v>33800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10" sqref="D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10.731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9.798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117.57599999999999</v>
      </c>
      <c r="M3" s="18" t="s">
        <v>10</v>
      </c>
      <c r="N3" s="3"/>
      <c r="O3" s="3"/>
      <c r="P3" s="151" t="str">
        <f>+'(1)'!C1&amp;"년"&amp;'(1)'!E1&amp;"월"&amp;C1&amp;"일"</f>
        <v>2024년3월12일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10086.058999999999</v>
      </c>
      <c r="E4" s="34" t="str">
        <f>+'[1](1)'!E4</f>
        <v>고액권</v>
      </c>
      <c r="F4" s="36">
        <v>50000</v>
      </c>
      <c r="G4" s="27"/>
      <c r="H4" s="34" t="str">
        <f>+C4</f>
        <v>판매량</v>
      </c>
      <c r="I4" s="35">
        <v>8289.5149999999994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26091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18375.574000000001</v>
      </c>
      <c r="P5" s="47" t="str">
        <f>+E4</f>
        <v>고액권</v>
      </c>
      <c r="Q5" s="48">
        <f>SUM(F4+K4+F17+K17+F35+K35)</f>
        <v>165000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194.678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1500</v>
      </c>
      <c r="R6" s="7">
        <v>2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194.678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10148017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18568629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18568629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275.70699999999999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9000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-9649.744999999999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275.70699999999999</v>
      </c>
      <c r="P11" s="51" t="str">
        <f t="shared" si="5"/>
        <v>OK케시백</v>
      </c>
      <c r="Q11" s="53">
        <f>SUM(F10+K10+F23+K23+F41+K41)</f>
        <v>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-9649.744999999999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10198255.447000001</v>
      </c>
      <c r="E13" s="29" t="str">
        <f>+'[1](1)'!E13</f>
        <v>합계</v>
      </c>
      <c r="F13" s="61">
        <f>SUM(F4:F12)</f>
        <v>10199017</v>
      </c>
      <c r="G13" s="62"/>
      <c r="H13" s="29" t="str">
        <f t="shared" si="3"/>
        <v>합계</v>
      </c>
      <c r="I13" s="60">
        <f>SUM((I4-I5-I6-I7-I8-I9)*$I$1+I11)</f>
        <v>8554779.4799999986</v>
      </c>
      <c r="J13" s="29" t="str">
        <f t="shared" ref="J13" si="6">+E13</f>
        <v>합계</v>
      </c>
      <c r="K13" s="61">
        <f>IF(K8=0,0,SUM(K4:K12)-F8)</f>
        <v>8555112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761.55299999937415</v>
      </c>
      <c r="G14" s="27"/>
      <c r="H14" s="27"/>
      <c r="I14" s="27"/>
      <c r="J14" s="27"/>
      <c r="K14" s="67">
        <f>SUM(K13-I13)</f>
        <v>332.52000000141561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44892.942999999999</v>
      </c>
      <c r="P14" s="39" t="str">
        <f t="shared" si="5"/>
        <v>합계</v>
      </c>
      <c r="Q14" s="69">
        <f>SUM(Q5:Q13)</f>
        <v>18754129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1094.0730000007898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31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185</v>
      </c>
      <c r="Q28" s="69">
        <f>SUM(Q19:Q27)</f>
        <v>113000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33800</v>
      </c>
      <c r="P31" s="103">
        <v>33852</v>
      </c>
      <c r="Q31" s="104">
        <f>P31-O31</f>
        <v>52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11.304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9.9139999999999997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128.88200000000001</v>
      </c>
      <c r="M3" s="18" t="s">
        <v>10</v>
      </c>
      <c r="N3" s="3"/>
      <c r="O3" s="3"/>
      <c r="P3" s="151" t="str">
        <f>+'(1)'!C1&amp;"년"&amp;'(1)'!E1&amp;"월"&amp;C1&amp;"일"</f>
        <v>2024년3월13일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10470.625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8885.2479999999996</v>
      </c>
      <c r="J4" s="42" t="str">
        <f>+'[1](1)'!J4</f>
        <v>고액권</v>
      </c>
      <c r="K4" s="36">
        <v>70000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43063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19355.873</v>
      </c>
      <c r="P5" s="47" t="str">
        <f>+E4</f>
        <v>고액권</v>
      </c>
      <c r="Q5" s="48">
        <f>SUM(F4+K4+F17+K17+F35+K35)</f>
        <v>180000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192.46100000000001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2.4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192.46100000000001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10481637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19573876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19573876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272.92500000000001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105.30200000000001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-9552.375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-3685.57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378.22700000000003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-13237.945000000002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10597512.873000002</v>
      </c>
      <c r="E13" s="29" t="str">
        <f>+'[1](1)'!E13</f>
        <v>합계</v>
      </c>
      <c r="F13" s="61">
        <f>SUM(F4:F12)</f>
        <v>10596637</v>
      </c>
      <c r="G13" s="62"/>
      <c r="H13" s="29" t="str">
        <f t="shared" si="3"/>
        <v>합계</v>
      </c>
      <c r="I13" s="60">
        <f>SUM((I4-I5-I6-I7-I8-I9)*$I$1+I11)</f>
        <v>9165890.3659999985</v>
      </c>
      <c r="J13" s="29" t="str">
        <f t="shared" ref="J13" si="6">+E13</f>
        <v>합계</v>
      </c>
      <c r="K13" s="61">
        <f>IF(K8=0,0,SUM(K4:K12)-F8)</f>
        <v>9166439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-875.87300000153482</v>
      </c>
      <c r="G14" s="27"/>
      <c r="H14" s="27"/>
      <c r="I14" s="27"/>
      <c r="J14" s="27"/>
      <c r="K14" s="67">
        <f>SUM(K13-I13)</f>
        <v>548.63400000147521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44252.291000000005</v>
      </c>
      <c r="P14" s="39" t="str">
        <f t="shared" si="5"/>
        <v>합계</v>
      </c>
      <c r="Q14" s="69">
        <f>SUM(Q5:Q13)</f>
        <v>19763076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-327.2390000000596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182</v>
      </c>
      <c r="Q20" s="53">
        <f>SUM(P20*1000)</f>
        <v>182000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-45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237</v>
      </c>
      <c r="Q28" s="69">
        <f>SUM(Q19:Q27)</f>
        <v>205000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33852</v>
      </c>
      <c r="P31" s="103">
        <v>33948</v>
      </c>
      <c r="Q31" s="104">
        <f>P31-O31</f>
        <v>96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10.182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9.9329999999999998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139.06200000000001</v>
      </c>
      <c r="M3" s="18" t="s">
        <v>10</v>
      </c>
      <c r="N3" s="3"/>
      <c r="O3" s="3"/>
      <c r="P3" s="151" t="str">
        <f>+'(1)'!C1&amp;"년"&amp;'(1)'!E1&amp;"월"&amp;C1&amp;"일"</f>
        <v>2024년3월14일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9133.4259999999995</v>
      </c>
      <c r="E4" s="34" t="str">
        <f>+'[1](1)'!E4</f>
        <v>고액권</v>
      </c>
      <c r="F4" s="36">
        <v>275000</v>
      </c>
      <c r="G4" s="27"/>
      <c r="H4" s="34" t="str">
        <f>+C4</f>
        <v>판매량</v>
      </c>
      <c r="I4" s="35">
        <v>8301.17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24785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2300</v>
      </c>
      <c r="L5" s="2"/>
      <c r="M5" s="20"/>
      <c r="N5" s="45" t="str">
        <f>+C4</f>
        <v>판매량</v>
      </c>
      <c r="O5" s="46">
        <f>SUM(D4+I4+D17+I17+D35+I35)</f>
        <v>17434.595999999998</v>
      </c>
      <c r="P5" s="47" t="str">
        <f>+E4</f>
        <v>고액권</v>
      </c>
      <c r="Q5" s="48">
        <f>SUM(F4+K4+F17+K17+F35+K35)</f>
        <v>360000</v>
      </c>
      <c r="R5" s="7">
        <v>19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111.268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111.268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9026937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17501327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17501327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218.77199999999999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-7657.0199999999995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218.77199999999999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-7657.0199999999995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9303210.0360000003</v>
      </c>
      <c r="E13" s="29" t="str">
        <f>+'[1](1)'!E13</f>
        <v>합계</v>
      </c>
      <c r="F13" s="61">
        <f>SUM(F4:F12)</f>
        <v>9302937</v>
      </c>
      <c r="G13" s="62"/>
      <c r="H13" s="29" t="str">
        <f t="shared" si="3"/>
        <v>합계</v>
      </c>
      <c r="I13" s="60">
        <f>SUM((I4-I5-I6-I7-I8-I9)*$I$1+I11)</f>
        <v>8566807.4399999995</v>
      </c>
      <c r="J13" s="29" t="str">
        <f t="shared" ref="J13" si="6">+E13</f>
        <v>합계</v>
      </c>
      <c r="K13" s="61">
        <f>IF(K8=0,0,SUM(K4:K12)-F8)</f>
        <v>8566690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-273.03600000031292</v>
      </c>
      <c r="G14" s="27"/>
      <c r="H14" s="27"/>
      <c r="I14" s="27"/>
      <c r="J14" s="27"/>
      <c r="K14" s="67">
        <f>SUM(K13-I13)</f>
        <v>-117.43999999947846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44312.964</v>
      </c>
      <c r="P14" s="39" t="str">
        <f t="shared" si="5"/>
        <v>합계</v>
      </c>
      <c r="Q14" s="69">
        <f>SUM(Q5:Q13)</f>
        <v>17869627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-390.47599999979138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105</v>
      </c>
      <c r="Q20" s="53">
        <f>SUM(P20*1000)</f>
        <v>105000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151</v>
      </c>
      <c r="Q28" s="69">
        <f>SUM(Q19:Q27)</f>
        <v>116000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33948</v>
      </c>
      <c r="P31" s="103">
        <v>34013</v>
      </c>
      <c r="Q31" s="104">
        <f>P31-O31</f>
        <v>65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11.907999999999999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10.065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150.97499999999999</v>
      </c>
      <c r="M3" s="18" t="s">
        <v>10</v>
      </c>
      <c r="N3" s="3"/>
      <c r="O3" s="3"/>
      <c r="P3" s="151" t="str">
        <f>+'(1)'!C1&amp;"년"&amp;'(1)'!E1&amp;"월"&amp;C1&amp;"일"</f>
        <v>2024년3월15일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11261.221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9129.9850000000006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40673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4300</v>
      </c>
      <c r="L5" s="2"/>
      <c r="M5" s="20"/>
      <c r="N5" s="45" t="str">
        <f>+C4</f>
        <v>판매량</v>
      </c>
      <c r="O5" s="46">
        <f>SUM(D4+I4+D17+I17+D35+I35)</f>
        <v>20391.205999999998</v>
      </c>
      <c r="P5" s="47" t="str">
        <f>+E4</f>
        <v>고액권</v>
      </c>
      <c r="Q5" s="48">
        <f>SUM(F4+K4+F17+K17+F35+K35)</f>
        <v>150000</v>
      </c>
      <c r="R5" s="7">
        <v>19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192.44399999999999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5300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192.44399999999999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11303187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20660939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20660939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478.21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-16737.349999999999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478.21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-16737.349999999999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11406240.514</v>
      </c>
      <c r="E13" s="29" t="str">
        <f>+'[1](1)'!E13</f>
        <v>합계</v>
      </c>
      <c r="F13" s="61">
        <f>SUM(F4:F12)</f>
        <v>11406187</v>
      </c>
      <c r="G13" s="62"/>
      <c r="H13" s="29" t="str">
        <f t="shared" si="3"/>
        <v>합계</v>
      </c>
      <c r="I13" s="60">
        <f>SUM((I4-I5-I6-I7-I8-I9)*$I$1+I11)</f>
        <v>9422144.5200000014</v>
      </c>
      <c r="J13" s="29" t="str">
        <f t="shared" ref="J13" si="6">+E13</f>
        <v>합계</v>
      </c>
      <c r="K13" s="61">
        <f>IF(K8=0,0,SUM(K4:K12)-F8)</f>
        <v>9422052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-53.514000000432134</v>
      </c>
      <c r="G14" s="27"/>
      <c r="H14" s="27"/>
      <c r="I14" s="27"/>
      <c r="J14" s="27"/>
      <c r="K14" s="67">
        <f>SUM(K13-I13)</f>
        <v>-92.52000000141561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43858.935999999994</v>
      </c>
      <c r="P14" s="39" t="str">
        <f t="shared" si="5"/>
        <v>합계</v>
      </c>
      <c r="Q14" s="69">
        <f>SUM(Q5:Q13)</f>
        <v>20828239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-146.03400000184774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97</v>
      </c>
      <c r="Q20" s="53">
        <f>SUM(P20*1000)</f>
        <v>97000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141</v>
      </c>
      <c r="Q28" s="69">
        <f>SUM(Q19:Q27)</f>
        <v>105000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34013</v>
      </c>
      <c r="P31" s="103">
        <v>34077</v>
      </c>
      <c r="Q31" s="104">
        <f>P31-O31</f>
        <v>64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9.8849999999999998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10.054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160.864</v>
      </c>
      <c r="M3" s="18" t="s">
        <v>10</v>
      </c>
      <c r="N3" s="3"/>
      <c r="O3" s="3"/>
      <c r="P3" s="151" t="str">
        <f>+'(1)'!C1&amp;"년"&amp;'(1)'!E1&amp;"월"&amp;C1&amp;"일"</f>
        <v>2024년3월16일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8344.3909999999996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8581.3150000000005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22734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1600</v>
      </c>
      <c r="L5" s="2"/>
      <c r="M5" s="20"/>
      <c r="N5" s="45" t="str">
        <f>+C4</f>
        <v>판매량</v>
      </c>
      <c r="O5" s="46">
        <f>SUM(D4+I4+D17+I17+D35+I35)</f>
        <v>16925.705999999998</v>
      </c>
      <c r="P5" s="47" t="str">
        <f>+E4</f>
        <v>고액권</v>
      </c>
      <c r="Q5" s="48">
        <f>SUM(F4+K4+F17+K17+F35+K35)</f>
        <v>305000</v>
      </c>
      <c r="R5" s="7">
        <v>21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98.930999999999997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5600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98.930999999999997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8352708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F8+8693695</f>
        <v>17046403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17046403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156.755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-5486.4250000000002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156.755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-5486.4250000000002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8503828.2949999981</v>
      </c>
      <c r="E13" s="29" t="str">
        <f>+'[1](1)'!E13</f>
        <v>합계</v>
      </c>
      <c r="F13" s="61">
        <f>SUM(F4:F12)</f>
        <v>8506708</v>
      </c>
      <c r="G13" s="62"/>
      <c r="H13" s="29" t="str">
        <f t="shared" si="3"/>
        <v>합계</v>
      </c>
      <c r="I13" s="60">
        <f>SUM((I4-I5-I6-I7-I8-I9)*$I$1+I11)</f>
        <v>8855917.0800000001</v>
      </c>
      <c r="J13" s="29" t="str">
        <f t="shared" ref="J13" si="6">+E13</f>
        <v>합계</v>
      </c>
      <c r="K13" s="61">
        <f>IF(K8=0,0,SUM(K4:K12)-F8)</f>
        <v>8855295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2879.7050000019372</v>
      </c>
      <c r="G14" s="27"/>
      <c r="H14" s="27"/>
      <c r="I14" s="27"/>
      <c r="J14" s="27"/>
      <c r="K14" s="67">
        <f>SUM(K13-I13)</f>
        <v>-622.08000000007451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44993.899999999994</v>
      </c>
      <c r="P14" s="39" t="str">
        <f t="shared" si="5"/>
        <v>합계</v>
      </c>
      <c r="Q14" s="69">
        <f>SUM(Q5:Q13)</f>
        <v>17362003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2257.6250000018626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90</v>
      </c>
      <c r="Q20" s="53">
        <f>SUM(P20*1000)</f>
        <v>90000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129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34077</v>
      </c>
      <c r="P31" s="103">
        <v>34133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6.258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9.8309999999999995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167.12699999999998</v>
      </c>
      <c r="M3" s="18" t="s">
        <v>10</v>
      </c>
      <c r="N3" s="3"/>
      <c r="O3" s="3"/>
      <c r="P3" s="151" t="str">
        <f>+'(1)'!C1&amp;"년"&amp;'(1)'!E1&amp;"월"&amp;C1&amp;"일"</f>
        <v>2024년3월17일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6099.0159999999996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4617.451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48621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3100</v>
      </c>
      <c r="L5" s="2"/>
      <c r="M5" s="20"/>
      <c r="N5" s="45" t="str">
        <f>+C4</f>
        <v>판매량</v>
      </c>
      <c r="O5" s="46">
        <f>SUM(D4+I4+D17+I17+D35+I35)</f>
        <v>10716.467000000001</v>
      </c>
      <c r="P5" s="47" t="str">
        <f>+E4</f>
        <v>고액권</v>
      </c>
      <c r="Q5" s="48">
        <f>SUM(F4+K4+F17+K17+F35+K35)</f>
        <v>135000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3100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6188705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10888797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10888797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53.579000000000001</v>
      </c>
      <c r="J10" s="42" t="str">
        <f>+'[1](1)'!J10</f>
        <v>OK케시백</v>
      </c>
      <c r="K10" s="44">
        <v>20000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-1875.2650000000001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53.579000000000001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-1875.2650000000001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6294184.5119999992</v>
      </c>
      <c r="E13" s="29" t="str">
        <f>+'[1](1)'!E13</f>
        <v>합계</v>
      </c>
      <c r="F13" s="61">
        <f>SUM(F4:F12)</f>
        <v>6293705</v>
      </c>
      <c r="G13" s="62"/>
      <c r="H13" s="29" t="str">
        <f t="shared" si="3"/>
        <v>합계</v>
      </c>
      <c r="I13" s="60">
        <f>SUM((I4-I5-I6-I7-I8-I9)*$I$1+I11)</f>
        <v>4763334.1670000004</v>
      </c>
      <c r="J13" s="29" t="str">
        <f t="shared" ref="J13" si="6">+E13</f>
        <v>합계</v>
      </c>
      <c r="K13" s="61">
        <f>IF(K8=0,0,SUM(K4:K12)-F8)</f>
        <v>4763192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-479.51199999917299</v>
      </c>
      <c r="G14" s="27"/>
      <c r="H14" s="27"/>
      <c r="I14" s="27"/>
      <c r="J14" s="27"/>
      <c r="K14" s="67">
        <f>SUM(K13-I13)</f>
        <v>-142.16700000036508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30274.136000000002</v>
      </c>
      <c r="P14" s="39" t="str">
        <f t="shared" si="5"/>
        <v>합계</v>
      </c>
      <c r="Q14" s="69">
        <f>SUM(Q5:Q13)</f>
        <v>11056897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-621.67899999953806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122</v>
      </c>
      <c r="Q28" s="69">
        <f>SUM(Q19:Q27)</f>
        <v>77000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34133</v>
      </c>
      <c r="P31" s="103">
        <v>34183</v>
      </c>
      <c r="Q31" s="104">
        <f>P31-O31</f>
        <v>50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10.132999999999999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9.8480000000000008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177.26400000000001</v>
      </c>
      <c r="M3" s="18" t="s">
        <v>10</v>
      </c>
      <c r="N3" s="3"/>
      <c r="O3" s="3"/>
      <c r="P3" s="151" t="str">
        <f>+'(1)'!C1&amp;"년"&amp;'(1)'!E1&amp;"월"&amp;C1&amp;"일"</f>
        <v>2024년3월18일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9621.3469999999998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7729.866</v>
      </c>
      <c r="J4" s="42" t="str">
        <f>+'[1](1)'!J4</f>
        <v>고액권</v>
      </c>
      <c r="K4" s="36">
        <v>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31176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17351.213</v>
      </c>
      <c r="P5" s="47" t="str">
        <f>+E4</f>
        <v>고액권</v>
      </c>
      <c r="Q5" s="48">
        <f>SUM(F4+K4+F17+K17+F35+K35)</f>
        <v>265000</v>
      </c>
      <c r="R5" s="7">
        <v>20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126.155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25.367000000000001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3700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151.52199999999999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9595105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17466588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17466588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150.6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51.048000000000002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-5271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-1786.68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201.648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-7057.68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9793767.1439999994</v>
      </c>
      <c r="E13" s="29" t="str">
        <f>+'[1](1)'!E13</f>
        <v>합계</v>
      </c>
      <c r="F13" s="61">
        <f>SUM(F4:F12)</f>
        <v>9793105</v>
      </c>
      <c r="G13" s="62"/>
      <c r="H13" s="29" t="str">
        <f t="shared" si="3"/>
        <v>합계</v>
      </c>
      <c r="I13" s="60">
        <f>SUM((I4-I5-I6-I7-I8-I9)*$I$1+I11)</f>
        <v>7949256.2879999997</v>
      </c>
      <c r="J13" s="29" t="str">
        <f t="shared" ref="J13" si="6">+E13</f>
        <v>합계</v>
      </c>
      <c r="K13" s="61">
        <f>IF(K8=0,0,SUM(K4:K12)-F8)</f>
        <v>7949183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-662.14399999938905</v>
      </c>
      <c r="G14" s="27"/>
      <c r="H14" s="27"/>
      <c r="I14" s="27"/>
      <c r="J14" s="27"/>
      <c r="K14" s="67">
        <f>SUM(K13-I13)</f>
        <v>-73.287999999709427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44541.392999999996</v>
      </c>
      <c r="P14" s="39" t="str">
        <f t="shared" si="5"/>
        <v>합계</v>
      </c>
      <c r="Q14" s="69">
        <f>SUM(Q5:Q13)</f>
        <v>17742288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-735.43199999909848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70</v>
      </c>
      <c r="Q20" s="53">
        <f>SUM(P20*1000)</f>
        <v>70000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154</v>
      </c>
      <c r="Q28" s="69">
        <f>SUM(Q19:Q27)</f>
        <v>94000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34183</v>
      </c>
      <c r="P31" s="103">
        <v>34228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10.565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9.8859999999999992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187.83399999999997</v>
      </c>
      <c r="M3" s="18" t="s">
        <v>10</v>
      </c>
      <c r="N3" s="3"/>
      <c r="O3" s="3"/>
      <c r="P3" s="151" t="str">
        <f>+'(1)'!C1&amp;"년"&amp;'(1)'!E1&amp;"월"&amp;C1&amp;"일"</f>
        <v>2024년3월19일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10337.838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7753.759</v>
      </c>
      <c r="J4" s="42" t="str">
        <f>+'[1](1)'!J4</f>
        <v>고액권</v>
      </c>
      <c r="K4" s="36">
        <v>70000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48348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9600</v>
      </c>
      <c r="L5" s="2"/>
      <c r="M5" s="20"/>
      <c r="N5" s="45" t="str">
        <f>+C4</f>
        <v>판매량</v>
      </c>
      <c r="O5" s="46">
        <f>SUM(D4+I4+D17+I17+D35+I35)</f>
        <v>18091.597000000002</v>
      </c>
      <c r="P5" s="47" t="str">
        <f>+E4</f>
        <v>고액권</v>
      </c>
      <c r="Q5" s="48">
        <f>SUM(F4+K4+F17+K17+F35+K35)</f>
        <v>210000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195.48599999999999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38.326000000000001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13600</v>
      </c>
      <c r="R6" s="7">
        <v>2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233.81199999999998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10294010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18177218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18177218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317.61200000000002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-11116.42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317.61200000000002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-11116.42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10455790.843999999</v>
      </c>
      <c r="E13" s="29" t="str">
        <f>+'[1](1)'!E13</f>
        <v>합계</v>
      </c>
      <c r="F13" s="61">
        <f>SUM(F4:F12)</f>
        <v>10455010</v>
      </c>
      <c r="G13" s="62"/>
      <c r="H13" s="29" t="str">
        <f t="shared" si="3"/>
        <v>합계</v>
      </c>
      <c r="I13" s="60">
        <f>SUM((I4-I5-I6-I7-I8-I9)*$I$1+I11)</f>
        <v>7962326.8559999997</v>
      </c>
      <c r="J13" s="29" t="str">
        <f t="shared" ref="J13" si="6">+E13</f>
        <v>합계</v>
      </c>
      <c r="K13" s="61">
        <f>IF(K8=0,0,SUM(K4:K12)-F8)</f>
        <v>7962808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-780.84399999864399</v>
      </c>
      <c r="G14" s="27"/>
      <c r="H14" s="27"/>
      <c r="I14" s="27"/>
      <c r="J14" s="27"/>
      <c r="K14" s="67">
        <f>SUM(K13-I13)</f>
        <v>481.14400000032037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42456.934999999998</v>
      </c>
      <c r="P14" s="39" t="str">
        <f t="shared" si="5"/>
        <v>합계</v>
      </c>
      <c r="Q14" s="69">
        <f>SUM(Q5:Q13)</f>
        <v>18417818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-299.69999999832362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44</v>
      </c>
      <c r="Q19" s="48">
        <f>SUM(P19*1000)</f>
        <v>44000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200</v>
      </c>
      <c r="Q20" s="53">
        <f>SUM(P20*1000)</f>
        <v>200000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20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36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-66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275</v>
      </c>
      <c r="Q28" s="69">
        <f>SUM(Q19:Q27)</f>
        <v>244000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34228</v>
      </c>
      <c r="P31" s="103">
        <v>34309</v>
      </c>
      <c r="Q31" s="104">
        <f>P31-O31</f>
        <v>81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3</v>
      </c>
      <c r="F1" s="27"/>
      <c r="G1" s="27"/>
      <c r="H1" s="27"/>
      <c r="I1" s="134">
        <v>1032</v>
      </c>
      <c r="J1" s="27"/>
      <c r="K1" s="27"/>
      <c r="L1" s="31">
        <f>+ROUND(+O5*0.584/1000,3)</f>
        <v>9.1760000000000002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10.161</v>
      </c>
      <c r="M2" s="27" t="s">
        <v>7</v>
      </c>
      <c r="N2" s="139" t="s">
        <v>42</v>
      </c>
      <c r="O2" s="139"/>
      <c r="P2" s="139"/>
      <c r="Q2" s="139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8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20.321999999999999</v>
      </c>
      <c r="M3" s="27" t="s">
        <v>10</v>
      </c>
      <c r="N3" s="32"/>
      <c r="O3" s="32"/>
      <c r="P3" s="138" t="str">
        <f>+'(1)'!C1&amp;"년"&amp;'(1)'!E1&amp;"월"&amp;C1&amp;"일"</f>
        <v>2024년3월2일</v>
      </c>
      <c r="Q3" s="138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8617.0810000000001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7095.942</v>
      </c>
      <c r="J4" s="42" t="str">
        <f>+'[1](1)'!J4</f>
        <v>고액권</v>
      </c>
      <c r="K4" s="36">
        <v>175000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50007</v>
      </c>
      <c r="S4" s="41" t="s">
        <v>43</v>
      </c>
      <c r="T4" s="27">
        <v>40829</v>
      </c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4500</v>
      </c>
      <c r="L5" s="37"/>
      <c r="M5" s="82"/>
      <c r="N5" s="45" t="str">
        <f>+C4</f>
        <v>판매량</v>
      </c>
      <c r="O5" s="46">
        <f>SUM(D4+I4+D17+I17+D35+I35)</f>
        <v>15713.023000000001</v>
      </c>
      <c r="P5" s="47" t="str">
        <f>+E4</f>
        <v>고액권</v>
      </c>
      <c r="Q5" s="48">
        <f>SUM(F4+K4+F17+K17+F35+K35)</f>
        <v>325000</v>
      </c>
      <c r="R5" s="49">
        <v>11</v>
      </c>
      <c r="S5" s="41" t="s">
        <v>44</v>
      </c>
      <c r="T5" s="27">
        <v>18</v>
      </c>
      <c r="U5" s="27"/>
      <c r="V5" s="27"/>
    </row>
    <row r="6" spans="3:22" ht="16.5" customHeight="1">
      <c r="C6" s="83" t="str">
        <f>+'(1)'!C6</f>
        <v>외상전표</v>
      </c>
      <c r="D6" s="50">
        <v>97.54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49">
        <v>1.8</v>
      </c>
      <c r="S6" s="41" t="s">
        <v>45</v>
      </c>
      <c r="T6" s="129">
        <v>2.5</v>
      </c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97.54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8576533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F8+7146400</f>
        <v>15722933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15722933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272.95999999999998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-9553.5999999999985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272.95999999999998</v>
      </c>
      <c r="P11" s="51" t="str">
        <f t="shared" si="4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-9553.5999999999985</v>
      </c>
      <c r="P12" s="51" t="str">
        <f t="shared" si="4"/>
        <v>모바일</v>
      </c>
      <c r="Q12" s="53">
        <f>SUM(F11+K11+F24+K24+F42+K42)</f>
        <v>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8782612.7119999994</v>
      </c>
      <c r="E13" s="29" t="str">
        <f>+'[1](1)'!E13</f>
        <v>합계</v>
      </c>
      <c r="F13" s="61">
        <f>SUM(F4:F12)</f>
        <v>8782533</v>
      </c>
      <c r="G13" s="62"/>
      <c r="H13" s="29" t="str">
        <f t="shared" si="2"/>
        <v>합계</v>
      </c>
      <c r="I13" s="60">
        <f>SUM((I4-I5-I6-I7-I8-I9)*$I$1+I11)</f>
        <v>7323012.1440000003</v>
      </c>
      <c r="J13" s="29" t="str">
        <f t="shared" ref="J13" si="5">+E13</f>
        <v>합계</v>
      </c>
      <c r="K13" s="61">
        <f>IF(K8=0,0,SUM(K4:K12)-F8)</f>
        <v>7325900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-79.71199999935925</v>
      </c>
      <c r="G14" s="27"/>
      <c r="H14" s="27"/>
      <c r="I14" s="27"/>
      <c r="J14" s="27"/>
      <c r="K14" s="67">
        <f>SUM(K13-I13)</f>
        <v>2887.8559999996796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37292.849000000002</v>
      </c>
      <c r="P14" s="39" t="str">
        <f t="shared" si="4"/>
        <v>합계</v>
      </c>
      <c r="Q14" s="69">
        <f>SUM(Q5:Q13)</f>
        <v>16108433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2808.1440000003204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7</v>
      </c>
      <c r="Q19" s="48">
        <f>SUM(P19*1000)</f>
        <v>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64</v>
      </c>
      <c r="Q20" s="53">
        <f>SUM(P20*1000)</f>
        <v>64000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1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19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5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6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2"/>
      <c r="O26" s="143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-9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6" t="s">
        <v>40</v>
      </c>
      <c r="O28" s="137"/>
      <c r="P28" s="120">
        <v>93</v>
      </c>
      <c r="Q28" s="69">
        <v>71000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33190</v>
      </c>
      <c r="P31" s="103">
        <v>33237</v>
      </c>
      <c r="Q31" s="104">
        <f>P31-O31</f>
        <v>47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10.906000000000001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9.9369999999999994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198.73999999999998</v>
      </c>
      <c r="M3" s="18" t="s">
        <v>10</v>
      </c>
      <c r="N3" s="3"/>
      <c r="O3" s="3"/>
      <c r="P3" s="151" t="str">
        <f>+'(1)'!C1&amp;"년"&amp;'(1)'!E1&amp;"월"&amp;C1&amp;"일"</f>
        <v>2024년3월20일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10296.956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8378.3439999999991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29469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1600</v>
      </c>
      <c r="L5" s="2"/>
      <c r="M5" s="20"/>
      <c r="N5" s="45" t="str">
        <f>+C4</f>
        <v>판매량</v>
      </c>
      <c r="O5" s="46">
        <f>SUM(D4+I4+D17+I17+D35+I35)</f>
        <v>18675.3</v>
      </c>
      <c r="P5" s="47" t="str">
        <f>+E4</f>
        <v>고액권</v>
      </c>
      <c r="Q5" s="48">
        <f>SUM(F4+K4+F17+K17+F35+K35)</f>
        <v>270000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217.41499999999999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58.244999999999997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5600</v>
      </c>
      <c r="R6" s="7">
        <v>2.2999999999999998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275.65999999999997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10108919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18626469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18626469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206.03399999999999</v>
      </c>
      <c r="E10" s="42" t="str">
        <f>+'[1](1)'!E10</f>
        <v>OK케시백</v>
      </c>
      <c r="F10" s="44">
        <v>71326</v>
      </c>
      <c r="G10" s="27"/>
      <c r="H10" s="42" t="str">
        <f t="shared" si="3"/>
        <v>고객우대</v>
      </c>
      <c r="I10" s="50">
        <v>67.709999999999994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-7211.19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-2369.85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273.74399999999997</v>
      </c>
      <c r="P11" s="51" t="str">
        <f t="shared" si="5"/>
        <v>OK케시백</v>
      </c>
      <c r="Q11" s="53">
        <f>SUM(F10+K10+F23+K23+F41+K41)</f>
        <v>71326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-9581.0399999999991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10394875.122</v>
      </c>
      <c r="E13" s="29" t="str">
        <f>+'[1](1)'!E13</f>
        <v>합계</v>
      </c>
      <c r="F13" s="61">
        <f>SUM(F4:F12)</f>
        <v>10394245</v>
      </c>
      <c r="G13" s="62"/>
      <c r="H13" s="29" t="str">
        <f t="shared" si="3"/>
        <v>합계</v>
      </c>
      <c r="I13" s="60">
        <f>SUM((I4-I5-I6-I7-I8-I9)*$I$1+I11)</f>
        <v>8583972.3179999981</v>
      </c>
      <c r="J13" s="29" t="str">
        <f t="shared" ref="J13" si="6">+E13</f>
        <v>합계</v>
      </c>
      <c r="K13" s="61">
        <f>IF(K8=0,0,SUM(K4:K12)-F8)</f>
        <v>8584150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-630.12199999950826</v>
      </c>
      <c r="G14" s="27"/>
      <c r="H14" s="27"/>
      <c r="I14" s="27"/>
      <c r="J14" s="27"/>
      <c r="K14" s="67">
        <f>SUM(K13-I13)</f>
        <v>177.68200000189245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45617.88</v>
      </c>
      <c r="P14" s="39" t="str">
        <f t="shared" si="5"/>
        <v>합계</v>
      </c>
      <c r="Q14" s="69">
        <f>SUM(Q5:Q13)</f>
        <v>18978395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-452.43999999761581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150</v>
      </c>
      <c r="Q20" s="53">
        <f>SUM(P20*1000)</f>
        <v>150000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188</v>
      </c>
      <c r="Q28" s="69">
        <f>SUM(Q19:Q27)</f>
        <v>163000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34309</v>
      </c>
      <c r="P31" s="103">
        <v>34393</v>
      </c>
      <c r="Q31" s="104">
        <f>P31-O31</f>
        <v>84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11.176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9.9960000000000004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209.916</v>
      </c>
      <c r="M3" s="18" t="s">
        <v>10</v>
      </c>
      <c r="N3" s="3"/>
      <c r="O3" s="3"/>
      <c r="P3" s="151" t="str">
        <f>+'(1)'!C1&amp;"년"&amp;'(1)'!E1&amp;"월"&amp;C1&amp;"일"</f>
        <v>2024년3월21일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10445.974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8690.7060000000001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46020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19136.68</v>
      </c>
      <c r="P5" s="47" t="str">
        <f>+E4</f>
        <v>고액권</v>
      </c>
      <c r="Q5" s="48">
        <f>SUM(F4+K4+F17+K17+F35+K35)</f>
        <v>280000</v>
      </c>
      <c r="R5" s="7">
        <v>15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71.054000000000002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2.1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71.054000000000002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10479439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19306303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19306303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171.51300000000001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108.959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-6002.9549999999999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-3813.5650000000001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280.47199999999998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66101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-9816.5199999999986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10700914.484999999</v>
      </c>
      <c r="E13" s="29" t="str">
        <f>+'[1](1)'!E13</f>
        <v>합계</v>
      </c>
      <c r="F13" s="61">
        <f>SUM(F4:F12)</f>
        <v>10700540</v>
      </c>
      <c r="G13" s="62"/>
      <c r="H13" s="29" t="str">
        <f t="shared" si="3"/>
        <v>합계</v>
      </c>
      <c r="I13" s="60">
        <f>SUM((I4-I5-I6-I7-I8-I9)*$I$1+I11)</f>
        <v>8964995.0270000007</v>
      </c>
      <c r="J13" s="29" t="str">
        <f t="shared" ref="J13" si="6">+E13</f>
        <v>합계</v>
      </c>
      <c r="K13" s="61">
        <f>IF(K8=0,0,SUM(K4:K12)-F8)</f>
        <v>8964864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66101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-374.48499999940395</v>
      </c>
      <c r="G14" s="27"/>
      <c r="H14" s="27"/>
      <c r="I14" s="27"/>
      <c r="J14" s="27"/>
      <c r="K14" s="67">
        <f>SUM(K13-I13)</f>
        <v>-131.02700000070035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47380.358</v>
      </c>
      <c r="P14" s="39" t="str">
        <f t="shared" si="5"/>
        <v>합계</v>
      </c>
      <c r="Q14" s="69">
        <f>SUM(Q5:Q13)</f>
        <v>19665404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-505.51200000010431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132</v>
      </c>
      <c r="Q20" s="53">
        <f>SUM(P20*1000)</f>
        <v>132000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158</v>
      </c>
      <c r="Q28" s="69">
        <f>SUM(Q19:Q27)</f>
        <v>149000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34393</v>
      </c>
      <c r="P31" s="103">
        <v>34475</v>
      </c>
      <c r="Q31" s="104">
        <f>P31-O31</f>
        <v>82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10.343999999999999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10.012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220.26400000000001</v>
      </c>
      <c r="M3" s="18" t="s">
        <v>10</v>
      </c>
      <c r="N3" s="3"/>
      <c r="O3" s="3"/>
      <c r="P3" s="151" t="str">
        <f>+'(1)'!C1&amp;"년"&amp;'(1)'!E1&amp;"월"&amp;C1&amp;"일"</f>
        <v>2024년3월22일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9023.1239999999998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8689.2800000000007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28555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3700</v>
      </c>
      <c r="L5" s="2"/>
      <c r="M5" s="20"/>
      <c r="N5" s="45" t="str">
        <f>+C4</f>
        <v>판매량</v>
      </c>
      <c r="O5" s="46">
        <f>SUM(D4+I4+D17+I17+D35+I35)</f>
        <v>17712.404000000002</v>
      </c>
      <c r="P5" s="47" t="str">
        <f>+E4</f>
        <v>고액권</v>
      </c>
      <c r="Q5" s="48">
        <f>SUM(F4+K4+F17+K17+F35+K35)</f>
        <v>30000</v>
      </c>
      <c r="R5" s="7">
        <v>17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259.036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3700</v>
      </c>
      <c r="R6" s="7">
        <v>2.4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259.036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9052412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17963641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17963641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209.042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-7316.47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209.042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-7316.47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9037222.345999999</v>
      </c>
      <c r="E13" s="29" t="str">
        <f>+'[1](1)'!E13</f>
        <v>합계</v>
      </c>
      <c r="F13" s="61">
        <f>SUM(F4:F12)</f>
        <v>9059412</v>
      </c>
      <c r="G13" s="62"/>
      <c r="H13" s="29" t="str">
        <f t="shared" si="3"/>
        <v>합계</v>
      </c>
      <c r="I13" s="60">
        <f>SUM((I4-I5-I6-I7-I8-I9)*$I$1+I11)</f>
        <v>8967336.9600000009</v>
      </c>
      <c r="J13" s="29" t="str">
        <f t="shared" ref="J13" si="6">+E13</f>
        <v>합계</v>
      </c>
      <c r="K13" s="61">
        <f>IF(K8=0,0,SUM(K4:K12)-F8)</f>
        <v>8944929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22189.654000001028</v>
      </c>
      <c r="G14" s="27"/>
      <c r="H14" s="27"/>
      <c r="I14" s="27"/>
      <c r="J14" s="27"/>
      <c r="K14" s="67">
        <f>SUM(K13-I13)</f>
        <v>-22407.960000000894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45043.634000000005</v>
      </c>
      <c r="P14" s="39" t="str">
        <f t="shared" si="5"/>
        <v>합계</v>
      </c>
      <c r="Q14" s="69">
        <f>SUM(Q5:Q13)</f>
        <v>18004341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-218.30599999986589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66</v>
      </c>
      <c r="Q28" s="69">
        <f>SUM(Q19:Q27)</f>
        <v>48000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34475</v>
      </c>
      <c r="P31" s="103">
        <v>34507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10.188000000000001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10.02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230.45999999999998</v>
      </c>
      <c r="M3" s="18" t="s">
        <v>10</v>
      </c>
      <c r="N3" s="3"/>
      <c r="O3" s="3"/>
      <c r="P3" s="151" t="str">
        <f>+'(1)'!C1&amp;"년"&amp;'(1)'!E1&amp;"월"&amp;C1&amp;"일"</f>
        <v>2024년3월23일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9400.4259999999995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8045.1620000000003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48172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3600</v>
      </c>
      <c r="L5" s="2"/>
      <c r="M5" s="20"/>
      <c r="N5" s="45" t="str">
        <f>+C4</f>
        <v>판매량</v>
      </c>
      <c r="O5" s="46">
        <f>SUM(D4+I4+D17+I17+D35+I35)</f>
        <v>17445.588</v>
      </c>
      <c r="P5" s="47" t="str">
        <f>+E4</f>
        <v>고액권</v>
      </c>
      <c r="Q5" s="48">
        <f>SUM(F4+K4+F17+K17+F35+K35)</f>
        <v>230000</v>
      </c>
      <c r="R5" s="7">
        <v>20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43.893999999999998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6600</v>
      </c>
      <c r="R6" s="7">
        <v>2.6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43.893999999999998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9477948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17694864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17694864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100.389</v>
      </c>
      <c r="E10" s="42" t="str">
        <f>+'[1](1)'!E10</f>
        <v>OK케시백</v>
      </c>
      <c r="F10" s="44">
        <v>21439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-3513.6149999999998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100.389</v>
      </c>
      <c r="P11" s="51" t="str">
        <f t="shared" si="5"/>
        <v>OK케시백</v>
      </c>
      <c r="Q11" s="53">
        <f>SUM(F10+K10+F23+K23+F41+K41)</f>
        <v>23439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-3513.6149999999998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9652427.4089999981</v>
      </c>
      <c r="E13" s="29" t="str">
        <f>+'[1](1)'!E13</f>
        <v>합계</v>
      </c>
      <c r="F13" s="61">
        <f>SUM(F4:F12)</f>
        <v>9652387</v>
      </c>
      <c r="G13" s="62"/>
      <c r="H13" s="29" t="str">
        <f t="shared" si="3"/>
        <v>합계</v>
      </c>
      <c r="I13" s="60">
        <f>SUM((I4-I5-I6-I7-I8-I9)*$I$1+I11)</f>
        <v>8302607.1840000004</v>
      </c>
      <c r="J13" s="29" t="str">
        <f t="shared" ref="J13" si="6">+E13</f>
        <v>합계</v>
      </c>
      <c r="K13" s="61">
        <f>IF(K8=0,0,SUM(K4:K12)-F8)</f>
        <v>8302516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-40.408999998122454</v>
      </c>
      <c r="G14" s="27"/>
      <c r="H14" s="27"/>
      <c r="I14" s="27"/>
      <c r="J14" s="27"/>
      <c r="K14" s="67">
        <f>SUM(K13-I13)</f>
        <v>-91.184000000357628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48691.466999999997</v>
      </c>
      <c r="P14" s="39" t="str">
        <f t="shared" si="5"/>
        <v>합계</v>
      </c>
      <c r="Q14" s="69">
        <f>SUM(Q5:Q13)</f>
        <v>17954903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-131.59299999848008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32</v>
      </c>
      <c r="Q19" s="48">
        <f>SUM(P19*1000)</f>
        <v>32000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208</v>
      </c>
      <c r="Q20" s="53">
        <f>SUM(P20*1000)</f>
        <v>208000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36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24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301</v>
      </c>
      <c r="Q28" s="69">
        <f>SUM(Q19:Q27)</f>
        <v>240000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34507</v>
      </c>
      <c r="P31" s="103">
        <v>34616</v>
      </c>
      <c r="Q31" s="104">
        <f>P31-O31</f>
        <v>109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7.17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9.9009999999999998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237.624</v>
      </c>
      <c r="M3" s="18" t="s">
        <v>10</v>
      </c>
      <c r="N3" s="3"/>
      <c r="O3" s="3"/>
      <c r="P3" s="151" t="str">
        <f>+'(1)'!C1&amp;"년"&amp;'(1)'!E1&amp;"월"&amp;C1&amp;"일"</f>
        <v>2024년3월24일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7160.4110000000001</v>
      </c>
      <c r="E4" s="34" t="str">
        <f>+'[1](1)'!E4</f>
        <v>고액권</v>
      </c>
      <c r="F4" s="36">
        <v>45000</v>
      </c>
      <c r="G4" s="27"/>
      <c r="H4" s="34" t="str">
        <f>+C4</f>
        <v>판매량</v>
      </c>
      <c r="I4" s="35">
        <v>5116.4250000000002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35251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12276.835999999999</v>
      </c>
      <c r="P5" s="47" t="str">
        <f>+E4</f>
        <v>고액권</v>
      </c>
      <c r="Q5" s="48">
        <f>SUM(F4+K4+F17+K17+F35+K35)</f>
        <v>100000</v>
      </c>
      <c r="R5" s="7">
        <v>20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19.391999999999999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2.7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19.391999999999999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7312874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12511093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12511093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27000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7369531.608</v>
      </c>
      <c r="E13" s="29" t="str">
        <f>+'[1](1)'!E13</f>
        <v>합계</v>
      </c>
      <c r="F13" s="61">
        <f>SUM(F4:F12)</f>
        <v>7368874</v>
      </c>
      <c r="G13" s="62"/>
      <c r="H13" s="29" t="str">
        <f t="shared" si="3"/>
        <v>합계</v>
      </c>
      <c r="I13" s="60">
        <f>SUM((I4-I5-I6-I7-I8-I9)*$I$1+I11)</f>
        <v>5280150.6000000006</v>
      </c>
      <c r="J13" s="29" t="str">
        <f t="shared" ref="J13" si="6">+E13</f>
        <v>합계</v>
      </c>
      <c r="K13" s="61">
        <f>IF(K8=0,0,SUM(K4:K12)-F8)</f>
        <v>5280219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-657.60800000000745</v>
      </c>
      <c r="G14" s="27"/>
      <c r="H14" s="27"/>
      <c r="I14" s="27"/>
      <c r="J14" s="27"/>
      <c r="K14" s="67">
        <f>SUM(K13-I13)</f>
        <v>68.399999999441206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36772.331999999995</v>
      </c>
      <c r="P14" s="39" t="str">
        <f t="shared" si="5"/>
        <v>합계</v>
      </c>
      <c r="Q14" s="69">
        <f>SUM(Q5:Q13)</f>
        <v>12649093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-589.20800000056624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118</v>
      </c>
      <c r="Q20" s="53">
        <f>SUM(P20*1000)</f>
        <v>118000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125</v>
      </c>
      <c r="Q28" s="69">
        <f>SUM(Q19:Q27)</f>
        <v>126000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34616</v>
      </c>
      <c r="P31" s="103">
        <v>34695</v>
      </c>
      <c r="Q31" s="104">
        <f>P31-O31</f>
        <v>79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10.451000000000001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9.923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248.07499999999999</v>
      </c>
      <c r="M3" s="18" t="s">
        <v>10</v>
      </c>
      <c r="N3" s="3"/>
      <c r="O3" s="3"/>
      <c r="P3" s="151" t="str">
        <f>+'(1)'!C1&amp;"년"&amp;'(1)'!E1&amp;"월"&amp;C1&amp;"일"</f>
        <v>2024년3월25일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9551.3359999999993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8344.3680000000004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16693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17895.703999999998</v>
      </c>
      <c r="P5" s="47" t="str">
        <f>+E4</f>
        <v>고액권</v>
      </c>
      <c r="Q5" s="48">
        <f>SUM(F4+K4+F17+K17+F35+K35)</f>
        <v>300000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177.864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39.156999999999996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2.7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217.02100000000002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9498422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17911179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17911179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403.661</v>
      </c>
      <c r="E10" s="42" t="str">
        <f>+'[1](1)'!E10</f>
        <v>OK케시백</v>
      </c>
      <c r="F10" s="44">
        <v>4000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-14128.135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403.661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-14128.135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9659294.9690000005</v>
      </c>
      <c r="E13" s="29" t="str">
        <f>+'[1](1)'!E13</f>
        <v>합계</v>
      </c>
      <c r="F13" s="61">
        <f>SUM(F4:F12)</f>
        <v>9658422</v>
      </c>
      <c r="G13" s="62"/>
      <c r="H13" s="29" t="str">
        <f t="shared" si="3"/>
        <v>합계</v>
      </c>
      <c r="I13" s="60">
        <f>SUM((I4-I5-I6-I7-I8-I9)*$I$1+I11)</f>
        <v>8570977.7520000003</v>
      </c>
      <c r="J13" s="29" t="str">
        <f t="shared" ref="J13" si="6">+E13</f>
        <v>합계</v>
      </c>
      <c r="K13" s="61">
        <f>IF(K8=0,0,SUM(K4:K12)-F8)</f>
        <v>8571757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-872.96900000050664</v>
      </c>
      <c r="G14" s="27"/>
      <c r="H14" s="27"/>
      <c r="I14" s="27"/>
      <c r="J14" s="27"/>
      <c r="K14" s="67">
        <f>SUM(K13-I13)</f>
        <v>779.24799999967217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38907.91399999999</v>
      </c>
      <c r="P14" s="39" t="str">
        <f t="shared" si="5"/>
        <v>합계</v>
      </c>
      <c r="Q14" s="69">
        <f>SUM(Q5:Q13)</f>
        <v>18230179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-93.721000000834465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39</v>
      </c>
      <c r="Q28" s="69">
        <f>SUM(Q19:Q27)</f>
        <v>23000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34695</v>
      </c>
      <c r="P31" s="103">
        <v>34707</v>
      </c>
      <c r="Q31" s="104">
        <f>P31-O31</f>
        <v>12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10.773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9.9559999999999995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258.85599999999999</v>
      </c>
      <c r="M3" s="18" t="s">
        <v>10</v>
      </c>
      <c r="N3" s="3"/>
      <c r="O3" s="3"/>
      <c r="P3" s="151" t="str">
        <f>+'(1)'!C1&amp;"년"&amp;'(1)'!E1&amp;"월"&amp;C1&amp;"일"</f>
        <v>2024년3월26일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10622.751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7823.89</v>
      </c>
      <c r="J4" s="42" t="str">
        <f>+'[1](1)'!J4</f>
        <v>고액권</v>
      </c>
      <c r="K4" s="36">
        <v>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35228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4100</v>
      </c>
      <c r="L5" s="2"/>
      <c r="M5" s="20"/>
      <c r="N5" s="45" t="str">
        <f>+C4</f>
        <v>판매량</v>
      </c>
      <c r="O5" s="46">
        <f>SUM(D4+I4+D17+I17+D35+I35)</f>
        <v>18446.641</v>
      </c>
      <c r="P5" s="47" t="str">
        <f>+E4</f>
        <v>고액권</v>
      </c>
      <c r="Q5" s="48">
        <f>SUM(F4+K4+F17+K17+F35+K35)</f>
        <v>335000</v>
      </c>
      <c r="R5" s="7">
        <v>18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169.71199999999999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5100</v>
      </c>
      <c r="R6" s="7">
        <v>2.4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169.71199999999999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10514032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18487586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18487586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358.38900000000001</v>
      </c>
      <c r="E10" s="42" t="str">
        <f>+'[1](1)'!E10</f>
        <v>OK케시백</v>
      </c>
      <c r="F10" s="44">
        <v>13810</v>
      </c>
      <c r="G10" s="27"/>
      <c r="H10" s="42" t="str">
        <f t="shared" si="3"/>
        <v>고객우대</v>
      </c>
      <c r="I10" s="50">
        <v>50.578000000000003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-12543.615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-1770.23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408.96699999999998</v>
      </c>
      <c r="P11" s="51" t="str">
        <f t="shared" si="5"/>
        <v>OK케시백</v>
      </c>
      <c r="Q11" s="53">
        <f>SUM(F10+K10+F23+K23+F41+K41)</f>
        <v>13810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-14313.844999999999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10774992.633000001</v>
      </c>
      <c r="E13" s="29" t="str">
        <f>+'[1](1)'!E13</f>
        <v>합계</v>
      </c>
      <c r="F13" s="61">
        <f>SUM(F4:F12)</f>
        <v>10773842</v>
      </c>
      <c r="G13" s="62"/>
      <c r="H13" s="29" t="str">
        <f t="shared" si="3"/>
        <v>합계</v>
      </c>
      <c r="I13" s="60">
        <f>SUM((I4-I5-I6-I7-I8-I9)*$I$1+I11)</f>
        <v>8072484.25</v>
      </c>
      <c r="J13" s="29" t="str">
        <f t="shared" ref="J13" si="6">+E13</f>
        <v>합계</v>
      </c>
      <c r="K13" s="61">
        <f>IF(K8=0,0,SUM(K4:K12)-F8)</f>
        <v>8072654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-1150.6330000013113</v>
      </c>
      <c r="G14" s="27"/>
      <c r="H14" s="27"/>
      <c r="I14" s="27"/>
      <c r="J14" s="27"/>
      <c r="K14" s="67">
        <f>SUM(K13-I13)</f>
        <v>169.75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40516.941999999995</v>
      </c>
      <c r="P14" s="39" t="str">
        <f t="shared" si="5"/>
        <v>합계</v>
      </c>
      <c r="Q14" s="69">
        <f>SUM(Q5:Q13)</f>
        <v>18846496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-980.8830000013113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96</v>
      </c>
      <c r="Q20" s="53">
        <f>SUM(P20*1000)</f>
        <v>96000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169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34707</v>
      </c>
      <c r="P31" s="103">
        <v>34754</v>
      </c>
      <c r="Q31" s="104">
        <f>P31-O31</f>
        <v>47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10.356999999999999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9.9710000000000001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269.21699999999998</v>
      </c>
      <c r="M3" s="18" t="s">
        <v>10</v>
      </c>
      <c r="N3" s="3"/>
      <c r="O3" s="3"/>
      <c r="P3" s="151" t="str">
        <f>+'(1)'!C1&amp;"년"&amp;'(1)'!E1&amp;"월"&amp;C1&amp;"일"</f>
        <v>2024년3월27일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9757.7579999999998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7977.51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54226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2300</v>
      </c>
      <c r="L5" s="2"/>
      <c r="M5" s="20"/>
      <c r="N5" s="45" t="str">
        <f>+C4</f>
        <v>판매량</v>
      </c>
      <c r="O5" s="46">
        <f>SUM(D4+I4+D17+I17+D35+I35)</f>
        <v>17735.268</v>
      </c>
      <c r="P5" s="47" t="str">
        <f>+E4</f>
        <v>고액권</v>
      </c>
      <c r="Q5" s="48">
        <f>SUM(F4+K4+F17+K17+F35+K35)</f>
        <v>265000</v>
      </c>
      <c r="R5" s="7">
        <v>17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144.07499999999999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22.779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2300</v>
      </c>
      <c r="R6" s="7">
        <v>3.3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166.85399999999998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55.031999999999996</v>
      </c>
      <c r="E8" s="42" t="str">
        <f>+'[1](1)'!E8</f>
        <v>신용카드</v>
      </c>
      <c r="F8" s="44">
        <v>9679849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17790795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55.031999999999996</v>
      </c>
      <c r="P9" s="51" t="str">
        <f t="shared" si="5"/>
        <v>신용카드</v>
      </c>
      <c r="Q9" s="53">
        <f>IF(K8=0,F8,IF(F21=0,K8,IF(K21=0,F21,K21)))</f>
        <v>17790795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217.846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46.009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-7624.6100000000006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-1610.3150000000001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263.85500000000002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-9234.9250000000011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9856903.222000001</v>
      </c>
      <c r="E13" s="29" t="str">
        <f>+'[1](1)'!E13</f>
        <v>합계</v>
      </c>
      <c r="F13" s="61">
        <f>SUM(F4:F12)</f>
        <v>9854849</v>
      </c>
      <c r="G13" s="62"/>
      <c r="H13" s="29" t="str">
        <f t="shared" si="3"/>
        <v>합계</v>
      </c>
      <c r="I13" s="60">
        <f>SUM((I4-I5-I6-I7-I8-I9)*$I$1+I11)</f>
        <v>8207672.0769999996</v>
      </c>
      <c r="J13" s="29" t="str">
        <f t="shared" ref="J13" si="6">+E13</f>
        <v>합계</v>
      </c>
      <c r="K13" s="61">
        <f>IF(K8=0,0,SUM(K4:K12)-F8)</f>
        <v>8208246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-2054.2220000009984</v>
      </c>
      <c r="G14" s="27"/>
      <c r="H14" s="27"/>
      <c r="I14" s="27"/>
      <c r="J14" s="27"/>
      <c r="K14" s="67">
        <f>SUM(K13-I13)</f>
        <v>573.92300000041723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43305.221000000005</v>
      </c>
      <c r="P14" s="39" t="str">
        <f t="shared" si="5"/>
        <v>합계</v>
      </c>
      <c r="Q14" s="69">
        <f>SUM(Q5:Q13)</f>
        <v>18063095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-1480.2990000005811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111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34754</v>
      </c>
      <c r="P31" s="103">
        <v>34791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10.77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280</v>
      </c>
      <c r="M3" s="18" t="s">
        <v>10</v>
      </c>
      <c r="N3" s="3"/>
      <c r="O3" s="3"/>
      <c r="P3" s="151" t="str">
        <f>+'(1)'!C1&amp;"년"&amp;'(1)'!E1&amp;"월"&amp;C1&amp;"일"</f>
        <v>2024년3월28일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9854.4609999999993</v>
      </c>
      <c r="E4" s="34" t="str">
        <f>+'[1](1)'!E4</f>
        <v>고액권</v>
      </c>
      <c r="F4" s="36">
        <v>115000</v>
      </c>
      <c r="G4" s="27"/>
      <c r="H4" s="34" t="str">
        <f>+C4</f>
        <v>판매량</v>
      </c>
      <c r="I4" s="35">
        <v>8586.5190000000002</v>
      </c>
      <c r="J4" s="42" t="str">
        <f>+'[1](1)'!J4</f>
        <v>고액권</v>
      </c>
      <c r="K4" s="36">
        <v>230000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35746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4800</v>
      </c>
      <c r="L5" s="2"/>
      <c r="M5" s="20"/>
      <c r="N5" s="45" t="str">
        <f>+C4</f>
        <v>판매량</v>
      </c>
      <c r="O5" s="46">
        <f>SUM(D4+I4+D17+I17+D35+I35)</f>
        <v>18440.98</v>
      </c>
      <c r="P5" s="47" t="str">
        <f>+E4</f>
        <v>고액권</v>
      </c>
      <c r="Q5" s="48">
        <f>SUM(F4+K4+F17+K17+F35+K35)</f>
        <v>345000</v>
      </c>
      <c r="R5" s="7">
        <v>19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168.792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6800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168.792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9824441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18449732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18449732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150.727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46.015000000000001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-5275.4449999999997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-1610.5250000000001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196.74200000000002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-6885.97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9990334.9629999995</v>
      </c>
      <c r="E13" s="29" t="str">
        <f>+'[1](1)'!E13</f>
        <v>합계</v>
      </c>
      <c r="F13" s="61">
        <f>SUM(F4:F12)</f>
        <v>9991441</v>
      </c>
      <c r="G13" s="62"/>
      <c r="H13" s="29" t="str">
        <f t="shared" si="3"/>
        <v>합계</v>
      </c>
      <c r="I13" s="60">
        <f>SUM((I4-I5-I6-I7-I8-I9)*$I$1+I11)</f>
        <v>8859677.0830000006</v>
      </c>
      <c r="J13" s="29" t="str">
        <f t="shared" ref="J13" si="6">+E13</f>
        <v>합계</v>
      </c>
      <c r="K13" s="61">
        <f>IF(K8=0,0,SUM(K4:K12)-F8)</f>
        <v>8860091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1106.0370000004768</v>
      </c>
      <c r="G14" s="27"/>
      <c r="H14" s="27"/>
      <c r="I14" s="27"/>
      <c r="J14" s="27"/>
      <c r="K14" s="67">
        <f>SUM(K13-I13)</f>
        <v>413.91699999943376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47930.593999999997</v>
      </c>
      <c r="P14" s="39" t="str">
        <f t="shared" si="5"/>
        <v>합계</v>
      </c>
      <c r="Q14" s="69">
        <f>SUM(Q5:Q13)</f>
        <v>18851532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1519.9539999999106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50</v>
      </c>
      <c r="Q20" s="53">
        <f>SUM(P20*1000)</f>
        <v>50000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108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34791</v>
      </c>
      <c r="P31" s="103">
        <v>34816</v>
      </c>
      <c r="Q31" s="104">
        <f>P31-O31</f>
        <v>25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12.127000000000001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10.073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292.11700000000002</v>
      </c>
      <c r="M3" s="18" t="s">
        <v>10</v>
      </c>
      <c r="N3" s="3"/>
      <c r="O3" s="3"/>
      <c r="P3" s="151" t="str">
        <f>+'(1)'!C1&amp;"년"&amp;'(1)'!E1&amp;"월"&amp;C1&amp;"일"</f>
        <v>2024년3월29일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11699.953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9065.1190000000006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51428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20765.072</v>
      </c>
      <c r="P5" s="47" t="str">
        <f>+E4</f>
        <v>고액권</v>
      </c>
      <c r="Q5" s="48">
        <f>SUM(F4+K4+F17+K17+F35+K35)</f>
        <v>345000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291.12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2.2000000000000002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291.12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11459159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20679910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20679910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214.87799999999999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16864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-7520.73</v>
      </c>
      <c r="E11" s="42" t="str">
        <f>+'[1](1)'!E11</f>
        <v>모바일</v>
      </c>
      <c r="F11" s="44">
        <v>35000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214.87799999999999</v>
      </c>
      <c r="P11" s="51" t="str">
        <f t="shared" si="5"/>
        <v>OK케시백</v>
      </c>
      <c r="Q11" s="53">
        <f>SUM(F10+K10+F23+K23+F41+K41)</f>
        <v>16864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39327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-7520.73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11766394.925999999</v>
      </c>
      <c r="E13" s="29" t="str">
        <f>+'[1](1)'!E13</f>
        <v>합계</v>
      </c>
      <c r="F13" s="61">
        <f>SUM(F4:F12)</f>
        <v>11761486</v>
      </c>
      <c r="G13" s="62"/>
      <c r="H13" s="29" t="str">
        <f t="shared" si="3"/>
        <v>합계</v>
      </c>
      <c r="I13" s="60">
        <f>SUM((I4-I5-I6-I7-I8-I9)*$I$1+I11)</f>
        <v>9355202.8080000002</v>
      </c>
      <c r="J13" s="29" t="str">
        <f t="shared" ref="J13" si="6">+E13</f>
        <v>합계</v>
      </c>
      <c r="K13" s="61">
        <f>IF(K8=0,0,SUM(K4:K12)-F8)</f>
        <v>9358615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39327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-4908.9259999990463</v>
      </c>
      <c r="G14" s="27"/>
      <c r="H14" s="27"/>
      <c r="I14" s="27"/>
      <c r="J14" s="27"/>
      <c r="K14" s="67">
        <f>SUM(K13-I13)</f>
        <v>3412.1919999998063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53901.126000000004</v>
      </c>
      <c r="P14" s="39" t="str">
        <f t="shared" si="5"/>
        <v>합계</v>
      </c>
      <c r="Q14" s="69">
        <f>SUM(Q5:Q13)</f>
        <v>21120101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-1496.73399999924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37</v>
      </c>
      <c r="Q19" s="48">
        <f>SUM(P19*1000)</f>
        <v>37000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193</v>
      </c>
      <c r="Q20" s="53">
        <f>SUM(P20*1000)</f>
        <v>193000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41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-42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295</v>
      </c>
      <c r="Q28" s="69">
        <f>SUM(Q19:Q27)</f>
        <v>230000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34816</v>
      </c>
      <c r="P31" s="103">
        <v>34926</v>
      </c>
      <c r="Q31" s="104">
        <f>P31-O31</f>
        <v>110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0" sqref="K10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1">
        <f>+ROUND(+O5*0.584/1000,3)</f>
        <v>6.5739999999999998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8.9649999999999999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26.895</v>
      </c>
      <c r="M3" s="18" t="s">
        <v>10</v>
      </c>
      <c r="N3" s="3"/>
      <c r="O3" s="3"/>
      <c r="P3" s="151" t="str">
        <f>+'(1)'!C1&amp;"년"&amp;'(1)'!E1&amp;"월"&amp;C1&amp;"일"</f>
        <v>2024년3월3일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7168.5259999999998</v>
      </c>
      <c r="E4" s="34" t="str">
        <f>+'[1](1)'!E4</f>
        <v>고액권</v>
      </c>
      <c r="F4" s="36">
        <v>50000</v>
      </c>
      <c r="G4" s="27"/>
      <c r="H4" s="34" t="str">
        <f>+C4</f>
        <v>판매량</v>
      </c>
      <c r="I4" s="35">
        <v>4088.194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39247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11256.72</v>
      </c>
      <c r="P5" s="47" t="str">
        <f>+E4</f>
        <v>고액권</v>
      </c>
      <c r="Q5" s="48">
        <f>SUM(F4+K4+F17+K17+F35+K35)</f>
        <v>230000</v>
      </c>
      <c r="R5" s="7">
        <v>13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2.1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7323461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11357990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135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11357990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56.253999999999998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-1968.8899999999999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56.253999999999998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-1968.8899999999999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7397918.8319999995</v>
      </c>
      <c r="E13" s="29" t="str">
        <f>+'[1](1)'!E13</f>
        <v>합계</v>
      </c>
      <c r="F13" s="61">
        <f>SUM(F4:F12)</f>
        <v>7397461</v>
      </c>
      <c r="G13" s="62"/>
      <c r="H13" s="29" t="str">
        <f t="shared" si="2"/>
        <v>합계</v>
      </c>
      <c r="I13" s="60">
        <f>SUM((I4-I5-I6-I7-I8-I9)*$I$1+I11)</f>
        <v>4217047.318</v>
      </c>
      <c r="J13" s="29" t="str">
        <f t="shared" ref="J13" si="5">+E13</f>
        <v>합계</v>
      </c>
      <c r="K13" s="61">
        <f>IF(K8=0,0,SUM(K4:K12)-F8)</f>
        <v>4216029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-457.83199999947101</v>
      </c>
      <c r="G14" s="27"/>
      <c r="H14" s="27"/>
      <c r="I14" s="27"/>
      <c r="J14" s="27"/>
      <c r="K14" s="67">
        <f>SUM(K13-I13)</f>
        <v>-1018.3179999999702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31801.269999999997</v>
      </c>
      <c r="P14" s="39" t="str">
        <f t="shared" si="4"/>
        <v>합계</v>
      </c>
      <c r="Q14" s="69">
        <f>SUM(Q5:Q13)</f>
        <v>11613490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-1476.1499999994412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99</v>
      </c>
      <c r="Q20" s="53">
        <f>SUM(P20*1000)</f>
        <v>99000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19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145</v>
      </c>
      <c r="Q28" s="69">
        <f>SUM(Q19:Q27)</f>
        <v>114000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33237</v>
      </c>
      <c r="P31" s="103">
        <v>33304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H14" sqref="H1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10.913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10.101000000000001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303.03000000000003</v>
      </c>
      <c r="M3" s="18" t="s">
        <v>10</v>
      </c>
      <c r="N3" s="3"/>
      <c r="O3" s="3"/>
      <c r="P3" s="151" t="str">
        <f>+'(1)'!C1&amp;"년"&amp;'(1)'!E1&amp;"월"&amp;C1&amp;"일"</f>
        <v>2024년3월30일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9265.9809999999998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9421.1620000000003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32609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18687.143</v>
      </c>
      <c r="P5" s="47" t="str">
        <f>+E4</f>
        <v>고액권</v>
      </c>
      <c r="Q5" s="48">
        <f>SUM(F4+K4+F17+K17+F35+K35)</f>
        <v>395000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23.14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2.4</v>
      </c>
      <c r="S6" s="6" t="s">
        <v>4</v>
      </c>
      <c r="T6" s="130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23.14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9265946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18802224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60000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18802224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109.108</v>
      </c>
      <c r="E10" s="42" t="str">
        <f>+'[1](1)'!E10</f>
        <v>OK케시백</v>
      </c>
      <c r="F10" s="44">
        <v>11000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-3818.78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109.108</v>
      </c>
      <c r="P11" s="51" t="str">
        <f t="shared" si="5"/>
        <v>OK케시백</v>
      </c>
      <c r="Q11" s="53">
        <f>SUM(F10+K10+F23+K23+F41+K41)</f>
        <v>11000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-3818.78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9534793.1320000011</v>
      </c>
      <c r="E13" s="29" t="str">
        <f>+'[1](1)'!E13</f>
        <v>합계</v>
      </c>
      <c r="F13" s="61">
        <f>SUM(F4:F12)</f>
        <v>9554946</v>
      </c>
      <c r="G13" s="62"/>
      <c r="H13" s="29" t="str">
        <f t="shared" si="3"/>
        <v>합계</v>
      </c>
      <c r="I13" s="60">
        <f>SUM((I4-I5-I6-I7-I8-I9)*$I$1+I11)</f>
        <v>9722639.1840000004</v>
      </c>
      <c r="J13" s="29" t="str">
        <f t="shared" ref="J13" si="6">+E13</f>
        <v>합계</v>
      </c>
      <c r="K13" s="61">
        <f>IF(K8=0,0,SUM(K4:K12)-F8)</f>
        <v>9721278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20152.867999998853</v>
      </c>
      <c r="G14" s="27"/>
      <c r="H14" s="27"/>
      <c r="I14" s="27"/>
      <c r="J14" s="27"/>
      <c r="K14" s="67">
        <f>SUM(K13-I13)</f>
        <v>-1361.1840000003576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52173.229000000007</v>
      </c>
      <c r="P14" s="39" t="str">
        <f t="shared" si="5"/>
        <v>합계</v>
      </c>
      <c r="Q14" s="69">
        <f>SUM(Q5:Q13)</f>
        <v>19276224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18791.683999998495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163</v>
      </c>
      <c r="Q20" s="53">
        <f>SUM(P20*1000)</f>
        <v>163000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25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240</v>
      </c>
      <c r="Q28" s="69">
        <f>SUM(Q19:Q27)</f>
        <v>182000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34926</v>
      </c>
      <c r="P31" s="103">
        <v>35052</v>
      </c>
      <c r="Q31" s="104">
        <f>P31-O31</f>
        <v>126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4.08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9.907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307.11700000000002</v>
      </c>
      <c r="M3" s="18" t="s">
        <v>10</v>
      </c>
      <c r="N3" s="3"/>
      <c r="O3" s="3"/>
      <c r="P3" s="151" t="str">
        <f>+'(1)'!C1&amp;"년"&amp;'(1)'!E1&amp;"월"&amp;C1&amp;"일"</f>
        <v>2024년3월31일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6196.143</v>
      </c>
      <c r="E4" s="34" t="str">
        <f>+'[1](1)'!E4</f>
        <v>고액권</v>
      </c>
      <c r="F4" s="36">
        <v>260000</v>
      </c>
      <c r="G4" s="27"/>
      <c r="H4" s="34" t="str">
        <f>+C4</f>
        <v>판매량</v>
      </c>
      <c r="I4" s="35">
        <v>789.61300000000006</v>
      </c>
      <c r="J4" s="42" t="str">
        <f>+'[1](1)'!J4</f>
        <v>고액권</v>
      </c>
      <c r="K4" s="36">
        <v>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54450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6985.7560000000003</v>
      </c>
      <c r="P5" s="47" t="str">
        <f>+E4</f>
        <v>고액권</v>
      </c>
      <c r="Q5" s="48">
        <f>SUM(F4+K4+F17+K17+F35+K35)</f>
        <v>295000</v>
      </c>
      <c r="R5" s="7">
        <v>19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6048550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F8+779639</f>
        <v>6828189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6828189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69.593000000000004</v>
      </c>
      <c r="E10" s="42" t="str">
        <f>+'[1](1)'!E10</f>
        <v>OK케시백</v>
      </c>
      <c r="F10" s="44">
        <v>25800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-2435.7550000000001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69.593000000000004</v>
      </c>
      <c r="P11" s="51" t="str">
        <f t="shared" si="5"/>
        <v>OK케시백</v>
      </c>
      <c r="Q11" s="53">
        <f>SUM(F10+K10+F23+K23+F41+K41)</f>
        <v>25800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-2435.7550000000001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6391983.8210000005</v>
      </c>
      <c r="E13" s="29" t="str">
        <f>+'[1](1)'!E13</f>
        <v>합계</v>
      </c>
      <c r="F13" s="61">
        <f>SUM(F4:F12)</f>
        <v>6391350</v>
      </c>
      <c r="G13" s="62"/>
      <c r="H13" s="29" t="str">
        <f t="shared" si="3"/>
        <v>합계</v>
      </c>
      <c r="I13" s="60">
        <f>SUM((I4-I5-I6-I7-I8-I9)*$I$1+I11)</f>
        <v>814880.61600000004</v>
      </c>
      <c r="J13" s="29" t="str">
        <f t="shared" ref="J13" si="6">+E13</f>
        <v>합계</v>
      </c>
      <c r="K13" s="61">
        <f>IF(K8=0,0,SUM(K4:K12)-F8)</f>
        <v>814639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-633.82100000046194</v>
      </c>
      <c r="G14" s="27"/>
      <c r="H14" s="27"/>
      <c r="I14" s="27"/>
      <c r="J14" s="27"/>
      <c r="K14" s="67">
        <f>SUM(K13-I13)</f>
        <v>-241.61600000003818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18521.512999999999</v>
      </c>
      <c r="P14" s="39" t="str">
        <f t="shared" si="5"/>
        <v>합계</v>
      </c>
      <c r="Q14" s="69">
        <f>SUM(Q5:Q13)</f>
        <v>7205989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-875.43700000050012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40" t="s">
        <v>37</v>
      </c>
      <c r="O19" s="141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6" t="s">
        <v>38</v>
      </c>
      <c r="O20" s="147"/>
      <c r="P20" s="118">
        <v>134</v>
      </c>
      <c r="Q20" s="53">
        <f>SUM(P20*1000)</f>
        <v>134000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6" t="s">
        <v>57</v>
      </c>
      <c r="O21" s="147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8" t="s">
        <v>59</v>
      </c>
      <c r="O22" s="143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2" t="s">
        <v>61</v>
      </c>
      <c r="O23" s="143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2" t="s">
        <v>62</v>
      </c>
      <c r="O24" s="143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-44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138</v>
      </c>
      <c r="Q28" s="69">
        <f>SUM(Q19:Q27)</f>
        <v>143000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35052</v>
      </c>
      <c r="P31" s="103">
        <v>35127</v>
      </c>
      <c r="Q31" s="104">
        <f>P31-O31</f>
        <v>75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1">
        <f>+ROUND(+O5*0.584/1000,3)</f>
        <v>10.069000000000001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9.2409999999999997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36.963999999999999</v>
      </c>
      <c r="M3" s="18" t="s">
        <v>10</v>
      </c>
      <c r="N3" s="3"/>
      <c r="O3" s="3"/>
      <c r="P3" s="151" t="str">
        <f>+'(1)'!C1&amp;"년"&amp;'(1)'!E1&amp;"월"&amp;C1&amp;"일"</f>
        <v>2024년3월4일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9024.5990000000002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8216.3760000000002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21576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17240.974999999999</v>
      </c>
      <c r="P5" s="47" t="str">
        <f>+E4</f>
        <v>고액권</v>
      </c>
      <c r="Q5" s="48">
        <f>SUM(F4+K4+F17+K17+F35+K35)</f>
        <v>175000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160.36199999999999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6500</v>
      </c>
      <c r="R6" s="7">
        <v>2.4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160.36199999999999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9049875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17437841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17437841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105.17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111.69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-3680.9500000000003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-3909.15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216.86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-7590.1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9144211.6340000015</v>
      </c>
      <c r="E13" s="29" t="str">
        <f>+'[1](1)'!E13</f>
        <v>합계</v>
      </c>
      <c r="F13" s="61">
        <f>SUM(F4:F12)</f>
        <v>9143875</v>
      </c>
      <c r="G13" s="62"/>
      <c r="H13" s="29" t="str">
        <f t="shared" si="2"/>
        <v>합계</v>
      </c>
      <c r="I13" s="60">
        <f>SUM((I4-I5-I6-I7-I8-I9)*$I$1+I11)</f>
        <v>8475390.8819999993</v>
      </c>
      <c r="J13" s="29" t="str">
        <f t="shared" ref="J13" si="5">+E13</f>
        <v>합계</v>
      </c>
      <c r="K13" s="61">
        <f>IF(K8=0,0,SUM(K4:K12)-F8)</f>
        <v>8475466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-336.63400000147521</v>
      </c>
      <c r="G14" s="27"/>
      <c r="H14" s="27"/>
      <c r="I14" s="27"/>
      <c r="J14" s="27"/>
      <c r="K14" s="67">
        <f>SUM(K13-I13)</f>
        <v>75.118000000715256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43651.738999999994</v>
      </c>
      <c r="P14" s="39" t="str">
        <f t="shared" si="4"/>
        <v>합계</v>
      </c>
      <c r="Q14" s="69">
        <f>SUM(Q5:Q13)</f>
        <v>17619341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-261.51600000075996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92</v>
      </c>
      <c r="Q20" s="53">
        <f>SUM(P20*1000)</f>
        <v>92000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161</v>
      </c>
      <c r="Q28" s="69">
        <f>SUM(Q19:Q27)</f>
        <v>112000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33304</v>
      </c>
      <c r="P31" s="103">
        <v>33365</v>
      </c>
      <c r="Q31" s="104">
        <f>P31-O31</f>
        <v>61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3</v>
      </c>
      <c r="F1" s="1"/>
      <c r="G1" s="1"/>
      <c r="H1" s="1"/>
      <c r="I1" s="133">
        <v>1032</v>
      </c>
      <c r="J1" s="1"/>
      <c r="K1" s="1"/>
      <c r="L1" s="21">
        <f>+ROUND(+O5*0.584/1000,3)</f>
        <v>10.457000000000001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9.484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47.42</v>
      </c>
      <c r="M3" s="18" t="s">
        <v>10</v>
      </c>
      <c r="N3" s="3"/>
      <c r="O3" s="3"/>
      <c r="P3" s="151" t="str">
        <f>+'(1)'!C1&amp;"년"&amp;'(1)'!E1&amp;"월"&amp;C1&amp;"일"</f>
        <v>2024년3월5일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9580.2900000000009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8324.9779999999992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39782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17905.268</v>
      </c>
      <c r="P5" s="47" t="str">
        <f>+E4</f>
        <v>고액권</v>
      </c>
      <c r="Q5" s="48">
        <f>SUM(F4+K4+F17+K17+F35+K35)</f>
        <v>235000</v>
      </c>
      <c r="R5" s="7">
        <v>17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188.37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23.827999999999999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2.2999999999999998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212.19800000000001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9460310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17963922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17963922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117.82599999999999</v>
      </c>
      <c r="E10" s="42" t="str">
        <f>+'[1](1)'!E10</f>
        <v>OK케시백</v>
      </c>
      <c r="F10" s="44">
        <v>50280</v>
      </c>
      <c r="G10" s="27"/>
      <c r="H10" s="42" t="str">
        <f t="shared" si="2"/>
        <v>고객우대</v>
      </c>
      <c r="I10" s="50">
        <v>57.488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-4123.91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-2012.08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175.31399999999999</v>
      </c>
      <c r="P11" s="51" t="str">
        <f t="shared" si="4"/>
        <v>OK케시백</v>
      </c>
      <c r="Q11" s="53">
        <f>SUM(F10+K10+F23+K23+F41+K41)</f>
        <v>50280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-6135.99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9688337.5299999993</v>
      </c>
      <c r="E13" s="29" t="str">
        <f>+'[1](1)'!E13</f>
        <v>합계</v>
      </c>
      <c r="F13" s="61">
        <f>SUM(F4:F12)</f>
        <v>9687590</v>
      </c>
      <c r="G13" s="62"/>
      <c r="H13" s="29" t="str">
        <f t="shared" si="2"/>
        <v>합계</v>
      </c>
      <c r="I13" s="60">
        <f>SUM((I4-I5-I6-I7-I8-I9)*$I$1+I11)</f>
        <v>8564774.7199999988</v>
      </c>
      <c r="J13" s="29" t="str">
        <f t="shared" ref="J13" si="5">+E13</f>
        <v>합계</v>
      </c>
      <c r="K13" s="61">
        <f>IF(K8=0,0,SUM(K4:K12)-F8)</f>
        <v>8564612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-747.52999999932945</v>
      </c>
      <c r="G14" s="27"/>
      <c r="H14" s="27"/>
      <c r="I14" s="27"/>
      <c r="J14" s="27"/>
      <c r="K14" s="67">
        <f>SUM(K13-I13)</f>
        <v>-162.71999999880791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46943.22</v>
      </c>
      <c r="P14" s="39" t="str">
        <f t="shared" si="4"/>
        <v>합계</v>
      </c>
      <c r="Q14" s="69">
        <f>SUM(Q5:Q13)</f>
        <v>18252202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-910.24999999813735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58</v>
      </c>
      <c r="Q20" s="53">
        <f>SUM(P20*1000)</f>
        <v>58000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23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107</v>
      </c>
      <c r="Q28" s="69">
        <f>SUM(Q19:Q27)</f>
        <v>65000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33365</v>
      </c>
      <c r="P31" s="103">
        <v>33408</v>
      </c>
      <c r="Q31" s="104">
        <f>P31-O31</f>
        <v>43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1">
        <f>+ROUND(+O5*0.584/1000,3)</f>
        <v>11.295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9.7859999999999996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58.715999999999994</v>
      </c>
      <c r="M3" s="18" t="s">
        <v>10</v>
      </c>
      <c r="N3" s="3"/>
      <c r="O3" s="3"/>
      <c r="P3" s="151" t="str">
        <f>+'(1)'!C1&amp;"년"&amp;'(1)'!E1&amp;"월"&amp;C1&amp;"일"</f>
        <v>2024년3월6일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10881.355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8459.6370000000006</v>
      </c>
      <c r="J4" s="42" t="str">
        <f>+'[1](1)'!J4</f>
        <v>고액권</v>
      </c>
      <c r="K4" s="36">
        <v>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20038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1400</v>
      </c>
      <c r="L5" s="2"/>
      <c r="M5" s="20"/>
      <c r="N5" s="45" t="str">
        <f>+C4</f>
        <v>판매량</v>
      </c>
      <c r="O5" s="46">
        <f>SUM(D4+I4+D17+I17+D35+I35)</f>
        <v>19340.991999999998</v>
      </c>
      <c r="P5" s="47" t="str">
        <f>+E4</f>
        <v>고액권</v>
      </c>
      <c r="Q5" s="48">
        <f>SUM(F4+K4+F17+K17+F35+K35)</f>
        <v>210000</v>
      </c>
      <c r="R5" s="7">
        <v>20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146.21199999999999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2400</v>
      </c>
      <c r="R6" s="7">
        <v>2.5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146.21199999999999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10898586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19570460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19570460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545.70399999999995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50.195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-19099.64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-1756.825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595.899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-20856.465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11059567.935999999</v>
      </c>
      <c r="E13" s="29" t="str">
        <f>+'[1](1)'!E13</f>
        <v>합계</v>
      </c>
      <c r="F13" s="61">
        <f>SUM(F4:F12)</f>
        <v>11059586</v>
      </c>
      <c r="G13" s="62"/>
      <c r="H13" s="29" t="str">
        <f t="shared" si="2"/>
        <v>합계</v>
      </c>
      <c r="I13" s="60">
        <f>SUM((I4-I5-I6-I7-I8-I9)*$I$1+I11)</f>
        <v>8728588.5590000022</v>
      </c>
      <c r="J13" s="29" t="str">
        <f t="shared" ref="J13" si="5">+E13</f>
        <v>합계</v>
      </c>
      <c r="K13" s="61">
        <f>IF(K8=0,0,SUM(K4:K12)-F8)</f>
        <v>8728274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18.064000001177192</v>
      </c>
      <c r="G14" s="27"/>
      <c r="H14" s="27"/>
      <c r="I14" s="27"/>
      <c r="J14" s="27"/>
      <c r="K14" s="67">
        <f>SUM(K13-I13)</f>
        <v>-314.55900000222027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36727.875</v>
      </c>
      <c r="P14" s="39" t="str">
        <f t="shared" si="4"/>
        <v>합계</v>
      </c>
      <c r="Q14" s="69">
        <f>SUM(Q5:Q13)</f>
        <v>19787860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-296.49500000104308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20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116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33408</v>
      </c>
      <c r="P31" s="103">
        <v>33459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1">
        <f>+ROUND(+O5*0.584/1000,3)</f>
        <v>10.609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9.9039999999999999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69.328000000000003</v>
      </c>
      <c r="M3" s="18" t="s">
        <v>10</v>
      </c>
      <c r="N3" s="3"/>
      <c r="O3" s="3"/>
      <c r="P3" s="151" t="str">
        <f>+'(1)'!C1&amp;"년"&amp;'(1)'!E1&amp;"월"&amp;C1&amp;"일"</f>
        <v>2024년3월7일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10076.751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8089.0829999999996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37683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1600</v>
      </c>
      <c r="L5" s="2"/>
      <c r="M5" s="20"/>
      <c r="N5" s="45" t="str">
        <f>+C4</f>
        <v>판매량</v>
      </c>
      <c r="O5" s="46">
        <f>SUM(D4+I4+D17+I17+D35+I35)</f>
        <v>18165.833999999999</v>
      </c>
      <c r="P5" s="47" t="str">
        <f>+E4</f>
        <v>고액권</v>
      </c>
      <c r="Q5" s="48">
        <f>SUM(F4+K4+F17+K17+F35+K35)</f>
        <v>275000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175.197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22.468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4600</v>
      </c>
      <c r="R6" s="7">
        <v>2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197.66499999999999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9997903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18199382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18199382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285.61799999999999</v>
      </c>
      <c r="E10" s="42" t="str">
        <f>+'[1](1)'!E10</f>
        <v>OK케시백</v>
      </c>
      <c r="F10" s="44">
        <v>5000</v>
      </c>
      <c r="G10" s="27"/>
      <c r="H10" s="42" t="str">
        <f t="shared" si="2"/>
        <v>고객우대</v>
      </c>
      <c r="I10" s="50">
        <v>48.823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-9996.6299999999992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-1708.8050000000001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334.44099999999997</v>
      </c>
      <c r="P11" s="51" t="str">
        <f t="shared" si="4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43430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-11705.434999999999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10208407.097999999</v>
      </c>
      <c r="E13" s="29" t="str">
        <f>+'[1](1)'!E13</f>
        <v>합계</v>
      </c>
      <c r="F13" s="61">
        <f>SUM(F4:F12)</f>
        <v>10209333</v>
      </c>
      <c r="G13" s="62"/>
      <c r="H13" s="29" t="str">
        <f t="shared" si="2"/>
        <v>합계</v>
      </c>
      <c r="I13" s="60">
        <f>SUM((I4-I5-I6-I7-I8-I9)*$I$1+I11)</f>
        <v>8323037.875</v>
      </c>
      <c r="J13" s="29" t="str">
        <f t="shared" ref="J13" si="5">+E13</f>
        <v>합계</v>
      </c>
      <c r="K13" s="61">
        <f>IF(K8=0,0,SUM(K4:K12)-F8)</f>
        <v>8323079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43430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925.90200000070035</v>
      </c>
      <c r="G14" s="27"/>
      <c r="H14" s="27"/>
      <c r="I14" s="27"/>
      <c r="J14" s="27"/>
      <c r="K14" s="67">
        <f>SUM(K13-I13)</f>
        <v>41.125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42199.072</v>
      </c>
      <c r="P14" s="39" t="str">
        <f t="shared" si="4"/>
        <v>합계</v>
      </c>
      <c r="Q14" s="69">
        <f>SUM(Q5:Q13)</f>
        <v>18532412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967.02700000070035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85</v>
      </c>
      <c r="Q20" s="53">
        <f>SUM(P20*1000)</f>
        <v>85000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30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156</v>
      </c>
      <c r="Q28" s="69">
        <f>SUM(Q19:Q27)</f>
        <v>104000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33459</v>
      </c>
      <c r="P31" s="103">
        <v>33509</v>
      </c>
      <c r="Q31" s="104">
        <f>P31-O31</f>
        <v>50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11.662000000000001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10.124000000000001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80.992000000000004</v>
      </c>
      <c r="M3" s="18" t="s">
        <v>10</v>
      </c>
      <c r="N3" s="3"/>
      <c r="O3" s="3"/>
      <c r="P3" s="151" t="str">
        <f>+'(1)'!C1&amp;"년"&amp;'(1)'!E1&amp;"월"&amp;C1&amp;"일"</f>
        <v>2024년3월8일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10685.053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9284.9220000000005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17045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3700</v>
      </c>
      <c r="L5" s="2"/>
      <c r="M5" s="20"/>
      <c r="N5" s="45" t="str">
        <f>+C4</f>
        <v>판매량</v>
      </c>
      <c r="O5" s="46">
        <f>SUM(D4+I4+D17+I17+D35+I35)</f>
        <v>19969.974999999999</v>
      </c>
      <c r="P5" s="47" t="str">
        <f>+E4</f>
        <v>고액권</v>
      </c>
      <c r="Q5" s="48">
        <f>SUM(F4+K4+F17+K17+F35+K35)</f>
        <v>450000</v>
      </c>
      <c r="R5" s="7">
        <v>19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324.89699999999999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4700</v>
      </c>
      <c r="R6" s="7">
        <v>2.2999999999999998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324.89699999999999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10475142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19806695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19806695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155.41499999999999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54.576000000000001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-5439.5249999999996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-1910.16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209.99099999999999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-7349.6849999999995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10686241.466999998</v>
      </c>
      <c r="E13" s="29" t="str">
        <f>+'[1](1)'!E13</f>
        <v>합계</v>
      </c>
      <c r="F13" s="61">
        <f>SUM(F4:F12)</f>
        <v>10686142</v>
      </c>
      <c r="G13" s="62"/>
      <c r="H13" s="29" t="str">
        <f t="shared" si="2"/>
        <v>합계</v>
      </c>
      <c r="I13" s="60">
        <f>SUM((I4-I5-I6-I7-I8-I9)*$I$1+I11)</f>
        <v>9580129.3440000005</v>
      </c>
      <c r="J13" s="29" t="str">
        <f t="shared" ref="J13" si="5">+E13</f>
        <v>합계</v>
      </c>
      <c r="K13" s="61">
        <f>IF(K8=0,0,SUM(K4:K12)-F8)</f>
        <v>9580253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-99.466999998316169</v>
      </c>
      <c r="G14" s="27"/>
      <c r="H14" s="27"/>
      <c r="I14" s="27"/>
      <c r="J14" s="27"/>
      <c r="K14" s="67">
        <f>SUM(K13-I13)</f>
        <v>123.65599999949336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51585.548999999999</v>
      </c>
      <c r="P14" s="39" t="str">
        <f t="shared" si="4"/>
        <v>합계</v>
      </c>
      <c r="Q14" s="69">
        <f>SUM(Q5:Q13)</f>
        <v>20266395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24.189000001177192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183</v>
      </c>
      <c r="Q20" s="53">
        <f>SUM(P20*1000)</f>
        <v>183000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-31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246</v>
      </c>
      <c r="Q28" s="69">
        <f>SUM(Q19:Q27)</f>
        <v>207000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33509</v>
      </c>
      <c r="P31" s="103">
        <v>33609</v>
      </c>
      <c r="Q31" s="104">
        <f>P31-O31</f>
        <v>100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Q15" sqref="Q1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3</v>
      </c>
      <c r="F1" s="1"/>
      <c r="G1" s="1"/>
      <c r="H1" s="1"/>
      <c r="I1" s="132">
        <v>1032</v>
      </c>
      <c r="J1" s="1"/>
      <c r="K1" s="1"/>
      <c r="L1" s="22">
        <f>+ROUND(+O5*0.584/1000,3)</f>
        <v>9.6010000000000009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10.066000000000001</v>
      </c>
      <c r="M2" s="18" t="s">
        <v>7</v>
      </c>
      <c r="N2" s="150" t="s">
        <v>1</v>
      </c>
      <c r="O2" s="150"/>
      <c r="P2" s="150"/>
      <c r="Q2" s="150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90.594000000000008</v>
      </c>
      <c r="M3" s="18" t="s">
        <v>10</v>
      </c>
      <c r="N3" s="3"/>
      <c r="O3" s="3"/>
      <c r="P3" s="151" t="str">
        <f>+'(1)'!C1&amp;"년"&amp;'(1)'!E1&amp;"월"&amp;C1&amp;"일"</f>
        <v>2024년3월9일</v>
      </c>
      <c r="Q3" s="151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8255.2009999999991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8185.2139999999999</v>
      </c>
      <c r="J4" s="42" t="str">
        <f>+'[1](1)'!J4</f>
        <v>고액권</v>
      </c>
      <c r="K4" s="36">
        <v>240000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36850</v>
      </c>
      <c r="S4" s="6" t="s">
        <v>2</v>
      </c>
      <c r="T4" s="1">
        <v>40829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16440.415000000001</v>
      </c>
      <c r="P5" s="47" t="str">
        <f>+E4</f>
        <v>고액권</v>
      </c>
      <c r="Q5" s="48">
        <f>SUM(F4+K4+F17+K17+F35+K35)</f>
        <v>370000</v>
      </c>
      <c r="R5" s="7">
        <v>16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43.390999999999998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3500</v>
      </c>
      <c r="R6" s="7">
        <v>2.1</v>
      </c>
      <c r="S6" s="6" t="s">
        <v>4</v>
      </c>
      <c r="T6" s="130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43.390999999999998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8335767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F8+8207431</f>
        <v>16543198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16543198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8474587.9199999999</v>
      </c>
      <c r="E13" s="29" t="str">
        <f>+'[1](1)'!E13</f>
        <v>합계</v>
      </c>
      <c r="F13" s="61">
        <f>SUM(F4:F12)</f>
        <v>8473767</v>
      </c>
      <c r="G13" s="62"/>
      <c r="H13" s="29" t="str">
        <f t="shared" si="2"/>
        <v>합계</v>
      </c>
      <c r="I13" s="60">
        <f>SUM((I4-I5-I6-I7-I8-I9)*$I$1+I11)</f>
        <v>8447140.8479999993</v>
      </c>
      <c r="J13" s="29" t="str">
        <f t="shared" ref="J13" si="5">+E13</f>
        <v>합계</v>
      </c>
      <c r="K13" s="61">
        <f>IF(K8=0,0,SUM(K4:K12)-F8)</f>
        <v>8447931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-820.91999999992549</v>
      </c>
      <c r="G14" s="27"/>
      <c r="H14" s="27"/>
      <c r="I14" s="27"/>
      <c r="J14" s="27"/>
      <c r="K14" s="67">
        <f>SUM(K13-I13)</f>
        <v>790.15200000070035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49191.072</v>
      </c>
      <c r="P14" s="39" t="str">
        <f t="shared" si="4"/>
        <v>합계</v>
      </c>
      <c r="Q14" s="69">
        <f>SUM(Q5:Q13)</f>
        <v>16921698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-30.76799999922514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6" t="s">
        <v>34</v>
      </c>
      <c r="O18" s="149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40" t="s">
        <v>37</v>
      </c>
      <c r="O19" s="141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6" t="s">
        <v>38</v>
      </c>
      <c r="O20" s="147"/>
      <c r="P20" s="118">
        <v>130</v>
      </c>
      <c r="Q20" s="53">
        <f>SUM(P20*1000)</f>
        <v>130000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6" t="s">
        <v>57</v>
      </c>
      <c r="O21" s="147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8" t="s">
        <v>59</v>
      </c>
      <c r="O22" s="143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2" t="s">
        <v>61</v>
      </c>
      <c r="O23" s="143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2" t="s">
        <v>62</v>
      </c>
      <c r="O24" s="143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2"/>
      <c r="O25" s="143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2"/>
      <c r="O26" s="143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4" t="s">
        <v>39</v>
      </c>
      <c r="O27" s="145"/>
      <c r="P27" s="119">
        <f>+P28-SUM(P19:P26)</f>
        <v>-29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6" t="s">
        <v>40</v>
      </c>
      <c r="O28" s="137"/>
      <c r="P28" s="120">
        <v>161</v>
      </c>
      <c r="Q28" s="69">
        <f>SUM(Q19:Q27)</f>
        <v>149000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33609</v>
      </c>
      <c r="P31" s="103">
        <v>33698</v>
      </c>
      <c r="Q31" s="104">
        <f>P31-O31</f>
        <v>89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2024-04-01T02:16:35Z</dcterms:modified>
</cp:coreProperties>
</file>