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filterPrivacy="1" codeName="ThisWorkbook" autoCompressPictures="0"/>
  <xr:revisionPtr revIDLastSave="0" documentId="13_ncr:1_{3D3A70B3-308A-42FC-9E6A-D84AD39E54CF}" xr6:coauthVersionLast="47" xr6:coauthVersionMax="47" xr10:uidLastSave="{00000000-0000-0000-0000-000000000000}"/>
  <bookViews>
    <workbookView xWindow="28680" yWindow="-120" windowWidth="29040" windowHeight="15840" tabRatio="788" activeTab="4" xr2:uid="{00000000-000D-0000-FFFF-FFFF00000000}"/>
  </bookViews>
  <sheets>
    <sheet name="1월" sheetId="14" r:id="rId1"/>
    <sheet name="2월" sheetId="15" r:id="rId2"/>
    <sheet name="3월" sheetId="16" r:id="rId3"/>
    <sheet name="4월" sheetId="17" r:id="rId4"/>
    <sheet name="5월" sheetId="18" r:id="rId5"/>
    <sheet name="6월" sheetId="19" r:id="rId6"/>
    <sheet name="7월" sheetId="20" r:id="rId7"/>
    <sheet name="8월" sheetId="21" r:id="rId8"/>
    <sheet name="9월" sheetId="22" r:id="rId9"/>
    <sheet name="9월 (일정표)" sheetId="26" r:id="rId10"/>
    <sheet name="10월" sheetId="23" r:id="rId11"/>
    <sheet name="10월 (일정표)" sheetId="27" r:id="rId12"/>
    <sheet name="11월" sheetId="24" r:id="rId13"/>
    <sheet name="11월 (일정표)" sheetId="28" r:id="rId14"/>
    <sheet name="12월" sheetId="25" r:id="rId15"/>
    <sheet name="12월 (일정표)" sheetId="29" r:id="rId16"/>
  </sheets>
  <definedNames>
    <definedName name="_xlnm.Print_Area" localSheetId="10">'10월'!$A:$I</definedName>
    <definedName name="_xlnm.Print_Area" localSheetId="11">'10월 (일정표)'!$A:$I</definedName>
    <definedName name="_xlnm.Print_Area" localSheetId="12">'11월'!$A:$I</definedName>
    <definedName name="_xlnm.Print_Area" localSheetId="13">'11월 (일정표)'!$A:$I</definedName>
    <definedName name="_xlnm.Print_Area" localSheetId="14">'12월'!$A:$I</definedName>
    <definedName name="_xlnm.Print_Area" localSheetId="15">'12월 (일정표)'!$A:$I</definedName>
    <definedName name="_xlnm.Print_Area" localSheetId="0">'1월'!$A:$I</definedName>
    <definedName name="_xlnm.Print_Area" localSheetId="1">'2월'!$A:$I</definedName>
    <definedName name="_xlnm.Print_Area" localSheetId="2">'3월'!$A:$I</definedName>
    <definedName name="_xlnm.Print_Area" localSheetId="3">'4월'!$A:$I</definedName>
    <definedName name="_xlnm.Print_Area" localSheetId="4">'5월'!$A:$I</definedName>
    <definedName name="_xlnm.Print_Area" localSheetId="5">'6월'!$A:$I</definedName>
    <definedName name="_xlnm.Print_Area" localSheetId="6">'7월'!$A:$I</definedName>
    <definedName name="_xlnm.Print_Area" localSheetId="7">'8월'!$A:$I</definedName>
    <definedName name="_xlnm.Print_Area" localSheetId="8">'9월'!$A:$I</definedName>
    <definedName name="_xlnm.Print_Area" localSheetId="9">'9월 (일정표)'!$A:$I</definedName>
    <definedName name="달력연도">'1월'!$K$5</definedName>
    <definedName name="열제목영역1..H12.1">'1월'!$B$3</definedName>
    <definedName name="열제목영역1..H12.10" localSheetId="11">'10월 (일정표)'!$B$3</definedName>
    <definedName name="열제목영역1..H12.10">'10월'!$B$3</definedName>
    <definedName name="열제목영역1..H12.11" localSheetId="13">'11월 (일정표)'!$B$3</definedName>
    <definedName name="열제목영역1..H12.11">'11월'!$B$3</definedName>
    <definedName name="열제목영역1..H12.12" localSheetId="15">'12월 (일정표)'!$B$3</definedName>
    <definedName name="열제목영역1..H12.12">'12월'!$B$3</definedName>
    <definedName name="열제목영역1..H12.2">'2월'!$B$3</definedName>
    <definedName name="열제목영역1..H12.3">'3월'!$B$3</definedName>
    <definedName name="열제목영역1..H12.4">'4월'!$B$3</definedName>
    <definedName name="열제목영역1..H12.5">'5월'!$B$3</definedName>
    <definedName name="열제목영역1..H12.6">'6월'!$B$3</definedName>
    <definedName name="열제목영역1..H12.7">'7월'!$B$3</definedName>
    <definedName name="열제목영역1..H12.8">'8월'!$B$3</definedName>
    <definedName name="열제목영역1..H12.9" localSheetId="9">'9월 (일정표)'!$B$3</definedName>
    <definedName name="열제목영역1..H12.9">'9월'!$B$3</definedName>
    <definedName name="열제목영역2..C14.1">'1월'!$B$3</definedName>
    <definedName name="열제목영역2..C14.10" localSheetId="11">'10월 (일정표)'!$B$3</definedName>
    <definedName name="열제목영역2..C14.10">'10월'!$B$3</definedName>
    <definedName name="열제목영역2..C14.11" localSheetId="13">'11월 (일정표)'!$B$3</definedName>
    <definedName name="열제목영역2..C14.11">'11월'!$B$3</definedName>
    <definedName name="열제목영역2..C14.12" localSheetId="15">'12월 (일정표)'!$B$3</definedName>
    <definedName name="열제목영역2..C14.12">'12월'!$B$3</definedName>
    <definedName name="열제목영역2..C14.2">'2월'!$B$3</definedName>
    <definedName name="열제목영역2..C14.3">'3월'!$B$3</definedName>
    <definedName name="열제목영역2..C14.4">'4월'!$B$3</definedName>
    <definedName name="열제목영역2..C14.5">'5월'!$B$3</definedName>
    <definedName name="열제목영역2..C14.6">'6월'!$B$3</definedName>
    <definedName name="열제목영역2..C14.7">'7월'!$B$3</definedName>
    <definedName name="열제목영역2..C14.8">'8월'!$B$3</definedName>
    <definedName name="열제목영역2..C14.9" localSheetId="9">'9월 (일정표)'!$B$3</definedName>
    <definedName name="열제목영역2..C14.9">'9월'!$B$3</definedName>
    <definedName name="요일및주">{0,1,2,3,4,5,6} + {0;1;2;3;4;5}*7</definedName>
    <definedName name="주시작">'1월'!$L$5</definedName>
    <definedName name="행제목영역1..K3">'1월'!$K$4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29" l="1"/>
  <c r="B14" i="29"/>
  <c r="B14" i="29" a="1"/>
  <c r="H12" i="29"/>
  <c r="G12" i="29"/>
  <c r="F12" i="29"/>
  <c r="E12" i="29"/>
  <c r="D12" i="29"/>
  <c r="C12" i="29"/>
  <c r="B12" i="29"/>
  <c r="B12" i="29" a="1"/>
  <c r="H10" i="29"/>
  <c r="G10" i="29"/>
  <c r="F10" i="29"/>
  <c r="E10" i="29"/>
  <c r="D10" i="29"/>
  <c r="C10" i="29"/>
  <c r="B10" i="29"/>
  <c r="B10" i="29" a="1"/>
  <c r="H8" i="29"/>
  <c r="G8" i="29"/>
  <c r="F8" i="29"/>
  <c r="E8" i="29"/>
  <c r="D8" i="29"/>
  <c r="C8" i="29"/>
  <c r="B8" i="29"/>
  <c r="B8" i="29" a="1"/>
  <c r="H6" i="29"/>
  <c r="G6" i="29"/>
  <c r="F6" i="29"/>
  <c r="E6" i="29"/>
  <c r="D6" i="29"/>
  <c r="C6" i="29"/>
  <c r="B6" i="29"/>
  <c r="B6" i="29" a="1"/>
  <c r="H4" i="29"/>
  <c r="G4" i="29"/>
  <c r="F4" i="29"/>
  <c r="E4" i="29"/>
  <c r="D4" i="29"/>
  <c r="C4" i="29"/>
  <c r="B4" i="29"/>
  <c r="B4" i="29" a="1"/>
  <c r="H3" i="29"/>
  <c r="G3" i="29"/>
  <c r="F3" i="29"/>
  <c r="E3" i="29"/>
  <c r="D3" i="29"/>
  <c r="C3" i="29"/>
  <c r="B3" i="29"/>
  <c r="B2" i="29"/>
  <c r="C14" i="25"/>
  <c r="B14" i="25"/>
  <c r="B14" i="25" a="1"/>
  <c r="H12" i="25"/>
  <c r="G12" i="25"/>
  <c r="F12" i="25"/>
  <c r="E12" i="25"/>
  <c r="D12" i="25"/>
  <c r="C12" i="25"/>
  <c r="B12" i="25"/>
  <c r="B12" i="25" a="1"/>
  <c r="H10" i="25"/>
  <c r="G10" i="25"/>
  <c r="F10" i="25"/>
  <c r="E10" i="25"/>
  <c r="D10" i="25"/>
  <c r="C10" i="25"/>
  <c r="B10" i="25"/>
  <c r="B10" i="25" a="1"/>
  <c r="H8" i="25"/>
  <c r="G8" i="25"/>
  <c r="F8" i="25"/>
  <c r="E8" i="25"/>
  <c r="D8" i="25"/>
  <c r="C8" i="25"/>
  <c r="B8" i="25"/>
  <c r="B8" i="25" a="1"/>
  <c r="H6" i="25"/>
  <c r="G6" i="25"/>
  <c r="F6" i="25"/>
  <c r="E6" i="25"/>
  <c r="D6" i="25"/>
  <c r="C6" i="25"/>
  <c r="B6" i="25"/>
  <c r="B6" i="25" a="1"/>
  <c r="H4" i="25"/>
  <c r="G4" i="25"/>
  <c r="F4" i="25"/>
  <c r="E4" i="25"/>
  <c r="D4" i="25"/>
  <c r="C4" i="25"/>
  <c r="B4" i="25"/>
  <c r="B4" i="25" a="1"/>
  <c r="H3" i="25"/>
  <c r="G3" i="25"/>
  <c r="F3" i="25"/>
  <c r="E3" i="25"/>
  <c r="D3" i="25"/>
  <c r="C3" i="25"/>
  <c r="B3" i="25"/>
  <c r="B2" i="25"/>
  <c r="C14" i="28"/>
  <c r="B14" i="28"/>
  <c r="B14" i="28" a="1"/>
  <c r="H12" i="28"/>
  <c r="G12" i="28"/>
  <c r="F12" i="28"/>
  <c r="E12" i="28"/>
  <c r="D12" i="28"/>
  <c r="C12" i="28"/>
  <c r="B12" i="28"/>
  <c r="B12" i="28" a="1"/>
  <c r="H10" i="28"/>
  <c r="G10" i="28"/>
  <c r="F10" i="28"/>
  <c r="E10" i="28"/>
  <c r="D10" i="28"/>
  <c r="C10" i="28"/>
  <c r="B10" i="28"/>
  <c r="B10" i="28" a="1"/>
  <c r="H8" i="28"/>
  <c r="G8" i="28"/>
  <c r="F8" i="28"/>
  <c r="E8" i="28"/>
  <c r="D8" i="28"/>
  <c r="C8" i="28"/>
  <c r="B8" i="28"/>
  <c r="B8" i="28" a="1"/>
  <c r="N6" i="28"/>
  <c r="H6" i="28"/>
  <c r="G6" i="28"/>
  <c r="F6" i="28"/>
  <c r="E6" i="28"/>
  <c r="D6" i="28"/>
  <c r="C6" i="28"/>
  <c r="B6" i="28"/>
  <c r="B6" i="28" a="1"/>
  <c r="H4" i="28"/>
  <c r="G4" i="28"/>
  <c r="F4" i="28"/>
  <c r="E4" i="28"/>
  <c r="D4" i="28"/>
  <c r="C4" i="28"/>
  <c r="B4" i="28"/>
  <c r="B4" i="28" a="1"/>
  <c r="H3" i="28"/>
  <c r="G3" i="28"/>
  <c r="F3" i="28"/>
  <c r="E3" i="28"/>
  <c r="D3" i="28"/>
  <c r="C3" i="28"/>
  <c r="B3" i="28"/>
  <c r="B2" i="28"/>
  <c r="C14" i="24"/>
  <c r="B14" i="24"/>
  <c r="B14" i="24" a="1"/>
  <c r="H12" i="24"/>
  <c r="G12" i="24"/>
  <c r="F12" i="24"/>
  <c r="E12" i="24"/>
  <c r="D12" i="24"/>
  <c r="C12" i="24"/>
  <c r="B12" i="24"/>
  <c r="B12" i="24" a="1"/>
  <c r="H10" i="24"/>
  <c r="G10" i="24"/>
  <c r="F10" i="24"/>
  <c r="E10" i="24"/>
  <c r="D10" i="24"/>
  <c r="C10" i="24"/>
  <c r="B10" i="24"/>
  <c r="B10" i="24" a="1"/>
  <c r="H8" i="24"/>
  <c r="G8" i="24"/>
  <c r="F8" i="24"/>
  <c r="E8" i="24"/>
  <c r="D8" i="24"/>
  <c r="C8" i="24"/>
  <c r="B8" i="24"/>
  <c r="B8" i="24" a="1"/>
  <c r="H6" i="24"/>
  <c r="G6" i="24"/>
  <c r="F6" i="24"/>
  <c r="E6" i="24"/>
  <c r="D6" i="24"/>
  <c r="C6" i="24"/>
  <c r="B6" i="24"/>
  <c r="B6" i="24" a="1"/>
  <c r="H4" i="24"/>
  <c r="G4" i="24"/>
  <c r="F4" i="24"/>
  <c r="E4" i="24"/>
  <c r="D4" i="24"/>
  <c r="C4" i="24"/>
  <c r="B4" i="24"/>
  <c r="B4" i="24" a="1"/>
  <c r="H3" i="24"/>
  <c r="G3" i="24"/>
  <c r="F3" i="24"/>
  <c r="E3" i="24"/>
  <c r="D3" i="24"/>
  <c r="C3" i="24"/>
  <c r="B3" i="24"/>
  <c r="B2" i="24"/>
  <c r="C14" i="27"/>
  <c r="B14" i="27"/>
  <c r="B14" i="27" a="1"/>
  <c r="H12" i="27"/>
  <c r="G12" i="27"/>
  <c r="F12" i="27"/>
  <c r="E12" i="27"/>
  <c r="D12" i="27"/>
  <c r="C12" i="27"/>
  <c r="B12" i="27"/>
  <c r="B12" i="27" a="1"/>
  <c r="H10" i="27"/>
  <c r="G10" i="27"/>
  <c r="F10" i="27"/>
  <c r="E10" i="27"/>
  <c r="D10" i="27"/>
  <c r="C10" i="27"/>
  <c r="B10" i="27"/>
  <c r="B10" i="27" a="1"/>
  <c r="H8" i="27"/>
  <c r="G8" i="27"/>
  <c r="F8" i="27"/>
  <c r="E8" i="27"/>
  <c r="D8" i="27"/>
  <c r="C8" i="27"/>
  <c r="B8" i="27"/>
  <c r="B8" i="27" a="1"/>
  <c r="H6" i="27"/>
  <c r="G6" i="27"/>
  <c r="F6" i="27"/>
  <c r="E6" i="27"/>
  <c r="D6" i="27"/>
  <c r="C6" i="27"/>
  <c r="B6" i="27"/>
  <c r="B6" i="27" a="1"/>
  <c r="H4" i="27"/>
  <c r="G4" i="27"/>
  <c r="F4" i="27"/>
  <c r="E4" i="27"/>
  <c r="D4" i="27"/>
  <c r="C4" i="27"/>
  <c r="B4" i="27"/>
  <c r="B4" i="27" a="1"/>
  <c r="H3" i="27"/>
  <c r="G3" i="27"/>
  <c r="F3" i="27"/>
  <c r="E3" i="27"/>
  <c r="D3" i="27"/>
  <c r="C3" i="27"/>
  <c r="B3" i="27"/>
  <c r="B2" i="27"/>
  <c r="C14" i="23"/>
  <c r="B14" i="23"/>
  <c r="B14" i="23" a="1"/>
  <c r="H12" i="23"/>
  <c r="G12" i="23"/>
  <c r="F12" i="23"/>
  <c r="E12" i="23"/>
  <c r="D12" i="23"/>
  <c r="C12" i="23"/>
  <c r="B12" i="23"/>
  <c r="B12" i="23" a="1"/>
  <c r="H10" i="23"/>
  <c r="G10" i="23"/>
  <c r="F10" i="23"/>
  <c r="E10" i="23"/>
  <c r="D10" i="23"/>
  <c r="C10" i="23"/>
  <c r="B10" i="23"/>
  <c r="B10" i="23" a="1"/>
  <c r="H8" i="23"/>
  <c r="G8" i="23"/>
  <c r="F8" i="23"/>
  <c r="E8" i="23"/>
  <c r="D8" i="23"/>
  <c r="C8" i="23"/>
  <c r="B8" i="23"/>
  <c r="B8" i="23" a="1"/>
  <c r="H6" i="23"/>
  <c r="G6" i="23"/>
  <c r="F6" i="23"/>
  <c r="E6" i="23"/>
  <c r="D6" i="23"/>
  <c r="C6" i="23"/>
  <c r="B6" i="23"/>
  <c r="B6" i="23" a="1"/>
  <c r="H4" i="23"/>
  <c r="G4" i="23"/>
  <c r="F4" i="23"/>
  <c r="E4" i="23"/>
  <c r="D4" i="23"/>
  <c r="C4" i="23"/>
  <c r="B4" i="23"/>
  <c r="B4" i="23" a="1"/>
  <c r="H3" i="23"/>
  <c r="G3" i="23"/>
  <c r="F3" i="23"/>
  <c r="E3" i="23"/>
  <c r="D3" i="23"/>
  <c r="C3" i="23"/>
  <c r="B3" i="23"/>
  <c r="B2" i="23"/>
  <c r="C14" i="26"/>
  <c r="B14" i="26"/>
  <c r="B14" i="26" a="1"/>
  <c r="H12" i="26"/>
  <c r="G12" i="26"/>
  <c r="F12" i="26"/>
  <c r="E12" i="26"/>
  <c r="D12" i="26"/>
  <c r="C12" i="26"/>
  <c r="B12" i="26"/>
  <c r="B12" i="26" a="1"/>
  <c r="H10" i="26"/>
  <c r="G10" i="26"/>
  <c r="F10" i="26"/>
  <c r="E10" i="26"/>
  <c r="D10" i="26"/>
  <c r="C10" i="26"/>
  <c r="B10" i="26"/>
  <c r="B10" i="26" a="1"/>
  <c r="H8" i="26"/>
  <c r="G8" i="26"/>
  <c r="F8" i="26"/>
  <c r="E8" i="26"/>
  <c r="D8" i="26"/>
  <c r="C8" i="26"/>
  <c r="B8" i="26"/>
  <c r="B8" i="26" a="1"/>
  <c r="H6" i="26"/>
  <c r="G6" i="26"/>
  <c r="F6" i="26"/>
  <c r="E6" i="26"/>
  <c r="D6" i="26"/>
  <c r="C6" i="26"/>
  <c r="B6" i="26"/>
  <c r="B6" i="26" a="1"/>
  <c r="H4" i="26"/>
  <c r="G4" i="26"/>
  <c r="F4" i="26"/>
  <c r="E4" i="26"/>
  <c r="D4" i="26"/>
  <c r="C4" i="26"/>
  <c r="B4" i="26"/>
  <c r="B4" i="26" a="1"/>
  <c r="H3" i="26"/>
  <c r="G3" i="26"/>
  <c r="F3" i="26"/>
  <c r="E3" i="26"/>
  <c r="D3" i="26"/>
  <c r="C3" i="26"/>
  <c r="B3" i="26"/>
  <c r="B2" i="26"/>
  <c r="C14" i="22"/>
  <c r="B14" i="22"/>
  <c r="B14" i="22" a="1"/>
  <c r="H12" i="22"/>
  <c r="G12" i="22"/>
  <c r="F12" i="22"/>
  <c r="E12" i="22"/>
  <c r="D12" i="22"/>
  <c r="C12" i="22"/>
  <c r="B12" i="22"/>
  <c r="B12" i="22" a="1"/>
  <c r="H10" i="22"/>
  <c r="G10" i="22"/>
  <c r="F10" i="22"/>
  <c r="E10" i="22"/>
  <c r="D10" i="22"/>
  <c r="C10" i="22"/>
  <c r="B10" i="22"/>
  <c r="B10" i="22" a="1"/>
  <c r="H8" i="22"/>
  <c r="G8" i="22"/>
  <c r="F8" i="22"/>
  <c r="E8" i="22"/>
  <c r="D8" i="22"/>
  <c r="C8" i="22"/>
  <c r="B8" i="22"/>
  <c r="B8" i="22" a="1"/>
  <c r="H6" i="22"/>
  <c r="G6" i="22"/>
  <c r="F6" i="22"/>
  <c r="E6" i="22"/>
  <c r="D6" i="22"/>
  <c r="C6" i="22"/>
  <c r="B6" i="22"/>
  <c r="B6" i="22" a="1"/>
  <c r="H4" i="22"/>
  <c r="G4" i="22"/>
  <c r="F4" i="22"/>
  <c r="E4" i="22"/>
  <c r="D4" i="22"/>
  <c r="C4" i="22"/>
  <c r="B4" i="22"/>
  <c r="B4" i="22" a="1"/>
  <c r="H3" i="22"/>
  <c r="G3" i="22"/>
  <c r="F3" i="22"/>
  <c r="E3" i="22"/>
  <c r="D3" i="22"/>
  <c r="C3" i="22"/>
  <c r="B3" i="22"/>
  <c r="B2" i="22"/>
  <c r="C14" i="21"/>
  <c r="B14" i="21"/>
  <c r="B14" i="21" a="1"/>
  <c r="H12" i="21"/>
  <c r="G12" i="21"/>
  <c r="F12" i="21"/>
  <c r="E12" i="21"/>
  <c r="D12" i="21"/>
  <c r="C12" i="21"/>
  <c r="B12" i="21"/>
  <c r="B12" i="21" a="1"/>
  <c r="H10" i="21"/>
  <c r="G10" i="21"/>
  <c r="F10" i="21"/>
  <c r="E10" i="21"/>
  <c r="D10" i="21"/>
  <c r="C10" i="21"/>
  <c r="B10" i="21"/>
  <c r="B10" i="21" a="1"/>
  <c r="H8" i="21"/>
  <c r="G8" i="21"/>
  <c r="F8" i="21"/>
  <c r="E8" i="21"/>
  <c r="D8" i="21"/>
  <c r="C8" i="21"/>
  <c r="B8" i="21"/>
  <c r="B8" i="21" a="1"/>
  <c r="H6" i="21"/>
  <c r="G6" i="21"/>
  <c r="F6" i="21"/>
  <c r="E6" i="21"/>
  <c r="D6" i="21"/>
  <c r="C6" i="21"/>
  <c r="B6" i="21"/>
  <c r="B6" i="21" a="1"/>
  <c r="H4" i="21"/>
  <c r="G4" i="21"/>
  <c r="F4" i="21"/>
  <c r="E4" i="21"/>
  <c r="D4" i="21"/>
  <c r="C4" i="21"/>
  <c r="B4" i="21"/>
  <c r="B4" i="21" a="1"/>
  <c r="H3" i="21"/>
  <c r="G3" i="21"/>
  <c r="F3" i="21"/>
  <c r="E3" i="21"/>
  <c r="D3" i="21"/>
  <c r="C3" i="21"/>
  <c r="B3" i="21"/>
  <c r="B2" i="21"/>
  <c r="C14" i="20"/>
  <c r="B14" i="20"/>
  <c r="B14" i="20" a="1"/>
  <c r="H12" i="20"/>
  <c r="G12" i="20"/>
  <c r="F12" i="20"/>
  <c r="E12" i="20"/>
  <c r="D12" i="20"/>
  <c r="C12" i="20"/>
  <c r="B12" i="20"/>
  <c r="B12" i="20" a="1"/>
  <c r="H10" i="20"/>
  <c r="G10" i="20"/>
  <c r="F10" i="20"/>
  <c r="E10" i="20"/>
  <c r="D10" i="20"/>
  <c r="C10" i="20"/>
  <c r="B10" i="20"/>
  <c r="B10" i="20" a="1"/>
  <c r="H8" i="20"/>
  <c r="G8" i="20"/>
  <c r="F8" i="20"/>
  <c r="E8" i="20"/>
  <c r="D8" i="20"/>
  <c r="C8" i="20"/>
  <c r="B8" i="20"/>
  <c r="B8" i="20" a="1"/>
  <c r="H6" i="20"/>
  <c r="G6" i="20"/>
  <c r="F6" i="20"/>
  <c r="E6" i="20"/>
  <c r="D6" i="20"/>
  <c r="C6" i="20"/>
  <c r="B6" i="20"/>
  <c r="B6" i="20" a="1"/>
  <c r="H4" i="20"/>
  <c r="G4" i="20"/>
  <c r="F4" i="20"/>
  <c r="E4" i="20"/>
  <c r="D4" i="20"/>
  <c r="C4" i="20"/>
  <c r="B4" i="20"/>
  <c r="B4" i="20" a="1"/>
  <c r="H3" i="20"/>
  <c r="G3" i="20"/>
  <c r="F3" i="20"/>
  <c r="E3" i="20"/>
  <c r="D3" i="20"/>
  <c r="C3" i="20"/>
  <c r="B3" i="20"/>
  <c r="B2" i="20"/>
  <c r="C14" i="19"/>
  <c r="B14" i="19"/>
  <c r="B14" i="19" a="1"/>
  <c r="H12" i="19"/>
  <c r="G12" i="19"/>
  <c r="F12" i="19"/>
  <c r="E12" i="19"/>
  <c r="D12" i="19"/>
  <c r="C12" i="19"/>
  <c r="B12" i="19"/>
  <c r="B12" i="19" a="1"/>
  <c r="H10" i="19"/>
  <c r="G10" i="19"/>
  <c r="F10" i="19"/>
  <c r="E10" i="19"/>
  <c r="D10" i="19"/>
  <c r="C10" i="19"/>
  <c r="B10" i="19"/>
  <c r="B10" i="19" a="1"/>
  <c r="H8" i="19"/>
  <c r="G8" i="19"/>
  <c r="F8" i="19"/>
  <c r="E8" i="19"/>
  <c r="D8" i="19"/>
  <c r="C8" i="19"/>
  <c r="B8" i="19"/>
  <c r="B8" i="19" a="1"/>
  <c r="H6" i="19"/>
  <c r="G6" i="19"/>
  <c r="F6" i="19"/>
  <c r="E6" i="19"/>
  <c r="D6" i="19"/>
  <c r="C6" i="19"/>
  <c r="B6" i="19"/>
  <c r="B6" i="19" a="1"/>
  <c r="H4" i="19"/>
  <c r="G4" i="19"/>
  <c r="F4" i="19"/>
  <c r="E4" i="19"/>
  <c r="D4" i="19"/>
  <c r="C4" i="19"/>
  <c r="B4" i="19"/>
  <c r="B4" i="19" a="1"/>
  <c r="H3" i="19"/>
  <c r="G3" i="19"/>
  <c r="F3" i="19"/>
  <c r="E3" i="19"/>
  <c r="D3" i="19"/>
  <c r="C3" i="19"/>
  <c r="B3" i="19"/>
  <c r="B2" i="19"/>
  <c r="C14" i="18"/>
  <c r="B14" i="18"/>
  <c r="B14" i="18" a="1"/>
  <c r="H12" i="18"/>
  <c r="G12" i="18"/>
  <c r="F12" i="18"/>
  <c r="E12" i="18"/>
  <c r="D12" i="18"/>
  <c r="C12" i="18"/>
  <c r="B12" i="18"/>
  <c r="B12" i="18" a="1"/>
  <c r="H10" i="18"/>
  <c r="G10" i="18"/>
  <c r="F10" i="18"/>
  <c r="E10" i="18"/>
  <c r="D10" i="18"/>
  <c r="C10" i="18"/>
  <c r="B10" i="18"/>
  <c r="B10" i="18" a="1"/>
  <c r="H8" i="18"/>
  <c r="G8" i="18"/>
  <c r="F8" i="18"/>
  <c r="E8" i="18"/>
  <c r="D8" i="18"/>
  <c r="C8" i="18"/>
  <c r="B8" i="18"/>
  <c r="B8" i="18" a="1"/>
  <c r="H6" i="18"/>
  <c r="G6" i="18"/>
  <c r="F6" i="18"/>
  <c r="E6" i="18"/>
  <c r="D6" i="18"/>
  <c r="C6" i="18"/>
  <c r="B6" i="18"/>
  <c r="B6" i="18" a="1"/>
  <c r="H4" i="18"/>
  <c r="G4" i="18"/>
  <c r="F4" i="18"/>
  <c r="E4" i="18"/>
  <c r="D4" i="18"/>
  <c r="C4" i="18"/>
  <c r="B4" i="18"/>
  <c r="B4" i="18" a="1"/>
  <c r="H3" i="18"/>
  <c r="G3" i="18"/>
  <c r="F3" i="18"/>
  <c r="E3" i="18"/>
  <c r="D3" i="18"/>
  <c r="C3" i="18"/>
  <c r="B3" i="18"/>
  <c r="B2" i="18"/>
  <c r="C14" i="17"/>
  <c r="B14" i="17"/>
  <c r="B14" i="17" a="1"/>
  <c r="H12" i="17"/>
  <c r="G12" i="17"/>
  <c r="F12" i="17"/>
  <c r="E12" i="17"/>
  <c r="D12" i="17"/>
  <c r="C12" i="17"/>
  <c r="B12" i="17"/>
  <c r="B12" i="17" a="1"/>
  <c r="H10" i="17"/>
  <c r="G10" i="17"/>
  <c r="F10" i="17"/>
  <c r="E10" i="17"/>
  <c r="D10" i="17"/>
  <c r="C10" i="17"/>
  <c r="B10" i="17"/>
  <c r="B10" i="17" a="1"/>
  <c r="H8" i="17"/>
  <c r="G8" i="17"/>
  <c r="F8" i="17"/>
  <c r="E8" i="17"/>
  <c r="D8" i="17"/>
  <c r="C8" i="17"/>
  <c r="B8" i="17"/>
  <c r="B8" i="17" a="1"/>
  <c r="H6" i="17"/>
  <c r="G6" i="17"/>
  <c r="F6" i="17"/>
  <c r="E6" i="17"/>
  <c r="D6" i="17"/>
  <c r="C6" i="17"/>
  <c r="B6" i="17"/>
  <c r="B6" i="17" a="1"/>
  <c r="H4" i="17"/>
  <c r="G4" i="17"/>
  <c r="F4" i="17"/>
  <c r="E4" i="17"/>
  <c r="D4" i="17"/>
  <c r="C4" i="17"/>
  <c r="B4" i="17"/>
  <c r="B4" i="17" a="1"/>
  <c r="H3" i="17"/>
  <c r="G3" i="17"/>
  <c r="F3" i="17"/>
  <c r="E3" i="17"/>
  <c r="D3" i="17"/>
  <c r="C3" i="17"/>
  <c r="B3" i="17"/>
  <c r="B2" i="17"/>
  <c r="C14" i="16"/>
  <c r="B14" i="16"/>
  <c r="B14" i="16" a="1"/>
  <c r="H12" i="16"/>
  <c r="G12" i="16"/>
  <c r="F12" i="16"/>
  <c r="E12" i="16"/>
  <c r="D12" i="16"/>
  <c r="C12" i="16"/>
  <c r="B12" i="16"/>
  <c r="B12" i="16" a="1"/>
  <c r="H10" i="16"/>
  <c r="G10" i="16"/>
  <c r="F10" i="16"/>
  <c r="E10" i="16"/>
  <c r="D10" i="16"/>
  <c r="C10" i="16"/>
  <c r="B10" i="16"/>
  <c r="B10" i="16" a="1"/>
  <c r="H8" i="16"/>
  <c r="G8" i="16"/>
  <c r="F8" i="16"/>
  <c r="E8" i="16"/>
  <c r="D8" i="16"/>
  <c r="C8" i="16"/>
  <c r="B8" i="16"/>
  <c r="B8" i="16" a="1"/>
  <c r="H6" i="16"/>
  <c r="G6" i="16"/>
  <c r="F6" i="16"/>
  <c r="E6" i="16"/>
  <c r="D6" i="16"/>
  <c r="C6" i="16"/>
  <c r="B6" i="16"/>
  <c r="B6" i="16" a="1"/>
  <c r="H4" i="16"/>
  <c r="G4" i="16"/>
  <c r="F4" i="16"/>
  <c r="E4" i="16"/>
  <c r="D4" i="16"/>
  <c r="C4" i="16"/>
  <c r="B4" i="16"/>
  <c r="B4" i="16" a="1"/>
  <c r="H3" i="16"/>
  <c r="G3" i="16"/>
  <c r="F3" i="16"/>
  <c r="E3" i="16"/>
  <c r="D3" i="16"/>
  <c r="C3" i="16"/>
  <c r="B3" i="16"/>
  <c r="B2" i="16"/>
  <c r="C14" i="15"/>
  <c r="B14" i="15"/>
  <c r="B14" i="15" a="1"/>
  <c r="H12" i="15"/>
  <c r="G12" i="15"/>
  <c r="F12" i="15"/>
  <c r="E12" i="15"/>
  <c r="D12" i="15"/>
  <c r="C12" i="15"/>
  <c r="B12" i="15"/>
  <c r="B12" i="15" a="1"/>
  <c r="H10" i="15"/>
  <c r="G10" i="15"/>
  <c r="F10" i="15"/>
  <c r="E10" i="15"/>
  <c r="D10" i="15"/>
  <c r="C10" i="15"/>
  <c r="B10" i="15"/>
  <c r="B10" i="15" a="1"/>
  <c r="H8" i="15"/>
  <c r="G8" i="15"/>
  <c r="F8" i="15"/>
  <c r="E8" i="15"/>
  <c r="D8" i="15"/>
  <c r="C8" i="15"/>
  <c r="B8" i="15"/>
  <c r="B8" i="15" a="1"/>
  <c r="H6" i="15"/>
  <c r="G6" i="15"/>
  <c r="F6" i="15"/>
  <c r="E6" i="15"/>
  <c r="D6" i="15"/>
  <c r="C6" i="15"/>
  <c r="B6" i="15"/>
  <c r="B6" i="15" a="1"/>
  <c r="H4" i="15"/>
  <c r="G4" i="15"/>
  <c r="F4" i="15"/>
  <c r="E4" i="15"/>
  <c r="D4" i="15"/>
  <c r="C4" i="15"/>
  <c r="B4" i="15"/>
  <c r="B4" i="15" a="1"/>
  <c r="H3" i="15"/>
  <c r="G3" i="15"/>
  <c r="F3" i="15"/>
  <c r="E3" i="15"/>
  <c r="D3" i="15"/>
  <c r="C3" i="15"/>
  <c r="B3" i="15"/>
  <c r="B2" i="15"/>
  <c r="C14" i="14"/>
  <c r="B14" i="14"/>
  <c r="B14" i="14" a="1"/>
  <c r="H12" i="14"/>
  <c r="G12" i="14"/>
  <c r="F12" i="14"/>
  <c r="E12" i="14"/>
  <c r="D12" i="14"/>
  <c r="C12" i="14"/>
  <c r="B12" i="14"/>
  <c r="B12" i="14" a="1"/>
  <c r="H10" i="14"/>
  <c r="G10" i="14"/>
  <c r="F10" i="14"/>
  <c r="E10" i="14"/>
  <c r="D10" i="14"/>
  <c r="C10" i="14"/>
  <c r="B10" i="14"/>
  <c r="B10" i="14" a="1"/>
  <c r="H8" i="14"/>
  <c r="G8" i="14"/>
  <c r="F8" i="14"/>
  <c r="E8" i="14"/>
  <c r="D8" i="14"/>
  <c r="C8" i="14"/>
  <c r="B8" i="14"/>
  <c r="B8" i="14" a="1"/>
  <c r="H6" i="14"/>
  <c r="G6" i="14"/>
  <c r="F6" i="14"/>
  <c r="E6" i="14"/>
  <c r="D6" i="14"/>
  <c r="C6" i="14"/>
  <c r="B6" i="14"/>
  <c r="B6" i="14" a="1"/>
  <c r="H4" i="14"/>
  <c r="G4" i="14"/>
  <c r="F4" i="14"/>
  <c r="E4" i="14"/>
  <c r="D4" i="14"/>
  <c r="C4" i="14"/>
  <c r="B4" i="14"/>
  <c r="B4" i="14" a="1"/>
  <c r="H3" i="14"/>
  <c r="G3" i="14"/>
  <c r="F3" i="14"/>
  <c r="E3" i="14"/>
  <c r="D3" i="14"/>
  <c r="C3" i="14"/>
  <c r="B3" i="14"/>
  <c r="B2" i="14"/>
</calcChain>
</file>

<file path=xl/sharedStrings.xml><?xml version="1.0" encoding="utf-8"?>
<sst xmlns="http://schemas.openxmlformats.org/spreadsheetml/2006/main" count="509" uniqueCount="22">
  <si>
    <t xml:space="preserve"> </t>
  </si>
  <si>
    <t>달력 설정</t>
  </si>
  <si>
    <t>연도</t>
  </si>
  <si>
    <t>주 시작</t>
  </si>
  <si>
    <t>일요일</t>
  </si>
  <si>
    <t>메모</t>
    <phoneticPr fontId="1" type="noConversion"/>
  </si>
  <si>
    <t>주</t>
    <phoneticPr fontId="30" type="noConversion"/>
  </si>
  <si>
    <t>야</t>
    <phoneticPr fontId="30" type="noConversion"/>
  </si>
  <si>
    <t>휴</t>
    <phoneticPr fontId="30" type="noConversion"/>
  </si>
  <si>
    <t>어머니생신</t>
    <phoneticPr fontId="30" type="noConversion"/>
  </si>
  <si>
    <t>형생일</t>
    <phoneticPr fontId="30" type="noConversion"/>
  </si>
  <si>
    <t>채우생일</t>
    <phoneticPr fontId="30" type="noConversion"/>
  </si>
  <si>
    <t>숙진생일</t>
    <phoneticPr fontId="30" type="noConversion"/>
  </si>
  <si>
    <t>수능시험</t>
    <phoneticPr fontId="30" type="noConversion"/>
  </si>
  <si>
    <t xml:space="preserve">주 </t>
    <phoneticPr fontId="30" type="noConversion"/>
  </si>
  <si>
    <t>보</t>
    <phoneticPr fontId="30" type="noConversion"/>
  </si>
  <si>
    <t>자동차보험만기</t>
    <phoneticPr fontId="30" type="noConversion"/>
  </si>
  <si>
    <t>시험,진흥원관악</t>
    <phoneticPr fontId="30" type="noConversion"/>
  </si>
  <si>
    <t>천안교육</t>
    <phoneticPr fontId="30" type="noConversion"/>
  </si>
  <si>
    <t>휴</t>
    <phoneticPr fontId="1" type="noConversion"/>
  </si>
  <si>
    <t>주</t>
    <phoneticPr fontId="1" type="noConversion"/>
  </si>
  <si>
    <t>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</si>
</sst>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&quot;₩&quot;* #,##0_-;\-&quot;₩&quot;* #,##0_-;_-&quot;₩&quot;* &quot;-&quot;_-;_-@_-"/>
    <numFmt numFmtId="44" formatCode="_-&quot;₩&quot;* #,##0.00_-;\-&quot;₩&quot;* #,##0.00_-;_-&quot;₩&quot;* &quot;-&quot;??_-;_-@_-"/>
    <numFmt numFmtId="176" formatCode="_(* #,##0_);_(* \(#,##0\);_(* &quot;-&quot;_);_(@_)"/>
    <numFmt numFmtId="177" formatCode="_(* #,##0.00_);_(* \(#,##0.00\);_(* &quot;-&quot;??_);_(@_)"/>
    <numFmt numFmtId="178" formatCode="d"/>
  </numFmts>
  <fonts count="40">
    <font>
      <sz val="11"/>
      <color theme="1" tint="0.24994659260841701"/>
      <name val="Malgun Gothic"/>
      <family val="2"/>
    </font>
    <font>
      <sz val="8"/>
      <name val="Arial"/>
      <family val="2"/>
    </font>
    <font>
      <sz val="11"/>
      <color theme="1"/>
      <name val="Malgun Gothic"/>
      <family val="2"/>
    </font>
    <font>
      <sz val="11"/>
      <color indexed="63"/>
      <name val="Malgun Gothic"/>
      <family val="2"/>
    </font>
    <font>
      <b/>
      <sz val="11"/>
      <color theme="0"/>
      <name val="Malgun Gothic"/>
      <family val="2"/>
    </font>
    <font>
      <sz val="11"/>
      <color theme="0"/>
      <name val="Malgun Gothic"/>
      <family val="2"/>
    </font>
    <font>
      <b/>
      <sz val="14"/>
      <color theme="0"/>
      <name val="Malgun Gothic"/>
      <family val="2"/>
    </font>
    <font>
      <sz val="11"/>
      <color rgb="FF9C0006"/>
      <name val="Malgun Gothic"/>
      <family val="2"/>
    </font>
    <font>
      <b/>
      <sz val="11"/>
      <color rgb="FFFA7D00"/>
      <name val="Malgun Gothic"/>
      <family val="2"/>
    </font>
    <font>
      <sz val="11"/>
      <color theme="1" tint="0.34998626667073579"/>
      <name val="Malgun Gothic"/>
      <family val="2"/>
    </font>
    <font>
      <i/>
      <sz val="11"/>
      <color rgb="FF7F7F7F"/>
      <name val="Malgun Gothic"/>
      <family val="2"/>
    </font>
    <font>
      <sz val="11"/>
      <color rgb="FF006100"/>
      <name val="Malgun Gothic"/>
      <family val="2"/>
    </font>
    <font>
      <sz val="11"/>
      <color theme="4" tint="-0.24994659260841701"/>
      <name val="Malgun Gothic"/>
      <family val="2"/>
    </font>
    <font>
      <sz val="11"/>
      <color theme="1" tint="0.24994659260841701"/>
      <name val="Malgun Gothic"/>
      <family val="2"/>
    </font>
    <font>
      <b/>
      <sz val="11"/>
      <color theme="1" tint="0.34998626667073579"/>
      <name val="Malgun Gothic"/>
      <family val="2"/>
    </font>
    <font>
      <sz val="11"/>
      <color rgb="FF3F3F76"/>
      <name val="Malgun Gothic"/>
      <family val="2"/>
    </font>
    <font>
      <sz val="11"/>
      <color rgb="FFFA7D00"/>
      <name val="Malgun Gothic"/>
      <family val="2"/>
    </font>
    <font>
      <sz val="11"/>
      <color rgb="FF9C5700"/>
      <name val="Malgun Gothic"/>
      <family val="2"/>
    </font>
    <font>
      <b/>
      <sz val="11"/>
      <color rgb="FF3F3F3F"/>
      <name val="Malgun Gothic"/>
      <family val="2"/>
    </font>
    <font>
      <sz val="35"/>
      <color theme="4"/>
      <name val="Malgun Gothic"/>
      <family val="2"/>
    </font>
    <font>
      <b/>
      <sz val="11"/>
      <color theme="1"/>
      <name val="Malgun Gothic"/>
      <family val="2"/>
    </font>
    <font>
      <sz val="11"/>
      <color rgb="FFFF0000"/>
      <name val="Malgun Gothic"/>
      <family val="2"/>
    </font>
    <font>
      <sz val="12"/>
      <color theme="4" tint="-0.24994659260841701"/>
      <name val="Malgun Gothic"/>
      <family val="2"/>
    </font>
    <font>
      <sz val="11"/>
      <name val="Malgun Gothic"/>
      <family val="2"/>
    </font>
    <font>
      <sz val="11"/>
      <color theme="1" tint="0.14999847407452621"/>
      <name val="Malgun Gothic"/>
      <family val="3"/>
      <charset val="129"/>
    </font>
    <font>
      <b/>
      <sz val="36"/>
      <color theme="8" tint="-0.499984740745262"/>
      <name val="Malgun Gothic"/>
      <family val="3"/>
      <charset val="129"/>
    </font>
    <font>
      <sz val="35"/>
      <color theme="1" tint="0.14999847407452621"/>
      <name val="Malgun Gothic"/>
      <family val="3"/>
      <charset val="129"/>
    </font>
    <font>
      <sz val="12"/>
      <color theme="1" tint="0.14999847407452621"/>
      <name val="Malgun Gothic"/>
      <family val="3"/>
      <charset val="129"/>
    </font>
    <font>
      <sz val="12"/>
      <name val="Malgun Gothic"/>
      <family val="3"/>
      <charset val="129"/>
    </font>
    <font>
      <sz val="10"/>
      <color theme="1" tint="0.14999847407452621"/>
      <name val="Malgun Gothic"/>
      <family val="3"/>
      <charset val="129"/>
    </font>
    <font>
      <sz val="8"/>
      <name val="돋움"/>
      <family val="3"/>
      <charset val="129"/>
    </font>
    <font>
      <b/>
      <sz val="36"/>
      <color theme="5" tint="-0.499984740745262"/>
      <name val="Malgun Gothic"/>
      <family val="3"/>
      <charset val="129"/>
    </font>
    <font>
      <b/>
      <sz val="36"/>
      <color theme="7" tint="-0.499984740745262"/>
      <name val="Malgun Gothic"/>
      <family val="3"/>
      <charset val="129"/>
    </font>
    <font>
      <b/>
      <sz val="36"/>
      <color theme="9" tint="-0.499984740745262"/>
      <name val="Malgun Gothic"/>
      <family val="3"/>
      <charset val="129"/>
    </font>
    <font>
      <sz val="16"/>
      <color rgb="FF0070C0"/>
      <name val="Malgun Gothic"/>
      <family val="3"/>
      <charset val="129"/>
    </font>
    <font>
      <sz val="16"/>
      <color rgb="FF00B0F0"/>
      <name val="Malgun Gothic"/>
      <family val="3"/>
      <charset val="129"/>
    </font>
    <font>
      <sz val="16"/>
      <color rgb="FFFF0000"/>
      <name val="Malgun Gothic"/>
      <family val="3"/>
      <charset val="129"/>
    </font>
    <font>
      <sz val="16"/>
      <color theme="1"/>
      <name val="Malgun Gothic"/>
      <family val="3"/>
      <charset val="129"/>
    </font>
    <font>
      <sz val="16"/>
      <color rgb="FF7030A0"/>
      <name val="Malgun Gothic"/>
      <family val="3"/>
      <charset val="129"/>
    </font>
    <font>
      <sz val="10"/>
      <color rgb="FF0070C0"/>
      <name val="Malgun Gothic"/>
      <family val="3"/>
      <charset val="129"/>
    </font>
  </fonts>
  <fills count="38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8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/>
      <top/>
      <bottom style="medium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 style="thin">
        <color theme="8" tint="0.59996337778862885"/>
      </right>
      <top style="thin">
        <color theme="8" tint="0.59996337778862885"/>
      </top>
      <bottom/>
      <diagonal/>
    </border>
    <border>
      <left/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/>
      <top style="thin">
        <color theme="8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 style="thin">
        <color theme="9" tint="0.59996337778862885"/>
      </top>
      <bottom/>
      <diagonal/>
    </border>
    <border>
      <left/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/>
      <bottom style="thin">
        <color theme="7" tint="0.59996337778862885"/>
      </bottom>
      <diagonal/>
    </border>
    <border>
      <left/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 style="thin">
        <color theme="7" tint="0.59996337778862885"/>
      </top>
      <bottom/>
      <diagonal/>
    </border>
    <border>
      <left/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/>
      <bottom style="thin">
        <color theme="5" tint="0.59996337778862885"/>
      </bottom>
      <diagonal/>
    </border>
    <border>
      <left/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 style="thin">
        <color theme="5" tint="0.59996337778862885"/>
      </top>
      <bottom/>
      <diagonal/>
    </border>
    <border>
      <left/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top"/>
    </xf>
    <xf numFmtId="0" fontId="3" fillId="2" borderId="0" applyNumberFormat="0" applyBorder="0" applyAlignment="0" applyProtection="0"/>
    <xf numFmtId="0" fontId="12" fillId="0" borderId="3" applyNumberFormat="0" applyFill="0" applyProtection="0">
      <alignment horizontal="left" vertical="center" indent="1"/>
    </xf>
    <xf numFmtId="0" fontId="4" fillId="3" borderId="1" applyNumberFormat="0" applyAlignment="0" applyProtection="0"/>
    <xf numFmtId="0" fontId="6" fillId="4" borderId="2" applyNumberFormat="0" applyProtection="0">
      <alignment vertical="center"/>
    </xf>
    <xf numFmtId="0" fontId="19" fillId="0" borderId="0" applyFill="0" applyBorder="0" applyProtection="0">
      <alignment vertical="center"/>
    </xf>
    <xf numFmtId="177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2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4" fillId="5" borderId="0" applyBorder="0" applyProtection="0">
      <alignment horizontal="left" vertical="top" wrapText="1" indent="1"/>
    </xf>
    <xf numFmtId="178" fontId="9" fillId="0" borderId="0">
      <alignment horizontal="left" indent="1"/>
    </xf>
    <xf numFmtId="0" fontId="23" fillId="5" borderId="0" applyNumberFormat="0" applyFont="0" applyBorder="0" applyAlignment="0">
      <alignment horizontal="left" vertical="center" indent="1"/>
    </xf>
    <xf numFmtId="0" fontId="22" fillId="0" borderId="0">
      <alignment horizontal="left" indent="1"/>
    </xf>
    <xf numFmtId="0" fontId="12" fillId="0" borderId="0" applyFill="0" applyProtection="0"/>
    <xf numFmtId="0" fontId="13" fillId="0" borderId="0" applyFill="0" applyProtection="0"/>
    <xf numFmtId="0" fontId="11" fillId="10" borderId="0" applyNumberFormat="0" applyBorder="0" applyAlignment="0" applyProtection="0"/>
    <xf numFmtId="0" fontId="7" fillId="11" borderId="0" applyNumberFormat="0" applyBorder="0" applyAlignment="0" applyProtection="0"/>
    <xf numFmtId="0" fontId="17" fillId="12" borderId="0" applyNumberFormat="0" applyBorder="0" applyAlignment="0" applyProtection="0"/>
    <xf numFmtId="0" fontId="15" fillId="13" borderId="32" applyNumberFormat="0" applyAlignment="0" applyProtection="0"/>
    <xf numFmtId="0" fontId="18" fillId="14" borderId="33" applyNumberFormat="0" applyAlignment="0" applyProtection="0"/>
    <xf numFmtId="0" fontId="8" fillId="14" borderId="32" applyNumberFormat="0" applyAlignment="0" applyProtection="0"/>
    <xf numFmtId="0" fontId="16" fillId="0" borderId="34" applyNumberFormat="0" applyFill="0" applyAlignment="0" applyProtection="0"/>
    <xf numFmtId="0" fontId="4" fillId="15" borderId="35" applyNumberFormat="0" applyAlignment="0" applyProtection="0"/>
    <xf numFmtId="0" fontId="21" fillId="0" borderId="0" applyNumberFormat="0" applyFill="0" applyBorder="0" applyAlignment="0" applyProtection="0"/>
    <xf numFmtId="0" fontId="13" fillId="16" borderId="36" applyNumberFormat="0" applyFont="0" applyAlignment="0" applyProtection="0"/>
    <xf numFmtId="0" fontId="10" fillId="0" borderId="0" applyNumberFormat="0" applyFill="0" applyBorder="0" applyAlignment="0" applyProtection="0"/>
    <xf numFmtId="0" fontId="20" fillId="0" borderId="37" applyNumberFormat="0" applyFill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5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5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5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5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</cellStyleXfs>
  <cellXfs count="73">
    <xf numFmtId="0" fontId="0" fillId="0" borderId="0" xfId="0">
      <alignment vertical="top"/>
    </xf>
    <xf numFmtId="0" fontId="24" fillId="0" borderId="0" xfId="0" applyFont="1">
      <alignment vertical="top"/>
    </xf>
    <xf numFmtId="0" fontId="24" fillId="0" borderId="0" xfId="2" applyFont="1" applyFill="1" applyBorder="1" applyAlignment="1">
      <alignment vertical="center"/>
    </xf>
    <xf numFmtId="0" fontId="26" fillId="0" borderId="0" xfId="5" applyFont="1" applyFill="1" applyAlignment="1">
      <alignment horizontal="left" vertical="center"/>
    </xf>
    <xf numFmtId="0" fontId="27" fillId="0" borderId="0" xfId="0" applyFont="1" applyAlignment="1">
      <alignment horizontal="center" vertical="center"/>
    </xf>
    <xf numFmtId="0" fontId="28" fillId="6" borderId="4" xfId="2" applyFont="1" applyFill="1" applyBorder="1" applyAlignment="1">
      <alignment horizontal="center" vertical="center"/>
    </xf>
    <xf numFmtId="0" fontId="28" fillId="6" borderId="5" xfId="2" applyFont="1" applyFill="1" applyBorder="1" applyAlignment="1">
      <alignment horizontal="center" vertical="center"/>
    </xf>
    <xf numFmtId="0" fontId="28" fillId="6" borderId="6" xfId="2" applyFont="1" applyFill="1" applyBorder="1" applyAlignment="1">
      <alignment horizontal="center" vertical="center"/>
    </xf>
    <xf numFmtId="0" fontId="27" fillId="0" borderId="0" xfId="0" applyFont="1" applyAlignment="1">
      <alignment horizontal="left" vertical="center" indent="1"/>
    </xf>
    <xf numFmtId="0" fontId="24" fillId="0" borderId="8" xfId="16" applyFont="1" applyFill="1" applyBorder="1" applyAlignment="1">
      <alignment horizontal="center" vertical="center"/>
    </xf>
    <xf numFmtId="0" fontId="29" fillId="0" borderId="0" xfId="0" applyFont="1" applyAlignment="1">
      <alignment horizontal="left" vertical="top" wrapText="1" indent="1"/>
    </xf>
    <xf numFmtId="0" fontId="29" fillId="0" borderId="10" xfId="0" applyFont="1" applyBorder="1" applyAlignment="1">
      <alignment horizontal="left" vertical="top" wrapText="1" indent="1"/>
    </xf>
    <xf numFmtId="0" fontId="24" fillId="0" borderId="8" xfId="14" applyFont="1" applyBorder="1" applyAlignment="1">
      <alignment horizontal="center" vertical="center"/>
    </xf>
    <xf numFmtId="0" fontId="29" fillId="0" borderId="10" xfId="13" applyFont="1" applyFill="1" applyBorder="1" applyAlignment="1">
      <alignment horizontal="left" vertical="top" wrapText="1" indent="1"/>
    </xf>
    <xf numFmtId="0" fontId="28" fillId="7" borderId="4" xfId="2" applyFont="1" applyFill="1" applyBorder="1" applyAlignment="1">
      <alignment horizontal="center" vertical="center"/>
    </xf>
    <xf numFmtId="0" fontId="28" fillId="7" borderId="5" xfId="2" applyFont="1" applyFill="1" applyBorder="1" applyAlignment="1">
      <alignment horizontal="center" vertical="center"/>
    </xf>
    <xf numFmtId="0" fontId="28" fillId="7" borderId="6" xfId="2" applyFont="1" applyFill="1" applyBorder="1" applyAlignment="1">
      <alignment horizontal="center" vertical="center"/>
    </xf>
    <xf numFmtId="0" fontId="29" fillId="0" borderId="27" xfId="0" applyFont="1" applyBorder="1" applyAlignment="1">
      <alignment horizontal="left" vertical="top" wrapText="1" indent="1"/>
    </xf>
    <xf numFmtId="0" fontId="29" fillId="0" borderId="27" xfId="13" applyFont="1" applyFill="1" applyBorder="1" applyAlignment="1">
      <alignment horizontal="left" vertical="top" wrapText="1" indent="1"/>
    </xf>
    <xf numFmtId="0" fontId="28" fillId="9" borderId="4" xfId="2" applyFont="1" applyFill="1" applyBorder="1" applyAlignment="1">
      <alignment horizontal="center" vertical="center"/>
    </xf>
    <xf numFmtId="0" fontId="28" fillId="9" borderId="5" xfId="2" applyFont="1" applyFill="1" applyBorder="1" applyAlignment="1">
      <alignment horizontal="center" vertical="center"/>
    </xf>
    <xf numFmtId="0" fontId="28" fillId="9" borderId="6" xfId="2" applyFont="1" applyFill="1" applyBorder="1" applyAlignment="1">
      <alignment horizontal="center" vertical="center"/>
    </xf>
    <xf numFmtId="0" fontId="29" fillId="0" borderId="21" xfId="0" applyFont="1" applyBorder="1" applyAlignment="1">
      <alignment horizontal="left" vertical="top" wrapText="1" indent="1"/>
    </xf>
    <xf numFmtId="0" fontId="29" fillId="0" borderId="21" xfId="13" applyFont="1" applyFill="1" applyBorder="1" applyAlignment="1">
      <alignment horizontal="left" vertical="top" wrapText="1" indent="1"/>
    </xf>
    <xf numFmtId="0" fontId="28" fillId="8" borderId="4" xfId="2" applyFont="1" applyFill="1" applyBorder="1" applyAlignment="1">
      <alignment horizontal="center" vertical="center"/>
    </xf>
    <xf numFmtId="0" fontId="28" fillId="8" borderId="5" xfId="2" applyFont="1" applyFill="1" applyBorder="1" applyAlignment="1">
      <alignment horizontal="center" vertical="center"/>
    </xf>
    <xf numFmtId="0" fontId="28" fillId="8" borderId="6" xfId="2" applyFont="1" applyFill="1" applyBorder="1" applyAlignment="1">
      <alignment horizontal="center" vertical="center"/>
    </xf>
    <xf numFmtId="0" fontId="29" fillId="0" borderId="15" xfId="0" applyFont="1" applyBorder="1" applyAlignment="1">
      <alignment horizontal="left" vertical="top" wrapText="1" indent="1"/>
    </xf>
    <xf numFmtId="0" fontId="29" fillId="0" borderId="15" xfId="13" applyFont="1" applyFill="1" applyBorder="1" applyAlignment="1">
      <alignment horizontal="left" vertical="top" wrapText="1" indent="1"/>
    </xf>
    <xf numFmtId="178" fontId="27" fillId="0" borderId="9" xfId="12" applyFont="1" applyBorder="1" applyAlignment="1">
      <alignment horizontal="right" indent="1"/>
    </xf>
    <xf numFmtId="178" fontId="27" fillId="0" borderId="11" xfId="12" applyFont="1" applyBorder="1" applyAlignment="1">
      <alignment horizontal="right" indent="1"/>
    </xf>
    <xf numFmtId="178" fontId="27" fillId="0" borderId="9" xfId="13" applyNumberFormat="1" applyFont="1" applyFill="1" applyBorder="1" applyAlignment="1">
      <alignment horizontal="right" vertical="center" wrapText="1" indent="1"/>
    </xf>
    <xf numFmtId="178" fontId="27" fillId="0" borderId="9" xfId="12" applyFont="1" applyBorder="1" applyAlignment="1">
      <alignment horizontal="right" vertical="center" indent="1"/>
    </xf>
    <xf numFmtId="178" fontId="27" fillId="0" borderId="26" xfId="12" applyFont="1" applyBorder="1" applyAlignment="1">
      <alignment horizontal="right" indent="1"/>
    </xf>
    <xf numFmtId="178" fontId="27" fillId="0" borderId="26" xfId="13" applyNumberFormat="1" applyFont="1" applyFill="1" applyBorder="1" applyAlignment="1">
      <alignment horizontal="right" vertical="center" wrapText="1" indent="1"/>
    </xf>
    <xf numFmtId="178" fontId="27" fillId="0" borderId="26" xfId="12" applyFont="1" applyBorder="1" applyAlignment="1">
      <alignment horizontal="right" vertical="center" indent="1"/>
    </xf>
    <xf numFmtId="178" fontId="27" fillId="0" borderId="20" xfId="12" applyFont="1" applyBorder="1" applyAlignment="1">
      <alignment horizontal="right" indent="1"/>
    </xf>
    <xf numFmtId="178" fontId="27" fillId="0" borderId="20" xfId="13" applyNumberFormat="1" applyFont="1" applyFill="1" applyBorder="1" applyAlignment="1">
      <alignment horizontal="right" vertical="center" wrapText="1" indent="1"/>
    </xf>
    <xf numFmtId="178" fontId="27" fillId="0" borderId="20" xfId="12" applyFont="1" applyBorder="1" applyAlignment="1">
      <alignment horizontal="right" vertical="center" indent="1"/>
    </xf>
    <xf numFmtId="178" fontId="27" fillId="0" borderId="14" xfId="12" applyFont="1" applyBorder="1" applyAlignment="1">
      <alignment horizontal="right" indent="1"/>
    </xf>
    <xf numFmtId="178" fontId="27" fillId="0" borderId="14" xfId="13" applyNumberFormat="1" applyFont="1" applyFill="1" applyBorder="1" applyAlignment="1">
      <alignment horizontal="right" vertical="center" wrapText="1" indent="1"/>
    </xf>
    <xf numFmtId="178" fontId="27" fillId="0" borderId="14" xfId="12" applyFont="1" applyBorder="1" applyAlignment="1">
      <alignment horizontal="right" vertical="center" indent="1"/>
    </xf>
    <xf numFmtId="0" fontId="34" fillId="0" borderId="21" xfId="0" applyFont="1" applyBorder="1" applyAlignment="1">
      <alignment horizontal="center" vertical="top" wrapText="1"/>
    </xf>
    <xf numFmtId="0" fontId="35" fillId="0" borderId="21" xfId="0" applyFont="1" applyBorder="1" applyAlignment="1">
      <alignment horizontal="center" vertical="top" wrapText="1"/>
    </xf>
    <xf numFmtId="0" fontId="36" fillId="0" borderId="21" xfId="0" applyFont="1" applyBorder="1" applyAlignment="1">
      <alignment horizontal="center" vertical="top" wrapText="1"/>
    </xf>
    <xf numFmtId="0" fontId="37" fillId="0" borderId="21" xfId="0" applyFont="1" applyBorder="1" applyAlignment="1">
      <alignment horizontal="center" vertical="top" wrapText="1"/>
    </xf>
    <xf numFmtId="0" fontId="38" fillId="0" borderId="21" xfId="0" applyFont="1" applyBorder="1" applyAlignment="1">
      <alignment horizontal="center" vertical="top" wrapText="1"/>
    </xf>
    <xf numFmtId="0" fontId="39" fillId="0" borderId="27" xfId="0" applyFont="1" applyBorder="1" applyAlignment="1">
      <alignment horizontal="left" vertical="top" wrapText="1" indent="1"/>
    </xf>
    <xf numFmtId="0" fontId="39" fillId="0" borderId="10" xfId="13" applyFont="1" applyFill="1" applyBorder="1" applyAlignment="1">
      <alignment horizontal="left" vertical="top" wrapText="1" indent="1"/>
    </xf>
    <xf numFmtId="0" fontId="39" fillId="0" borderId="27" xfId="13" applyFont="1" applyFill="1" applyBorder="1" applyAlignment="1">
      <alignment horizontal="left" vertical="top" wrapText="1" indent="1"/>
    </xf>
    <xf numFmtId="0" fontId="36" fillId="0" borderId="10" xfId="0" applyFont="1" applyBorder="1" applyAlignment="1">
      <alignment horizontal="center" vertical="top" wrapText="1"/>
    </xf>
    <xf numFmtId="0" fontId="37" fillId="0" borderId="10" xfId="0" applyFont="1" applyBorder="1" applyAlignment="1">
      <alignment horizontal="center" vertical="top" wrapText="1"/>
    </xf>
    <xf numFmtId="0" fontId="25" fillId="0" borderId="0" xfId="5" applyFont="1" applyFill="1" applyBorder="1">
      <alignment vertical="center"/>
    </xf>
    <xf numFmtId="0" fontId="24" fillId="0" borderId="13" xfId="11" applyFont="1" applyFill="1" applyBorder="1" applyAlignment="1">
      <alignment horizontal="left" vertical="center" wrapText="1" indent="1"/>
    </xf>
    <xf numFmtId="0" fontId="24" fillId="0" borderId="11" xfId="11" applyFont="1" applyFill="1" applyBorder="1" applyAlignment="1">
      <alignment horizontal="left" vertical="center" wrapText="1" indent="1"/>
    </xf>
    <xf numFmtId="0" fontId="29" fillId="0" borderId="7" xfId="11" applyFont="1" applyFill="1" applyBorder="1">
      <alignment horizontal="left" vertical="top" wrapText="1" indent="1"/>
    </xf>
    <xf numFmtId="0" fontId="29" fillId="0" borderId="12" xfId="11" applyFont="1" applyFill="1" applyBorder="1">
      <alignment horizontal="left" vertical="top" wrapText="1" indent="1"/>
    </xf>
    <xf numFmtId="0" fontId="28" fillId="6" borderId="0" xfId="15" applyFont="1" applyFill="1" applyAlignment="1">
      <alignment horizontal="center" vertical="center"/>
    </xf>
    <xf numFmtId="0" fontId="33" fillId="0" borderId="0" xfId="5" applyFont="1" applyFill="1" applyBorder="1">
      <alignment vertical="center"/>
    </xf>
    <xf numFmtId="0" fontId="24" fillId="0" borderId="18" xfId="11" applyFont="1" applyFill="1" applyBorder="1" applyAlignment="1">
      <alignment horizontal="left" vertical="center" wrapText="1" indent="1"/>
    </xf>
    <xf numFmtId="0" fontId="24" fillId="0" borderId="19" xfId="11" applyFont="1" applyFill="1" applyBorder="1" applyAlignment="1">
      <alignment horizontal="left" vertical="center" wrapText="1" indent="1"/>
    </xf>
    <xf numFmtId="0" fontId="29" fillId="0" borderId="16" xfId="11" applyFont="1" applyFill="1" applyBorder="1">
      <alignment horizontal="left" vertical="top" wrapText="1" indent="1"/>
    </xf>
    <xf numFmtId="0" fontId="29" fillId="0" borderId="17" xfId="11" applyFont="1" applyFill="1" applyBorder="1">
      <alignment horizontal="left" vertical="top" wrapText="1" indent="1"/>
    </xf>
    <xf numFmtId="0" fontId="32" fillId="0" borderId="0" xfId="5" applyFont="1" applyFill="1" applyBorder="1">
      <alignment vertical="center"/>
    </xf>
    <xf numFmtId="0" fontId="24" fillId="0" borderId="24" xfId="11" applyFont="1" applyFill="1" applyBorder="1" applyAlignment="1">
      <alignment horizontal="left" vertical="center" wrapText="1" indent="1"/>
    </xf>
    <xf numFmtId="0" fontId="24" fillId="0" borderId="25" xfId="11" applyFont="1" applyFill="1" applyBorder="1" applyAlignment="1">
      <alignment horizontal="left" vertical="center" wrapText="1" indent="1"/>
    </xf>
    <xf numFmtId="0" fontId="29" fillId="0" borderId="22" xfId="11" applyFont="1" applyFill="1" applyBorder="1">
      <alignment horizontal="left" vertical="top" wrapText="1" indent="1"/>
    </xf>
    <xf numFmtId="0" fontId="29" fillId="0" borderId="23" xfId="11" applyFont="1" applyFill="1" applyBorder="1">
      <alignment horizontal="left" vertical="top" wrapText="1" indent="1"/>
    </xf>
    <xf numFmtId="0" fontId="31" fillId="0" borderId="0" xfId="5" applyFont="1" applyFill="1" applyBorder="1">
      <alignment vertical="center"/>
    </xf>
    <xf numFmtId="0" fontId="24" fillId="0" borderId="30" xfId="11" applyFont="1" applyFill="1" applyBorder="1" applyAlignment="1">
      <alignment horizontal="left" vertical="center" wrapText="1" indent="1"/>
    </xf>
    <xf numFmtId="0" fontId="24" fillId="0" borderId="31" xfId="11" applyFont="1" applyFill="1" applyBorder="1" applyAlignment="1">
      <alignment horizontal="left" vertical="center" wrapText="1" indent="1"/>
    </xf>
    <xf numFmtId="0" fontId="29" fillId="0" borderId="28" xfId="11" applyFont="1" applyFill="1" applyBorder="1">
      <alignment horizontal="left" vertical="top" wrapText="1" indent="1"/>
    </xf>
    <xf numFmtId="0" fontId="29" fillId="0" borderId="29" xfId="11" applyFont="1" applyFill="1" applyBorder="1">
      <alignment horizontal="left" vertical="top" wrapText="1" indent="1"/>
    </xf>
  </cellXfs>
  <cellStyles count="50">
    <cellStyle name="20% - 강조색1" xfId="29" builtinId="30" customBuiltin="1"/>
    <cellStyle name="20% - 강조색2" xfId="32" builtinId="34" customBuiltin="1"/>
    <cellStyle name="20% - 강조색3" xfId="36" builtinId="38" customBuiltin="1"/>
    <cellStyle name="20% - 강조색4" xfId="40" builtinId="42" customBuiltin="1"/>
    <cellStyle name="20% - 강조색5" xfId="43" builtinId="46" customBuiltin="1"/>
    <cellStyle name="20% - 강조색6" xfId="47" builtinId="50" customBuiltin="1"/>
    <cellStyle name="40% - 강조색1" xfId="1" builtinId="31" customBuiltin="1"/>
    <cellStyle name="40% - 강조색2" xfId="33" builtinId="35" customBuiltin="1"/>
    <cellStyle name="40% - 강조색3" xfId="37" builtinId="39" customBuiltin="1"/>
    <cellStyle name="40% - 강조색4" xfId="41" builtinId="43" customBuiltin="1"/>
    <cellStyle name="40% - 강조색5" xfId="44" builtinId="47" customBuiltin="1"/>
    <cellStyle name="40% - 강조색6" xfId="48" builtinId="51" customBuiltin="1"/>
    <cellStyle name="60% - 강조색1" xfId="30" builtinId="32" customBuiltin="1"/>
    <cellStyle name="60% - 강조색2" xfId="34" builtinId="36" customBuiltin="1"/>
    <cellStyle name="60% - 강조색3" xfId="38" builtinId="40" customBuiltin="1"/>
    <cellStyle name="60% - 강조색4" xfId="42" builtinId="44" customBuiltin="1"/>
    <cellStyle name="60% - 강조색5" xfId="45" builtinId="48" customBuiltin="1"/>
    <cellStyle name="60% - 강조색6" xfId="49" builtinId="52" customBuiltin="1"/>
    <cellStyle name="강조색1" xfId="3" builtinId="29" customBuiltin="1"/>
    <cellStyle name="강조색2" xfId="31" builtinId="33" customBuiltin="1"/>
    <cellStyle name="강조색3" xfId="35" builtinId="37" customBuiltin="1"/>
    <cellStyle name="강조색4" xfId="39" builtinId="41" customBuiltin="1"/>
    <cellStyle name="강조색5" xfId="4" builtinId="45" customBuiltin="1"/>
    <cellStyle name="강조색6" xfId="46" builtinId="49" customBuiltin="1"/>
    <cellStyle name="경고문" xfId="25" builtinId="11" customBuiltin="1"/>
    <cellStyle name="계산" xfId="22" builtinId="22" customBuiltin="1"/>
    <cellStyle name="나쁨" xfId="18" builtinId="27" customBuiltin="1"/>
    <cellStyle name="메모" xfId="26" builtinId="10" customBuiltin="1"/>
    <cellStyle name="백분율" xfId="10" builtinId="5" customBuiltin="1"/>
    <cellStyle name="보통" xfId="19" builtinId="28" customBuiltin="1"/>
    <cellStyle name="설명 텍스트" xfId="27" builtinId="53" customBuiltin="1"/>
    <cellStyle name="설정 항목" xfId="14" xr:uid="{00000000-0005-0000-0000-00000F000000}"/>
    <cellStyle name="셀 확인" xfId="24" builtinId="23" customBuiltin="1"/>
    <cellStyle name="쉼표" xfId="6" builtinId="3" customBuiltin="1"/>
    <cellStyle name="쉼표 [0]" xfId="7" builtinId="6" customBuiltin="1"/>
    <cellStyle name="연결된 셀" xfId="23" builtinId="24" customBuiltin="1"/>
    <cellStyle name="요약" xfId="28" builtinId="25" customBuiltin="1"/>
    <cellStyle name="요일" xfId="12" xr:uid="{00000000-0005-0000-0000-000008000000}"/>
    <cellStyle name="입력" xfId="20" builtinId="20" customBuiltin="1"/>
    <cellStyle name="제목" xfId="5" builtinId="15" customBuiltin="1"/>
    <cellStyle name="제목 1" xfId="2" builtinId="16" customBuiltin="1"/>
    <cellStyle name="제목 2" xfId="15" builtinId="17" customBuiltin="1"/>
    <cellStyle name="제목 3" xfId="16" builtinId="18" customBuiltin="1"/>
    <cellStyle name="제목 4" xfId="11" builtinId="19" customBuiltin="1"/>
    <cellStyle name="좋음" xfId="17" builtinId="26" customBuiltin="1"/>
    <cellStyle name="줄무늬" xfId="13" xr:uid="{00000000-0005-0000-0000-000003000000}"/>
    <cellStyle name="출력" xfId="21" builtinId="21" customBuiltin="1"/>
    <cellStyle name="통화" xfId="8" builtinId="4" customBuiltin="1"/>
    <cellStyle name="통화 [0]" xfId="9" builtinId="7" customBuiltin="1"/>
    <cellStyle name="표준" xfId="0" builtinId="0" customBuiltin="1"/>
  </cellStyles>
  <dxfs count="32"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572147</xdr:colOff>
      <xdr:row>1</xdr:row>
      <xdr:rowOff>0</xdr:rowOff>
    </xdr:from>
    <xdr:to>
      <xdr:col>7</xdr:col>
      <xdr:colOff>1266178</xdr:colOff>
      <xdr:row>1</xdr:row>
      <xdr:rowOff>1143000</xdr:rowOff>
    </xdr:to>
    <xdr:pic>
      <xdr:nvPicPr>
        <xdr:cNvPr id="3" name="그림 2" descr="머리글 겨울&#10;&#10;Word의 사진 콜라주 : 겨울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496447" y="114300"/>
          <a:ext cx="4494506" cy="1143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572147</xdr:colOff>
      <xdr:row>1</xdr:row>
      <xdr:rowOff>0</xdr:rowOff>
    </xdr:from>
    <xdr:to>
      <xdr:col>7</xdr:col>
      <xdr:colOff>1266178</xdr:colOff>
      <xdr:row>1</xdr:row>
      <xdr:rowOff>1143000</xdr:rowOff>
    </xdr:to>
    <xdr:pic>
      <xdr:nvPicPr>
        <xdr:cNvPr id="3" name="그림 2" descr="머리글 겨울&#10;&#10;Word의 사진 콜라주 : 겨울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496447" y="114300"/>
          <a:ext cx="4494506" cy="1143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459646</xdr:colOff>
      <xdr:row>1</xdr:row>
      <xdr:rowOff>0</xdr:rowOff>
    </xdr:from>
    <xdr:to>
      <xdr:col>7</xdr:col>
      <xdr:colOff>1264379</xdr:colOff>
      <xdr:row>1</xdr:row>
      <xdr:rowOff>1143000</xdr:rowOff>
    </xdr:to>
    <xdr:pic>
      <xdr:nvPicPr>
        <xdr:cNvPr id="2" name="그림 1" descr="머리글 봄&#10;&#10;Word의 사진 콜라주 : 봄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383946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459646</xdr:colOff>
      <xdr:row>1</xdr:row>
      <xdr:rowOff>0</xdr:rowOff>
    </xdr:from>
    <xdr:to>
      <xdr:col>7</xdr:col>
      <xdr:colOff>1264379</xdr:colOff>
      <xdr:row>1</xdr:row>
      <xdr:rowOff>1143000</xdr:rowOff>
    </xdr:to>
    <xdr:pic>
      <xdr:nvPicPr>
        <xdr:cNvPr id="4" name="그림 3" descr="머리글 봄&#10;&#10;Word의 사진 콜라주 : 봄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383946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459646</xdr:colOff>
      <xdr:row>1</xdr:row>
      <xdr:rowOff>0</xdr:rowOff>
    </xdr:from>
    <xdr:to>
      <xdr:col>7</xdr:col>
      <xdr:colOff>1264379</xdr:colOff>
      <xdr:row>1</xdr:row>
      <xdr:rowOff>1143000</xdr:rowOff>
    </xdr:to>
    <xdr:pic>
      <xdr:nvPicPr>
        <xdr:cNvPr id="4" name="그림 3" descr="머리글 봄&#10;&#10;Word의 사진 콜라주 : 봄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383946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317024</xdr:colOff>
      <xdr:row>1</xdr:row>
      <xdr:rowOff>0</xdr:rowOff>
    </xdr:from>
    <xdr:to>
      <xdr:col>7</xdr:col>
      <xdr:colOff>1254600</xdr:colOff>
      <xdr:row>1</xdr:row>
      <xdr:rowOff>1143000</xdr:rowOff>
    </xdr:to>
    <xdr:pic>
      <xdr:nvPicPr>
        <xdr:cNvPr id="3" name="그림 2" descr="머리글 여름&#10;&#10;Word의 사진 콜라주 : 여름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24132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317024</xdr:colOff>
      <xdr:row>1</xdr:row>
      <xdr:rowOff>0</xdr:rowOff>
    </xdr:from>
    <xdr:to>
      <xdr:col>7</xdr:col>
      <xdr:colOff>1254600</xdr:colOff>
      <xdr:row>1</xdr:row>
      <xdr:rowOff>1143000</xdr:rowOff>
    </xdr:to>
    <xdr:pic>
      <xdr:nvPicPr>
        <xdr:cNvPr id="4" name="그림 3" descr="머리글 여름&#10;&#10;Word의 사진 콜라주 : 여름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24132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317024</xdr:colOff>
      <xdr:row>1</xdr:row>
      <xdr:rowOff>0</xdr:rowOff>
    </xdr:from>
    <xdr:to>
      <xdr:col>7</xdr:col>
      <xdr:colOff>1254600</xdr:colOff>
      <xdr:row>1</xdr:row>
      <xdr:rowOff>1143000</xdr:rowOff>
    </xdr:to>
    <xdr:pic>
      <xdr:nvPicPr>
        <xdr:cNvPr id="4" name="그림 3" descr="머리글 여름&#10;&#10;Word의 사진 콜라주 : 여름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24132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3" name="그림 2" descr="머리글 가을&#10;&#10;Word의 사진 콜라주 : 가을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2" name="그림 1" descr="머리글 가을&#10;&#10;Word의 사진 콜라주 : 가을">
          <a:extLst>
            <a:ext uri="{FF2B5EF4-FFF2-40B4-BE49-F238E27FC236}">
              <a16:creationId xmlns:a16="http://schemas.microsoft.com/office/drawing/2014/main" id="{556D5546-3211-4A63-87B0-06BB81E73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4" name="그림 3" descr="머리글 가을&#10;&#10;Word의 사진 콜라주 : 가을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2" name="그림 1" descr="머리글 가을&#10;&#10;Word의 사진 콜라주 : 가을">
          <a:extLst>
            <a:ext uri="{FF2B5EF4-FFF2-40B4-BE49-F238E27FC236}">
              <a16:creationId xmlns:a16="http://schemas.microsoft.com/office/drawing/2014/main" id="{03D4C00A-D4D3-461D-9659-E319A581A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4" name="그림 3" descr="머리글 가을&#10;&#10;Word의 사진 콜라주 : 가을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2" name="그림 1" descr="머리글 가을&#10;&#10;Word의 사진 콜라주 : 가을">
          <a:extLst>
            <a:ext uri="{FF2B5EF4-FFF2-40B4-BE49-F238E27FC236}">
              <a16:creationId xmlns:a16="http://schemas.microsoft.com/office/drawing/2014/main" id="{FC6E405A-25ED-44C1-9A79-C6D598589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030" b="3030"/>
        <a:stretch/>
      </xdr:blipFill>
      <xdr:spPr>
        <a:xfrm>
          <a:off x="39243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572147</xdr:colOff>
      <xdr:row>1</xdr:row>
      <xdr:rowOff>0</xdr:rowOff>
    </xdr:from>
    <xdr:to>
      <xdr:col>7</xdr:col>
      <xdr:colOff>1266178</xdr:colOff>
      <xdr:row>1</xdr:row>
      <xdr:rowOff>1143000</xdr:rowOff>
    </xdr:to>
    <xdr:pic>
      <xdr:nvPicPr>
        <xdr:cNvPr id="3" name="그림 2" descr="머리글 겨울&#10;&#10;Word의 사진 콜라주 : 겨울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496447" y="114300"/>
          <a:ext cx="4494506" cy="1143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572147</xdr:colOff>
      <xdr:row>1</xdr:row>
      <xdr:rowOff>0</xdr:rowOff>
    </xdr:from>
    <xdr:to>
      <xdr:col>7</xdr:col>
      <xdr:colOff>1266178</xdr:colOff>
      <xdr:row>1</xdr:row>
      <xdr:rowOff>1143000</xdr:rowOff>
    </xdr:to>
    <xdr:pic>
      <xdr:nvPicPr>
        <xdr:cNvPr id="2" name="그림 1" descr="머리글 겨울&#10;&#10;Word의 사진 콜라주 : 겨울">
          <a:extLst>
            <a:ext uri="{FF2B5EF4-FFF2-40B4-BE49-F238E27FC236}">
              <a16:creationId xmlns:a16="http://schemas.microsoft.com/office/drawing/2014/main" id="{6866CB22-6BC7-478A-8937-54215DD2E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496447" y="114300"/>
          <a:ext cx="4494506" cy="114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Custom 6">
      <a:majorFont>
        <a:latin typeface="Century Gothic"/>
        <a:ea typeface=""/>
        <a:cs typeface=""/>
      </a:majorFont>
      <a:minorFont>
        <a:latin typeface="Century Gothic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 tint="0.59999389629810485"/>
    <pageSetUpPr autoPageBreaks="0" fitToPage="1"/>
  </sheetPr>
  <dimension ref="B1:L15"/>
  <sheetViews>
    <sheetView showGridLines="0" zoomScaleNormal="100" workbookViewId="0">
      <selection activeCell="B7" sqref="B7:H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2" width="12.25" style="1" customWidth="1"/>
    <col min="13" max="13" width="1.625" style="1" customWidth="1"/>
    <col min="14" max="16384" width="8.75" style="1"/>
  </cols>
  <sheetData>
    <row r="1" spans="2:12" ht="9" customHeight="1">
      <c r="I1" s="1" t="s">
        <v>0</v>
      </c>
    </row>
    <row r="2" spans="2:12" ht="96" customHeight="1">
      <c r="B2" s="52" t="str">
        <f>"1월 "&amp;달력연도</f>
        <v>1월 2024</v>
      </c>
      <c r="C2" s="52"/>
      <c r="D2" s="52"/>
      <c r="E2" s="2"/>
      <c r="F2" s="2"/>
      <c r="G2" s="2"/>
      <c r="H2" s="3"/>
    </row>
    <row r="3" spans="2:12" s="4" customFormat="1" ht="24" customHeight="1">
      <c r="B3" s="5" t="str">
        <f>주시작</f>
        <v>일요일</v>
      </c>
      <c r="C3" s="6" t="str">
        <f t="shared" ref="C3:H3" si="0">TEXT(C4,"aaaa")</f>
        <v>월요일</v>
      </c>
      <c r="D3" s="6" t="str">
        <f t="shared" si="0"/>
        <v>화요일</v>
      </c>
      <c r="E3" s="6" t="str">
        <f t="shared" si="0"/>
        <v>수요일</v>
      </c>
      <c r="F3" s="6" t="str">
        <f t="shared" si="0"/>
        <v>목요일</v>
      </c>
      <c r="G3" s="6" t="str">
        <f t="shared" si="0"/>
        <v>금요일</v>
      </c>
      <c r="H3" s="7" t="str">
        <f t="shared" si="0"/>
        <v>토요일</v>
      </c>
      <c r="K3" s="57" t="s">
        <v>1</v>
      </c>
      <c r="L3" s="57"/>
    </row>
    <row r="4" spans="2:12" s="8" customFormat="1" ht="24" customHeight="1">
      <c r="B4" s="29">
        <f t="array" ref="B4:H4">요일및주+DATE(달력연도,1,1)-WEEKDAY(DATE(달력연도,1,1),(주시작="월요일")+1)+1</f>
        <v>45291</v>
      </c>
      <c r="C4" s="29">
        <v>45292</v>
      </c>
      <c r="D4" s="29">
        <v>45293</v>
      </c>
      <c r="E4" s="29">
        <v>45294</v>
      </c>
      <c r="F4" s="29">
        <v>45295</v>
      </c>
      <c r="G4" s="29">
        <v>45296</v>
      </c>
      <c r="H4" s="30">
        <v>45297</v>
      </c>
      <c r="K4" s="9" t="s">
        <v>2</v>
      </c>
      <c r="L4" s="9" t="s">
        <v>3</v>
      </c>
    </row>
    <row r="5" spans="2:12" s="10" customFormat="1" ht="56.1" customHeight="1">
      <c r="B5" s="50"/>
      <c r="C5" s="50" t="s">
        <v>19</v>
      </c>
      <c r="D5" s="51" t="s">
        <v>20</v>
      </c>
      <c r="E5" s="51" t="s">
        <v>20</v>
      </c>
      <c r="F5" s="51" t="s">
        <v>21</v>
      </c>
      <c r="G5" s="51" t="s">
        <v>21</v>
      </c>
      <c r="H5" s="50" t="s">
        <v>19</v>
      </c>
      <c r="K5" s="12">
        <v>2024</v>
      </c>
      <c r="L5" s="12" t="s">
        <v>4</v>
      </c>
    </row>
    <row r="6" spans="2:12" s="8" customFormat="1" ht="24" customHeight="1">
      <c r="B6" s="31">
        <f t="array" ref="B6:H6">요일및주+DATE(달력연도,1,1)-WEEKDAY(DATE(달력연도,1,1),(주시작="월요일")+1)+8</f>
        <v>45298</v>
      </c>
      <c r="C6" s="31">
        <v>45299</v>
      </c>
      <c r="D6" s="31">
        <v>45300</v>
      </c>
      <c r="E6" s="31">
        <v>45301</v>
      </c>
      <c r="F6" s="31">
        <v>45302</v>
      </c>
      <c r="G6" s="31">
        <v>45303</v>
      </c>
      <c r="H6" s="31">
        <v>45304</v>
      </c>
    </row>
    <row r="7" spans="2:12" s="10" customFormat="1" ht="56.1" customHeight="1">
      <c r="B7" s="50" t="s">
        <v>19</v>
      </c>
      <c r="C7" s="51" t="s">
        <v>20</v>
      </c>
      <c r="D7" s="51" t="s">
        <v>20</v>
      </c>
      <c r="E7" s="51" t="s">
        <v>21</v>
      </c>
      <c r="F7" s="51" t="s">
        <v>21</v>
      </c>
      <c r="G7" s="50" t="s">
        <v>19</v>
      </c>
      <c r="H7" s="50" t="s">
        <v>19</v>
      </c>
    </row>
    <row r="8" spans="2:12" s="8" customFormat="1" ht="24" customHeight="1">
      <c r="B8" s="32">
        <f t="array" ref="B8:H8">요일및주+DATE(달력연도,1,1)-WEEKDAY(DATE(달력연도,1,1),(주시작="월요일")+1)+15</f>
        <v>45305</v>
      </c>
      <c r="C8" s="32">
        <v>45306</v>
      </c>
      <c r="D8" s="32">
        <v>45307</v>
      </c>
      <c r="E8" s="32">
        <v>45308</v>
      </c>
      <c r="F8" s="32">
        <v>45309</v>
      </c>
      <c r="G8" s="32">
        <v>45310</v>
      </c>
      <c r="H8" s="32">
        <v>45311</v>
      </c>
    </row>
    <row r="9" spans="2:12" s="10" customFormat="1" ht="56.1" customHeight="1">
      <c r="B9" s="51" t="s">
        <v>20</v>
      </c>
      <c r="C9" s="51" t="s">
        <v>20</v>
      </c>
      <c r="D9" s="51" t="s">
        <v>21</v>
      </c>
      <c r="E9" s="51" t="s">
        <v>21</v>
      </c>
      <c r="F9" s="45" t="s">
        <v>7</v>
      </c>
      <c r="G9" s="50" t="s">
        <v>19</v>
      </c>
      <c r="H9" s="50" t="s">
        <v>19</v>
      </c>
    </row>
    <row r="10" spans="2:12" s="8" customFormat="1" ht="24" customHeight="1">
      <c r="B10" s="31">
        <f t="array" ref="B10:H10">요일및주+DATE(달력연도,1,1)-WEEKDAY(DATE(달력연도,1,1),(주시작="월요일")+1)+22</f>
        <v>45312</v>
      </c>
      <c r="C10" s="31">
        <v>45313</v>
      </c>
      <c r="D10" s="31">
        <v>45314</v>
      </c>
      <c r="E10" s="31">
        <v>45315</v>
      </c>
      <c r="F10" s="31">
        <v>45316</v>
      </c>
      <c r="G10" s="31">
        <v>45317</v>
      </c>
      <c r="H10" s="31">
        <v>45318</v>
      </c>
    </row>
    <row r="11" spans="2:12" s="10" customFormat="1" ht="56.1" customHeight="1">
      <c r="B11" s="51" t="s">
        <v>20</v>
      </c>
      <c r="C11" s="51" t="s">
        <v>20</v>
      </c>
      <c r="D11" s="51" t="s">
        <v>21</v>
      </c>
      <c r="E11" s="51" t="s">
        <v>21</v>
      </c>
      <c r="F11" s="50" t="s">
        <v>19</v>
      </c>
      <c r="G11" s="50" t="s">
        <v>19</v>
      </c>
      <c r="H11" s="51" t="s">
        <v>20</v>
      </c>
    </row>
    <row r="12" spans="2:12" s="8" customFormat="1" ht="24" customHeight="1">
      <c r="B12" s="32">
        <f t="array" ref="B12:H12">요일및주+DATE(달력연도,1,1)-WEEKDAY(DATE(달력연도,1,1),(주시작="월요일")+1)+29</f>
        <v>45319</v>
      </c>
      <c r="C12" s="32">
        <v>45320</v>
      </c>
      <c r="D12" s="32">
        <v>45321</v>
      </c>
      <c r="E12" s="32">
        <v>45322</v>
      </c>
      <c r="F12" s="32">
        <v>45323</v>
      </c>
      <c r="G12" s="32">
        <v>45324</v>
      </c>
      <c r="H12" s="32">
        <v>45325</v>
      </c>
    </row>
    <row r="13" spans="2:12" s="10" customFormat="1" ht="56.1" customHeight="1">
      <c r="B13" s="51" t="s">
        <v>20</v>
      </c>
      <c r="C13" s="51" t="s">
        <v>21</v>
      </c>
      <c r="D13" s="51" t="s">
        <v>21</v>
      </c>
      <c r="E13" s="50" t="s">
        <v>19</v>
      </c>
      <c r="F13" s="11"/>
      <c r="G13" s="11"/>
      <c r="H13" s="11"/>
    </row>
    <row r="14" spans="2:12" s="8" customFormat="1" ht="24" customHeight="1">
      <c r="B14" s="31">
        <f t="array" ref="B14:C14">요일및주+DATE(달력연도,1,1)-WEEKDAY(DATE(달력연도,1,1),(주시작="월요일")+1)+36</f>
        <v>45326</v>
      </c>
      <c r="C14" s="31">
        <v>45327</v>
      </c>
      <c r="D14" s="53" t="s">
        <v>5</v>
      </c>
      <c r="E14" s="53"/>
      <c r="F14" s="53"/>
      <c r="G14" s="53"/>
      <c r="H14" s="54"/>
    </row>
    <row r="15" spans="2:12" s="10" customFormat="1" ht="56.1" customHeight="1">
      <c r="B15" s="13"/>
      <c r="C15" s="13"/>
      <c r="D15" s="55"/>
      <c r="E15" s="55"/>
      <c r="F15" s="55"/>
      <c r="G15" s="55"/>
      <c r="H15" s="56"/>
    </row>
  </sheetData>
  <mergeCells count="4">
    <mergeCell ref="B2:D2"/>
    <mergeCell ref="D14:H14"/>
    <mergeCell ref="D15:H15"/>
    <mergeCell ref="K3:L3"/>
  </mergeCells>
  <phoneticPr fontId="1" type="noConversion"/>
  <conditionalFormatting sqref="B4:G4">
    <cfRule type="expression" dxfId="31" priority="23">
      <formula>DAY(B4)&gt;8</formula>
    </cfRule>
  </conditionalFormatting>
  <conditionalFormatting sqref="B12:H12 B14:C14">
    <cfRule type="expression" dxfId="30" priority="24">
      <formula>AND(DAY(B12)&gt;=1,DAY(B12)&lt;=15)</formula>
    </cfRule>
  </conditionalFormatting>
  <dataValidations xWindow="771" yWindow="621" count="13">
    <dataValidation type="list" errorStyle="warning" allowBlank="1" showInputMessage="1" showErrorMessage="1" error="목록에서 요일을 선택합니다. 취소를 선택한 다음 Alt+아래쪽 화살표를 눌러 드롭다운 목록에서 요일을 선택합니다." prompt="이 셀에서 주 시작 요일을 선택합니다. Alt+아래쪽 화살표를 눌러 드롭다운 목록을 연 다음, 아래쪽 화살표 키를 누르고 Enter 키를 눌러 항목을 선택합니다." sqref="L5" xr:uid="{00000000-0002-0000-0000-000000000000}">
      <formula1>"일요일, 월요일"</formula1>
    </dataValidation>
    <dataValidation allowBlank="1" showInputMessage="1" showErrorMessage="1" prompt="이 통합 문서에서 사용자 지정 1개월 달력을 만듭니다. 이 1월 워크시트를 사용하여 모든 달에 대한 연도와 주 시작 요일을 사용자 지정합니다. 각 달은 별도의 워크시트에 있습니다." sqref="A1" xr:uid="{00000000-0002-0000-0000-000001000000}"/>
    <dataValidation allowBlank="1" showInputMessage="1" showErrorMessage="1" prompt="아래 셀에 연도를 입력합니다." sqref="K4" xr:uid="{00000000-0002-0000-0000-000002000000}"/>
    <dataValidation allowBlank="1" showInputMessage="1" showErrorMessage="1" prompt="아래 셀에서 주 시작 요일을 선택합니다." sqref="L4" xr:uid="{00000000-0002-0000-0000-000003000000}"/>
    <dataValidation allowBlank="1" showInputMessage="1" showErrorMessage="1" prompt="이 셀에 연도를 입력합니다." sqref="K5" xr:uid="{00000000-0002-0000-0000-000004000000}"/>
    <dataValidation allowBlank="1" showInputMessage="1" showErrorMessage="1" prompt="이 행에는 이 달력의 요일 이름이 표시됩니다. 이 셀에는 주의 시작 요일이 표시됩니다. 시작 요일을 변경하려면 워크시트의 셀 L5에 새 요일을 입력하세요." sqref="B3" xr:uid="{00000000-0002-0000-0000-000005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000-000006000000}"/>
    <dataValidation allowBlank="1" showInputMessage="1" showErrorMessage="1" prompt="이 셀의 연도는 K5 셀에 입력한 연도에 따라 자동으로 업데이트됩니다. 아래 달력에는 이전 달과 다음 달의 날짜가 연한 글꼴 음영으로 표시됩니다." sqref="B2:D2" xr:uid="{00000000-0002-0000-0000-000007000000}"/>
    <dataValidation allowBlank="1" showInputMessage="1" showErrorMessage="1" prompt="자동으로 결정된 평일입니다." sqref="C3:H3" xr:uid="{00000000-0002-0000-0000-000008000000}"/>
    <dataValidation allowBlank="1" showInputMessage="1" showErrorMessage="1" prompt="이 행과 7, 9, 11, 13, 15 행은 위의 셀에 있는 날짜와 관련된 일별 메모를 입력하는 셀입니다." sqref="F9" xr:uid="{5260C73A-EB15-4666-A2D0-90FA6CC125AA}"/>
    <dataValidation allowBlank="1" showInputMessage="1" prompt="이 셀에 월별 메모를 입력합니다." sqref="D15:H15" xr:uid="{00000000-0002-0000-0000-00000A000000}"/>
    <dataValidation allowBlank="1" showInputMessage="1" prompt="아래 셀에 월별 메모를 입력합니다." sqref="D14:H14" xr:uid="{00000000-0002-0000-0000-00000B000000}"/>
    <dataValidation allowBlank="1" showInputMessage="1" showErrorMessage="1" prompt="연도를 입력하고 아래 셀에서 달력 시작 요일을 선택합니다. 이 일정 설정 셀은 인쇄되지 않습니다." sqref="K3" xr:uid="{00000000-0002-0000-0000-00000C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 tint="0.59999389629810485"/>
    <pageSetUpPr fitToPage="1"/>
  </sheetPr>
  <dimension ref="B1:I15"/>
  <sheetViews>
    <sheetView showGridLines="0" zoomScaleNormal="100" workbookViewId="0">
      <selection activeCell="B7" sqref="B7:H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2" t="str">
        <f>"2월 "&amp;달력연도</f>
        <v>2월 2024</v>
      </c>
      <c r="C2" s="52"/>
      <c r="D2" s="52"/>
      <c r="E2" s="2"/>
      <c r="F2" s="2"/>
      <c r="G2" s="2"/>
      <c r="H2" s="3"/>
    </row>
    <row r="3" spans="2:9" s="4" customFormat="1" ht="24" customHeight="1">
      <c r="B3" s="5" t="str">
        <f>주시작</f>
        <v>일요일</v>
      </c>
      <c r="C3" s="6" t="str">
        <f t="shared" ref="C3:H3" si="0">TEXT(C4,"aaaa")</f>
        <v>월요일</v>
      </c>
      <c r="D3" s="6" t="str">
        <f t="shared" si="0"/>
        <v>화요일</v>
      </c>
      <c r="E3" s="6" t="str">
        <f t="shared" si="0"/>
        <v>수요일</v>
      </c>
      <c r="F3" s="6" t="str">
        <f t="shared" si="0"/>
        <v>목요일</v>
      </c>
      <c r="G3" s="6" t="str">
        <f t="shared" si="0"/>
        <v>금요일</v>
      </c>
      <c r="H3" s="7" t="str">
        <f t="shared" si="0"/>
        <v>토요일</v>
      </c>
    </row>
    <row r="4" spans="2:9" s="8" customFormat="1" ht="24" customHeight="1">
      <c r="B4" s="29">
        <f t="array" ref="B4:H4">요일및주+DATE(달력연도,2,1)-WEEKDAY(DATE(달력연도,2,1),(주시작="월요일")+1)+1</f>
        <v>45319</v>
      </c>
      <c r="C4" s="29">
        <v>45320</v>
      </c>
      <c r="D4" s="29">
        <v>45321</v>
      </c>
      <c r="E4" s="29">
        <v>45322</v>
      </c>
      <c r="F4" s="29">
        <v>45323</v>
      </c>
      <c r="G4" s="29">
        <v>45324</v>
      </c>
      <c r="H4" s="30">
        <v>45325</v>
      </c>
    </row>
    <row r="5" spans="2:9" s="10" customFormat="1" ht="56.1" customHeight="1">
      <c r="B5" s="11"/>
      <c r="C5" s="11"/>
      <c r="D5" s="11"/>
      <c r="E5" s="11"/>
      <c r="F5" s="50" t="s">
        <v>19</v>
      </c>
      <c r="G5" s="51" t="s">
        <v>20</v>
      </c>
      <c r="H5" s="51" t="s">
        <v>20</v>
      </c>
    </row>
    <row r="6" spans="2:9" s="8" customFormat="1" ht="24" customHeight="1">
      <c r="B6" s="31">
        <f t="array" ref="B6:H6">요일및주+DATE(달력연도,2,1)-WEEKDAY(DATE(달력연도,2,1),(주시작="월요일")+1)+8</f>
        <v>45326</v>
      </c>
      <c r="C6" s="31">
        <v>45327</v>
      </c>
      <c r="D6" s="31">
        <v>45328</v>
      </c>
      <c r="E6" s="31">
        <v>45329</v>
      </c>
      <c r="F6" s="31">
        <v>45330</v>
      </c>
      <c r="G6" s="31">
        <v>45331</v>
      </c>
      <c r="H6" s="31">
        <v>45332</v>
      </c>
    </row>
    <row r="7" spans="2:9" s="10" customFormat="1" ht="56.1" customHeight="1">
      <c r="B7" s="51" t="s">
        <v>21</v>
      </c>
      <c r="C7" s="51" t="s">
        <v>21</v>
      </c>
      <c r="D7" s="50" t="s">
        <v>19</v>
      </c>
      <c r="E7" s="50" t="s">
        <v>19</v>
      </c>
      <c r="F7" s="51" t="s">
        <v>20</v>
      </c>
      <c r="G7" s="51" t="s">
        <v>20</v>
      </c>
      <c r="H7" s="51" t="s">
        <v>21</v>
      </c>
    </row>
    <row r="8" spans="2:9" s="8" customFormat="1" ht="24" customHeight="1">
      <c r="B8" s="32">
        <f t="array" ref="B8:H8">요일및주+DATE(달력연도,2,1)-WEEKDAY(DATE(달력연도,2,1),(주시작="월요일")+1)+15</f>
        <v>45333</v>
      </c>
      <c r="C8" s="32">
        <v>45334</v>
      </c>
      <c r="D8" s="32">
        <v>45335</v>
      </c>
      <c r="E8" s="32">
        <v>45336</v>
      </c>
      <c r="F8" s="32">
        <v>45337</v>
      </c>
      <c r="G8" s="32">
        <v>45338</v>
      </c>
      <c r="H8" s="32">
        <v>45339</v>
      </c>
    </row>
    <row r="9" spans="2:9" s="10" customFormat="1" ht="56.1" customHeight="1">
      <c r="B9" s="51" t="s">
        <v>21</v>
      </c>
      <c r="C9" s="50" t="s">
        <v>19</v>
      </c>
      <c r="D9" s="50" t="s">
        <v>19</v>
      </c>
      <c r="E9" s="51" t="s">
        <v>20</v>
      </c>
      <c r="F9" s="51" t="s">
        <v>20</v>
      </c>
      <c r="G9" s="51" t="s">
        <v>21</v>
      </c>
      <c r="H9" s="51" t="s">
        <v>21</v>
      </c>
    </row>
    <row r="10" spans="2:9" s="8" customFormat="1" ht="24" customHeight="1">
      <c r="B10" s="31">
        <f t="array" ref="B10:H10">요일및주+DATE(달력연도,2,1)-WEEKDAY(DATE(달력연도,2,1),(주시작="월요일")+1)+22</f>
        <v>45340</v>
      </c>
      <c r="C10" s="31">
        <v>45341</v>
      </c>
      <c r="D10" s="31">
        <v>45342</v>
      </c>
      <c r="E10" s="31">
        <v>45343</v>
      </c>
      <c r="F10" s="31">
        <v>45344</v>
      </c>
      <c r="G10" s="31">
        <v>45345</v>
      </c>
      <c r="H10" s="31">
        <v>45346</v>
      </c>
    </row>
    <row r="11" spans="2:9" s="10" customFormat="1" ht="56.1" customHeight="1">
      <c r="B11" s="50" t="s">
        <v>19</v>
      </c>
      <c r="C11" s="50" t="s">
        <v>19</v>
      </c>
      <c r="D11" s="51" t="s">
        <v>20</v>
      </c>
      <c r="E11" s="51" t="s">
        <v>20</v>
      </c>
      <c r="F11" s="51" t="s">
        <v>21</v>
      </c>
      <c r="G11" s="51" t="s">
        <v>21</v>
      </c>
      <c r="H11" s="50" t="s">
        <v>19</v>
      </c>
    </row>
    <row r="12" spans="2:9" s="8" customFormat="1" ht="24" customHeight="1">
      <c r="B12" s="32">
        <f t="array" ref="B12:H12">요일및주+DATE(달력연도,2,1)-WEEKDAY(DATE(달력연도,2,1),(주시작="월요일")+1)+29</f>
        <v>45347</v>
      </c>
      <c r="C12" s="32">
        <v>45348</v>
      </c>
      <c r="D12" s="32">
        <v>45349</v>
      </c>
      <c r="E12" s="32">
        <v>45350</v>
      </c>
      <c r="F12" s="32">
        <v>45351</v>
      </c>
      <c r="G12" s="32">
        <v>45352</v>
      </c>
      <c r="H12" s="32">
        <v>45353</v>
      </c>
    </row>
    <row r="13" spans="2:9" s="10" customFormat="1" ht="56.1" customHeight="1">
      <c r="B13" s="50" t="s">
        <v>19</v>
      </c>
      <c r="C13" s="51" t="s">
        <v>20</v>
      </c>
      <c r="D13" s="51" t="s">
        <v>20</v>
      </c>
      <c r="E13" s="51" t="s">
        <v>21</v>
      </c>
      <c r="F13" s="51" t="s">
        <v>21</v>
      </c>
      <c r="G13" s="11"/>
      <c r="H13" s="11"/>
    </row>
    <row r="14" spans="2:9" s="8" customFormat="1" ht="24" customHeight="1">
      <c r="B14" s="31">
        <f t="array" ref="B14:C14">요일및주+DATE(달력연도,2,1)-WEEKDAY(DATE(달력연도,2,1),(주시작="월요일")+1)+36</f>
        <v>45354</v>
      </c>
      <c r="C14" s="31">
        <v>45355</v>
      </c>
      <c r="D14" s="53" t="s">
        <v>5</v>
      </c>
      <c r="E14" s="53"/>
      <c r="F14" s="53"/>
      <c r="G14" s="53"/>
      <c r="H14" s="54"/>
    </row>
    <row r="15" spans="2:9" s="10" customFormat="1" ht="56.1" customHeight="1">
      <c r="B15" s="13"/>
      <c r="C15" s="13"/>
      <c r="D15" s="55"/>
      <c r="E15" s="55"/>
      <c r="F15" s="55"/>
      <c r="G15" s="55"/>
      <c r="H15" s="56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29" priority="1">
      <formula>DAY(B4)&gt;8</formula>
    </cfRule>
  </conditionalFormatting>
  <conditionalFormatting sqref="B12:H12 B14:C14">
    <cfRule type="expression" dxfId="28" priority="2">
      <formula>AND(DAY(B12)&gt;=1,DAY(B12)&lt;=15)</formula>
    </cfRule>
  </conditionalFormatting>
  <dataValidations disablePrompts="1" count="8">
    <dataValidation allowBlank="1" showInputMessage="1" showErrorMessage="1" prompt="자동으로 결정된 평일입니다." sqref="C3:H3" xr:uid="{00000000-0002-0000-01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100-000001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100-000002000000}"/>
    <dataValidation allowBlank="1" showInputMessage="1" showErrorMessage="1" prompt="2월 한 달 일정" sqref="A1" xr:uid="{00000000-0002-0000-0100-000003000000}"/>
    <dataValidation allowBlank="1" showInputMessage="1" prompt="아래 셀에 월별 메모를 입력합니다." sqref="D14:H14" xr:uid="{00000000-0002-0000-0100-000004000000}"/>
    <dataValidation allowBlank="1" showInputMessage="1" prompt="이 셀에 월별 메모를 입력합니다." sqref="D15:H15" xr:uid="{00000000-0002-0000-0100-000005000000}"/>
    <dataValidation allowBlank="1" showInputMessage="1" showErrorMessage="1" prompt="이 행과 7, 9, 11, 13, 15 행은 위의 셀에 있는 날짜와 관련된 일별 메모를 입력하는 셀입니다." sqref="B5" xr:uid="{00000000-0002-0000-01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1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9" tint="0.59999389629810485"/>
    <pageSetUpPr fitToPage="1"/>
  </sheetPr>
  <dimension ref="B1:I15"/>
  <sheetViews>
    <sheetView showGridLines="0" topLeftCell="A2" zoomScaleNormal="100" workbookViewId="0">
      <selection activeCell="B7" sqref="B7:G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8" t="str">
        <f>"3월 "&amp;달력연도</f>
        <v>3월 2024</v>
      </c>
      <c r="C2" s="58"/>
      <c r="D2" s="58"/>
      <c r="E2" s="2"/>
      <c r="F2" s="2"/>
      <c r="G2" s="2"/>
      <c r="H2" s="3"/>
    </row>
    <row r="3" spans="2:9" s="4" customFormat="1" ht="24" customHeight="1">
      <c r="B3" s="24" t="str">
        <f>주시작</f>
        <v>일요일</v>
      </c>
      <c r="C3" s="25" t="str">
        <f t="shared" ref="C3:H3" si="0">TEXT(C4,"aaaa")</f>
        <v>월요일</v>
      </c>
      <c r="D3" s="25" t="str">
        <f t="shared" si="0"/>
        <v>화요일</v>
      </c>
      <c r="E3" s="25" t="str">
        <f t="shared" si="0"/>
        <v>수요일</v>
      </c>
      <c r="F3" s="25" t="str">
        <f t="shared" si="0"/>
        <v>목요일</v>
      </c>
      <c r="G3" s="25" t="str">
        <f t="shared" si="0"/>
        <v>금요일</v>
      </c>
      <c r="H3" s="26" t="str">
        <f t="shared" si="0"/>
        <v>토요일</v>
      </c>
    </row>
    <row r="4" spans="2:9" s="8" customFormat="1" ht="24" customHeight="1">
      <c r="B4" s="39">
        <f t="array" ref="B4:H4">요일및주+DATE(달력연도,3,1)-WEEKDAY(DATE(달력연도,3,1),(주시작="월요일")+1)+1</f>
        <v>45347</v>
      </c>
      <c r="C4" s="39">
        <v>45348</v>
      </c>
      <c r="D4" s="39">
        <v>45349</v>
      </c>
      <c r="E4" s="39">
        <v>45350</v>
      </c>
      <c r="F4" s="39">
        <v>45351</v>
      </c>
      <c r="G4" s="39">
        <v>45352</v>
      </c>
      <c r="H4" s="39">
        <v>45353</v>
      </c>
    </row>
    <row r="5" spans="2:9" s="10" customFormat="1" ht="56.1" customHeight="1">
      <c r="B5" s="27"/>
      <c r="C5" s="27"/>
      <c r="D5" s="27"/>
      <c r="E5" s="27"/>
      <c r="F5" s="27"/>
      <c r="G5" s="50" t="s">
        <v>19</v>
      </c>
      <c r="H5" s="50" t="s">
        <v>19</v>
      </c>
    </row>
    <row r="6" spans="2:9" s="8" customFormat="1" ht="24" customHeight="1">
      <c r="B6" s="40">
        <f t="array" ref="B6:H6">요일및주+DATE(달력연도,3,1)-WEEKDAY(DATE(달력연도,3,1),(주시작="월요일")+1)+8</f>
        <v>45354</v>
      </c>
      <c r="C6" s="40">
        <v>45355</v>
      </c>
      <c r="D6" s="40">
        <v>45356</v>
      </c>
      <c r="E6" s="40">
        <v>45357</v>
      </c>
      <c r="F6" s="40">
        <v>45358</v>
      </c>
      <c r="G6" s="40">
        <v>45359</v>
      </c>
      <c r="H6" s="40">
        <v>45360</v>
      </c>
    </row>
    <row r="7" spans="2:9" s="10" customFormat="1" ht="56.1" customHeight="1">
      <c r="B7" s="51" t="s">
        <v>20</v>
      </c>
      <c r="C7" s="51" t="s">
        <v>20</v>
      </c>
      <c r="D7" s="51" t="s">
        <v>21</v>
      </c>
      <c r="E7" s="51" t="s">
        <v>21</v>
      </c>
      <c r="F7" s="50" t="s">
        <v>19</v>
      </c>
      <c r="G7" s="50" t="s">
        <v>19</v>
      </c>
      <c r="H7" s="51" t="s">
        <v>20</v>
      </c>
    </row>
    <row r="8" spans="2:9" s="8" customFormat="1" ht="24" customHeight="1">
      <c r="B8" s="41">
        <f t="array" ref="B8:H8">요일및주+DATE(달력연도,3,1)-WEEKDAY(DATE(달력연도,3,1),(주시작="월요일")+1)+15</f>
        <v>45361</v>
      </c>
      <c r="C8" s="41">
        <v>45362</v>
      </c>
      <c r="D8" s="41">
        <v>45363</v>
      </c>
      <c r="E8" s="41">
        <v>45364</v>
      </c>
      <c r="F8" s="41">
        <v>45365</v>
      </c>
      <c r="G8" s="41">
        <v>45366</v>
      </c>
      <c r="H8" s="41">
        <v>45367</v>
      </c>
    </row>
    <row r="9" spans="2:9" s="10" customFormat="1" ht="56.1" customHeight="1">
      <c r="B9" s="51" t="s">
        <v>20</v>
      </c>
      <c r="C9" s="51" t="s">
        <v>21</v>
      </c>
      <c r="D9" s="51" t="s">
        <v>21</v>
      </c>
      <c r="E9" s="50" t="s">
        <v>19</v>
      </c>
      <c r="F9" s="50" t="s">
        <v>19</v>
      </c>
      <c r="G9" s="51" t="s">
        <v>20</v>
      </c>
      <c r="H9" s="51" t="s">
        <v>20</v>
      </c>
    </row>
    <row r="10" spans="2:9" s="8" customFormat="1" ht="24" customHeight="1">
      <c r="B10" s="40">
        <f t="array" ref="B10:H10">요일및주+DATE(달력연도,3,1)-WEEKDAY(DATE(달력연도,3,1),(주시작="월요일")+1)+22</f>
        <v>45368</v>
      </c>
      <c r="C10" s="40">
        <v>45369</v>
      </c>
      <c r="D10" s="40">
        <v>45370</v>
      </c>
      <c r="E10" s="40">
        <v>45371</v>
      </c>
      <c r="F10" s="40">
        <v>45372</v>
      </c>
      <c r="G10" s="40">
        <v>45373</v>
      </c>
      <c r="H10" s="40">
        <v>45374</v>
      </c>
    </row>
    <row r="11" spans="2:9" s="10" customFormat="1" ht="56.1" customHeight="1">
      <c r="B11" s="51" t="s">
        <v>20</v>
      </c>
      <c r="C11" s="51" t="s">
        <v>21</v>
      </c>
      <c r="D11" s="51" t="s">
        <v>21</v>
      </c>
      <c r="E11" s="50" t="s">
        <v>19</v>
      </c>
      <c r="F11" s="50" t="s">
        <v>19</v>
      </c>
      <c r="G11" s="51" t="s">
        <v>20</v>
      </c>
      <c r="H11" s="51" t="s">
        <v>20</v>
      </c>
    </row>
    <row r="12" spans="2:9" s="8" customFormat="1" ht="24" customHeight="1">
      <c r="B12" s="41">
        <f t="array" ref="B12:H12">요일및주+DATE(달력연도,3,1)-WEEKDAY(DATE(달력연도,3,1),(주시작="월요일")+1)+29</f>
        <v>45375</v>
      </c>
      <c r="C12" s="41">
        <v>45376</v>
      </c>
      <c r="D12" s="41">
        <v>45377</v>
      </c>
      <c r="E12" s="41">
        <v>45378</v>
      </c>
      <c r="F12" s="41">
        <v>45379</v>
      </c>
      <c r="G12" s="41">
        <v>45380</v>
      </c>
      <c r="H12" s="41">
        <v>45381</v>
      </c>
    </row>
    <row r="13" spans="2:9" s="10" customFormat="1" ht="56.1" customHeight="1">
      <c r="B13" s="51" t="s">
        <v>21</v>
      </c>
      <c r="C13" s="51" t="s">
        <v>21</v>
      </c>
      <c r="D13" s="50" t="s">
        <v>19</v>
      </c>
      <c r="E13" s="50" t="s">
        <v>19</v>
      </c>
      <c r="F13" s="51" t="s">
        <v>20</v>
      </c>
      <c r="G13" s="51" t="s">
        <v>20</v>
      </c>
      <c r="H13" s="51" t="s">
        <v>21</v>
      </c>
    </row>
    <row r="14" spans="2:9" s="8" customFormat="1" ht="24" customHeight="1">
      <c r="B14" s="40">
        <f t="array" ref="B14:C14">요일및주+DATE(달력연도,3,1)-WEEKDAY(DATE(달력연도,3,1),(주시작="월요일")+1)+36</f>
        <v>45382</v>
      </c>
      <c r="C14" s="40">
        <v>45383</v>
      </c>
      <c r="D14" s="59" t="s">
        <v>5</v>
      </c>
      <c r="E14" s="59"/>
      <c r="F14" s="59"/>
      <c r="G14" s="59"/>
      <c r="H14" s="60"/>
    </row>
    <row r="15" spans="2:9" s="10" customFormat="1" ht="56.1" customHeight="1">
      <c r="B15" s="51" t="s">
        <v>21</v>
      </c>
      <c r="C15" s="28"/>
      <c r="D15" s="61"/>
      <c r="E15" s="61"/>
      <c r="F15" s="61"/>
      <c r="G15" s="61"/>
      <c r="H15" s="6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27" priority="1">
      <formula>DAY(B4)&gt;8</formula>
    </cfRule>
  </conditionalFormatting>
  <conditionalFormatting sqref="B12:H12 B14:C14">
    <cfRule type="expression" dxfId="26" priority="2">
      <formula>AND(DAY(B12)&gt;=1,DAY(B12)&lt;=15)</formula>
    </cfRule>
  </conditionalFormatting>
  <dataValidations count="8">
    <dataValidation allowBlank="1" showInputMessage="1" showErrorMessage="1" prompt="3월 한 달 일정" sqref="A1" xr:uid="{00000000-0002-0000-02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200-000001000000}"/>
    <dataValidation allowBlank="1" showInputMessage="1" showErrorMessage="1" prompt="자동으로 결정된 평일입니다." sqref="C3:H3" xr:uid="{00000000-0002-0000-0200-000002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200-000003000000}"/>
    <dataValidation allowBlank="1" showInputMessage="1" showErrorMessage="1" prompt="이 행과 7, 9, 11, 13, 15 행은 위의 셀에 있는 날짜와 관련된 일별 메모를 입력하는 셀입니다." sqref="B5" xr:uid="{00000000-0002-0000-0200-000004000000}"/>
    <dataValidation allowBlank="1" showInputMessage="1" prompt="이 셀에 월별 메모를 입력합니다." sqref="D15:H15" xr:uid="{00000000-0002-0000-0200-000005000000}"/>
    <dataValidation allowBlank="1" showInputMessage="1" prompt="아래 셀에 월별 메모를 입력합니다." sqref="D14:H14" xr:uid="{00000000-0002-0000-0200-000006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2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9" tint="0.59999389629810485"/>
    <pageSetUpPr fitToPage="1"/>
  </sheetPr>
  <dimension ref="B1:I15"/>
  <sheetViews>
    <sheetView showGridLines="0" workbookViewId="0">
      <selection activeCell="B7" sqref="B7:G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8" t="str">
        <f>"4월 "&amp;달력연도</f>
        <v>4월 2024</v>
      </c>
      <c r="C2" s="58"/>
      <c r="D2" s="58"/>
      <c r="E2" s="2"/>
      <c r="F2" s="2"/>
      <c r="G2" s="2"/>
      <c r="H2" s="3"/>
    </row>
    <row r="3" spans="2:9" s="4" customFormat="1" ht="24" customHeight="1">
      <c r="B3" s="24" t="str">
        <f>주시작</f>
        <v>일요일</v>
      </c>
      <c r="C3" s="25" t="str">
        <f t="shared" ref="C3:H3" si="0">TEXT(C4,"aaaa")</f>
        <v>월요일</v>
      </c>
      <c r="D3" s="25" t="str">
        <f t="shared" si="0"/>
        <v>화요일</v>
      </c>
      <c r="E3" s="25" t="str">
        <f t="shared" si="0"/>
        <v>수요일</v>
      </c>
      <c r="F3" s="25" t="str">
        <f t="shared" si="0"/>
        <v>목요일</v>
      </c>
      <c r="G3" s="25" t="str">
        <f t="shared" si="0"/>
        <v>금요일</v>
      </c>
      <c r="H3" s="26" t="str">
        <f t="shared" si="0"/>
        <v>토요일</v>
      </c>
    </row>
    <row r="4" spans="2:9" s="8" customFormat="1" ht="24" customHeight="1">
      <c r="B4" s="39">
        <f t="array" ref="B4:H4">요일및주+DATE(달력연도,4,1)-WEEKDAY(DATE(달력연도,4,1),(주시작="월요일")+1)+1</f>
        <v>45382</v>
      </c>
      <c r="C4" s="39">
        <v>45383</v>
      </c>
      <c r="D4" s="39">
        <v>45384</v>
      </c>
      <c r="E4" s="39">
        <v>45385</v>
      </c>
      <c r="F4" s="39">
        <v>45386</v>
      </c>
      <c r="G4" s="39">
        <v>45387</v>
      </c>
      <c r="H4" s="39">
        <v>45388</v>
      </c>
    </row>
    <row r="5" spans="2:9" s="10" customFormat="1" ht="56.1" customHeight="1">
      <c r="B5" s="27"/>
      <c r="C5" s="50" t="s">
        <v>19</v>
      </c>
      <c r="D5" s="50" t="s">
        <v>19</v>
      </c>
      <c r="E5" s="51" t="s">
        <v>20</v>
      </c>
      <c r="F5" s="51" t="s">
        <v>20</v>
      </c>
      <c r="G5" s="51" t="s">
        <v>21</v>
      </c>
      <c r="H5" s="51" t="s">
        <v>21</v>
      </c>
    </row>
    <row r="6" spans="2:9" s="8" customFormat="1" ht="24" customHeight="1">
      <c r="B6" s="40">
        <f t="array" ref="B6:H6">요일및주+DATE(달력연도,4,1)-WEEKDAY(DATE(달력연도,4,1),(주시작="월요일")+1)+8</f>
        <v>45389</v>
      </c>
      <c r="C6" s="40">
        <v>45390</v>
      </c>
      <c r="D6" s="40">
        <v>45391</v>
      </c>
      <c r="E6" s="40">
        <v>45392</v>
      </c>
      <c r="F6" s="40">
        <v>45393</v>
      </c>
      <c r="G6" s="40">
        <v>45394</v>
      </c>
      <c r="H6" s="40">
        <v>45395</v>
      </c>
    </row>
    <row r="7" spans="2:9" s="10" customFormat="1" ht="56.1" customHeight="1">
      <c r="B7" s="50" t="s">
        <v>19</v>
      </c>
      <c r="C7" s="50" t="s">
        <v>19</v>
      </c>
      <c r="D7" s="51" t="s">
        <v>20</v>
      </c>
      <c r="E7" s="51" t="s">
        <v>20</v>
      </c>
      <c r="F7" s="51" t="s">
        <v>21</v>
      </c>
      <c r="G7" s="51" t="s">
        <v>21</v>
      </c>
      <c r="H7" s="50" t="s">
        <v>19</v>
      </c>
    </row>
    <row r="8" spans="2:9" s="8" customFormat="1" ht="24" customHeight="1">
      <c r="B8" s="41">
        <f t="array" ref="B8:H8">요일및주+DATE(달력연도,4,1)-WEEKDAY(DATE(달력연도,4,1),(주시작="월요일")+1)+15</f>
        <v>45396</v>
      </c>
      <c r="C8" s="41">
        <v>45397</v>
      </c>
      <c r="D8" s="41">
        <v>45398</v>
      </c>
      <c r="E8" s="41">
        <v>45399</v>
      </c>
      <c r="F8" s="41">
        <v>45400</v>
      </c>
      <c r="G8" s="41">
        <v>45401</v>
      </c>
      <c r="H8" s="41">
        <v>45402</v>
      </c>
    </row>
    <row r="9" spans="2:9" s="10" customFormat="1" ht="56.1" customHeight="1">
      <c r="B9" s="50" t="s">
        <v>19</v>
      </c>
      <c r="C9" s="51" t="s">
        <v>20</v>
      </c>
      <c r="D9" s="51" t="s">
        <v>20</v>
      </c>
      <c r="E9" s="51" t="s">
        <v>21</v>
      </c>
      <c r="F9" s="51" t="s">
        <v>21</v>
      </c>
      <c r="G9" s="50" t="s">
        <v>19</v>
      </c>
      <c r="H9" s="50" t="s">
        <v>19</v>
      </c>
    </row>
    <row r="10" spans="2:9" s="8" customFormat="1" ht="24" customHeight="1">
      <c r="B10" s="40">
        <f t="array" ref="B10:H10">요일및주+DATE(달력연도,4,1)-WEEKDAY(DATE(달력연도,4,1),(주시작="월요일")+1)+22</f>
        <v>45403</v>
      </c>
      <c r="C10" s="40">
        <v>45404</v>
      </c>
      <c r="D10" s="40">
        <v>45405</v>
      </c>
      <c r="E10" s="40">
        <v>45406</v>
      </c>
      <c r="F10" s="40">
        <v>45407</v>
      </c>
      <c r="G10" s="40">
        <v>45408</v>
      </c>
      <c r="H10" s="40">
        <v>45409</v>
      </c>
    </row>
    <row r="11" spans="2:9" s="10" customFormat="1" ht="56.1" customHeight="1">
      <c r="B11" s="51" t="s">
        <v>20</v>
      </c>
      <c r="C11" s="51" t="s">
        <v>20</v>
      </c>
      <c r="D11" s="51" t="s">
        <v>21</v>
      </c>
      <c r="E11" s="51" t="s">
        <v>21</v>
      </c>
      <c r="F11" s="50" t="s">
        <v>19</v>
      </c>
      <c r="G11" s="50" t="s">
        <v>19</v>
      </c>
      <c r="H11" s="51" t="s">
        <v>20</v>
      </c>
    </row>
    <row r="12" spans="2:9" s="8" customFormat="1" ht="24" customHeight="1">
      <c r="B12" s="41">
        <f t="array" ref="B12:H12">요일및주+DATE(달력연도,4,1)-WEEKDAY(DATE(달력연도,4,1),(주시작="월요일")+1)+29</f>
        <v>45410</v>
      </c>
      <c r="C12" s="41">
        <v>45411</v>
      </c>
      <c r="D12" s="41">
        <v>45412</v>
      </c>
      <c r="E12" s="41">
        <v>45413</v>
      </c>
      <c r="F12" s="41">
        <v>45414</v>
      </c>
      <c r="G12" s="41">
        <v>45415</v>
      </c>
      <c r="H12" s="41">
        <v>45416</v>
      </c>
    </row>
    <row r="13" spans="2:9" s="10" customFormat="1" ht="56.1" customHeight="1">
      <c r="B13" s="51" t="s">
        <v>20</v>
      </c>
      <c r="C13" s="51" t="s">
        <v>21</v>
      </c>
      <c r="D13" s="51" t="s">
        <v>21</v>
      </c>
      <c r="E13" s="27"/>
      <c r="F13" s="27"/>
      <c r="G13" s="27"/>
      <c r="H13" s="27"/>
    </row>
    <row r="14" spans="2:9" s="8" customFormat="1" ht="24" customHeight="1">
      <c r="B14" s="40">
        <f t="array" ref="B14:C14">요일및주+DATE(달력연도,4,1)-WEEKDAY(DATE(달력연도,4,1),(주시작="월요일")+1)+36</f>
        <v>45417</v>
      </c>
      <c r="C14" s="40">
        <v>45418</v>
      </c>
      <c r="D14" s="59" t="s">
        <v>5</v>
      </c>
      <c r="E14" s="59"/>
      <c r="F14" s="59"/>
      <c r="G14" s="59"/>
      <c r="H14" s="60"/>
    </row>
    <row r="15" spans="2:9" s="10" customFormat="1" ht="56.1" customHeight="1">
      <c r="B15" s="28"/>
      <c r="C15" s="28"/>
      <c r="D15" s="61"/>
      <c r="E15" s="61"/>
      <c r="F15" s="61"/>
      <c r="G15" s="61"/>
      <c r="H15" s="6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25" priority="1">
      <formula>DAY(B4)&gt;8</formula>
    </cfRule>
  </conditionalFormatting>
  <conditionalFormatting sqref="B12:H12 B14:C14">
    <cfRule type="expression" dxfId="24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3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300-000001000000}"/>
    <dataValidation allowBlank="1" showInputMessage="1" showErrorMessage="1" prompt="4월 한 달 일정" sqref="A1" xr:uid="{00000000-0002-0000-0300-000002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300-000003000000}"/>
    <dataValidation allowBlank="1" showInputMessage="1" prompt="아래 셀에 월별 메모를 입력합니다." sqref="D14:H14" xr:uid="{00000000-0002-0000-0300-000004000000}"/>
    <dataValidation allowBlank="1" showInputMessage="1" prompt="이 셀에 월별 메모를 입력합니다." sqref="D15:H15" xr:uid="{00000000-0002-0000-0300-000005000000}"/>
    <dataValidation allowBlank="1" showInputMessage="1" showErrorMessage="1" prompt="이 행과 7, 9, 11, 13, 15 행은 위의 셀에 있는 날짜와 관련된 일별 메모를 입력하는 셀입니다." sqref="B5" xr:uid="{00000000-0002-0000-03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3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9" tint="0.59999389629810485"/>
    <pageSetUpPr fitToPage="1"/>
  </sheetPr>
  <dimension ref="B1:P15"/>
  <sheetViews>
    <sheetView showGridLines="0" tabSelected="1" topLeftCell="A2" workbookViewId="0">
      <selection activeCell="D11" sqref="D11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16" ht="9" customHeight="1">
      <c r="I1" s="1" t="s">
        <v>0</v>
      </c>
    </row>
    <row r="2" spans="2:16" ht="96" customHeight="1">
      <c r="B2" s="58" t="str">
        <f>"5월 "&amp;달력연도</f>
        <v>5월 2024</v>
      </c>
      <c r="C2" s="58"/>
      <c r="D2" s="58"/>
      <c r="E2" s="2"/>
      <c r="F2" s="2"/>
      <c r="G2" s="2"/>
      <c r="H2" s="3"/>
    </row>
    <row r="3" spans="2:16" s="4" customFormat="1" ht="24" customHeight="1">
      <c r="B3" s="24" t="str">
        <f>주시작</f>
        <v>일요일</v>
      </c>
      <c r="C3" s="25" t="str">
        <f t="shared" ref="C3:H3" si="0">TEXT(C4,"aaaa")</f>
        <v>월요일</v>
      </c>
      <c r="D3" s="25" t="str">
        <f t="shared" si="0"/>
        <v>화요일</v>
      </c>
      <c r="E3" s="25" t="str">
        <f t="shared" si="0"/>
        <v>수요일</v>
      </c>
      <c r="F3" s="25" t="str">
        <f t="shared" si="0"/>
        <v>목요일</v>
      </c>
      <c r="G3" s="25" t="str">
        <f t="shared" si="0"/>
        <v>금요일</v>
      </c>
      <c r="H3" s="26" t="str">
        <f t="shared" si="0"/>
        <v>토요일</v>
      </c>
    </row>
    <row r="4" spans="2:16" s="8" customFormat="1" ht="24" customHeight="1">
      <c r="B4" s="39">
        <f t="array" ref="B4:H4">요일및주+DATE(달력연도,5,1)-WEEKDAY(DATE(달력연도,5,1),(주시작="월요일")+1)+1</f>
        <v>45410</v>
      </c>
      <c r="C4" s="39">
        <v>45411</v>
      </c>
      <c r="D4" s="39">
        <v>45412</v>
      </c>
      <c r="E4" s="39">
        <v>45413</v>
      </c>
      <c r="F4" s="39">
        <v>45414</v>
      </c>
      <c r="G4" s="39">
        <v>45415</v>
      </c>
      <c r="H4" s="39">
        <v>45416</v>
      </c>
    </row>
    <row r="5" spans="2:16" s="10" customFormat="1" ht="56.1" customHeight="1">
      <c r="B5" s="27"/>
      <c r="C5" s="27"/>
      <c r="D5" s="27"/>
      <c r="E5" s="50" t="s">
        <v>19</v>
      </c>
      <c r="F5" s="50" t="s">
        <v>19</v>
      </c>
      <c r="G5" s="50" t="s">
        <v>19</v>
      </c>
      <c r="H5" s="51" t="s">
        <v>20</v>
      </c>
      <c r="K5" s="50" t="s">
        <v>19</v>
      </c>
      <c r="L5" s="50" t="s">
        <v>19</v>
      </c>
      <c r="M5" s="51" t="s">
        <v>20</v>
      </c>
      <c r="N5" s="51" t="s">
        <v>20</v>
      </c>
      <c r="O5" s="51" t="s">
        <v>21</v>
      </c>
      <c r="P5" s="51" t="s">
        <v>21</v>
      </c>
    </row>
    <row r="6" spans="2:16" s="8" customFormat="1" ht="24" customHeight="1">
      <c r="B6" s="40">
        <f t="array" ref="B6:H6">요일및주+DATE(달력연도,5,1)-WEEKDAY(DATE(달력연도,5,1),(주시작="월요일")+1)+8</f>
        <v>45417</v>
      </c>
      <c r="C6" s="40">
        <v>45418</v>
      </c>
      <c r="D6" s="40">
        <v>45419</v>
      </c>
      <c r="E6" s="40">
        <v>45420</v>
      </c>
      <c r="F6" s="40">
        <v>45421</v>
      </c>
      <c r="G6" s="40">
        <v>45422</v>
      </c>
      <c r="H6" s="40">
        <v>45423</v>
      </c>
    </row>
    <row r="7" spans="2:16" s="10" customFormat="1" ht="56.1" customHeight="1">
      <c r="B7" s="51" t="s">
        <v>20</v>
      </c>
      <c r="C7" s="51" t="s">
        <v>21</v>
      </c>
      <c r="D7" s="51" t="s">
        <v>21</v>
      </c>
      <c r="E7" s="50" t="s">
        <v>19</v>
      </c>
      <c r="F7" s="50" t="s">
        <v>19</v>
      </c>
      <c r="G7" s="51" t="s">
        <v>20</v>
      </c>
      <c r="H7" s="51" t="s">
        <v>20</v>
      </c>
      <c r="K7" s="51" t="s">
        <v>20</v>
      </c>
      <c r="L7" s="51" t="s">
        <v>20</v>
      </c>
      <c r="M7" s="51" t="s">
        <v>21</v>
      </c>
      <c r="N7" s="51" t="s">
        <v>21</v>
      </c>
      <c r="O7" s="50" t="s">
        <v>19</v>
      </c>
      <c r="P7" s="50" t="s">
        <v>19</v>
      </c>
    </row>
    <row r="8" spans="2:16" s="8" customFormat="1" ht="24" customHeight="1">
      <c r="B8" s="41">
        <f t="array" ref="B8:H8">요일및주+DATE(달력연도,5,1)-WEEKDAY(DATE(달력연도,5,1),(주시작="월요일")+1)+15</f>
        <v>45424</v>
      </c>
      <c r="C8" s="41">
        <v>45425</v>
      </c>
      <c r="D8" s="41">
        <v>45426</v>
      </c>
      <c r="E8" s="41">
        <v>45427</v>
      </c>
      <c r="F8" s="41">
        <v>45428</v>
      </c>
      <c r="G8" s="41">
        <v>45429</v>
      </c>
      <c r="H8" s="41">
        <v>45430</v>
      </c>
    </row>
    <row r="9" spans="2:16" s="10" customFormat="1" ht="56.1" customHeight="1">
      <c r="B9" s="51" t="s">
        <v>21</v>
      </c>
      <c r="C9" s="51" t="s">
        <v>21</v>
      </c>
      <c r="D9" s="50" t="s">
        <v>19</v>
      </c>
      <c r="E9" s="51" t="s">
        <v>20</v>
      </c>
      <c r="F9" s="51" t="s">
        <v>20</v>
      </c>
      <c r="G9" s="51" t="s">
        <v>20</v>
      </c>
      <c r="H9" s="51" t="s">
        <v>20</v>
      </c>
      <c r="K9" s="51" t="s">
        <v>21</v>
      </c>
      <c r="L9" s="51" t="s">
        <v>21</v>
      </c>
      <c r="M9" s="50" t="s">
        <v>19</v>
      </c>
      <c r="N9" s="50" t="s">
        <v>19</v>
      </c>
      <c r="O9" s="51" t="s">
        <v>20</v>
      </c>
      <c r="P9" s="51" t="s">
        <v>20</v>
      </c>
    </row>
    <row r="10" spans="2:16" s="8" customFormat="1" ht="24" customHeight="1">
      <c r="B10" s="40">
        <f t="array" ref="B10:H10">요일및주+DATE(달력연도,5,1)-WEEKDAY(DATE(달력연도,5,1),(주시작="월요일")+1)+22</f>
        <v>45431</v>
      </c>
      <c r="C10" s="40">
        <v>45432</v>
      </c>
      <c r="D10" s="40">
        <v>45433</v>
      </c>
      <c r="E10" s="40">
        <v>45434</v>
      </c>
      <c r="F10" s="40">
        <v>45435</v>
      </c>
      <c r="G10" s="40">
        <v>45436</v>
      </c>
      <c r="H10" s="40">
        <v>45437</v>
      </c>
    </row>
    <row r="11" spans="2:16" s="10" customFormat="1" ht="56.1" customHeight="1">
      <c r="B11" s="51" t="s">
        <v>20</v>
      </c>
      <c r="C11" s="50" t="s">
        <v>19</v>
      </c>
      <c r="D11" s="50" t="s">
        <v>19</v>
      </c>
      <c r="E11" s="51" t="s">
        <v>20</v>
      </c>
      <c r="F11" s="51" t="s">
        <v>20</v>
      </c>
      <c r="G11" s="51" t="s">
        <v>21</v>
      </c>
      <c r="H11" s="51" t="s">
        <v>21</v>
      </c>
      <c r="K11" s="51" t="s">
        <v>20</v>
      </c>
      <c r="L11" s="51" t="s">
        <v>20</v>
      </c>
      <c r="M11" s="51" t="s">
        <v>20</v>
      </c>
      <c r="N11" s="51" t="s">
        <v>21</v>
      </c>
      <c r="O11" s="50" t="s">
        <v>19</v>
      </c>
      <c r="P11" s="50" t="s">
        <v>19</v>
      </c>
    </row>
    <row r="12" spans="2:16" s="8" customFormat="1" ht="24" customHeight="1">
      <c r="B12" s="41">
        <f t="array" ref="B12:H12">요일및주+DATE(달력연도,5,1)-WEEKDAY(DATE(달력연도,5,1),(주시작="월요일")+1)+29</f>
        <v>45438</v>
      </c>
      <c r="C12" s="41">
        <v>45439</v>
      </c>
      <c r="D12" s="41">
        <v>45440</v>
      </c>
      <c r="E12" s="41">
        <v>45441</v>
      </c>
      <c r="F12" s="41">
        <v>45442</v>
      </c>
      <c r="G12" s="41">
        <v>45443</v>
      </c>
      <c r="H12" s="41">
        <v>45444</v>
      </c>
    </row>
    <row r="13" spans="2:16" s="10" customFormat="1" ht="56.1" customHeight="1">
      <c r="B13" s="50" t="s">
        <v>19</v>
      </c>
      <c r="C13" s="51" t="s">
        <v>20</v>
      </c>
      <c r="D13" s="51" t="s">
        <v>21</v>
      </c>
      <c r="E13" s="50" t="s">
        <v>19</v>
      </c>
      <c r="F13" s="51" t="s">
        <v>21</v>
      </c>
      <c r="G13" s="50" t="s">
        <v>19</v>
      </c>
      <c r="H13" s="27"/>
      <c r="K13" s="51" t="s">
        <v>21</v>
      </c>
      <c r="L13" s="51" t="s">
        <v>21</v>
      </c>
      <c r="M13" s="51" t="s">
        <v>21</v>
      </c>
    </row>
    <row r="14" spans="2:16" s="8" customFormat="1" ht="24" customHeight="1">
      <c r="B14" s="40">
        <f t="array" ref="B14:C14">요일및주+DATE(달력연도,5,1)-WEEKDAY(DATE(달력연도,5,1),(주시작="월요일")+1)+36</f>
        <v>45445</v>
      </c>
      <c r="C14" s="40">
        <v>45446</v>
      </c>
      <c r="D14" s="59" t="s">
        <v>5</v>
      </c>
      <c r="E14" s="59"/>
      <c r="F14" s="59"/>
      <c r="G14" s="59"/>
      <c r="H14" s="60"/>
    </row>
    <row r="15" spans="2:16" s="10" customFormat="1" ht="56.1" customHeight="1">
      <c r="B15" s="28"/>
      <c r="C15" s="28"/>
      <c r="D15" s="61"/>
      <c r="E15" s="61"/>
      <c r="F15" s="61"/>
      <c r="G15" s="61"/>
      <c r="H15" s="62"/>
      <c r="K15" s="50" t="s">
        <v>19</v>
      </c>
      <c r="L15" s="50" t="s">
        <v>19</v>
      </c>
      <c r="M15" s="50" t="s">
        <v>19</v>
      </c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23" priority="1">
      <formula>DAY(B4)&gt;8</formula>
    </cfRule>
  </conditionalFormatting>
  <conditionalFormatting sqref="B12:H12 B14:C14">
    <cfRule type="expression" dxfId="22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4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400-000001000000}"/>
    <dataValidation allowBlank="1" showInputMessage="1" showErrorMessage="1" prompt="5월 한 달 일정" sqref="A1" xr:uid="{00000000-0002-0000-0400-000002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400-000003000000}"/>
    <dataValidation allowBlank="1" showInputMessage="1" showErrorMessage="1" prompt="이 행과 7, 9, 11, 13, 15 행은 위의 셀에 있는 날짜와 관련된 일별 메모를 입력하는 셀입니다." sqref="B5" xr:uid="{00000000-0002-0000-0400-000004000000}"/>
    <dataValidation allowBlank="1" showInputMessage="1" prompt="이 셀에 월별 메모를 입력합니다." sqref="D15:H15" xr:uid="{00000000-0002-0000-0400-000005000000}"/>
    <dataValidation allowBlank="1" showInputMessage="1" prompt="아래 셀에 월별 메모를 입력합니다." sqref="D14:H14" xr:uid="{00000000-0002-0000-0400-000006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4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7" tint="0.59999389629810485"/>
    <pageSetUpPr fitToPage="1"/>
  </sheetPr>
  <dimension ref="B1:P15"/>
  <sheetViews>
    <sheetView showGridLines="0" zoomScaleNormal="100" workbookViewId="0">
      <selection activeCell="K5" sqref="K5:P15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16" ht="9" customHeight="1">
      <c r="I1" s="1" t="s">
        <v>0</v>
      </c>
    </row>
    <row r="2" spans="2:16" ht="96" customHeight="1">
      <c r="B2" s="63" t="str">
        <f>"6월 "&amp;달력연도</f>
        <v>6월 2024</v>
      </c>
      <c r="C2" s="63"/>
      <c r="D2" s="63"/>
      <c r="E2" s="2"/>
      <c r="F2" s="2"/>
      <c r="G2" s="2"/>
      <c r="H2" s="3"/>
    </row>
    <row r="3" spans="2:16" s="4" customFormat="1" ht="24" customHeight="1">
      <c r="B3" s="19" t="str">
        <f>주시작</f>
        <v>일요일</v>
      </c>
      <c r="C3" s="20" t="str">
        <f t="shared" ref="C3:H3" si="0">TEXT(C4,"aaaa")</f>
        <v>월요일</v>
      </c>
      <c r="D3" s="20" t="str">
        <f t="shared" si="0"/>
        <v>화요일</v>
      </c>
      <c r="E3" s="20" t="str">
        <f t="shared" si="0"/>
        <v>수요일</v>
      </c>
      <c r="F3" s="20" t="str">
        <f t="shared" si="0"/>
        <v>목요일</v>
      </c>
      <c r="G3" s="20" t="str">
        <f t="shared" si="0"/>
        <v>금요일</v>
      </c>
      <c r="H3" s="21" t="str">
        <f t="shared" si="0"/>
        <v>토요일</v>
      </c>
    </row>
    <row r="4" spans="2:16" s="8" customFormat="1" ht="24" customHeight="1">
      <c r="B4" s="36">
        <f t="array" ref="B4:H4">요일및주+DATE(달력연도,6,1)-WEEKDAY(DATE(달력연도,6,1),(주시작="월요일")+1)+1</f>
        <v>45438</v>
      </c>
      <c r="C4" s="36">
        <v>45439</v>
      </c>
      <c r="D4" s="36">
        <v>45440</v>
      </c>
      <c r="E4" s="36">
        <v>45441</v>
      </c>
      <c r="F4" s="36">
        <v>45442</v>
      </c>
      <c r="G4" s="36">
        <v>45443</v>
      </c>
      <c r="H4" s="36">
        <v>45444</v>
      </c>
    </row>
    <row r="5" spans="2:16" s="10" customFormat="1" ht="56.1" customHeight="1">
      <c r="B5" s="22"/>
      <c r="C5" s="22"/>
      <c r="D5" s="22"/>
      <c r="E5" s="22"/>
      <c r="F5" s="22"/>
      <c r="G5" s="22"/>
      <c r="H5" s="51" t="s">
        <v>21</v>
      </c>
      <c r="K5" s="50" t="s">
        <v>19</v>
      </c>
      <c r="L5" s="50" t="s">
        <v>19</v>
      </c>
      <c r="M5" s="51" t="s">
        <v>20</v>
      </c>
      <c r="N5" s="51" t="s">
        <v>20</v>
      </c>
      <c r="O5" s="51" t="s">
        <v>21</v>
      </c>
      <c r="P5" s="51" t="s">
        <v>21</v>
      </c>
    </row>
    <row r="6" spans="2:16" s="8" customFormat="1" ht="24" customHeight="1">
      <c r="B6" s="37">
        <f t="array" ref="B6:H6">요일및주+DATE(달력연도,6,1)-WEEKDAY(DATE(달력연도,6,1),(주시작="월요일")+1)+8</f>
        <v>45445</v>
      </c>
      <c r="C6" s="37">
        <v>45446</v>
      </c>
      <c r="D6" s="37">
        <v>45447</v>
      </c>
      <c r="E6" s="37">
        <v>45448</v>
      </c>
      <c r="F6" s="37">
        <v>45449</v>
      </c>
      <c r="G6" s="37">
        <v>45450</v>
      </c>
      <c r="H6" s="37">
        <v>45451</v>
      </c>
    </row>
    <row r="7" spans="2:16" s="10" customFormat="1" ht="56.1" customHeight="1">
      <c r="B7" s="51" t="s">
        <v>21</v>
      </c>
      <c r="C7" s="50" t="s">
        <v>19</v>
      </c>
      <c r="D7" s="51" t="s">
        <v>21</v>
      </c>
      <c r="E7" s="50" t="s">
        <v>19</v>
      </c>
      <c r="F7" s="51" t="s">
        <v>20</v>
      </c>
      <c r="G7" s="51" t="s">
        <v>20</v>
      </c>
      <c r="H7" s="51" t="s">
        <v>21</v>
      </c>
      <c r="K7" s="51" t="s">
        <v>20</v>
      </c>
      <c r="L7" s="51" t="s">
        <v>20</v>
      </c>
      <c r="M7" s="51" t="s">
        <v>21</v>
      </c>
      <c r="N7" s="51" t="s">
        <v>21</v>
      </c>
      <c r="O7" s="50" t="s">
        <v>19</v>
      </c>
      <c r="P7" s="50" t="s">
        <v>19</v>
      </c>
    </row>
    <row r="8" spans="2:16" s="8" customFormat="1" ht="24" customHeight="1">
      <c r="B8" s="38">
        <f t="array" ref="B8:H8">요일및주+DATE(달력연도,6,1)-WEEKDAY(DATE(달력연도,6,1),(주시작="월요일")+1)+15</f>
        <v>45452</v>
      </c>
      <c r="C8" s="38">
        <v>45453</v>
      </c>
      <c r="D8" s="38">
        <v>45454</v>
      </c>
      <c r="E8" s="38">
        <v>45455</v>
      </c>
      <c r="F8" s="38">
        <v>45456</v>
      </c>
      <c r="G8" s="38">
        <v>45457</v>
      </c>
      <c r="H8" s="38">
        <v>45458</v>
      </c>
    </row>
    <row r="9" spans="2:16" s="10" customFormat="1" ht="56.1" customHeight="1">
      <c r="B9" s="51" t="s">
        <v>21</v>
      </c>
      <c r="C9" s="50" t="s">
        <v>19</v>
      </c>
      <c r="D9" s="50" t="s">
        <v>19</v>
      </c>
      <c r="E9" s="51" t="s">
        <v>20</v>
      </c>
      <c r="F9" s="51" t="s">
        <v>20</v>
      </c>
      <c r="G9" s="51" t="s">
        <v>21</v>
      </c>
      <c r="H9" s="51" t="s">
        <v>21</v>
      </c>
      <c r="K9" s="51" t="s">
        <v>21</v>
      </c>
      <c r="L9" s="51" t="s">
        <v>21</v>
      </c>
      <c r="M9" s="50" t="s">
        <v>19</v>
      </c>
      <c r="N9" s="50" t="s">
        <v>19</v>
      </c>
      <c r="O9" s="51" t="s">
        <v>20</v>
      </c>
      <c r="P9" s="51" t="s">
        <v>20</v>
      </c>
    </row>
    <row r="10" spans="2:16" s="8" customFormat="1" ht="24" customHeight="1">
      <c r="B10" s="37">
        <f t="array" ref="B10:H10">요일및주+DATE(달력연도,6,1)-WEEKDAY(DATE(달력연도,6,1),(주시작="월요일")+1)+22</f>
        <v>45459</v>
      </c>
      <c r="C10" s="37">
        <v>45460</v>
      </c>
      <c r="D10" s="37">
        <v>45461</v>
      </c>
      <c r="E10" s="37">
        <v>45462</v>
      </c>
      <c r="F10" s="37">
        <v>45463</v>
      </c>
      <c r="G10" s="37">
        <v>45464</v>
      </c>
      <c r="H10" s="37">
        <v>45465</v>
      </c>
    </row>
    <row r="11" spans="2:16" s="10" customFormat="1" ht="56.1" customHeight="1">
      <c r="B11" s="50" t="s">
        <v>19</v>
      </c>
      <c r="C11" s="50" t="s">
        <v>19</v>
      </c>
      <c r="D11" s="51" t="s">
        <v>20</v>
      </c>
      <c r="E11" s="51" t="s">
        <v>20</v>
      </c>
      <c r="F11" s="51" t="s">
        <v>21</v>
      </c>
      <c r="G11" s="51" t="s">
        <v>21</v>
      </c>
      <c r="H11" s="50" t="s">
        <v>19</v>
      </c>
      <c r="K11" s="51" t="s">
        <v>20</v>
      </c>
      <c r="L11" s="51" t="s">
        <v>20</v>
      </c>
      <c r="M11" s="51" t="s">
        <v>20</v>
      </c>
      <c r="N11" s="51" t="s">
        <v>21</v>
      </c>
      <c r="O11" s="50" t="s">
        <v>19</v>
      </c>
      <c r="P11" s="50" t="s">
        <v>19</v>
      </c>
    </row>
    <row r="12" spans="2:16" s="8" customFormat="1" ht="24" customHeight="1">
      <c r="B12" s="38">
        <f t="array" ref="B12:H12">요일및주+DATE(달력연도,6,1)-WEEKDAY(DATE(달력연도,6,1),(주시작="월요일")+1)+29</f>
        <v>45466</v>
      </c>
      <c r="C12" s="38">
        <v>45467</v>
      </c>
      <c r="D12" s="38">
        <v>45468</v>
      </c>
      <c r="E12" s="38">
        <v>45469</v>
      </c>
      <c r="F12" s="38">
        <v>45470</v>
      </c>
      <c r="G12" s="38">
        <v>45471</v>
      </c>
      <c r="H12" s="38">
        <v>45472</v>
      </c>
    </row>
    <row r="13" spans="2:16" s="10" customFormat="1" ht="56.1" customHeight="1">
      <c r="B13" s="50" t="s">
        <v>19</v>
      </c>
      <c r="C13" s="51" t="s">
        <v>20</v>
      </c>
      <c r="D13" s="51" t="s">
        <v>20</v>
      </c>
      <c r="E13" s="51" t="s">
        <v>21</v>
      </c>
      <c r="F13" s="51" t="s">
        <v>21</v>
      </c>
      <c r="G13" s="50" t="s">
        <v>19</v>
      </c>
      <c r="H13" s="50" t="s">
        <v>19</v>
      </c>
      <c r="K13" s="51" t="s">
        <v>21</v>
      </c>
      <c r="L13" s="51" t="s">
        <v>21</v>
      </c>
      <c r="M13" s="51" t="s">
        <v>21</v>
      </c>
      <c r="N13" s="50" t="s">
        <v>19</v>
      </c>
      <c r="O13" s="51" t="s">
        <v>21</v>
      </c>
      <c r="P13" s="50" t="s">
        <v>19</v>
      </c>
    </row>
    <row r="14" spans="2:16" s="8" customFormat="1" ht="24" customHeight="1">
      <c r="B14" s="37">
        <f t="array" ref="B14:C14">요일및주+DATE(달력연도,6,1)-WEEKDAY(DATE(달력연도,6,1),(주시작="월요일")+1)+36</f>
        <v>45473</v>
      </c>
      <c r="C14" s="37">
        <v>45474</v>
      </c>
      <c r="D14" s="64" t="s">
        <v>5</v>
      </c>
      <c r="E14" s="64"/>
      <c r="F14" s="64"/>
      <c r="G14" s="64"/>
      <c r="H14" s="65"/>
    </row>
    <row r="15" spans="2:16" s="10" customFormat="1" ht="56.1" customHeight="1">
      <c r="B15" s="51" t="s">
        <v>20</v>
      </c>
      <c r="C15" s="23"/>
      <c r="D15" s="66"/>
      <c r="E15" s="66"/>
      <c r="F15" s="66"/>
      <c r="G15" s="66"/>
      <c r="H15" s="67"/>
      <c r="K15" s="50" t="s">
        <v>19</v>
      </c>
      <c r="L15" s="50" t="s">
        <v>19</v>
      </c>
      <c r="M15" s="50" t="s">
        <v>19</v>
      </c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21" priority="1">
      <formula>DAY(B4)&gt;8</formula>
    </cfRule>
  </conditionalFormatting>
  <conditionalFormatting sqref="B12:H12 B14:C14">
    <cfRule type="expression" dxfId="20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500-000000000000}"/>
    <dataValidation allowBlank="1" showInputMessage="1" showErrorMessage="1" prompt="6월 한 달 일정" sqref="A1" xr:uid="{00000000-0002-0000-0500-000001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500-000002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500-000003000000}"/>
    <dataValidation allowBlank="1" showInputMessage="1" prompt="아래 셀에 월별 메모를 입력합니다." sqref="D14:H14" xr:uid="{00000000-0002-0000-0500-000004000000}"/>
    <dataValidation allowBlank="1" showInputMessage="1" prompt="이 셀에 월별 메모를 입력합니다." sqref="D15:H15" xr:uid="{00000000-0002-0000-0500-000005000000}"/>
    <dataValidation allowBlank="1" showInputMessage="1" showErrorMessage="1" prompt="이 행과 7, 9, 11, 13, 15 행은 위의 셀에 있는 날짜와 관련된 일별 메모를 입력하는 셀입니다." sqref="B5" xr:uid="{00000000-0002-0000-05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5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7" tint="0.59999389629810485"/>
    <pageSetUpPr fitToPage="1"/>
  </sheetPr>
  <dimension ref="B1:S15"/>
  <sheetViews>
    <sheetView showGridLines="0" topLeftCell="A2" zoomScaleNormal="100" workbookViewId="0">
      <selection activeCell="G13" sqref="G13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19" ht="9" customHeight="1">
      <c r="I1" s="1" t="s">
        <v>0</v>
      </c>
    </row>
    <row r="2" spans="2:19" ht="96" customHeight="1">
      <c r="B2" s="63" t="str">
        <f>"7월 "&amp;달력연도</f>
        <v>7월 2024</v>
      </c>
      <c r="C2" s="63"/>
      <c r="D2" s="63"/>
      <c r="E2" s="2"/>
      <c r="F2" s="2"/>
      <c r="G2" s="2"/>
      <c r="H2" s="3"/>
    </row>
    <row r="3" spans="2:19" s="4" customFormat="1" ht="24" customHeight="1">
      <c r="B3" s="19" t="str">
        <f>주시작</f>
        <v>일요일</v>
      </c>
      <c r="C3" s="20" t="str">
        <f t="shared" ref="C3:H3" si="0">TEXT(C4,"aaaa")</f>
        <v>월요일</v>
      </c>
      <c r="D3" s="20" t="str">
        <f t="shared" si="0"/>
        <v>화요일</v>
      </c>
      <c r="E3" s="20" t="str">
        <f t="shared" si="0"/>
        <v>수요일</v>
      </c>
      <c r="F3" s="20" t="str">
        <f t="shared" si="0"/>
        <v>목요일</v>
      </c>
      <c r="G3" s="20" t="str">
        <f t="shared" si="0"/>
        <v>금요일</v>
      </c>
      <c r="H3" s="21" t="str">
        <f t="shared" si="0"/>
        <v>토요일</v>
      </c>
    </row>
    <row r="4" spans="2:19" s="8" customFormat="1" ht="24" customHeight="1">
      <c r="B4" s="36">
        <f t="array" ref="B4:H4">요일및주+DATE(달력연도,7,1)-WEEKDAY(DATE(달력연도,7,1),(주시작="월요일")+1)+1</f>
        <v>45473</v>
      </c>
      <c r="C4" s="36">
        <v>45474</v>
      </c>
      <c r="D4" s="36">
        <v>45475</v>
      </c>
      <c r="E4" s="36">
        <v>45476</v>
      </c>
      <c r="F4" s="36">
        <v>45477</v>
      </c>
      <c r="G4" s="36">
        <v>45478</v>
      </c>
      <c r="H4" s="36">
        <v>45479</v>
      </c>
    </row>
    <row r="5" spans="2:19" s="10" customFormat="1" ht="56.1" customHeight="1">
      <c r="B5" s="22"/>
      <c r="C5" s="51" t="s">
        <v>20</v>
      </c>
      <c r="D5" s="51" t="s">
        <v>20</v>
      </c>
      <c r="E5" s="51" t="s">
        <v>21</v>
      </c>
      <c r="F5" s="51" t="s">
        <v>21</v>
      </c>
      <c r="G5" s="51" t="s">
        <v>21</v>
      </c>
      <c r="H5" s="50" t="s">
        <v>19</v>
      </c>
      <c r="K5" s="50" t="s">
        <v>19</v>
      </c>
      <c r="L5" s="50" t="s">
        <v>19</v>
      </c>
      <c r="M5" s="51" t="s">
        <v>20</v>
      </c>
      <c r="N5" s="51" t="s">
        <v>20</v>
      </c>
      <c r="O5" s="51" t="s">
        <v>21</v>
      </c>
      <c r="P5" s="51" t="s">
        <v>21</v>
      </c>
    </row>
    <row r="6" spans="2:19" s="8" customFormat="1" ht="24" customHeight="1">
      <c r="B6" s="37">
        <f t="array" ref="B6:H6">요일및주+DATE(달력연도,7,1)-WEEKDAY(DATE(달력연도,7,1),(주시작="월요일")+1)+8</f>
        <v>45480</v>
      </c>
      <c r="C6" s="37">
        <v>45481</v>
      </c>
      <c r="D6" s="37">
        <v>45482</v>
      </c>
      <c r="E6" s="37">
        <v>45483</v>
      </c>
      <c r="F6" s="37">
        <v>45484</v>
      </c>
      <c r="G6" s="37">
        <v>45485</v>
      </c>
      <c r="H6" s="37">
        <v>45486</v>
      </c>
    </row>
    <row r="7" spans="2:19" s="10" customFormat="1" ht="56.1" customHeight="1">
      <c r="B7" s="50" t="s">
        <v>19</v>
      </c>
      <c r="C7" s="50" t="s">
        <v>19</v>
      </c>
      <c r="D7" s="50" t="s">
        <v>19</v>
      </c>
      <c r="E7" s="50" t="s">
        <v>19</v>
      </c>
      <c r="F7" s="51" t="s">
        <v>21</v>
      </c>
      <c r="G7" s="50" t="s">
        <v>19</v>
      </c>
      <c r="H7" s="50" t="s">
        <v>19</v>
      </c>
      <c r="K7" s="51" t="s">
        <v>20</v>
      </c>
      <c r="L7" s="51" t="s">
        <v>20</v>
      </c>
      <c r="M7" s="51" t="s">
        <v>21</v>
      </c>
      <c r="N7" s="51" t="s">
        <v>21</v>
      </c>
      <c r="O7" s="50" t="s">
        <v>19</v>
      </c>
      <c r="P7" s="50" t="s">
        <v>19</v>
      </c>
      <c r="Q7" s="51" t="s">
        <v>20</v>
      </c>
      <c r="R7" s="51" t="s">
        <v>20</v>
      </c>
      <c r="S7" s="51" t="s">
        <v>20</v>
      </c>
    </row>
    <row r="8" spans="2:19" s="8" customFormat="1" ht="24" customHeight="1">
      <c r="B8" s="38">
        <f t="array" ref="B8:H8">요일및주+DATE(달력연도,7,1)-WEEKDAY(DATE(달력연도,7,1),(주시작="월요일")+1)+15</f>
        <v>45487</v>
      </c>
      <c r="C8" s="38">
        <v>45488</v>
      </c>
      <c r="D8" s="38">
        <v>45489</v>
      </c>
      <c r="E8" s="38">
        <v>45490</v>
      </c>
      <c r="F8" s="38">
        <v>45491</v>
      </c>
      <c r="G8" s="38">
        <v>45492</v>
      </c>
      <c r="H8" s="38">
        <v>45493</v>
      </c>
    </row>
    <row r="9" spans="2:19" s="10" customFormat="1" ht="56.1" customHeight="1">
      <c r="B9" s="50" t="s">
        <v>19</v>
      </c>
      <c r="C9" s="51" t="s">
        <v>20</v>
      </c>
      <c r="D9" s="51" t="s">
        <v>20</v>
      </c>
      <c r="E9" s="51" t="s">
        <v>21</v>
      </c>
      <c r="F9" s="50" t="s">
        <v>19</v>
      </c>
      <c r="G9" s="50" t="s">
        <v>19</v>
      </c>
      <c r="H9" s="50" t="s">
        <v>19</v>
      </c>
      <c r="K9" s="51" t="s">
        <v>21</v>
      </c>
      <c r="L9" s="51" t="s">
        <v>21</v>
      </c>
      <c r="M9" s="50" t="s">
        <v>19</v>
      </c>
      <c r="N9" s="50" t="s">
        <v>19</v>
      </c>
      <c r="O9" s="51" t="s">
        <v>20</v>
      </c>
      <c r="P9" s="51" t="s">
        <v>20</v>
      </c>
    </row>
    <row r="10" spans="2:19" s="8" customFormat="1" ht="24" customHeight="1">
      <c r="B10" s="37">
        <f t="array" ref="B10:H10">요일및주+DATE(달력연도,7,1)-WEEKDAY(DATE(달력연도,7,1),(주시작="월요일")+1)+22</f>
        <v>45494</v>
      </c>
      <c r="C10" s="37">
        <v>45495</v>
      </c>
      <c r="D10" s="37">
        <v>45496</v>
      </c>
      <c r="E10" s="37">
        <v>45497</v>
      </c>
      <c r="F10" s="37">
        <v>45498</v>
      </c>
      <c r="G10" s="37">
        <v>45499</v>
      </c>
      <c r="H10" s="37">
        <v>45500</v>
      </c>
    </row>
    <row r="11" spans="2:19" s="10" customFormat="1" ht="56.1" customHeight="1">
      <c r="B11" s="51" t="s">
        <v>20</v>
      </c>
      <c r="C11" s="51" t="s">
        <v>20</v>
      </c>
      <c r="D11" s="51" t="s">
        <v>21</v>
      </c>
      <c r="E11" s="51" t="s">
        <v>21</v>
      </c>
      <c r="F11" s="50" t="s">
        <v>19</v>
      </c>
      <c r="G11" s="50" t="s">
        <v>19</v>
      </c>
      <c r="H11" s="51" t="s">
        <v>20</v>
      </c>
      <c r="K11" s="51" t="s">
        <v>20</v>
      </c>
      <c r="L11" s="51" t="s">
        <v>20</v>
      </c>
      <c r="M11" s="51" t="s">
        <v>20</v>
      </c>
      <c r="N11" s="51" t="s">
        <v>21</v>
      </c>
      <c r="O11" s="50" t="s">
        <v>19</v>
      </c>
      <c r="P11" s="50" t="s">
        <v>19</v>
      </c>
    </row>
    <row r="12" spans="2:19" s="8" customFormat="1" ht="24" customHeight="1">
      <c r="B12" s="38">
        <f t="array" ref="B12:H12">요일및주+DATE(달력연도,7,1)-WEEKDAY(DATE(달력연도,7,1),(주시작="월요일")+1)+29</f>
        <v>45501</v>
      </c>
      <c r="C12" s="38">
        <v>45502</v>
      </c>
      <c r="D12" s="38">
        <v>45503</v>
      </c>
      <c r="E12" s="38">
        <v>45504</v>
      </c>
      <c r="F12" s="38">
        <v>45505</v>
      </c>
      <c r="G12" s="38">
        <v>45506</v>
      </c>
      <c r="H12" s="38">
        <v>45507</v>
      </c>
    </row>
    <row r="13" spans="2:19" s="10" customFormat="1" ht="56.1" customHeight="1">
      <c r="B13" s="51" t="s">
        <v>20</v>
      </c>
      <c r="C13" s="51" t="s">
        <v>20</v>
      </c>
      <c r="D13" s="51" t="s">
        <v>21</v>
      </c>
      <c r="E13" s="51" t="s">
        <v>21</v>
      </c>
      <c r="F13" s="22"/>
      <c r="G13" s="22"/>
      <c r="H13" s="22"/>
      <c r="K13" s="51" t="s">
        <v>21</v>
      </c>
      <c r="L13" s="51" t="s">
        <v>21</v>
      </c>
      <c r="M13" s="51" t="s">
        <v>21</v>
      </c>
      <c r="N13" s="50" t="s">
        <v>19</v>
      </c>
      <c r="O13" s="51" t="s">
        <v>21</v>
      </c>
      <c r="P13" s="50" t="s">
        <v>19</v>
      </c>
    </row>
    <row r="14" spans="2:19" s="8" customFormat="1" ht="24" customHeight="1">
      <c r="B14" s="37">
        <f t="array" ref="B14:C14">요일및주+DATE(달력연도,7,1)-WEEKDAY(DATE(달력연도,7,1),(주시작="월요일")+1)+36</f>
        <v>45508</v>
      </c>
      <c r="C14" s="37">
        <v>45509</v>
      </c>
      <c r="D14" s="64" t="s">
        <v>5</v>
      </c>
      <c r="E14" s="64"/>
      <c r="F14" s="64"/>
      <c r="G14" s="64"/>
      <c r="H14" s="65"/>
    </row>
    <row r="15" spans="2:19" s="10" customFormat="1" ht="56.1" customHeight="1">
      <c r="B15" s="23"/>
      <c r="C15" s="23"/>
      <c r="D15" s="66"/>
      <c r="E15" s="66"/>
      <c r="F15" s="66"/>
      <c r="G15" s="66"/>
      <c r="H15" s="67"/>
      <c r="K15" s="50" t="s">
        <v>19</v>
      </c>
      <c r="L15" s="50" t="s">
        <v>19</v>
      </c>
      <c r="M15" s="50" t="s">
        <v>19</v>
      </c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9" priority="1">
      <formula>DAY(B4)&gt;8</formula>
    </cfRule>
  </conditionalFormatting>
  <conditionalFormatting sqref="B12:H12 B14:C14">
    <cfRule type="expression" dxfId="18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600-000000000000}"/>
    <dataValidation allowBlank="1" showInputMessage="1" showErrorMessage="1" prompt="7월 한 달 일정" sqref="A1" xr:uid="{00000000-0002-0000-0600-000001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600-000002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600-000003000000}"/>
    <dataValidation allowBlank="1" showInputMessage="1" showErrorMessage="1" prompt="이 행과 7, 9, 11, 13, 15 행은 위의 셀에 있는 날짜와 관련된 일별 메모를 입력하는 셀입니다." sqref="B5" xr:uid="{00000000-0002-0000-0600-000004000000}"/>
    <dataValidation allowBlank="1" showInputMessage="1" prompt="이 셀에 월별 메모를 입력합니다." sqref="D15:H15" xr:uid="{00000000-0002-0000-0600-000005000000}"/>
    <dataValidation allowBlank="1" showInputMessage="1" prompt="아래 셀에 월별 메모를 입력합니다." sqref="D14:H14" xr:uid="{00000000-0002-0000-0600-000006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6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7" tint="0.59999389629810485"/>
    <pageSetUpPr fitToPage="1"/>
  </sheetPr>
  <dimension ref="B1:I15"/>
  <sheetViews>
    <sheetView showGridLines="0" topLeftCell="A2" workbookViewId="0">
      <selection activeCell="F13" sqref="F13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3" t="str">
        <f>"8월 "&amp;달력연도</f>
        <v>8월 2024</v>
      </c>
      <c r="C2" s="63"/>
      <c r="D2" s="63"/>
      <c r="E2" s="2"/>
      <c r="F2" s="2"/>
      <c r="G2" s="2"/>
      <c r="H2" s="3"/>
    </row>
    <row r="3" spans="2:9" s="4" customFormat="1" ht="24" customHeight="1">
      <c r="B3" s="19" t="str">
        <f>주시작</f>
        <v>일요일</v>
      </c>
      <c r="C3" s="20" t="str">
        <f t="shared" ref="C3:H3" si="0">TEXT(C4,"aaaa")</f>
        <v>월요일</v>
      </c>
      <c r="D3" s="20" t="str">
        <f t="shared" si="0"/>
        <v>화요일</v>
      </c>
      <c r="E3" s="20" t="str">
        <f t="shared" si="0"/>
        <v>수요일</v>
      </c>
      <c r="F3" s="20" t="str">
        <f t="shared" si="0"/>
        <v>목요일</v>
      </c>
      <c r="G3" s="20" t="str">
        <f t="shared" si="0"/>
        <v>금요일</v>
      </c>
      <c r="H3" s="21" t="str">
        <f t="shared" si="0"/>
        <v>토요일</v>
      </c>
    </row>
    <row r="4" spans="2:9" s="8" customFormat="1" ht="24" customHeight="1">
      <c r="B4" s="36">
        <f t="array" ref="B4:H4">요일및주+DATE(달력연도,8,1)-WEEKDAY(DATE(달력연도,8,1),(주시작="월요일")+1)+1</f>
        <v>45501</v>
      </c>
      <c r="C4" s="36">
        <v>45502</v>
      </c>
      <c r="D4" s="36">
        <v>45503</v>
      </c>
      <c r="E4" s="36">
        <v>45504</v>
      </c>
      <c r="F4" s="36">
        <v>45505</v>
      </c>
      <c r="G4" s="36">
        <v>45506</v>
      </c>
      <c r="H4" s="36">
        <v>45507</v>
      </c>
    </row>
    <row r="5" spans="2:9" s="10" customFormat="1" ht="56.1" customHeight="1">
      <c r="B5" s="45"/>
      <c r="C5" s="42"/>
      <c r="D5" s="46" t="s">
        <v>6</v>
      </c>
      <c r="E5" s="42" t="s">
        <v>7</v>
      </c>
      <c r="F5" s="42" t="s">
        <v>7</v>
      </c>
      <c r="G5" s="44" t="s">
        <v>8</v>
      </c>
      <c r="H5" s="44" t="s">
        <v>8</v>
      </c>
    </row>
    <row r="6" spans="2:9" s="8" customFormat="1" ht="24" customHeight="1">
      <c r="B6" s="37">
        <f t="array" ref="B6:H6">요일및주+DATE(달력연도,8,1)-WEEKDAY(DATE(달력연도,8,1),(주시작="월요일")+1)+8</f>
        <v>45508</v>
      </c>
      <c r="C6" s="37">
        <v>45509</v>
      </c>
      <c r="D6" s="37">
        <v>45510</v>
      </c>
      <c r="E6" s="37">
        <v>45511</v>
      </c>
      <c r="F6" s="37">
        <v>45512</v>
      </c>
      <c r="G6" s="37">
        <v>45513</v>
      </c>
      <c r="H6" s="37">
        <v>45514</v>
      </c>
    </row>
    <row r="7" spans="2:9" s="10" customFormat="1" ht="56.1" customHeight="1">
      <c r="B7" s="46" t="s">
        <v>6</v>
      </c>
      <c r="C7" s="46" t="s">
        <v>6</v>
      </c>
      <c r="D7" s="42" t="s">
        <v>7</v>
      </c>
      <c r="E7" s="42" t="s">
        <v>7</v>
      </c>
      <c r="F7" s="44" t="s">
        <v>8</v>
      </c>
      <c r="G7" s="44" t="s">
        <v>8</v>
      </c>
      <c r="H7" s="46" t="s">
        <v>6</v>
      </c>
    </row>
    <row r="8" spans="2:9" s="8" customFormat="1" ht="24" customHeight="1">
      <c r="B8" s="38">
        <f t="array" ref="B8:H8">요일및주+DATE(달력연도,8,1)-WEEKDAY(DATE(달력연도,8,1),(주시작="월요일")+1)+15</f>
        <v>45515</v>
      </c>
      <c r="C8" s="38">
        <v>45516</v>
      </c>
      <c r="D8" s="38">
        <v>45517</v>
      </c>
      <c r="E8" s="38">
        <v>45518</v>
      </c>
      <c r="F8" s="38">
        <v>45519</v>
      </c>
      <c r="G8" s="38">
        <v>45520</v>
      </c>
      <c r="H8" s="38">
        <v>45521</v>
      </c>
    </row>
    <row r="9" spans="2:9" s="10" customFormat="1" ht="56.1" customHeight="1">
      <c r="B9" s="46" t="s">
        <v>6</v>
      </c>
      <c r="C9" s="42" t="s">
        <v>7</v>
      </c>
      <c r="D9" s="44" t="s">
        <v>8</v>
      </c>
      <c r="E9" s="44" t="s">
        <v>8</v>
      </c>
      <c r="F9" s="46" t="s">
        <v>6</v>
      </c>
      <c r="G9" s="46" t="s">
        <v>6</v>
      </c>
      <c r="H9" s="42" t="s">
        <v>7</v>
      </c>
    </row>
    <row r="10" spans="2:9" s="8" customFormat="1" ht="24" customHeight="1">
      <c r="B10" s="37">
        <f t="array" ref="B10:H10">요일및주+DATE(달력연도,8,1)-WEEKDAY(DATE(달력연도,8,1),(주시작="월요일")+1)+22</f>
        <v>45522</v>
      </c>
      <c r="C10" s="37">
        <v>45523</v>
      </c>
      <c r="D10" s="37">
        <v>45524</v>
      </c>
      <c r="E10" s="37">
        <v>45525</v>
      </c>
      <c r="F10" s="37">
        <v>45526</v>
      </c>
      <c r="G10" s="37">
        <v>45527</v>
      </c>
      <c r="H10" s="37">
        <v>45528</v>
      </c>
    </row>
    <row r="11" spans="2:9" s="10" customFormat="1" ht="56.1" customHeight="1">
      <c r="B11" s="42" t="s">
        <v>7</v>
      </c>
      <c r="C11" s="44" t="s">
        <v>8</v>
      </c>
      <c r="D11" s="42" t="s">
        <v>7</v>
      </c>
      <c r="E11" s="44" t="s">
        <v>8</v>
      </c>
      <c r="F11" s="43" t="s">
        <v>7</v>
      </c>
      <c r="G11" s="44" t="s">
        <v>8</v>
      </c>
      <c r="H11" s="44" t="s">
        <v>8</v>
      </c>
    </row>
    <row r="12" spans="2:9" s="8" customFormat="1" ht="24" customHeight="1">
      <c r="B12" s="38">
        <f t="array" ref="B12:H12">요일및주+DATE(달력연도,8,1)-WEEKDAY(DATE(달력연도,8,1),(주시작="월요일")+1)+29</f>
        <v>45529</v>
      </c>
      <c r="C12" s="38">
        <v>45530</v>
      </c>
      <c r="D12" s="38">
        <v>45531</v>
      </c>
      <c r="E12" s="38">
        <v>45532</v>
      </c>
      <c r="F12" s="38">
        <v>45533</v>
      </c>
      <c r="G12" s="38">
        <v>45534</v>
      </c>
      <c r="H12" s="38">
        <v>45535</v>
      </c>
    </row>
    <row r="13" spans="2:9" s="10" customFormat="1" ht="56.1" customHeight="1">
      <c r="B13" s="46" t="s">
        <v>6</v>
      </c>
      <c r="C13" s="46" t="s">
        <v>6</v>
      </c>
      <c r="D13" s="42" t="s">
        <v>7</v>
      </c>
      <c r="E13" s="42" t="s">
        <v>7</v>
      </c>
      <c r="F13" s="44" t="s">
        <v>8</v>
      </c>
      <c r="G13" s="22"/>
      <c r="H13" s="22"/>
    </row>
    <row r="14" spans="2:9" s="8" customFormat="1" ht="24" customHeight="1">
      <c r="B14" s="37">
        <f t="array" ref="B14:C14">요일및주+DATE(달력연도,8,1)-WEEKDAY(DATE(달력연도,8,1),(주시작="월요일")+1)+36</f>
        <v>45536</v>
      </c>
      <c r="C14" s="37">
        <v>45537</v>
      </c>
      <c r="D14" s="64" t="s">
        <v>5</v>
      </c>
      <c r="E14" s="64"/>
      <c r="F14" s="64"/>
      <c r="G14" s="64"/>
      <c r="H14" s="65"/>
    </row>
    <row r="15" spans="2:9" s="10" customFormat="1" ht="56.1" customHeight="1">
      <c r="B15" s="23"/>
      <c r="C15" s="23"/>
      <c r="D15" s="66"/>
      <c r="E15" s="66"/>
      <c r="F15" s="66"/>
      <c r="G15" s="66"/>
      <c r="H15" s="67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7" priority="1">
      <formula>DAY(B4)&gt;8</formula>
    </cfRule>
  </conditionalFormatting>
  <conditionalFormatting sqref="B12:H12 B14:C14">
    <cfRule type="expression" dxfId="16" priority="2">
      <formula>AND(DAY(B12)&gt;=1,DAY(B12)&lt;=15)</formula>
    </cfRule>
  </conditionalFormatting>
  <dataValidations xWindow="46" yWindow="320" count="8">
    <dataValidation allowBlank="1" showInputMessage="1" showErrorMessage="1" prompt="자동으로 결정된 평일입니다." sqref="C3:H3" xr:uid="{00000000-0002-0000-07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700-000001000000}"/>
    <dataValidation allowBlank="1" showInputMessage="1" showErrorMessage="1" prompt="8월 한 달 일정" sqref="A1" xr:uid="{00000000-0002-0000-0700-000002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700-000003000000}"/>
    <dataValidation allowBlank="1" showInputMessage="1" prompt="아래 셀에 월별 메모를 입력합니다." sqref="D14:H14" xr:uid="{00000000-0002-0000-0700-000004000000}"/>
    <dataValidation allowBlank="1" showInputMessage="1" prompt="이 셀에 월별 메모를 입력합니다." sqref="D15:H15" xr:uid="{00000000-0002-0000-0700-000005000000}"/>
    <dataValidation allowBlank="1" showInputMessage="1" showErrorMessage="1" prompt="이 행과 7, 9, 11, 13, 15 행은 위의 셀에 있는 날짜와 관련된 일별 메모를 입력하는 셀입니다." sqref="B5:H5 B7:H7 B9:H9 B11:H11 B13:F13" xr:uid="{00000000-0002-0000-07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7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5" tint="0.59999389629810485"/>
    <pageSetUpPr fitToPage="1"/>
  </sheetPr>
  <dimension ref="B1:I15"/>
  <sheetViews>
    <sheetView showGridLines="0" topLeftCell="A2" zoomScaleNormal="100" workbookViewId="0">
      <selection activeCell="N9" sqref="N9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8" t="str">
        <f>"9월 "&amp;달력연도</f>
        <v>9월 2024</v>
      </c>
      <c r="C2" s="68"/>
      <c r="D2" s="68"/>
      <c r="E2" s="2"/>
      <c r="F2" s="2"/>
      <c r="G2" s="2"/>
      <c r="H2" s="3"/>
    </row>
    <row r="3" spans="2:9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9" s="8" customFormat="1" ht="24" customHeight="1">
      <c r="B4" s="33">
        <f t="array" ref="B4:H4">요일및주+DATE(달력연도,9,1)-WEEKDAY(DATE(달력연도,9,1),(주시작="월요일")+1)+1</f>
        <v>45536</v>
      </c>
      <c r="C4" s="33">
        <v>45537</v>
      </c>
      <c r="D4" s="33">
        <v>45538</v>
      </c>
      <c r="E4" s="33">
        <v>45539</v>
      </c>
      <c r="F4" s="33">
        <v>45540</v>
      </c>
      <c r="G4" s="33">
        <v>45541</v>
      </c>
      <c r="H4" s="33">
        <v>45542</v>
      </c>
    </row>
    <row r="5" spans="2:9" s="10" customFormat="1" ht="56.1" customHeight="1">
      <c r="B5" s="17"/>
      <c r="C5" s="46"/>
      <c r="D5" s="42"/>
      <c r="E5" s="44"/>
      <c r="F5" s="17"/>
      <c r="G5" s="44"/>
      <c r="H5" s="17"/>
    </row>
    <row r="6" spans="2:9" s="8" customFormat="1" ht="24" customHeight="1">
      <c r="B6" s="34">
        <f t="array" ref="B6:H6">요일및주+DATE(달력연도,9,1)-WEEKDAY(DATE(달력연도,9,1),(주시작="월요일")+1)+8</f>
        <v>45543</v>
      </c>
      <c r="C6" s="34">
        <v>45544</v>
      </c>
      <c r="D6" s="34">
        <v>45545</v>
      </c>
      <c r="E6" s="34">
        <v>45546</v>
      </c>
      <c r="F6" s="34">
        <v>45547</v>
      </c>
      <c r="G6" s="34">
        <v>45548</v>
      </c>
      <c r="H6" s="34">
        <v>45549</v>
      </c>
    </row>
    <row r="7" spans="2:9" s="10" customFormat="1" ht="56.1" customHeight="1">
      <c r="B7" s="49" t="s">
        <v>10</v>
      </c>
      <c r="C7" s="18"/>
      <c r="D7" s="18"/>
      <c r="E7" s="49" t="s">
        <v>9</v>
      </c>
      <c r="F7" s="18"/>
      <c r="G7" s="49" t="s">
        <v>17</v>
      </c>
      <c r="H7" s="18"/>
    </row>
    <row r="8" spans="2:9" s="8" customFormat="1" ht="24" customHeight="1">
      <c r="B8" s="35">
        <f t="array" ref="B8:H8">요일및주+DATE(달력연도,9,1)-WEEKDAY(DATE(달력연도,9,1),(주시작="월요일")+1)+15</f>
        <v>45550</v>
      </c>
      <c r="C8" s="35">
        <v>45551</v>
      </c>
      <c r="D8" s="35">
        <v>45552</v>
      </c>
      <c r="E8" s="35">
        <v>45553</v>
      </c>
      <c r="F8" s="35">
        <v>45554</v>
      </c>
      <c r="G8" s="35">
        <v>45555</v>
      </c>
      <c r="H8" s="35">
        <v>45556</v>
      </c>
    </row>
    <row r="9" spans="2:9" s="10" customFormat="1" ht="56.1" customHeight="1">
      <c r="B9" s="17"/>
      <c r="C9" s="17"/>
      <c r="D9" s="17"/>
      <c r="E9" s="47" t="s">
        <v>11</v>
      </c>
      <c r="F9" s="17"/>
      <c r="G9" s="17"/>
      <c r="H9" s="17" t="s">
        <v>15</v>
      </c>
    </row>
    <row r="10" spans="2:9" s="8" customFormat="1" ht="24" customHeight="1">
      <c r="B10" s="34">
        <f t="array" ref="B10:H10">요일및주+DATE(달력연도,9,1)-WEEKDAY(DATE(달력연도,9,1),(주시작="월요일")+1)+22</f>
        <v>45557</v>
      </c>
      <c r="C10" s="34">
        <v>45558</v>
      </c>
      <c r="D10" s="34">
        <v>45559</v>
      </c>
      <c r="E10" s="34">
        <v>45560</v>
      </c>
      <c r="F10" s="34">
        <v>45561</v>
      </c>
      <c r="G10" s="34">
        <v>45562</v>
      </c>
      <c r="H10" s="34">
        <v>45563</v>
      </c>
    </row>
    <row r="11" spans="2:9" s="10" customFormat="1" ht="56.1" customHeight="1">
      <c r="B11" s="18"/>
      <c r="C11" s="18"/>
      <c r="D11" s="18"/>
      <c r="E11" s="18"/>
      <c r="F11" s="18"/>
      <c r="G11" s="49" t="s">
        <v>16</v>
      </c>
      <c r="H11" s="18"/>
    </row>
    <row r="12" spans="2:9" s="8" customFormat="1" ht="24" customHeight="1">
      <c r="B12" s="35">
        <f t="array" ref="B12:H12">요일및주+DATE(달력연도,9,1)-WEEKDAY(DATE(달력연도,9,1),(주시작="월요일")+1)+29</f>
        <v>45564</v>
      </c>
      <c r="C12" s="35">
        <v>45565</v>
      </c>
      <c r="D12" s="35">
        <v>45566</v>
      </c>
      <c r="E12" s="35">
        <v>45567</v>
      </c>
      <c r="F12" s="35">
        <v>45568</v>
      </c>
      <c r="G12" s="35">
        <v>45569</v>
      </c>
      <c r="H12" s="35">
        <v>45570</v>
      </c>
    </row>
    <row r="13" spans="2:9" s="10" customFormat="1" ht="56.1" customHeight="1">
      <c r="B13" s="17"/>
      <c r="C13" s="17"/>
      <c r="D13" s="17"/>
      <c r="E13" s="17"/>
      <c r="F13" s="17"/>
      <c r="G13" s="17"/>
      <c r="H13" s="17"/>
    </row>
    <row r="14" spans="2:9" s="8" customFormat="1" ht="24" customHeight="1">
      <c r="B14" s="34">
        <f t="array" ref="B14:C14">요일및주+DATE(달력연도,9,1)-WEEKDAY(DATE(달력연도,9,1),(주시작="월요일")+1)+36</f>
        <v>45571</v>
      </c>
      <c r="C14" s="34">
        <v>45572</v>
      </c>
      <c r="D14" s="69" t="s">
        <v>5</v>
      </c>
      <c r="E14" s="69"/>
      <c r="F14" s="69"/>
      <c r="G14" s="69"/>
      <c r="H14" s="70"/>
    </row>
    <row r="15" spans="2:9" s="10" customFormat="1" ht="56.1" customHeight="1">
      <c r="B15" s="18"/>
      <c r="C15" s="18"/>
      <c r="D15" s="71"/>
      <c r="E15" s="71"/>
      <c r="F15" s="71"/>
      <c r="G15" s="71"/>
      <c r="H15" s="7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5" priority="1">
      <formula>DAY(B4)&gt;8</formula>
    </cfRule>
  </conditionalFormatting>
  <conditionalFormatting sqref="B12:H12 B14:C14">
    <cfRule type="expression" dxfId="14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800-000000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800-000001000000}"/>
    <dataValidation allowBlank="1" showInputMessage="1" showErrorMessage="1" prompt="9월 한 달 일정" sqref="A1" xr:uid="{00000000-0002-0000-0800-000002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800-000003000000}"/>
    <dataValidation allowBlank="1" showInputMessage="1" showErrorMessage="1" prompt="이 행과 7, 9, 11, 13, 15 행은 위의 셀에 있는 날짜와 관련된 일별 메모를 입력하는 셀입니다." sqref="B5:E5 G5" xr:uid="{00000000-0002-0000-0800-000004000000}"/>
    <dataValidation allowBlank="1" showInputMessage="1" prompt="이 셀에 월별 메모를 입력합니다." sqref="D15:H15" xr:uid="{00000000-0002-0000-0800-000005000000}"/>
    <dataValidation allowBlank="1" showInputMessage="1" prompt="아래 셀에 월별 메모를 입력합니다." sqref="D14:H14" xr:uid="{00000000-0002-0000-0800-000006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8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CB703-01AE-4F4D-B447-8211DA292C30}">
  <sheetPr>
    <tabColor theme="5" tint="0.59999389629810485"/>
    <pageSetUpPr fitToPage="1"/>
  </sheetPr>
  <dimension ref="B1:I15"/>
  <sheetViews>
    <sheetView showGridLines="0" topLeftCell="A2" zoomScaleNormal="100" workbookViewId="0">
      <selection activeCell="J10" sqref="J10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8" t="str">
        <f>"9월 "&amp;달력연도</f>
        <v>9월 2024</v>
      </c>
      <c r="C2" s="68"/>
      <c r="D2" s="68"/>
      <c r="E2" s="2"/>
      <c r="F2" s="2"/>
      <c r="G2" s="2"/>
      <c r="H2" s="3"/>
    </row>
    <row r="3" spans="2:9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9" s="8" customFormat="1" ht="24" customHeight="1">
      <c r="B4" s="33">
        <f t="array" ref="B4:H4">요일및주+DATE(달력연도,9,1)-WEEKDAY(DATE(달력연도,9,1),(주시작="월요일")+1)+1</f>
        <v>45536</v>
      </c>
      <c r="C4" s="33">
        <v>45537</v>
      </c>
      <c r="D4" s="33">
        <v>45538</v>
      </c>
      <c r="E4" s="33">
        <v>45539</v>
      </c>
      <c r="F4" s="33">
        <v>45540</v>
      </c>
      <c r="G4" s="33">
        <v>45541</v>
      </c>
      <c r="H4" s="33">
        <v>45542</v>
      </c>
    </row>
    <row r="5" spans="2:9" s="10" customFormat="1" ht="56.1" customHeight="1">
      <c r="B5" s="17"/>
      <c r="C5" s="46"/>
      <c r="D5" s="42"/>
      <c r="E5" s="44"/>
      <c r="F5" s="17"/>
      <c r="G5" s="44" t="s">
        <v>8</v>
      </c>
      <c r="H5" s="46" t="s">
        <v>6</v>
      </c>
    </row>
    <row r="6" spans="2:9" s="8" customFormat="1" ht="24" customHeight="1">
      <c r="B6" s="34">
        <f t="array" ref="B6:H6">요일및주+DATE(달력연도,9,1)-WEEKDAY(DATE(달력연도,9,1),(주시작="월요일")+1)+8</f>
        <v>45543</v>
      </c>
      <c r="C6" s="34">
        <v>45544</v>
      </c>
      <c r="D6" s="34">
        <v>45545</v>
      </c>
      <c r="E6" s="34">
        <v>45546</v>
      </c>
      <c r="F6" s="34">
        <v>45547</v>
      </c>
      <c r="G6" s="34">
        <v>45548</v>
      </c>
      <c r="H6" s="34">
        <v>45549</v>
      </c>
    </row>
    <row r="7" spans="2:9" s="10" customFormat="1" ht="56.1" customHeight="1">
      <c r="B7" s="46" t="s">
        <v>14</v>
      </c>
      <c r="C7" s="42" t="s">
        <v>7</v>
      </c>
      <c r="D7" s="42" t="s">
        <v>7</v>
      </c>
      <c r="E7" s="42" t="s">
        <v>7</v>
      </c>
      <c r="F7" s="44" t="s">
        <v>8</v>
      </c>
      <c r="G7" s="44" t="s">
        <v>8</v>
      </c>
      <c r="H7" s="46" t="s">
        <v>6</v>
      </c>
    </row>
    <row r="8" spans="2:9" s="8" customFormat="1" ht="24" customHeight="1">
      <c r="B8" s="35">
        <f t="array" ref="B8:H8">요일및주+DATE(달력연도,9,1)-WEEKDAY(DATE(달력연도,9,1),(주시작="월요일")+1)+15</f>
        <v>45550</v>
      </c>
      <c r="C8" s="35">
        <v>45551</v>
      </c>
      <c r="D8" s="35">
        <v>45552</v>
      </c>
      <c r="E8" s="35">
        <v>45553</v>
      </c>
      <c r="F8" s="35">
        <v>45554</v>
      </c>
      <c r="G8" s="35">
        <v>45555</v>
      </c>
      <c r="H8" s="35">
        <v>45556</v>
      </c>
    </row>
    <row r="9" spans="2:9" s="10" customFormat="1" ht="56.1" customHeight="1">
      <c r="B9" s="46" t="s">
        <v>6</v>
      </c>
      <c r="C9" s="42" t="s">
        <v>7</v>
      </c>
      <c r="D9" s="44" t="s">
        <v>8</v>
      </c>
      <c r="E9" s="42" t="s">
        <v>7</v>
      </c>
      <c r="F9" s="44" t="s">
        <v>8</v>
      </c>
      <c r="G9" s="44" t="s">
        <v>8</v>
      </c>
      <c r="H9" s="46" t="s">
        <v>6</v>
      </c>
    </row>
    <row r="10" spans="2:9" s="8" customFormat="1" ht="24" customHeight="1">
      <c r="B10" s="34">
        <f t="array" ref="B10:H10">요일및주+DATE(달력연도,9,1)-WEEKDAY(DATE(달력연도,9,1),(주시작="월요일")+1)+22</f>
        <v>45557</v>
      </c>
      <c r="C10" s="34">
        <v>45558</v>
      </c>
      <c r="D10" s="34">
        <v>45559</v>
      </c>
      <c r="E10" s="34">
        <v>45560</v>
      </c>
      <c r="F10" s="34">
        <v>45561</v>
      </c>
      <c r="G10" s="34">
        <v>45562</v>
      </c>
      <c r="H10" s="34">
        <v>45563</v>
      </c>
    </row>
    <row r="11" spans="2:9" s="10" customFormat="1" ht="56.1" customHeight="1">
      <c r="B11" s="46" t="s">
        <v>6</v>
      </c>
      <c r="C11" s="42" t="s">
        <v>7</v>
      </c>
      <c r="D11" s="42" t="s">
        <v>7</v>
      </c>
      <c r="E11" s="44" t="s">
        <v>8</v>
      </c>
      <c r="F11" s="44" t="s">
        <v>8</v>
      </c>
      <c r="G11" s="46" t="s">
        <v>6</v>
      </c>
      <c r="H11" s="46" t="s">
        <v>6</v>
      </c>
    </row>
    <row r="12" spans="2:9" s="8" customFormat="1" ht="24" customHeight="1">
      <c r="B12" s="35">
        <f t="array" ref="B12:H12">요일및주+DATE(달력연도,9,1)-WEEKDAY(DATE(달력연도,9,1),(주시작="월요일")+1)+29</f>
        <v>45564</v>
      </c>
      <c r="C12" s="35">
        <v>45565</v>
      </c>
      <c r="D12" s="35">
        <v>45566</v>
      </c>
      <c r="E12" s="35">
        <v>45567</v>
      </c>
      <c r="F12" s="35">
        <v>45568</v>
      </c>
      <c r="G12" s="35">
        <v>45569</v>
      </c>
      <c r="H12" s="35">
        <v>45570</v>
      </c>
    </row>
    <row r="13" spans="2:9" s="10" customFormat="1" ht="56.1" customHeight="1">
      <c r="B13" s="42" t="s">
        <v>7</v>
      </c>
      <c r="C13" s="42" t="s">
        <v>7</v>
      </c>
      <c r="D13" s="44" t="s">
        <v>8</v>
      </c>
      <c r="E13" s="44" t="s">
        <v>8</v>
      </c>
      <c r="F13" s="46" t="s">
        <v>6</v>
      </c>
      <c r="G13" s="46" t="s">
        <v>6</v>
      </c>
      <c r="H13" s="42" t="s">
        <v>7</v>
      </c>
    </row>
    <row r="14" spans="2:9" s="8" customFormat="1" ht="24" customHeight="1">
      <c r="B14" s="34">
        <f t="array" ref="B14:C14">요일및주+DATE(달력연도,9,1)-WEEKDAY(DATE(달력연도,9,1),(주시작="월요일")+1)+36</f>
        <v>45571</v>
      </c>
      <c r="C14" s="34">
        <v>45572</v>
      </c>
      <c r="D14" s="69" t="s">
        <v>5</v>
      </c>
      <c r="E14" s="69"/>
      <c r="F14" s="69"/>
      <c r="G14" s="69"/>
      <c r="H14" s="70"/>
    </row>
    <row r="15" spans="2:9" s="10" customFormat="1" ht="56.1" customHeight="1">
      <c r="B15" s="46"/>
      <c r="C15" s="46"/>
      <c r="D15" s="71"/>
      <c r="E15" s="71"/>
      <c r="F15" s="71"/>
      <c r="G15" s="71"/>
      <c r="H15" s="7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3" priority="1">
      <formula>DAY(B4)&gt;8</formula>
    </cfRule>
  </conditionalFormatting>
  <conditionalFormatting sqref="B12:H12 B14:C14">
    <cfRule type="expression" dxfId="12" priority="2">
      <formula>AND(DAY(B12)&gt;=1,DAY(B12)&lt;=15)</formula>
    </cfRule>
  </conditionalFormatting>
  <dataValidations count="8"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F8238208-8034-4DEB-9D0B-D0F5EA5CB751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CDA418D1-6813-4BEC-8815-6B088844D193}"/>
    <dataValidation allowBlank="1" showInputMessage="1" prompt="아래 셀에 월별 메모를 입력합니다." sqref="D14:H14" xr:uid="{9C21752C-EEA5-4DCF-87D0-D9AA70AA09B1}"/>
    <dataValidation allowBlank="1" showInputMessage="1" prompt="이 셀에 월별 메모를 입력합니다." sqref="D15:H15" xr:uid="{1EC2D446-4CC0-4923-AA76-0D896A97FC95}"/>
    <dataValidation allowBlank="1" showInputMessage="1" showErrorMessage="1" prompt="이 행과 7, 9, 11, 13, 15 행은 위의 셀에 있는 날짜와 관련된 일별 메모를 입력하는 셀입니다." sqref="B5:E5 B15:C15 B7:H7 B9:H9 B11:H11 G5:H5 B13:H13" xr:uid="{6D4C7AF4-83E4-4731-B0BE-EE40E643A64A}"/>
    <dataValidation allowBlank="1" showInputMessage="1" showErrorMessage="1" prompt="9월 한 달 일정" sqref="A1" xr:uid="{FE85A910-D460-4101-B4F5-3785A81CB20B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4757310B-61C3-44FB-9E08-4D1E3625F06D}"/>
    <dataValidation allowBlank="1" showInputMessage="1" showErrorMessage="1" prompt="자동으로 결정된 평일입니다." sqref="C3:H3" xr:uid="{9787AD4E-CD01-4BB6-B6F8-E40E56BA433E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5" tint="0.59999389629810485"/>
    <pageSetUpPr fitToPage="1"/>
  </sheetPr>
  <dimension ref="B1:I15"/>
  <sheetViews>
    <sheetView showGridLines="0" topLeftCell="A2" workbookViewId="0"/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8" t="str">
        <f>"10월 "&amp;달력연도</f>
        <v>10월 2024</v>
      </c>
      <c r="C2" s="68"/>
      <c r="D2" s="68"/>
      <c r="E2" s="2"/>
      <c r="F2" s="2"/>
      <c r="G2" s="2"/>
      <c r="H2" s="3"/>
    </row>
    <row r="3" spans="2:9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9" s="8" customFormat="1" ht="24" customHeight="1">
      <c r="B4" s="33">
        <f t="array" ref="B4:H4">요일및주+DATE(달력연도,10,1)-WEEKDAY(DATE(달력연도,10,1),(주시작="월요일")+1)+1</f>
        <v>45564</v>
      </c>
      <c r="C4" s="33">
        <v>45565</v>
      </c>
      <c r="D4" s="33">
        <v>45566</v>
      </c>
      <c r="E4" s="33">
        <v>45567</v>
      </c>
      <c r="F4" s="33">
        <v>45568</v>
      </c>
      <c r="G4" s="33">
        <v>45569</v>
      </c>
      <c r="H4" s="33">
        <v>45570</v>
      </c>
    </row>
    <row r="5" spans="2:9" s="10" customFormat="1" ht="56.1" customHeight="1">
      <c r="B5" s="17"/>
      <c r="C5" s="17"/>
      <c r="D5" s="17"/>
      <c r="E5" s="17"/>
      <c r="F5" s="17"/>
      <c r="G5" s="17"/>
      <c r="H5" s="17"/>
    </row>
    <row r="6" spans="2:9" s="8" customFormat="1" ht="24" customHeight="1">
      <c r="B6" s="34">
        <f t="array" ref="B6:H6">요일및주+DATE(달력연도,10,1)-WEEKDAY(DATE(달력연도,10,1),(주시작="월요일")+1)+8</f>
        <v>45571</v>
      </c>
      <c r="C6" s="34">
        <v>45572</v>
      </c>
      <c r="D6" s="34">
        <v>45573</v>
      </c>
      <c r="E6" s="34">
        <v>45574</v>
      </c>
      <c r="F6" s="34">
        <v>45575</v>
      </c>
      <c r="G6" s="34">
        <v>45576</v>
      </c>
      <c r="H6" s="34">
        <v>45577</v>
      </c>
    </row>
    <row r="7" spans="2:9" s="10" customFormat="1" ht="56.1" customHeight="1">
      <c r="B7" s="18"/>
      <c r="C7" s="18"/>
      <c r="D7" s="18"/>
      <c r="E7" s="18"/>
      <c r="F7" s="18"/>
      <c r="G7" s="18"/>
      <c r="H7" s="18"/>
    </row>
    <row r="8" spans="2:9" s="8" customFormat="1" ht="24" customHeight="1">
      <c r="B8" s="35">
        <f t="array" ref="B8:H8">요일및주+DATE(달력연도,10,1)-WEEKDAY(DATE(달력연도,10,1),(주시작="월요일")+1)+15</f>
        <v>45578</v>
      </c>
      <c r="C8" s="35">
        <v>45579</v>
      </c>
      <c r="D8" s="35">
        <v>45580</v>
      </c>
      <c r="E8" s="35">
        <v>45581</v>
      </c>
      <c r="F8" s="35">
        <v>45582</v>
      </c>
      <c r="G8" s="35">
        <v>45583</v>
      </c>
      <c r="H8" s="35">
        <v>45584</v>
      </c>
    </row>
    <row r="9" spans="2:9" s="10" customFormat="1" ht="56.1" customHeight="1">
      <c r="B9" s="17"/>
      <c r="C9" s="17"/>
      <c r="D9" s="17"/>
      <c r="E9" s="17"/>
      <c r="F9" s="17"/>
      <c r="G9" s="17"/>
      <c r="H9" s="17"/>
    </row>
    <row r="10" spans="2:9" s="8" customFormat="1" ht="24" customHeight="1">
      <c r="B10" s="34">
        <f t="array" ref="B10:H10">요일및주+DATE(달력연도,10,1)-WEEKDAY(DATE(달력연도,10,1),(주시작="월요일")+1)+22</f>
        <v>45585</v>
      </c>
      <c r="C10" s="34">
        <v>45586</v>
      </c>
      <c r="D10" s="34">
        <v>45587</v>
      </c>
      <c r="E10" s="34">
        <v>45588</v>
      </c>
      <c r="F10" s="34">
        <v>45589</v>
      </c>
      <c r="G10" s="34">
        <v>45590</v>
      </c>
      <c r="H10" s="34">
        <v>45591</v>
      </c>
    </row>
    <row r="11" spans="2:9" s="10" customFormat="1" ht="56.1" customHeight="1">
      <c r="B11" s="18"/>
      <c r="C11" s="18"/>
      <c r="D11" s="18"/>
      <c r="E11" s="18"/>
      <c r="F11" s="18"/>
      <c r="G11" s="18"/>
      <c r="H11" s="18"/>
    </row>
    <row r="12" spans="2:9" s="8" customFormat="1" ht="24" customHeight="1">
      <c r="B12" s="35">
        <f t="array" ref="B12:H12">요일및주+DATE(달력연도,10,1)-WEEKDAY(DATE(달력연도,10,1),(주시작="월요일")+1)+29</f>
        <v>45592</v>
      </c>
      <c r="C12" s="35">
        <v>45593</v>
      </c>
      <c r="D12" s="35">
        <v>45594</v>
      </c>
      <c r="E12" s="35">
        <v>45595</v>
      </c>
      <c r="F12" s="35">
        <v>45596</v>
      </c>
      <c r="G12" s="35">
        <v>45597</v>
      </c>
      <c r="H12" s="35">
        <v>45598</v>
      </c>
    </row>
    <row r="13" spans="2:9" s="10" customFormat="1" ht="56.1" customHeight="1">
      <c r="B13" s="17"/>
      <c r="C13" s="17"/>
      <c r="D13" s="17"/>
      <c r="E13" s="17"/>
      <c r="F13" s="17"/>
      <c r="G13" s="17"/>
      <c r="H13" s="17"/>
    </row>
    <row r="14" spans="2:9" s="8" customFormat="1" ht="24" customHeight="1">
      <c r="B14" s="34">
        <f t="array" ref="B14:C14">요일및주+DATE(달력연도,10,1)-WEEKDAY(DATE(달력연도,10,1),(주시작="월요일")+1)+36</f>
        <v>45599</v>
      </c>
      <c r="C14" s="34">
        <v>45600</v>
      </c>
      <c r="D14" s="69" t="s">
        <v>5</v>
      </c>
      <c r="E14" s="69"/>
      <c r="F14" s="69"/>
      <c r="G14" s="69"/>
      <c r="H14" s="70"/>
    </row>
    <row r="15" spans="2:9" s="10" customFormat="1" ht="56.1" customHeight="1">
      <c r="B15" s="18"/>
      <c r="C15" s="18"/>
      <c r="D15" s="71"/>
      <c r="E15" s="71"/>
      <c r="F15" s="71"/>
      <c r="G15" s="71"/>
      <c r="H15" s="7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1" priority="1">
      <formula>DAY(B4)&gt;8</formula>
    </cfRule>
  </conditionalFormatting>
  <conditionalFormatting sqref="B12:H12 B14:C14">
    <cfRule type="expression" dxfId="10" priority="2">
      <formula>AND(DAY(B12)&gt;=1,DAY(B12)&lt;=15)</formula>
    </cfRule>
  </conditionalFormatting>
  <dataValidations count="8">
    <dataValidation allowBlank="1" showInputMessage="1" showErrorMessage="1" prompt="자동으로 결정된 평일입니다." sqref="C3:H3" xr:uid="{00000000-0002-0000-0900-000000000000}"/>
    <dataValidation allowBlank="1" showInputMessage="1" showErrorMessage="1" prompt="10월 한 달 일정" sqref="A1" xr:uid="{00000000-0002-0000-0900-000001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900-000002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900-000003000000}"/>
    <dataValidation allowBlank="1" showInputMessage="1" prompt="아래 셀에 월별 메모를 입력합니다." sqref="D14:H14" xr:uid="{00000000-0002-0000-0900-000004000000}"/>
    <dataValidation allowBlank="1" showInputMessage="1" prompt="이 셀에 월별 메모를 입력합니다." sqref="D15:H15" xr:uid="{00000000-0002-0000-0900-000005000000}"/>
    <dataValidation allowBlank="1" showInputMessage="1" showErrorMessage="1" prompt="이 행과 7, 9, 11, 13, 15 행은 위의 셀에 있는 날짜와 관련된 일별 메모를 입력하는 셀입니다." sqref="B5" xr:uid="{00000000-0002-0000-09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9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BDAE4-B917-4CE1-B4FF-C3AFFE8CFF85}">
  <sheetPr>
    <tabColor theme="5" tint="0.59999389629810485"/>
    <pageSetUpPr fitToPage="1"/>
  </sheetPr>
  <dimension ref="B1:I15"/>
  <sheetViews>
    <sheetView showGridLines="0" topLeftCell="A2" workbookViewId="0">
      <selection activeCell="B5" sqref="B5:E5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8" t="str">
        <f>"10월 "&amp;달력연도</f>
        <v>10월 2024</v>
      </c>
      <c r="C2" s="68"/>
      <c r="D2" s="68"/>
      <c r="E2" s="2"/>
      <c r="F2" s="2"/>
      <c r="G2" s="2"/>
      <c r="H2" s="3"/>
    </row>
    <row r="3" spans="2:9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9" s="8" customFormat="1" ht="24" customHeight="1">
      <c r="B4" s="33">
        <f t="array" ref="B4:H4">요일및주+DATE(달력연도,10,1)-WEEKDAY(DATE(달력연도,10,1),(주시작="월요일")+1)+1</f>
        <v>45564</v>
      </c>
      <c r="C4" s="33">
        <v>45565</v>
      </c>
      <c r="D4" s="33">
        <v>45566</v>
      </c>
      <c r="E4" s="33">
        <v>45567</v>
      </c>
      <c r="F4" s="33">
        <v>45568</v>
      </c>
      <c r="G4" s="33">
        <v>45569</v>
      </c>
      <c r="H4" s="33">
        <v>45570</v>
      </c>
    </row>
    <row r="5" spans="2:9" s="10" customFormat="1" ht="56.1" customHeight="1">
      <c r="B5" s="45" t="s">
        <v>7</v>
      </c>
      <c r="C5" s="44" t="s">
        <v>8</v>
      </c>
      <c r="D5" s="44" t="s">
        <v>8</v>
      </c>
      <c r="E5" s="46" t="s">
        <v>6</v>
      </c>
      <c r="F5" s="46" t="s">
        <v>6</v>
      </c>
      <c r="G5" s="45" t="s">
        <v>7</v>
      </c>
      <c r="H5" s="45" t="s">
        <v>7</v>
      </c>
    </row>
    <row r="6" spans="2:9" s="8" customFormat="1" ht="24" customHeight="1">
      <c r="B6" s="34">
        <f t="array" ref="B6:H6">요일및주+DATE(달력연도,10,1)-WEEKDAY(DATE(달력연도,10,1),(주시작="월요일")+1)+8</f>
        <v>45571</v>
      </c>
      <c r="C6" s="34">
        <v>45572</v>
      </c>
      <c r="D6" s="34">
        <v>45573</v>
      </c>
      <c r="E6" s="34">
        <v>45574</v>
      </c>
      <c r="F6" s="34">
        <v>45575</v>
      </c>
      <c r="G6" s="34">
        <v>45576</v>
      </c>
      <c r="H6" s="34">
        <v>45577</v>
      </c>
    </row>
    <row r="7" spans="2:9" s="10" customFormat="1" ht="56.1" customHeight="1">
      <c r="B7" s="44" t="s">
        <v>8</v>
      </c>
      <c r="C7" s="44" t="s">
        <v>8</v>
      </c>
      <c r="D7" s="46" t="s">
        <v>6</v>
      </c>
      <c r="E7" s="46" t="s">
        <v>6</v>
      </c>
      <c r="F7" s="45" t="s">
        <v>7</v>
      </c>
      <c r="G7" s="45" t="s">
        <v>7</v>
      </c>
      <c r="H7" s="45" t="s">
        <v>7</v>
      </c>
    </row>
    <row r="8" spans="2:9" s="8" customFormat="1" ht="24" customHeight="1">
      <c r="B8" s="35">
        <f t="array" ref="B8:H8">요일및주+DATE(달력연도,10,1)-WEEKDAY(DATE(달력연도,10,1),(주시작="월요일")+1)+15</f>
        <v>45578</v>
      </c>
      <c r="C8" s="35">
        <v>45579</v>
      </c>
      <c r="D8" s="35">
        <v>45580</v>
      </c>
      <c r="E8" s="35">
        <v>45581</v>
      </c>
      <c r="F8" s="35">
        <v>45582</v>
      </c>
      <c r="G8" s="35">
        <v>45583</v>
      </c>
      <c r="H8" s="35">
        <v>45584</v>
      </c>
    </row>
    <row r="9" spans="2:9" s="10" customFormat="1" ht="56.1" customHeight="1">
      <c r="B9" s="45" t="s">
        <v>7</v>
      </c>
      <c r="C9" s="44" t="s">
        <v>8</v>
      </c>
      <c r="D9" s="44" t="s">
        <v>8</v>
      </c>
      <c r="E9" s="45" t="s">
        <v>7</v>
      </c>
      <c r="F9" s="45" t="s">
        <v>7</v>
      </c>
      <c r="G9" s="45" t="s">
        <v>7</v>
      </c>
      <c r="H9" s="44" t="s">
        <v>8</v>
      </c>
    </row>
    <row r="10" spans="2:9" s="8" customFormat="1" ht="24" customHeight="1">
      <c r="B10" s="34">
        <f t="array" ref="B10:H10">요일및주+DATE(달력연도,10,1)-WEEKDAY(DATE(달력연도,10,1),(주시작="월요일")+1)+22</f>
        <v>45585</v>
      </c>
      <c r="C10" s="34">
        <v>45586</v>
      </c>
      <c r="D10" s="34">
        <v>45587</v>
      </c>
      <c r="E10" s="34">
        <v>45588</v>
      </c>
      <c r="F10" s="34">
        <v>45589</v>
      </c>
      <c r="G10" s="34">
        <v>45590</v>
      </c>
      <c r="H10" s="34">
        <v>45591</v>
      </c>
    </row>
    <row r="11" spans="2:9" s="10" customFormat="1" ht="56.1" customHeight="1">
      <c r="B11" s="44" t="s">
        <v>8</v>
      </c>
      <c r="C11" s="46" t="s">
        <v>6</v>
      </c>
      <c r="D11" s="46" t="s">
        <v>6</v>
      </c>
      <c r="E11" s="45" t="s">
        <v>7</v>
      </c>
      <c r="F11" s="44" t="s">
        <v>8</v>
      </c>
      <c r="G11" s="44" t="s">
        <v>8</v>
      </c>
      <c r="H11" s="46" t="s">
        <v>6</v>
      </c>
    </row>
    <row r="12" spans="2:9" s="8" customFormat="1" ht="24" customHeight="1">
      <c r="B12" s="35">
        <f t="array" ref="B12:H12">요일및주+DATE(달력연도,10,1)-WEEKDAY(DATE(달력연도,10,1),(주시작="월요일")+1)+29</f>
        <v>45592</v>
      </c>
      <c r="C12" s="35">
        <v>45593</v>
      </c>
      <c r="D12" s="35">
        <v>45594</v>
      </c>
      <c r="E12" s="35">
        <v>45595</v>
      </c>
      <c r="F12" s="35">
        <v>45596</v>
      </c>
      <c r="G12" s="35">
        <v>45597</v>
      </c>
      <c r="H12" s="35">
        <v>45598</v>
      </c>
    </row>
    <row r="13" spans="2:9" s="10" customFormat="1" ht="56.1" customHeight="1">
      <c r="B13" s="46" t="s">
        <v>6</v>
      </c>
      <c r="C13" s="45" t="s">
        <v>7</v>
      </c>
      <c r="D13" s="45" t="s">
        <v>7</v>
      </c>
      <c r="E13" s="17"/>
      <c r="F13" s="17"/>
      <c r="G13" s="17"/>
      <c r="H13" s="17"/>
    </row>
    <row r="14" spans="2:9" s="8" customFormat="1" ht="24" customHeight="1">
      <c r="B14" s="34">
        <f t="array" ref="B14:C14">요일및주+DATE(달력연도,10,1)-WEEKDAY(DATE(달력연도,10,1),(주시작="월요일")+1)+36</f>
        <v>45599</v>
      </c>
      <c r="C14" s="34">
        <v>45600</v>
      </c>
      <c r="D14" s="69" t="s">
        <v>5</v>
      </c>
      <c r="E14" s="69"/>
      <c r="F14" s="69"/>
      <c r="G14" s="69"/>
      <c r="H14" s="70"/>
    </row>
    <row r="15" spans="2:9" s="10" customFormat="1" ht="56.1" customHeight="1">
      <c r="B15" s="18"/>
      <c r="C15" s="18"/>
      <c r="D15" s="71"/>
      <c r="E15" s="71"/>
      <c r="F15" s="71"/>
      <c r="G15" s="71"/>
      <c r="H15" s="7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9" priority="1">
      <formula>DAY(B4)&gt;8</formula>
    </cfRule>
  </conditionalFormatting>
  <conditionalFormatting sqref="B12:H12 B14:C14">
    <cfRule type="expression" dxfId="8" priority="2">
      <formula>AND(DAY(B12)&gt;=1,DAY(B12)&lt;=15)</formula>
    </cfRule>
  </conditionalFormatting>
  <dataValidations xWindow="243" yWindow="763" count="8"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B01AB985-4162-4F64-9D78-E30B630EC8A5}"/>
    <dataValidation allowBlank="1" showInputMessage="1" showErrorMessage="1" prompt="이 행과 7, 9, 11, 13, 15 행은 위의 셀에 있는 날짜와 관련된 일별 메모를 입력하는 셀입니다." sqref="B5:H5 B7:H7 B13:D13 B11:H11 B9:H9" xr:uid="{5B7EFFB3-75DB-46C6-B35A-FBBAA72C8C05}"/>
    <dataValidation allowBlank="1" showInputMessage="1" prompt="이 셀에 월별 메모를 입력합니다." sqref="D15:H15" xr:uid="{FC24ACD3-8330-4AFC-9026-D31E3B499DB3}"/>
    <dataValidation allowBlank="1" showInputMessage="1" prompt="아래 셀에 월별 메모를 입력합니다." sqref="D14:H14" xr:uid="{BA5E5CC7-7D05-40A7-860C-8DF998B06503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7144456B-736E-4847-AE7C-F0B541456547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A5C8FFD9-3CD9-4022-8C9B-125C4566F83B}"/>
    <dataValidation allowBlank="1" showInputMessage="1" showErrorMessage="1" prompt="10월 한 달 일정" sqref="A1" xr:uid="{E73FF08A-8402-4B99-B00C-28CE6F226479}"/>
    <dataValidation allowBlank="1" showInputMessage="1" showErrorMessage="1" prompt="자동으로 결정된 평일입니다." sqref="C3:H3" xr:uid="{44DB87A0-6E24-42A2-940E-C09F4B9B0FE4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5" tint="0.59999389629810485"/>
    <pageSetUpPr fitToPage="1"/>
  </sheetPr>
  <dimension ref="B1:I15"/>
  <sheetViews>
    <sheetView showGridLines="0" workbookViewId="0">
      <selection activeCell="E7" sqref="E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68" t="str">
        <f>"11월 "&amp;달력연도</f>
        <v>11월 2024</v>
      </c>
      <c r="C2" s="68"/>
      <c r="D2" s="68"/>
      <c r="E2" s="2"/>
      <c r="F2" s="2"/>
      <c r="G2" s="2"/>
      <c r="H2" s="3"/>
    </row>
    <row r="3" spans="2:9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9" s="8" customFormat="1" ht="24" customHeight="1">
      <c r="B4" s="33">
        <f t="array" ref="B4:H4">요일및주+DATE(달력연도,11,1)-WEEKDAY(DATE(달력연도,11,1),(주시작="월요일")+1)+1</f>
        <v>45592</v>
      </c>
      <c r="C4" s="33">
        <v>45593</v>
      </c>
      <c r="D4" s="33">
        <v>45594</v>
      </c>
      <c r="E4" s="33">
        <v>45595</v>
      </c>
      <c r="F4" s="33">
        <v>45596</v>
      </c>
      <c r="G4" s="33">
        <v>45597</v>
      </c>
      <c r="H4" s="33">
        <v>45598</v>
      </c>
    </row>
    <row r="5" spans="2:9" s="10" customFormat="1" ht="56.1" customHeight="1">
      <c r="B5" s="17"/>
      <c r="C5" s="17"/>
      <c r="D5" s="17"/>
      <c r="E5" s="17"/>
      <c r="F5" s="17"/>
      <c r="G5" s="17"/>
      <c r="H5" s="17"/>
    </row>
    <row r="6" spans="2:9" s="8" customFormat="1" ht="24" customHeight="1">
      <c r="B6" s="34">
        <f t="array" ref="B6:H6">요일및주+DATE(달력연도,11,1)-WEEKDAY(DATE(달력연도,11,1),(주시작="월요일")+1)+8</f>
        <v>45599</v>
      </c>
      <c r="C6" s="34">
        <v>45600</v>
      </c>
      <c r="D6" s="34">
        <v>45601</v>
      </c>
      <c r="E6" s="34">
        <v>45602</v>
      </c>
      <c r="F6" s="34">
        <v>45603</v>
      </c>
      <c r="G6" s="34">
        <v>45604</v>
      </c>
      <c r="H6" s="34">
        <v>45605</v>
      </c>
    </row>
    <row r="7" spans="2:9" s="10" customFormat="1" ht="56.1" customHeight="1">
      <c r="B7" s="18"/>
      <c r="C7" s="18"/>
      <c r="D7" s="18"/>
      <c r="E7" s="18"/>
      <c r="F7" s="18"/>
      <c r="G7" s="18"/>
      <c r="H7" s="18"/>
    </row>
    <row r="8" spans="2:9" s="8" customFormat="1" ht="24" customHeight="1">
      <c r="B8" s="35">
        <f t="array" ref="B8:H8">요일및주+DATE(달력연도,11,1)-WEEKDAY(DATE(달력연도,11,1),(주시작="월요일")+1)+15</f>
        <v>45606</v>
      </c>
      <c r="C8" s="35">
        <v>45607</v>
      </c>
      <c r="D8" s="35">
        <v>45608</v>
      </c>
      <c r="E8" s="35">
        <v>45609</v>
      </c>
      <c r="F8" s="35">
        <v>45610</v>
      </c>
      <c r="G8" s="35">
        <v>45611</v>
      </c>
      <c r="H8" s="35">
        <v>45612</v>
      </c>
    </row>
    <row r="9" spans="2:9" s="10" customFormat="1" ht="56.1" customHeight="1">
      <c r="B9" s="17"/>
      <c r="C9" s="17"/>
      <c r="D9" s="17"/>
      <c r="E9" s="17"/>
      <c r="F9" s="47" t="s">
        <v>13</v>
      </c>
      <c r="G9" s="17"/>
      <c r="H9" s="17"/>
    </row>
    <row r="10" spans="2:9" s="8" customFormat="1" ht="24" customHeight="1">
      <c r="B10" s="34">
        <f t="array" ref="B10:H10">요일및주+DATE(달력연도,11,1)-WEEKDAY(DATE(달력연도,11,1),(주시작="월요일")+1)+22</f>
        <v>45613</v>
      </c>
      <c r="C10" s="34">
        <v>45614</v>
      </c>
      <c r="D10" s="34">
        <v>45615</v>
      </c>
      <c r="E10" s="34">
        <v>45616</v>
      </c>
      <c r="F10" s="34">
        <v>45617</v>
      </c>
      <c r="G10" s="34">
        <v>45618</v>
      </c>
      <c r="H10" s="34">
        <v>45619</v>
      </c>
    </row>
    <row r="11" spans="2:9" s="10" customFormat="1" ht="56.1" customHeight="1">
      <c r="B11" s="18"/>
      <c r="C11" s="18"/>
      <c r="D11" s="18"/>
      <c r="E11" s="18"/>
      <c r="F11" s="18"/>
      <c r="G11" s="18"/>
      <c r="H11" s="18"/>
    </row>
    <row r="12" spans="2:9" s="8" customFormat="1" ht="24" customHeight="1">
      <c r="B12" s="35">
        <f t="array" ref="B12:H12">요일및주+DATE(달력연도,11,1)-WEEKDAY(DATE(달력연도,11,1),(주시작="월요일")+1)+29</f>
        <v>45620</v>
      </c>
      <c r="C12" s="35">
        <v>45621</v>
      </c>
      <c r="D12" s="35">
        <v>45622</v>
      </c>
      <c r="E12" s="35">
        <v>45623</v>
      </c>
      <c r="F12" s="35">
        <v>45624</v>
      </c>
      <c r="G12" s="35">
        <v>45625</v>
      </c>
      <c r="H12" s="35">
        <v>45626</v>
      </c>
    </row>
    <row r="13" spans="2:9" s="10" customFormat="1" ht="56.1" customHeight="1">
      <c r="B13" s="17"/>
      <c r="C13" s="17"/>
      <c r="D13" s="17"/>
      <c r="E13" s="17"/>
      <c r="F13" s="17"/>
      <c r="G13" s="17"/>
      <c r="H13" s="17"/>
    </row>
    <row r="14" spans="2:9" s="8" customFormat="1" ht="24" customHeight="1">
      <c r="B14" s="34">
        <f t="array" ref="B14:C14">요일및주+DATE(달력연도,11,1)-WEEKDAY(DATE(달력연도,11,1),(주시작="월요일")+1)+36</f>
        <v>45627</v>
      </c>
      <c r="C14" s="34">
        <v>45628</v>
      </c>
      <c r="D14" s="69" t="s">
        <v>5</v>
      </c>
      <c r="E14" s="69"/>
      <c r="F14" s="69"/>
      <c r="G14" s="69"/>
      <c r="H14" s="70"/>
    </row>
    <row r="15" spans="2:9" s="10" customFormat="1" ht="56.1" customHeight="1">
      <c r="B15" s="18"/>
      <c r="C15" s="18"/>
      <c r="D15" s="71"/>
      <c r="E15" s="71"/>
      <c r="F15" s="71"/>
      <c r="G15" s="71"/>
      <c r="H15" s="7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7" priority="1">
      <formula>DAY(B4)&gt;8</formula>
    </cfRule>
  </conditionalFormatting>
  <conditionalFormatting sqref="B12:H12 B14:C14">
    <cfRule type="expression" dxfId="6" priority="2">
      <formula>AND(DAY(B12)&gt;=1,DAY(B12)&lt;=15)</formula>
    </cfRule>
  </conditionalFormatting>
  <dataValidations disablePrompts="1" count="8">
    <dataValidation allowBlank="1" showInputMessage="1" showErrorMessage="1" prompt="자동으로 결정된 평일입니다." sqref="C3:H3" xr:uid="{00000000-0002-0000-0A00-000000000000}"/>
    <dataValidation allowBlank="1" showInputMessage="1" showErrorMessage="1" prompt="11월 한 달 일정" sqref="A1" xr:uid="{00000000-0002-0000-0A00-000001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A00-000002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A00-000003000000}"/>
    <dataValidation allowBlank="1" showInputMessage="1" showErrorMessage="1" prompt="이 행과 7, 9, 11, 13, 15 행은 위의 셀에 있는 날짜와 관련된 일별 메모를 입력하는 셀입니다." sqref="B5" xr:uid="{00000000-0002-0000-0A00-000004000000}"/>
    <dataValidation allowBlank="1" showInputMessage="1" prompt="이 셀에 월별 메모를 입력합니다." sqref="D15:H15" xr:uid="{00000000-0002-0000-0A00-000005000000}"/>
    <dataValidation allowBlank="1" showInputMessage="1" prompt="아래 셀에 월별 메모를 입력합니다." sqref="D14:H14" xr:uid="{00000000-0002-0000-0A00-000006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A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086BF-9C7B-43BC-B67C-7D8D8946F7C4}">
  <sheetPr>
    <tabColor theme="5" tint="0.59999389629810485"/>
    <pageSetUpPr fitToPage="1"/>
  </sheetPr>
  <dimension ref="B1:N15"/>
  <sheetViews>
    <sheetView showGridLines="0" topLeftCell="A2" workbookViewId="0">
      <selection activeCell="N7" sqref="N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3" width="8.75" style="1"/>
    <col min="14" max="14" width="10.375" style="1" bestFit="1" customWidth="1"/>
    <col min="15" max="16384" width="8.75" style="1"/>
  </cols>
  <sheetData>
    <row r="1" spans="2:14" ht="9" customHeight="1">
      <c r="I1" s="1" t="s">
        <v>0</v>
      </c>
    </row>
    <row r="2" spans="2:14" ht="96" customHeight="1">
      <c r="B2" s="68" t="str">
        <f>"11월 "&amp;달력연도</f>
        <v>11월 2024</v>
      </c>
      <c r="C2" s="68"/>
      <c r="D2" s="68"/>
      <c r="E2" s="2"/>
      <c r="F2" s="2"/>
      <c r="G2" s="2"/>
      <c r="H2" s="3"/>
    </row>
    <row r="3" spans="2:14" s="4" customFormat="1" ht="24" customHeight="1">
      <c r="B3" s="14" t="str">
        <f>주시작</f>
        <v>일요일</v>
      </c>
      <c r="C3" s="15" t="str">
        <f t="shared" ref="C3:H3" si="0">TEXT(C4,"aaaa")</f>
        <v>월요일</v>
      </c>
      <c r="D3" s="15" t="str">
        <f t="shared" si="0"/>
        <v>화요일</v>
      </c>
      <c r="E3" s="15" t="str">
        <f t="shared" si="0"/>
        <v>수요일</v>
      </c>
      <c r="F3" s="15" t="str">
        <f t="shared" si="0"/>
        <v>목요일</v>
      </c>
      <c r="G3" s="15" t="str">
        <f t="shared" si="0"/>
        <v>금요일</v>
      </c>
      <c r="H3" s="16" t="str">
        <f t="shared" si="0"/>
        <v>토요일</v>
      </c>
    </row>
    <row r="4" spans="2:14" s="8" customFormat="1" ht="24" customHeight="1">
      <c r="B4" s="33">
        <f t="array" ref="B4:H4">요일및주+DATE(달력연도,11,1)-WEEKDAY(DATE(달력연도,11,1),(주시작="월요일")+1)+1</f>
        <v>45592</v>
      </c>
      <c r="C4" s="33">
        <v>45593</v>
      </c>
      <c r="D4" s="33">
        <v>45594</v>
      </c>
      <c r="E4" s="33">
        <v>45595</v>
      </c>
      <c r="F4" s="33">
        <v>45596</v>
      </c>
      <c r="G4" s="33">
        <v>45597</v>
      </c>
      <c r="H4" s="33">
        <v>45598</v>
      </c>
    </row>
    <row r="5" spans="2:14" s="10" customFormat="1" ht="56.1" customHeight="1">
      <c r="B5" s="17"/>
      <c r="C5" s="17"/>
      <c r="D5" s="17"/>
      <c r="E5" s="44" t="s">
        <v>8</v>
      </c>
      <c r="F5" s="45" t="s">
        <v>6</v>
      </c>
      <c r="G5" s="45" t="s">
        <v>7</v>
      </c>
      <c r="H5" s="44" t="s">
        <v>8</v>
      </c>
      <c r="N5" s="10">
        <v>169000</v>
      </c>
    </row>
    <row r="6" spans="2:14" s="8" customFormat="1" ht="24" customHeight="1">
      <c r="B6" s="34">
        <f t="array" ref="B6:H6">요일및주+DATE(달력연도,11,1)-WEEKDAY(DATE(달력연도,11,1),(주시작="월요일")+1)+8</f>
        <v>45599</v>
      </c>
      <c r="C6" s="34">
        <v>45600</v>
      </c>
      <c r="D6" s="34">
        <v>45601</v>
      </c>
      <c r="E6" s="34">
        <v>45602</v>
      </c>
      <c r="F6" s="34">
        <v>45603</v>
      </c>
      <c r="G6" s="34">
        <v>45604</v>
      </c>
      <c r="H6" s="34">
        <v>45605</v>
      </c>
      <c r="N6" s="8">
        <f>N5-7600</f>
        <v>161400</v>
      </c>
    </row>
    <row r="7" spans="2:14" s="10" customFormat="1" ht="56.1" customHeight="1">
      <c r="B7" s="44" t="s">
        <v>8</v>
      </c>
      <c r="C7" s="45" t="s">
        <v>6</v>
      </c>
      <c r="D7" s="45" t="s">
        <v>6</v>
      </c>
      <c r="E7" s="45" t="s">
        <v>7</v>
      </c>
      <c r="F7" s="45" t="s">
        <v>7</v>
      </c>
      <c r="G7" s="44" t="s">
        <v>8</v>
      </c>
      <c r="H7" s="44" t="s">
        <v>8</v>
      </c>
    </row>
    <row r="8" spans="2:14" s="8" customFormat="1" ht="24" customHeight="1">
      <c r="B8" s="35">
        <f t="array" ref="B8:H8">요일및주+DATE(달력연도,11,1)-WEEKDAY(DATE(달력연도,11,1),(주시작="월요일")+1)+15</f>
        <v>45606</v>
      </c>
      <c r="C8" s="35">
        <v>45607</v>
      </c>
      <c r="D8" s="35">
        <v>45608</v>
      </c>
      <c r="E8" s="35">
        <v>45609</v>
      </c>
      <c r="F8" s="35">
        <v>45610</v>
      </c>
      <c r="G8" s="35">
        <v>45611</v>
      </c>
      <c r="H8" s="35">
        <v>45612</v>
      </c>
    </row>
    <row r="9" spans="2:14" s="10" customFormat="1" ht="56.1" customHeight="1">
      <c r="B9" s="44" t="s">
        <v>8</v>
      </c>
      <c r="C9" s="45" t="s">
        <v>6</v>
      </c>
      <c r="D9" s="45" t="s">
        <v>6</v>
      </c>
      <c r="E9" s="45" t="s">
        <v>7</v>
      </c>
      <c r="F9" s="45" t="s">
        <v>7</v>
      </c>
      <c r="G9" s="44" t="s">
        <v>8</v>
      </c>
      <c r="H9" s="45" t="s">
        <v>6</v>
      </c>
    </row>
    <row r="10" spans="2:14" s="8" customFormat="1" ht="24" customHeight="1">
      <c r="B10" s="34">
        <f t="array" ref="B10:H10">요일및주+DATE(달력연도,11,1)-WEEKDAY(DATE(달력연도,11,1),(주시작="월요일")+1)+22</f>
        <v>45613</v>
      </c>
      <c r="C10" s="34">
        <v>45614</v>
      </c>
      <c r="D10" s="34">
        <v>45615</v>
      </c>
      <c r="E10" s="34">
        <v>45616</v>
      </c>
      <c r="F10" s="34">
        <v>45617</v>
      </c>
      <c r="G10" s="34">
        <v>45618</v>
      </c>
      <c r="H10" s="34">
        <v>45619</v>
      </c>
    </row>
    <row r="11" spans="2:14" s="10" customFormat="1" ht="56.1" customHeight="1">
      <c r="B11" s="45" t="s">
        <v>6</v>
      </c>
      <c r="C11" s="45" t="s">
        <v>7</v>
      </c>
      <c r="D11" s="45" t="s">
        <v>7</v>
      </c>
      <c r="E11" s="44" t="s">
        <v>8</v>
      </c>
      <c r="F11" s="44" t="s">
        <v>18</v>
      </c>
      <c r="G11" s="44" t="s">
        <v>18</v>
      </c>
      <c r="H11" s="44" t="s">
        <v>8</v>
      </c>
    </row>
    <row r="12" spans="2:14" s="8" customFormat="1" ht="24" customHeight="1">
      <c r="B12" s="35">
        <f t="array" ref="B12:H12">요일및주+DATE(달력연도,11,1)-WEEKDAY(DATE(달력연도,11,1),(주시작="월요일")+1)+29</f>
        <v>45620</v>
      </c>
      <c r="C12" s="35">
        <v>45621</v>
      </c>
      <c r="D12" s="35">
        <v>45622</v>
      </c>
      <c r="E12" s="35">
        <v>45623</v>
      </c>
      <c r="F12" s="35">
        <v>45624</v>
      </c>
      <c r="G12" s="35">
        <v>45625</v>
      </c>
      <c r="H12" s="35">
        <v>45626</v>
      </c>
    </row>
    <row r="13" spans="2:14" s="10" customFormat="1" ht="56.1" customHeight="1">
      <c r="B13" s="45" t="s">
        <v>6</v>
      </c>
      <c r="C13" s="45" t="s">
        <v>6</v>
      </c>
      <c r="D13" s="45" t="s">
        <v>7</v>
      </c>
      <c r="E13" s="45" t="s">
        <v>7</v>
      </c>
      <c r="F13" s="44" t="s">
        <v>8</v>
      </c>
      <c r="G13" s="17"/>
      <c r="H13" s="17"/>
    </row>
    <row r="14" spans="2:14" s="8" customFormat="1" ht="24" customHeight="1">
      <c r="B14" s="34">
        <f t="array" ref="B14:C14">요일및주+DATE(달력연도,11,1)-WEEKDAY(DATE(달력연도,11,1),(주시작="월요일")+1)+36</f>
        <v>45627</v>
      </c>
      <c r="C14" s="34">
        <v>45628</v>
      </c>
      <c r="D14" s="69" t="s">
        <v>5</v>
      </c>
      <c r="E14" s="69"/>
      <c r="F14" s="69"/>
      <c r="G14" s="69"/>
      <c r="H14" s="70"/>
    </row>
    <row r="15" spans="2:14" s="10" customFormat="1" ht="56.1" customHeight="1">
      <c r="B15" s="18"/>
      <c r="C15" s="18"/>
      <c r="D15" s="71"/>
      <c r="E15" s="71"/>
      <c r="F15" s="71"/>
      <c r="G15" s="71"/>
      <c r="H15" s="72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5" priority="1">
      <formula>DAY(B4)&gt;8</formula>
    </cfRule>
  </conditionalFormatting>
  <conditionalFormatting sqref="B12:H12 B14:C14">
    <cfRule type="expression" dxfId="4" priority="2">
      <formula>AND(DAY(B12)&gt;=1,DAY(B12)&lt;=15)</formula>
    </cfRule>
  </conditionalFormatting>
  <dataValidations count="8"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F20717B6-3EE1-4203-9215-BA245EC68F5E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8496F8BB-997B-4B72-84CA-37817F29B5B1}"/>
    <dataValidation allowBlank="1" showInputMessage="1" prompt="아래 셀에 월별 메모를 입력합니다." sqref="D14:H14" xr:uid="{4F73B09B-8641-4A55-B3EB-797EA0615C7A}"/>
    <dataValidation allowBlank="1" showInputMessage="1" prompt="이 셀에 월별 메모를 입력합니다." sqref="D15:H15" xr:uid="{3D7577A5-BE12-4766-9B18-DAAE213316A6}"/>
    <dataValidation allowBlank="1" showInputMessage="1" showErrorMessage="1" prompt="이 행과 7, 9, 11, 13, 15 행은 위의 셀에 있는 날짜와 관련된 일별 메모를 입력하는 셀입니다." sqref="B5 E5:H5 B7:H7 B9:H9 B11:H11 B13:F13" xr:uid="{A4C14696-CF82-44FC-8046-24F57F5A26B8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BD3ADE83-B6D5-4BC1-8128-87B3A85E2E8D}"/>
    <dataValidation allowBlank="1" showInputMessage="1" showErrorMessage="1" prompt="11월 한 달 일정" sqref="A1" xr:uid="{25EACC16-24A0-4644-8D2E-47E6F2F3DBFB}"/>
    <dataValidation allowBlank="1" showInputMessage="1" showErrorMessage="1" prompt="자동으로 결정된 평일입니다." sqref="C3:H3" xr:uid="{A0BECF38-05EE-4321-B4CC-F10E8278FE47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8" tint="0.59999389629810485"/>
    <pageSetUpPr fitToPage="1"/>
  </sheetPr>
  <dimension ref="B1:I15"/>
  <sheetViews>
    <sheetView showGridLines="0" topLeftCell="A2" workbookViewId="0">
      <selection activeCell="B7" sqref="B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2" t="str">
        <f>"12월 "&amp;달력연도</f>
        <v>12월 2024</v>
      </c>
      <c r="C2" s="52"/>
      <c r="D2" s="52"/>
      <c r="E2" s="2"/>
      <c r="F2" s="2"/>
      <c r="G2" s="2"/>
      <c r="H2" s="3"/>
    </row>
    <row r="3" spans="2:9" s="4" customFormat="1" ht="24" customHeight="1">
      <c r="B3" s="5" t="str">
        <f>주시작</f>
        <v>일요일</v>
      </c>
      <c r="C3" s="6" t="str">
        <f t="shared" ref="C3:H3" si="0">TEXT(C4,"aaaa")</f>
        <v>월요일</v>
      </c>
      <c r="D3" s="6" t="str">
        <f t="shared" si="0"/>
        <v>화요일</v>
      </c>
      <c r="E3" s="6" t="str">
        <f t="shared" si="0"/>
        <v>수요일</v>
      </c>
      <c r="F3" s="6" t="str">
        <f t="shared" si="0"/>
        <v>목요일</v>
      </c>
      <c r="G3" s="6" t="str">
        <f t="shared" si="0"/>
        <v>금요일</v>
      </c>
      <c r="H3" s="7" t="str">
        <f t="shared" si="0"/>
        <v>토요일</v>
      </c>
    </row>
    <row r="4" spans="2:9" s="8" customFormat="1" ht="24" customHeight="1">
      <c r="B4" s="29">
        <f t="array" ref="B4:H4">요일및주+DATE(달력연도,12,1)-WEEKDAY(DATE(달력연도,12,1),(주시작="월요일")+1)+1</f>
        <v>45627</v>
      </c>
      <c r="C4" s="29">
        <v>45628</v>
      </c>
      <c r="D4" s="29">
        <v>45629</v>
      </c>
      <c r="E4" s="29">
        <v>45630</v>
      </c>
      <c r="F4" s="29">
        <v>45631</v>
      </c>
      <c r="G4" s="29">
        <v>45632</v>
      </c>
      <c r="H4" s="30">
        <v>45633</v>
      </c>
    </row>
    <row r="5" spans="2:9" s="10" customFormat="1" ht="56.1" customHeight="1">
      <c r="B5" s="11"/>
      <c r="C5" s="11"/>
      <c r="D5" s="11"/>
      <c r="E5" s="11"/>
      <c r="F5" s="11"/>
      <c r="G5" s="11"/>
      <c r="H5" s="11"/>
    </row>
    <row r="6" spans="2:9" s="8" customFormat="1" ht="24" customHeight="1">
      <c r="B6" s="31">
        <f t="array" ref="B6:H6">요일및주+DATE(달력연도,12,1)-WEEKDAY(DATE(달력연도,12,1),(주시작="월요일")+1)+8</f>
        <v>45634</v>
      </c>
      <c r="C6" s="31">
        <v>45635</v>
      </c>
      <c r="D6" s="31">
        <v>45636</v>
      </c>
      <c r="E6" s="31">
        <v>45637</v>
      </c>
      <c r="F6" s="31">
        <v>45638</v>
      </c>
      <c r="G6" s="31">
        <v>45639</v>
      </c>
      <c r="H6" s="31">
        <v>45640</v>
      </c>
    </row>
    <row r="7" spans="2:9" s="10" customFormat="1" ht="56.1" customHeight="1">
      <c r="B7" s="48" t="s">
        <v>12</v>
      </c>
      <c r="C7" s="13"/>
      <c r="D7" s="13"/>
      <c r="E7" s="13"/>
      <c r="F7" s="13"/>
      <c r="G7" s="13"/>
      <c r="H7" s="13"/>
    </row>
    <row r="8" spans="2:9" s="8" customFormat="1" ht="24" customHeight="1">
      <c r="B8" s="32">
        <f t="array" ref="B8:H8">요일및주+DATE(달력연도,12,1)-WEEKDAY(DATE(달력연도,12,1),(주시작="월요일")+1)+15</f>
        <v>45641</v>
      </c>
      <c r="C8" s="32">
        <v>45642</v>
      </c>
      <c r="D8" s="32">
        <v>45643</v>
      </c>
      <c r="E8" s="32">
        <v>45644</v>
      </c>
      <c r="F8" s="32">
        <v>45645</v>
      </c>
      <c r="G8" s="32">
        <v>45646</v>
      </c>
      <c r="H8" s="32">
        <v>45647</v>
      </c>
    </row>
    <row r="9" spans="2:9" s="10" customFormat="1" ht="56.1" customHeight="1">
      <c r="B9" s="11"/>
      <c r="C9" s="11"/>
      <c r="D9" s="11"/>
      <c r="E9" s="11"/>
      <c r="F9" s="11"/>
      <c r="G9" s="11"/>
      <c r="H9" s="11"/>
    </row>
    <row r="10" spans="2:9" s="8" customFormat="1" ht="24" customHeight="1">
      <c r="B10" s="31">
        <f t="array" ref="B10:H10">요일및주+DATE(달력연도,12,1)-WEEKDAY(DATE(달력연도,12,1),(주시작="월요일")+1)+22</f>
        <v>45648</v>
      </c>
      <c r="C10" s="31">
        <v>45649</v>
      </c>
      <c r="D10" s="31">
        <v>45650</v>
      </c>
      <c r="E10" s="31">
        <v>45651</v>
      </c>
      <c r="F10" s="31">
        <v>45652</v>
      </c>
      <c r="G10" s="31">
        <v>45653</v>
      </c>
      <c r="H10" s="31">
        <v>45654</v>
      </c>
    </row>
    <row r="11" spans="2:9" s="10" customFormat="1" ht="56.1" customHeight="1">
      <c r="B11" s="13"/>
      <c r="C11" s="13"/>
      <c r="D11" s="13"/>
      <c r="E11" s="13"/>
      <c r="F11" s="13"/>
      <c r="G11" s="13"/>
      <c r="H11" s="13"/>
    </row>
    <row r="12" spans="2:9" s="8" customFormat="1" ht="24" customHeight="1">
      <c r="B12" s="32">
        <f t="array" ref="B12:H12">요일및주+DATE(달력연도,12,1)-WEEKDAY(DATE(달력연도,12,1),(주시작="월요일")+1)+29</f>
        <v>45655</v>
      </c>
      <c r="C12" s="32">
        <v>45656</v>
      </c>
      <c r="D12" s="32">
        <v>45657</v>
      </c>
      <c r="E12" s="32">
        <v>45658</v>
      </c>
      <c r="F12" s="32">
        <v>45659</v>
      </c>
      <c r="G12" s="32">
        <v>45660</v>
      </c>
      <c r="H12" s="32">
        <v>45661</v>
      </c>
    </row>
    <row r="13" spans="2:9" s="10" customFormat="1" ht="56.1" customHeight="1">
      <c r="B13" s="11"/>
      <c r="C13" s="11"/>
      <c r="D13" s="11"/>
      <c r="E13" s="11"/>
      <c r="F13" s="11"/>
      <c r="G13" s="11"/>
      <c r="H13" s="11"/>
    </row>
    <row r="14" spans="2:9" s="8" customFormat="1" ht="24" customHeight="1">
      <c r="B14" s="31">
        <f t="array" ref="B14:C14">요일및주+DATE(달력연도,12,1)-WEEKDAY(DATE(달력연도,12,1),(주시작="월요일")+1)+36</f>
        <v>45662</v>
      </c>
      <c r="C14" s="31">
        <v>45663</v>
      </c>
      <c r="D14" s="53" t="s">
        <v>5</v>
      </c>
      <c r="E14" s="53"/>
      <c r="F14" s="53"/>
      <c r="G14" s="53"/>
      <c r="H14" s="54"/>
    </row>
    <row r="15" spans="2:9" s="10" customFormat="1" ht="56.1" customHeight="1">
      <c r="B15" s="13"/>
      <c r="C15" s="13"/>
      <c r="D15" s="55"/>
      <c r="E15" s="55"/>
      <c r="F15" s="55"/>
      <c r="G15" s="55"/>
      <c r="H15" s="56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3" priority="1">
      <formula>DAY(B4)&gt;8</formula>
    </cfRule>
  </conditionalFormatting>
  <conditionalFormatting sqref="B12:H12 B14:C14">
    <cfRule type="expression" dxfId="2" priority="2">
      <formula>AND(DAY(B12)&gt;=1,DAY(B12)&lt;=15)</formula>
    </cfRule>
  </conditionalFormatting>
  <dataValidations disablePrompts="1" count="8">
    <dataValidation allowBlank="1" showInputMessage="1" showErrorMessage="1" prompt="자동으로 결정된 평일입니다." sqref="C3:H3" xr:uid="{00000000-0002-0000-0B00-000000000000}"/>
    <dataValidation allowBlank="1" showInputMessage="1" showErrorMessage="1" prompt="12월 한 달 일정" sqref="A1" xr:uid="{00000000-0002-0000-0B00-00000100000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00000000-0002-0000-0B00-000002000000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00000000-0002-0000-0B00-000003000000}"/>
    <dataValidation allowBlank="1" showInputMessage="1" prompt="아래 셀에 월별 메모를 입력합니다." sqref="D14:H14" xr:uid="{00000000-0002-0000-0B00-000004000000}"/>
    <dataValidation allowBlank="1" showInputMessage="1" prompt="이 셀에 월별 메모를 입력합니다." sqref="D15:H15" xr:uid="{00000000-0002-0000-0B00-000005000000}"/>
    <dataValidation allowBlank="1" showInputMessage="1" showErrorMessage="1" prompt="이 행과 7, 9, 11, 13, 15 행은 위의 셀에 있는 날짜와 관련된 일별 메모를 입력하는 셀입니다." sqref="B5" xr:uid="{00000000-0002-0000-0B00-000006000000}"/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00000000-0002-0000-0B00-000007000000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42C98-D994-4A70-A562-0E8C6664BF39}">
  <sheetPr>
    <tabColor theme="8" tint="0.59999389629810485"/>
    <pageSetUpPr fitToPage="1"/>
  </sheetPr>
  <dimension ref="B1:I15"/>
  <sheetViews>
    <sheetView showGridLines="0" workbookViewId="0">
      <selection activeCell="B7" sqref="B7:H7"/>
    </sheetView>
  </sheetViews>
  <sheetFormatPr defaultColWidth="8.75" defaultRowHeight="16.5"/>
  <cols>
    <col min="1" max="1" width="1.625" style="1" customWidth="1"/>
    <col min="2" max="8" width="16.625" style="1" customWidth="1"/>
    <col min="9" max="9" width="1.625" style="1" customWidth="1"/>
    <col min="10" max="10" width="8.625" style="1" customWidth="1"/>
    <col min="11" max="16384" width="8.75" style="1"/>
  </cols>
  <sheetData>
    <row r="1" spans="2:9" ht="9" customHeight="1">
      <c r="I1" s="1" t="s">
        <v>0</v>
      </c>
    </row>
    <row r="2" spans="2:9" ht="96" customHeight="1">
      <c r="B2" s="52" t="str">
        <f>"12월 "&amp;달력연도</f>
        <v>12월 2024</v>
      </c>
      <c r="C2" s="52"/>
      <c r="D2" s="52"/>
      <c r="E2" s="2"/>
      <c r="F2" s="2"/>
      <c r="G2" s="2"/>
      <c r="H2" s="3"/>
    </row>
    <row r="3" spans="2:9" s="4" customFormat="1" ht="24" customHeight="1">
      <c r="B3" s="5" t="str">
        <f>주시작</f>
        <v>일요일</v>
      </c>
      <c r="C3" s="6" t="str">
        <f t="shared" ref="C3:H3" si="0">TEXT(C4,"aaaa")</f>
        <v>월요일</v>
      </c>
      <c r="D3" s="6" t="str">
        <f t="shared" si="0"/>
        <v>화요일</v>
      </c>
      <c r="E3" s="6" t="str">
        <f t="shared" si="0"/>
        <v>수요일</v>
      </c>
      <c r="F3" s="6" t="str">
        <f t="shared" si="0"/>
        <v>목요일</v>
      </c>
      <c r="G3" s="6" t="str">
        <f t="shared" si="0"/>
        <v>금요일</v>
      </c>
      <c r="H3" s="7" t="str">
        <f t="shared" si="0"/>
        <v>토요일</v>
      </c>
    </row>
    <row r="4" spans="2:9" s="8" customFormat="1" ht="24" customHeight="1">
      <c r="B4" s="29">
        <f t="array" ref="B4:H4">요일및주+DATE(달력연도,12,1)-WEEKDAY(DATE(달력연도,12,1),(주시작="월요일")+1)+1</f>
        <v>45627</v>
      </c>
      <c r="C4" s="29">
        <v>45628</v>
      </c>
      <c r="D4" s="29">
        <v>45629</v>
      </c>
      <c r="E4" s="29">
        <v>45630</v>
      </c>
      <c r="F4" s="29">
        <v>45631</v>
      </c>
      <c r="G4" s="29">
        <v>45632</v>
      </c>
      <c r="H4" s="30">
        <v>45633</v>
      </c>
    </row>
    <row r="5" spans="2:9" s="10" customFormat="1" ht="56.1" customHeight="1">
      <c r="B5" s="11"/>
      <c r="C5" s="11"/>
      <c r="D5" s="11"/>
      <c r="E5" s="11"/>
      <c r="F5" s="11"/>
      <c r="G5" s="44" t="s">
        <v>8</v>
      </c>
      <c r="H5" s="45" t="s">
        <v>6</v>
      </c>
    </row>
    <row r="6" spans="2:9" s="8" customFormat="1" ht="24" customHeight="1">
      <c r="B6" s="31">
        <f t="array" ref="B6:H6">요일및주+DATE(달력연도,12,1)-WEEKDAY(DATE(달력연도,12,1),(주시작="월요일")+1)+8</f>
        <v>45634</v>
      </c>
      <c r="C6" s="31">
        <v>45635</v>
      </c>
      <c r="D6" s="31">
        <v>45636</v>
      </c>
      <c r="E6" s="31">
        <v>45637</v>
      </c>
      <c r="F6" s="31">
        <v>45638</v>
      </c>
      <c r="G6" s="31">
        <v>45639</v>
      </c>
      <c r="H6" s="31">
        <v>45640</v>
      </c>
    </row>
    <row r="7" spans="2:9" s="10" customFormat="1" ht="56.1" customHeight="1">
      <c r="B7" s="45" t="s">
        <v>6</v>
      </c>
      <c r="C7" s="45" t="s">
        <v>7</v>
      </c>
      <c r="D7" s="45" t="s">
        <v>7</v>
      </c>
      <c r="E7" s="44" t="s">
        <v>8</v>
      </c>
      <c r="F7" s="44" t="s">
        <v>8</v>
      </c>
      <c r="G7" s="45" t="s">
        <v>6</v>
      </c>
      <c r="H7" s="45" t="s">
        <v>6</v>
      </c>
    </row>
    <row r="8" spans="2:9" s="8" customFormat="1" ht="24" customHeight="1">
      <c r="B8" s="32">
        <f t="array" ref="B8:H8">요일및주+DATE(달력연도,12,1)-WEEKDAY(DATE(달력연도,12,1),(주시작="월요일")+1)+15</f>
        <v>45641</v>
      </c>
      <c r="C8" s="32">
        <v>45642</v>
      </c>
      <c r="D8" s="32">
        <v>45643</v>
      </c>
      <c r="E8" s="32">
        <v>45644</v>
      </c>
      <c r="F8" s="32">
        <v>45645</v>
      </c>
      <c r="G8" s="32">
        <v>45646</v>
      </c>
      <c r="H8" s="32">
        <v>45647</v>
      </c>
    </row>
    <row r="9" spans="2:9" s="10" customFormat="1" ht="56.1" customHeight="1">
      <c r="B9" s="45" t="s">
        <v>7</v>
      </c>
      <c r="C9" s="45" t="s">
        <v>7</v>
      </c>
      <c r="D9" s="44" t="s">
        <v>8</v>
      </c>
      <c r="E9" s="44" t="s">
        <v>8</v>
      </c>
      <c r="F9" s="45" t="s">
        <v>6</v>
      </c>
      <c r="G9" s="45" t="s">
        <v>6</v>
      </c>
      <c r="H9" s="45" t="s">
        <v>7</v>
      </c>
    </row>
    <row r="10" spans="2:9" s="8" customFormat="1" ht="24" customHeight="1">
      <c r="B10" s="31">
        <f t="array" ref="B10:H10">요일및주+DATE(달력연도,12,1)-WEEKDAY(DATE(달력연도,12,1),(주시작="월요일")+1)+22</f>
        <v>45648</v>
      </c>
      <c r="C10" s="31">
        <v>45649</v>
      </c>
      <c r="D10" s="31">
        <v>45650</v>
      </c>
      <c r="E10" s="31">
        <v>45651</v>
      </c>
      <c r="F10" s="31">
        <v>45652</v>
      </c>
      <c r="G10" s="31">
        <v>45653</v>
      </c>
      <c r="H10" s="31">
        <v>45654</v>
      </c>
    </row>
    <row r="11" spans="2:9" s="10" customFormat="1" ht="56.1" customHeight="1">
      <c r="B11" s="45" t="s">
        <v>7</v>
      </c>
      <c r="C11" s="44" t="s">
        <v>8</v>
      </c>
      <c r="D11" s="44" t="s">
        <v>8</v>
      </c>
      <c r="E11" s="45" t="s">
        <v>6</v>
      </c>
      <c r="F11" s="45" t="s">
        <v>6</v>
      </c>
      <c r="G11" s="45" t="s">
        <v>7</v>
      </c>
      <c r="H11" s="45" t="s">
        <v>7</v>
      </c>
    </row>
    <row r="12" spans="2:9" s="8" customFormat="1" ht="24" customHeight="1">
      <c r="B12" s="32">
        <f t="array" ref="B12:H12">요일및주+DATE(달력연도,12,1)-WEEKDAY(DATE(달력연도,12,1),(주시작="월요일")+1)+29</f>
        <v>45655</v>
      </c>
      <c r="C12" s="32">
        <v>45656</v>
      </c>
      <c r="D12" s="32">
        <v>45657</v>
      </c>
      <c r="E12" s="32">
        <v>45658</v>
      </c>
      <c r="F12" s="32">
        <v>45659</v>
      </c>
      <c r="G12" s="32">
        <v>45660</v>
      </c>
      <c r="H12" s="32">
        <v>45661</v>
      </c>
    </row>
    <row r="13" spans="2:9" s="10" customFormat="1" ht="56.1" customHeight="1">
      <c r="B13" s="44" t="s">
        <v>8</v>
      </c>
      <c r="C13" s="44" t="s">
        <v>8</v>
      </c>
      <c r="D13" s="44" t="s">
        <v>8</v>
      </c>
      <c r="E13" s="45" t="s">
        <v>6</v>
      </c>
      <c r="F13" s="45" t="s">
        <v>6</v>
      </c>
      <c r="G13" s="45" t="s">
        <v>7</v>
      </c>
      <c r="H13" s="45" t="s">
        <v>7</v>
      </c>
    </row>
    <row r="14" spans="2:9" s="8" customFormat="1" ht="24" customHeight="1">
      <c r="B14" s="31">
        <f t="array" ref="B14:C14">요일및주+DATE(달력연도,12,1)-WEEKDAY(DATE(달력연도,12,1),(주시작="월요일")+1)+36</f>
        <v>45662</v>
      </c>
      <c r="C14" s="31">
        <v>45663</v>
      </c>
      <c r="D14" s="53" t="s">
        <v>5</v>
      </c>
      <c r="E14" s="53"/>
      <c r="F14" s="53"/>
      <c r="G14" s="53"/>
      <c r="H14" s="54"/>
    </row>
    <row r="15" spans="2:9" s="10" customFormat="1" ht="56.1" customHeight="1">
      <c r="B15" s="44" t="s">
        <v>8</v>
      </c>
      <c r="C15" s="13"/>
      <c r="D15" s="55"/>
      <c r="E15" s="55"/>
      <c r="F15" s="55"/>
      <c r="G15" s="55"/>
      <c r="H15" s="56"/>
    </row>
  </sheetData>
  <mergeCells count="3">
    <mergeCell ref="B2:D2"/>
    <mergeCell ref="D14:H14"/>
    <mergeCell ref="D15:H15"/>
  </mergeCells>
  <phoneticPr fontId="30" type="noConversion"/>
  <conditionalFormatting sqref="B4:G4">
    <cfRule type="expression" dxfId="1" priority="1">
      <formula>DAY(B4)&gt;8</formula>
    </cfRule>
  </conditionalFormatting>
  <conditionalFormatting sqref="B12:H12 B14:C14">
    <cfRule type="expression" dxfId="0" priority="2">
      <formula>AND(DAY(B12)&gt;=1,DAY(B12)&lt;=15)</formula>
    </cfRule>
  </conditionalFormatting>
  <dataValidations xWindow="506" yWindow="611" count="8">
    <dataValidation allowBlank="1" showInputMessage="1" showErrorMessage="1" prompt="이 행과 6, 8, 10, 12, 14행에는 해당 주의 날짜가 표시됩니다. 이 셀에 숫자 1이 없는 경우에는 이전 달의 날짜가 표시됩니다. D15 셀에 메모를 입력합니다." sqref="B4" xr:uid="{65474AB5-2263-429B-8184-E1A9A98AD6A1}"/>
    <dataValidation allowBlank="1" showInputMessage="1" showErrorMessage="1" prompt="이 행과 7, 9, 11, 13, 15 행은 위의 셀에 있는 날짜와 관련된 일별 메모를 입력하는 셀입니다." sqref="B5 G5:H5 B7:H7 B9:H9 B11:H11 B13:H13 B15" xr:uid="{7113D357-5704-4544-9AB3-7243DF60F145}"/>
    <dataValidation allowBlank="1" showInputMessage="1" prompt="이 셀에 월별 메모를 입력합니다." sqref="D15:H15" xr:uid="{496E8877-D953-4DD5-A18A-2A3EA780453E}"/>
    <dataValidation allowBlank="1" showInputMessage="1" prompt="아래 셀에 월별 메모를 입력합니다." sqref="D14:H14" xr:uid="{746E13F8-B599-43C0-A201-26CBBA33D22E}"/>
    <dataValidation allowBlank="1" showInputMessage="1" showErrorMessage="1" prompt="이 행에는 이 달력의 요일 이름이 표시됩니다. 이 셀에는 주의 시작 요일이 표시됩니다. 시작 요일을 변경하려면 1월 워크시트의 셀 L5에 새 요일을 선택하세요." sqref="B3" xr:uid="{C5E6B301-4041-42D4-8C3B-3503352ECC90}"/>
    <dataValidation allowBlank="1" showInputMessage="1" showErrorMessage="1" prompt="이 셀의 연도는 1월 워크시트에 입력한 연도에 따라 자동으로 업데이트됩니다. 아래 달력에는 이전 달과 다음 달의 날짜가 연한 글꼴 음영으로 표시됩니다." sqref="B2:D2" xr:uid="{7A0B7FE4-EA14-4ABE-8377-F1766342E82F}"/>
    <dataValidation allowBlank="1" showInputMessage="1" showErrorMessage="1" prompt="12월 한 달 일정" sqref="A1" xr:uid="{E48150AC-0529-4EDA-98D3-E4B4DA806CA0}"/>
    <dataValidation allowBlank="1" showInputMessage="1" showErrorMessage="1" prompt="자동으로 결정된 평일입니다." sqref="C3:H3" xr:uid="{4E17025F-CEAC-4DA1-9F9A-11D9021DDB19}"/>
  </dataValidations>
  <printOptions horizontalCentered="1"/>
  <pageMargins left="0.25" right="0.25" top="0.5" bottom="0.5" header="0.3" footer="0.3"/>
  <pageSetup paperSize="9" scale="84" orientation="landscape" r:id="rId1"/>
  <headerFooter differentFirst="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tatus xmlns="71af3243-3dd4-4a8d-8c0d-dd76da1f02a5">Not started</Status>
    <MediaServiceKeyPoints xmlns="71af3243-3dd4-4a8d-8c0d-dd76da1f02a5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2" ma:contentTypeDescription="Create a new document." ma:contentTypeScope="" ma:versionID="426e97fa315356fffbdcd9876fe988c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14b8f0def80e6d70ce3def20c90759ae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Status" ma:index="19" nillable="true" ma:displayName="Status" ma:default="Not started" ma:format="Dropdown" ma:internalName="Status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60D437D-D97C-4174-9BD0-B6C4706C93C2}">
  <ds:schemaRefs>
    <ds:schemaRef ds:uri="http://schemas.microsoft.com/office/2006/metadata/properties"/>
    <ds:schemaRef ds:uri="http://schemas.microsoft.com/office/infopath/2007/PartnerControls"/>
    <ds:schemaRef ds:uri="71af3243-3dd4-4a8d-8c0d-dd76da1f02a5"/>
  </ds:schemaRefs>
</ds:datastoreItem>
</file>

<file path=customXml/itemProps2.xml><?xml version="1.0" encoding="utf-8"?>
<ds:datastoreItem xmlns:ds="http://schemas.openxmlformats.org/officeDocument/2006/customXml" ds:itemID="{65DF88E0-C534-44A9-B15A-DDE8DD2204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BF997A1-6F4D-40DF-902F-6A09A77F975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>TM11829122</Template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16</vt:i4>
      </vt:variant>
      <vt:variant>
        <vt:lpstr>이름 지정된 범위</vt:lpstr>
      </vt:variant>
      <vt:variant>
        <vt:i4>51</vt:i4>
      </vt:variant>
    </vt:vector>
  </HeadingPairs>
  <TitlesOfParts>
    <vt:vector size="67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9월 (일정표)</vt:lpstr>
      <vt:lpstr>10월</vt:lpstr>
      <vt:lpstr>10월 (일정표)</vt:lpstr>
      <vt:lpstr>11월</vt:lpstr>
      <vt:lpstr>11월 (일정표)</vt:lpstr>
      <vt:lpstr>12월</vt:lpstr>
      <vt:lpstr>12월 (일정표)</vt:lpstr>
      <vt:lpstr>'10월'!Print_Area</vt:lpstr>
      <vt:lpstr>'10월 (일정표)'!Print_Area</vt:lpstr>
      <vt:lpstr>'11월'!Print_Area</vt:lpstr>
      <vt:lpstr>'11월 (일정표)'!Print_Area</vt:lpstr>
      <vt:lpstr>'12월'!Print_Area</vt:lpstr>
      <vt:lpstr>'12월 (일정표)'!Print_Area</vt:lpstr>
      <vt:lpstr>'1월'!Print_Area</vt:lpstr>
      <vt:lpstr>'2월'!Print_Area</vt:lpstr>
      <vt:lpstr>'3월'!Print_Area</vt:lpstr>
      <vt:lpstr>'4월'!Print_Area</vt:lpstr>
      <vt:lpstr>'5월'!Print_Area</vt:lpstr>
      <vt:lpstr>'6월'!Print_Area</vt:lpstr>
      <vt:lpstr>'7월'!Print_Area</vt:lpstr>
      <vt:lpstr>'8월'!Print_Area</vt:lpstr>
      <vt:lpstr>'9월'!Print_Area</vt:lpstr>
      <vt:lpstr>'9월 (일정표)'!Print_Area</vt:lpstr>
      <vt:lpstr>달력연도</vt:lpstr>
      <vt:lpstr>열제목영역1..H12.1</vt:lpstr>
      <vt:lpstr>'10월 (일정표)'!열제목영역1..H12.10</vt:lpstr>
      <vt:lpstr>열제목영역1..H12.10</vt:lpstr>
      <vt:lpstr>'11월 (일정표)'!열제목영역1..H12.11</vt:lpstr>
      <vt:lpstr>열제목영역1..H12.11</vt:lpstr>
      <vt:lpstr>'12월 (일정표)'!열제목영역1..H12.12</vt:lpstr>
      <vt:lpstr>열제목영역1..H12.12</vt:lpstr>
      <vt:lpstr>열제목영역1..H12.2</vt:lpstr>
      <vt:lpstr>열제목영역1..H12.3</vt:lpstr>
      <vt:lpstr>열제목영역1..H12.4</vt:lpstr>
      <vt:lpstr>열제목영역1..H12.5</vt:lpstr>
      <vt:lpstr>열제목영역1..H12.6</vt:lpstr>
      <vt:lpstr>열제목영역1..H12.7</vt:lpstr>
      <vt:lpstr>열제목영역1..H12.8</vt:lpstr>
      <vt:lpstr>'9월 (일정표)'!열제목영역1..H12.9</vt:lpstr>
      <vt:lpstr>열제목영역1..H12.9</vt:lpstr>
      <vt:lpstr>열제목영역2..C14.1</vt:lpstr>
      <vt:lpstr>'10월 (일정표)'!열제목영역2..C14.10</vt:lpstr>
      <vt:lpstr>열제목영역2..C14.10</vt:lpstr>
      <vt:lpstr>'11월 (일정표)'!열제목영역2..C14.11</vt:lpstr>
      <vt:lpstr>열제목영역2..C14.11</vt:lpstr>
      <vt:lpstr>'12월 (일정표)'!열제목영역2..C14.12</vt:lpstr>
      <vt:lpstr>열제목영역2..C14.12</vt:lpstr>
      <vt:lpstr>열제목영역2..C14.2</vt:lpstr>
      <vt:lpstr>열제목영역2..C14.3</vt:lpstr>
      <vt:lpstr>열제목영역2..C14.4</vt:lpstr>
      <vt:lpstr>열제목영역2..C14.5</vt:lpstr>
      <vt:lpstr>열제목영역2..C14.6</vt:lpstr>
      <vt:lpstr>열제목영역2..C14.7</vt:lpstr>
      <vt:lpstr>열제목영역2..C14.8</vt:lpstr>
      <vt:lpstr>'9월 (일정표)'!열제목영역2..C14.9</vt:lpstr>
      <vt:lpstr>열제목영역2..C14.9</vt:lpstr>
      <vt:lpstr>주시작</vt:lpstr>
      <vt:lpstr>행제목영역1..K3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2020-10-07T05:20:26Z</dcterms:created>
  <dcterms:modified xsi:type="dcterms:W3CDTF">2024-04-26T00:51:29Z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