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화일합치기\"/>
    </mc:Choice>
  </mc:AlternateContent>
  <xr:revisionPtr revIDLastSave="0" documentId="13_ncr:40009_{2D71AF11-7358-4713-B769-1FD56B3BC71B}" xr6:coauthVersionLast="47" xr6:coauthVersionMax="47" xr10:uidLastSave="{00000000-0000-0000-0000-000000000000}"/>
  <bookViews>
    <workbookView xWindow="-120" yWindow="-120" windowWidth="29040" windowHeight="15840"/>
  </bookViews>
  <sheets>
    <sheet name="판매 상세 정보 " sheetId="1" r:id="rId1"/>
  </sheets>
  <calcPr calcId="0"/>
</workbook>
</file>

<file path=xl/calcChain.xml><?xml version="1.0" encoding="utf-8"?>
<calcChain xmlns="http://schemas.openxmlformats.org/spreadsheetml/2006/main">
  <c r="H3" i="1" l="1"/>
  <c r="H6" i="1"/>
  <c r="H7" i="1"/>
  <c r="H8" i="1"/>
  <c r="H9" i="1"/>
  <c r="H11" i="1"/>
  <c r="H12" i="1"/>
  <c r="H15" i="1"/>
  <c r="H16" i="1"/>
  <c r="H18" i="1"/>
  <c r="H19" i="1"/>
  <c r="H27" i="1"/>
  <c r="H39" i="1"/>
  <c r="H41" i="1"/>
  <c r="H46" i="1"/>
  <c r="H47" i="1"/>
  <c r="H49" i="1"/>
  <c r="H92" i="1"/>
  <c r="H101" i="1"/>
  <c r="H109" i="1"/>
  <c r="H128" i="1"/>
  <c r="H158" i="1"/>
  <c r="H159" i="1"/>
  <c r="H163" i="1"/>
  <c r="H165" i="1"/>
  <c r="H166" i="1"/>
  <c r="H172" i="1"/>
  <c r="H173" i="1"/>
  <c r="H175" i="1"/>
  <c r="H176" i="1"/>
  <c r="H177" i="1"/>
  <c r="H180" i="1"/>
  <c r="H181" i="1"/>
  <c r="H182" i="1"/>
  <c r="H187" i="1"/>
  <c r="H188" i="1"/>
  <c r="H191" i="1"/>
  <c r="H196" i="1"/>
  <c r="H197" i="1"/>
  <c r="H198" i="1"/>
  <c r="H204" i="1"/>
  <c r="H205" i="1"/>
  <c r="H206" i="1"/>
  <c r="H207" i="1"/>
  <c r="H208" i="1"/>
  <c r="H214" i="1"/>
  <c r="H216" i="1"/>
  <c r="H217" i="1"/>
  <c r="H218" i="1"/>
  <c r="H219" i="1"/>
  <c r="H224" i="1"/>
  <c r="H227" i="1"/>
  <c r="H229" i="1"/>
  <c r="H231" i="1"/>
  <c r="H232" i="1"/>
  <c r="H234" i="1"/>
  <c r="H235" i="1"/>
  <c r="H236" i="1"/>
  <c r="H239" i="1"/>
  <c r="H240" i="1"/>
  <c r="H242" i="1"/>
  <c r="H244" i="1"/>
  <c r="H246" i="1"/>
  <c r="H249" i="1"/>
  <c r="H253" i="1"/>
  <c r="H254" i="1"/>
  <c r="H256" i="1"/>
  <c r="H257" i="1"/>
  <c r="H258" i="1"/>
  <c r="H259" i="1"/>
  <c r="H261" i="1"/>
  <c r="H262" i="1"/>
  <c r="H263" i="1"/>
  <c r="H264" i="1"/>
  <c r="H267" i="1"/>
  <c r="H268" i="1"/>
  <c r="H269" i="1"/>
  <c r="H270" i="1"/>
  <c r="H273" i="1"/>
  <c r="H274" i="1"/>
  <c r="H278" i="1"/>
  <c r="H279" i="1"/>
  <c r="H281" i="1"/>
  <c r="H282" i="1"/>
  <c r="H286" i="1"/>
  <c r="H288" i="1"/>
  <c r="H289" i="1"/>
  <c r="H290" i="1"/>
  <c r="H291" i="1"/>
  <c r="H292" i="1"/>
  <c r="H293" i="1"/>
  <c r="H295" i="1"/>
  <c r="H296" i="1"/>
  <c r="H297" i="1"/>
  <c r="H298" i="1"/>
  <c r="H299" i="1"/>
  <c r="H301" i="1"/>
  <c r="H304" i="1"/>
  <c r="H305" i="1"/>
  <c r="H306" i="1"/>
  <c r="H307" i="1"/>
  <c r="H309" i="1"/>
  <c r="H312" i="1"/>
  <c r="H313" i="1"/>
  <c r="H314" i="1"/>
  <c r="H315" i="1"/>
  <c r="H316" i="1"/>
  <c r="H317" i="1"/>
  <c r="H318" i="1"/>
  <c r="H322" i="1"/>
  <c r="H328" i="1"/>
  <c r="H329" i="1"/>
  <c r="H330" i="1"/>
  <c r="H332" i="1"/>
  <c r="H333" i="1"/>
  <c r="H334" i="1"/>
  <c r="H335" i="1"/>
  <c r="H336" i="1"/>
  <c r="H339" i="1"/>
  <c r="H340" i="1"/>
  <c r="H341" i="1"/>
  <c r="H342" i="1"/>
  <c r="H344" i="1"/>
  <c r="H346" i="1"/>
  <c r="H349" i="1"/>
  <c r="H351" i="1"/>
  <c r="H354" i="1"/>
  <c r="H358" i="1"/>
  <c r="H359" i="1"/>
  <c r="H360" i="1"/>
  <c r="H362" i="1"/>
  <c r="H365" i="1"/>
  <c r="H368" i="1"/>
  <c r="H369" i="1"/>
  <c r="H372" i="1"/>
  <c r="H373" i="1"/>
  <c r="H375" i="1"/>
  <c r="H379" i="1"/>
  <c r="H381" i="1"/>
  <c r="H385" i="1"/>
  <c r="H386" i="1"/>
  <c r="H387" i="1"/>
  <c r="H391" i="1"/>
  <c r="H392" i="1"/>
  <c r="H394" i="1"/>
  <c r="H396" i="1"/>
  <c r="H398" i="1"/>
  <c r="H399" i="1"/>
  <c r="H400" i="1"/>
  <c r="H402" i="1"/>
  <c r="H404" i="1"/>
  <c r="H412" i="1"/>
  <c r="H413" i="1"/>
  <c r="H414" i="1"/>
  <c r="H417" i="1"/>
  <c r="H419" i="1"/>
  <c r="H422" i="1"/>
  <c r="H423" i="1"/>
  <c r="H425" i="1"/>
  <c r="H426" i="1"/>
  <c r="H427" i="1"/>
  <c r="H429" i="1"/>
  <c r="H432" i="1"/>
  <c r="H433" i="1"/>
  <c r="H436" i="1"/>
  <c r="H438" i="1"/>
  <c r="H442" i="1"/>
  <c r="H443" i="1"/>
  <c r="H445" i="1"/>
  <c r="H446" i="1"/>
  <c r="H449" i="1"/>
  <c r="H456" i="1"/>
  <c r="H457" i="1"/>
  <c r="H459" i="1"/>
  <c r="H461" i="1"/>
  <c r="H462" i="1"/>
  <c r="H463" i="1"/>
  <c r="H468" i="1"/>
  <c r="H470" i="1"/>
  <c r="H472" i="1"/>
  <c r="H473" i="1"/>
  <c r="H478" i="1"/>
  <c r="H483" i="1"/>
  <c r="H484" i="1"/>
  <c r="H485" i="1"/>
  <c r="H488" i="1"/>
  <c r="H493" i="1"/>
  <c r="H494" i="1"/>
  <c r="H500" i="1"/>
  <c r="H501" i="1"/>
  <c r="H505" i="1"/>
  <c r="H506" i="1"/>
  <c r="H507" i="1"/>
  <c r="H511" i="1"/>
  <c r="H566" i="1"/>
  <c r="H578" i="1"/>
  <c r="H586" i="1"/>
  <c r="H593" i="1"/>
  <c r="H599" i="1"/>
  <c r="H600" i="1"/>
  <c r="H619" i="1"/>
  <c r="H629" i="1"/>
  <c r="H644" i="1"/>
  <c r="H645" i="1"/>
  <c r="H650" i="1"/>
  <c r="H651" i="1"/>
  <c r="H655" i="1"/>
  <c r="H663" i="1"/>
  <c r="H667" i="1"/>
  <c r="H668" i="1"/>
  <c r="H670" i="1"/>
  <c r="H671" i="1"/>
  <c r="H674" i="1"/>
  <c r="H676" i="1"/>
  <c r="H678" i="1"/>
  <c r="H679" i="1"/>
  <c r="H681" i="1"/>
  <c r="H683" i="1"/>
  <c r="H688" i="1"/>
  <c r="H691" i="1"/>
  <c r="H693" i="1"/>
  <c r="H697" i="1"/>
  <c r="H698" i="1"/>
  <c r="H700" i="1"/>
  <c r="H701" i="1"/>
  <c r="H702" i="1"/>
  <c r="H703" i="1"/>
  <c r="H705" i="1"/>
  <c r="H706" i="1"/>
  <c r="H707" i="1"/>
  <c r="H708" i="1"/>
  <c r="H710" i="1"/>
  <c r="H711" i="1"/>
  <c r="H714" i="1"/>
  <c r="H715" i="1"/>
  <c r="H717" i="1"/>
  <c r="H718" i="1"/>
  <c r="H719" i="1"/>
  <c r="H721" i="1"/>
  <c r="H723" i="1"/>
  <c r="H724" i="1"/>
  <c r="H725" i="1"/>
  <c r="H726" i="1"/>
  <c r="H727" i="1"/>
  <c r="H730" i="1"/>
  <c r="H732" i="1"/>
  <c r="H734" i="1"/>
  <c r="H737" i="1"/>
  <c r="H738" i="1"/>
  <c r="H739" i="1"/>
  <c r="H741" i="1"/>
  <c r="H743" i="1"/>
  <c r="H744" i="1"/>
  <c r="H745" i="1"/>
  <c r="H746" i="1"/>
  <c r="H748" i="1"/>
  <c r="H749" i="1"/>
  <c r="H751" i="1"/>
  <c r="H755" i="1"/>
  <c r="H757" i="1"/>
  <c r="H758" i="1"/>
  <c r="H760" i="1"/>
  <c r="H763" i="1"/>
  <c r="H764" i="1"/>
  <c r="H765" i="1"/>
  <c r="H767" i="1"/>
  <c r="H769" i="1"/>
  <c r="H771" i="1"/>
  <c r="H772" i="1"/>
  <c r="H774" i="1"/>
  <c r="H775" i="1"/>
  <c r="H776" i="1"/>
  <c r="H778" i="1"/>
  <c r="H779" i="1"/>
  <c r="H781" i="1"/>
  <c r="H782" i="1"/>
  <c r="H785" i="1"/>
  <c r="H789" i="1"/>
  <c r="H791" i="1"/>
  <c r="H793" i="1"/>
  <c r="H794" i="1"/>
  <c r="H795" i="1"/>
  <c r="H800" i="1"/>
  <c r="H801" i="1"/>
  <c r="H803" i="1"/>
  <c r="H811" i="1"/>
  <c r="H816" i="1"/>
  <c r="H817" i="1"/>
  <c r="H819" i="1"/>
  <c r="H822" i="1"/>
  <c r="H824" i="1"/>
  <c r="H825" i="1"/>
  <c r="H826" i="1"/>
  <c r="H827" i="1"/>
  <c r="H829" i="1"/>
  <c r="H831" i="1"/>
  <c r="H832" i="1"/>
  <c r="H838" i="1"/>
  <c r="H840" i="1"/>
  <c r="H846" i="1"/>
  <c r="H847" i="1"/>
  <c r="H850" i="1"/>
  <c r="H851" i="1"/>
  <c r="H855" i="1"/>
  <c r="H856" i="1"/>
  <c r="H857" i="1"/>
  <c r="H858" i="1"/>
  <c r="H861" i="1"/>
  <c r="H862" i="1"/>
  <c r="H863" i="1"/>
  <c r="H864" i="1"/>
  <c r="H867" i="1"/>
  <c r="H868" i="1"/>
  <c r="H871" i="1"/>
  <c r="H873" i="1"/>
  <c r="H875" i="1"/>
  <c r="H879" i="1"/>
  <c r="H882" i="1"/>
  <c r="H886" i="1"/>
  <c r="H887" i="1"/>
  <c r="H888" i="1"/>
  <c r="H890" i="1"/>
  <c r="H891" i="1"/>
  <c r="H896" i="1"/>
  <c r="H897" i="1"/>
  <c r="H898" i="1"/>
  <c r="H899" i="1"/>
  <c r="H900" i="1"/>
  <c r="H903" i="1"/>
  <c r="H907" i="1"/>
  <c r="H911" i="1"/>
  <c r="H913" i="1"/>
  <c r="H915" i="1"/>
  <c r="H916" i="1"/>
  <c r="H917" i="1"/>
  <c r="H918" i="1"/>
  <c r="H919" i="1"/>
  <c r="H922" i="1"/>
  <c r="H923" i="1"/>
  <c r="H926" i="1"/>
  <c r="H929" i="1"/>
  <c r="H931" i="1"/>
  <c r="H933" i="1"/>
  <c r="H935" i="1"/>
  <c r="H936" i="1"/>
  <c r="H937" i="1"/>
  <c r="H938" i="1"/>
  <c r="H940" i="1"/>
  <c r="H941" i="1"/>
  <c r="H950" i="1"/>
  <c r="H953" i="1"/>
  <c r="H954" i="1"/>
  <c r="H955" i="1"/>
  <c r="H956" i="1"/>
  <c r="H961" i="1"/>
  <c r="H963" i="1"/>
  <c r="H966" i="1"/>
  <c r="H971" i="1"/>
  <c r="H974" i="1"/>
  <c r="H978" i="1"/>
  <c r="H980" i="1"/>
  <c r="H997" i="1"/>
  <c r="H1008" i="1"/>
  <c r="H1009" i="1"/>
  <c r="H1011" i="1"/>
  <c r="H1013" i="1"/>
  <c r="H1030" i="1"/>
  <c r="H1039" i="1"/>
  <c r="H1092" i="1"/>
  <c r="H1097" i="1"/>
  <c r="H1102" i="1"/>
  <c r="H1105" i="1"/>
  <c r="H1107" i="1"/>
  <c r="H1108" i="1"/>
  <c r="H1120" i="1"/>
  <c r="H1123" i="1"/>
  <c r="H1125" i="1"/>
  <c r="H1126" i="1"/>
  <c r="H1128" i="1"/>
  <c r="H1130" i="1"/>
  <c r="H1131" i="1"/>
  <c r="H1132" i="1"/>
  <c r="H1134" i="1"/>
  <c r="H1137" i="1"/>
  <c r="H1138" i="1"/>
  <c r="H1139" i="1"/>
  <c r="H1141" i="1"/>
  <c r="H1143" i="1"/>
  <c r="H1146" i="1"/>
  <c r="H1147" i="1"/>
  <c r="H1148" i="1"/>
  <c r="H1149" i="1"/>
  <c r="H1151" i="1"/>
  <c r="H1152" i="1"/>
  <c r="H1153" i="1"/>
  <c r="H1154" i="1"/>
  <c r="H1155" i="1"/>
  <c r="H1156" i="1"/>
  <c r="H1158" i="1"/>
  <c r="H1159" i="1"/>
  <c r="H1160" i="1"/>
  <c r="H1165" i="1"/>
  <c r="H1166" i="1"/>
  <c r="H1167" i="1"/>
  <c r="H1168" i="1"/>
  <c r="H1170" i="1"/>
  <c r="H1171" i="1"/>
  <c r="H1172" i="1"/>
  <c r="H1174" i="1"/>
  <c r="H1175" i="1"/>
  <c r="H1177" i="1"/>
  <c r="H1181" i="1"/>
  <c r="H1182" i="1"/>
  <c r="H1186" i="1"/>
  <c r="H1187" i="1"/>
  <c r="H1188" i="1"/>
  <c r="H1189" i="1"/>
  <c r="H1190" i="1"/>
  <c r="H1191" i="1"/>
  <c r="H1192" i="1"/>
  <c r="H1193" i="1"/>
  <c r="H1194" i="1"/>
  <c r="H1195" i="1"/>
  <c r="H1197" i="1"/>
  <c r="H1200" i="1"/>
  <c r="H1201" i="1"/>
  <c r="H1202" i="1"/>
  <c r="H1203" i="1"/>
  <c r="H1205" i="1"/>
  <c r="H1206" i="1"/>
  <c r="H1208" i="1"/>
  <c r="H1212" i="1"/>
  <c r="H1213" i="1"/>
  <c r="H1214" i="1"/>
  <c r="H1218" i="1"/>
  <c r="H1219" i="1"/>
  <c r="H1220" i="1"/>
  <c r="H1221" i="1"/>
  <c r="H1224" i="1"/>
  <c r="H1226" i="1"/>
  <c r="H1228" i="1"/>
  <c r="H1231" i="1"/>
  <c r="H1232" i="1"/>
  <c r="H1233" i="1"/>
  <c r="H1234" i="1"/>
  <c r="H1236" i="1"/>
  <c r="H1238" i="1"/>
  <c r="H1239" i="1"/>
  <c r="H1240" i="1"/>
  <c r="H1241" i="1"/>
  <c r="H1243" i="1"/>
  <c r="H1244" i="1"/>
  <c r="H1247" i="1"/>
  <c r="H1248" i="1"/>
  <c r="H1249" i="1"/>
  <c r="H1251" i="1"/>
  <c r="H1252" i="1"/>
  <c r="H1253" i="1"/>
  <c r="H1256" i="1"/>
  <c r="H1257" i="1"/>
  <c r="H1258" i="1"/>
  <c r="H1259" i="1"/>
  <c r="H1260" i="1"/>
  <c r="H1262" i="1"/>
  <c r="H1263" i="1"/>
  <c r="H1264" i="1"/>
  <c r="H1265" i="1"/>
  <c r="H1266" i="1"/>
  <c r="H1267" i="1"/>
  <c r="H1270" i="1"/>
  <c r="H1271" i="1"/>
  <c r="H1272" i="1"/>
  <c r="H1273" i="1"/>
  <c r="H1274" i="1"/>
  <c r="H1276" i="1"/>
  <c r="H1279" i="1"/>
  <c r="H1280" i="1"/>
  <c r="H1282" i="1"/>
  <c r="H1283" i="1"/>
  <c r="H1285" i="1"/>
  <c r="H1287" i="1"/>
  <c r="H1288" i="1"/>
  <c r="H1289" i="1"/>
  <c r="H1291" i="1"/>
  <c r="H1294" i="1"/>
  <c r="H1295" i="1"/>
  <c r="H1297" i="1"/>
  <c r="H1299" i="1"/>
  <c r="H1301" i="1"/>
  <c r="H1305" i="1"/>
  <c r="H1308" i="1"/>
  <c r="H1310" i="1"/>
  <c r="H1312" i="1"/>
  <c r="H1313" i="1"/>
  <c r="H1314" i="1"/>
  <c r="H1315" i="1"/>
  <c r="H1316" i="1"/>
  <c r="H1319" i="1"/>
  <c r="H1324" i="1"/>
  <c r="H1325" i="1"/>
  <c r="H1327" i="1"/>
  <c r="H1328" i="1"/>
  <c r="H1330" i="1"/>
  <c r="H1331" i="1"/>
  <c r="H1333" i="1"/>
  <c r="H1334" i="1"/>
  <c r="H1335" i="1"/>
  <c r="H1337" i="1"/>
  <c r="H1338" i="1"/>
  <c r="H1343" i="1"/>
  <c r="H1345" i="1"/>
  <c r="H1351" i="1"/>
  <c r="H1353" i="1"/>
  <c r="H1354" i="1"/>
  <c r="H1355" i="1"/>
  <c r="H1357" i="1"/>
  <c r="H1358" i="1"/>
  <c r="H1359" i="1"/>
  <c r="H1360" i="1"/>
  <c r="H1362" i="1"/>
  <c r="H1363" i="1"/>
  <c r="H1366" i="1"/>
  <c r="H1368" i="1"/>
  <c r="H1371" i="1"/>
  <c r="H1374" i="1"/>
  <c r="H1375" i="1"/>
  <c r="H1376" i="1"/>
  <c r="H1378" i="1"/>
  <c r="H1381" i="1"/>
  <c r="H1382" i="1"/>
  <c r="H1384" i="1"/>
  <c r="H1385" i="1"/>
  <c r="H1388" i="1"/>
  <c r="H1391" i="1"/>
  <c r="H1394" i="1"/>
  <c r="H1395" i="1"/>
  <c r="H1402" i="1"/>
  <c r="H1405" i="1"/>
  <c r="H1406" i="1"/>
  <c r="H1409" i="1"/>
  <c r="H1413" i="1"/>
  <c r="H1414" i="1"/>
  <c r="H1416" i="1"/>
  <c r="H1418" i="1"/>
  <c r="H1420" i="1"/>
  <c r="H1426" i="1"/>
  <c r="H1429" i="1"/>
  <c r="H1431" i="1"/>
  <c r="H1435" i="1"/>
  <c r="H1437" i="1"/>
  <c r="H1439" i="1"/>
  <c r="H1440" i="1"/>
  <c r="H1443" i="1"/>
  <c r="H1445" i="1"/>
  <c r="H1448" i="1"/>
  <c r="H1449" i="1"/>
  <c r="H1452" i="1"/>
  <c r="H1454" i="1"/>
  <c r="H1456" i="1"/>
  <c r="H1458" i="1"/>
  <c r="H1459" i="1"/>
  <c r="H1460" i="1"/>
  <c r="H1461" i="1"/>
  <c r="H1462" i="1"/>
  <c r="H1463" i="1"/>
  <c r="H1465" i="1"/>
  <c r="H1466" i="1"/>
  <c r="H1467" i="1"/>
  <c r="H1470" i="1"/>
  <c r="H1471" i="1"/>
  <c r="H1472" i="1"/>
  <c r="H1473" i="1"/>
  <c r="H1474" i="1"/>
  <c r="H1475" i="1"/>
  <c r="H1481" i="1"/>
  <c r="H1483" i="1"/>
  <c r="H1486" i="1"/>
  <c r="H1488" i="1"/>
  <c r="H1496" i="1"/>
  <c r="H1497" i="1"/>
  <c r="H1500" i="1"/>
  <c r="H1503" i="1"/>
  <c r="H1507" i="1"/>
  <c r="H1510" i="1"/>
  <c r="H1517" i="1"/>
  <c r="H1519" i="1"/>
  <c r="H1522" i="1"/>
  <c r="H1572" i="1"/>
  <c r="H1575" i="1"/>
  <c r="H1620" i="1"/>
  <c r="H1624" i="1"/>
  <c r="H1629" i="1"/>
  <c r="H1636" i="1"/>
  <c r="H1643" i="1"/>
  <c r="H1646" i="1"/>
  <c r="H1658" i="1"/>
  <c r="H1660" i="1"/>
  <c r="H1661" i="1"/>
  <c r="H1664" i="1"/>
  <c r="H1666" i="1"/>
  <c r="H1668" i="1"/>
  <c r="H1670" i="1"/>
  <c r="H1676" i="1"/>
  <c r="H1677" i="1"/>
  <c r="H1678" i="1"/>
  <c r="H1679" i="1"/>
  <c r="H1681" i="1"/>
  <c r="H1682" i="1"/>
  <c r="H1683" i="1"/>
  <c r="H1687" i="1"/>
  <c r="H1689" i="1"/>
  <c r="H1691" i="1"/>
  <c r="H1694" i="1"/>
  <c r="H1695" i="1"/>
  <c r="H1696" i="1"/>
  <c r="H1697" i="1"/>
  <c r="H1698" i="1"/>
  <c r="H1700" i="1"/>
  <c r="H1705" i="1"/>
  <c r="H1706" i="1"/>
  <c r="H1709" i="1"/>
  <c r="H1710" i="1"/>
  <c r="H1711" i="1"/>
  <c r="H1713" i="1"/>
  <c r="H1714" i="1"/>
  <c r="H1716" i="1"/>
  <c r="H1717" i="1"/>
  <c r="H1719" i="1"/>
  <c r="H1720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7" i="1"/>
  <c r="H1738" i="1"/>
  <c r="H1740" i="1"/>
  <c r="H1742" i="1"/>
  <c r="H1743" i="1"/>
  <c r="H1744" i="1"/>
  <c r="H1746" i="1"/>
  <c r="H1747" i="1"/>
  <c r="H1748" i="1"/>
  <c r="H1750" i="1"/>
  <c r="H1754" i="1"/>
  <c r="H1755" i="1"/>
  <c r="H1758" i="1"/>
  <c r="H1759" i="1"/>
  <c r="H1761" i="1"/>
  <c r="H1764" i="1"/>
  <c r="H1765" i="1"/>
  <c r="H1766" i="1"/>
  <c r="H1768" i="1"/>
  <c r="H1769" i="1"/>
  <c r="H1770" i="1"/>
  <c r="H1772" i="1"/>
  <c r="H1776" i="1"/>
  <c r="H1777" i="1"/>
  <c r="H1781" i="1"/>
  <c r="H1783" i="1"/>
  <c r="H1784" i="1"/>
  <c r="H1786" i="1"/>
  <c r="H1789" i="1"/>
  <c r="H1790" i="1"/>
  <c r="H1792" i="1"/>
  <c r="H1793" i="1"/>
  <c r="H1794" i="1"/>
  <c r="H1795" i="1"/>
  <c r="H1796" i="1"/>
  <c r="H1798" i="1"/>
  <c r="H1799" i="1"/>
  <c r="H1801" i="1"/>
  <c r="H1802" i="1"/>
  <c r="H1803" i="1"/>
  <c r="H1804" i="1"/>
  <c r="H1805" i="1"/>
  <c r="H1807" i="1"/>
  <c r="H1808" i="1"/>
  <c r="H1810" i="1"/>
  <c r="H1811" i="1"/>
  <c r="H1812" i="1"/>
  <c r="H1814" i="1"/>
  <c r="H1815" i="1"/>
  <c r="H1818" i="1"/>
  <c r="H1820" i="1"/>
  <c r="H1822" i="1"/>
  <c r="H1823" i="1"/>
  <c r="H1824" i="1"/>
  <c r="H1825" i="1"/>
  <c r="H1826" i="1"/>
  <c r="H1828" i="1"/>
  <c r="H1830" i="1"/>
  <c r="H1831" i="1"/>
  <c r="H1833" i="1"/>
  <c r="H1834" i="1"/>
  <c r="H1836" i="1"/>
  <c r="H1838" i="1"/>
  <c r="H1841" i="1"/>
  <c r="H1844" i="1"/>
  <c r="H1845" i="1"/>
  <c r="H1846" i="1"/>
  <c r="H1848" i="1"/>
  <c r="H1849" i="1"/>
  <c r="H1851" i="1"/>
  <c r="H1855" i="1"/>
  <c r="H1856" i="1"/>
  <c r="H1858" i="1"/>
  <c r="H1861" i="1"/>
  <c r="H1862" i="1"/>
  <c r="H1865" i="1"/>
  <c r="H1867" i="1"/>
  <c r="H1871" i="1"/>
  <c r="H1873" i="1"/>
  <c r="H1874" i="1"/>
  <c r="H1876" i="1"/>
  <c r="H1877" i="1"/>
  <c r="H1878" i="1"/>
  <c r="H1880" i="1"/>
  <c r="H1881" i="1"/>
  <c r="H1883" i="1"/>
  <c r="H1884" i="1"/>
  <c r="H1888" i="1"/>
  <c r="H1890" i="1"/>
  <c r="H1893" i="1"/>
  <c r="H1894" i="1"/>
  <c r="H1902" i="1"/>
  <c r="H1904" i="1"/>
  <c r="H1905" i="1"/>
  <c r="H1908" i="1"/>
  <c r="H1911" i="1"/>
  <c r="H1915" i="1"/>
  <c r="H1916" i="1"/>
  <c r="H1917" i="1"/>
  <c r="H1919" i="1"/>
  <c r="H1922" i="1"/>
  <c r="H1924" i="1"/>
  <c r="H1926" i="1"/>
  <c r="H1927" i="1"/>
  <c r="H1929" i="1"/>
  <c r="H1930" i="1"/>
  <c r="H1931" i="1"/>
  <c r="H1933" i="1"/>
  <c r="H1940" i="1"/>
  <c r="H1942" i="1"/>
  <c r="H1944" i="1"/>
  <c r="H1946" i="1"/>
  <c r="H1948" i="1"/>
  <c r="H1949" i="1"/>
  <c r="H1951" i="1"/>
  <c r="H1958" i="1"/>
  <c r="H1959" i="1"/>
  <c r="H1965" i="1"/>
  <c r="H1967" i="1"/>
  <c r="H1974" i="1"/>
  <c r="H1977" i="1"/>
  <c r="H1978" i="1"/>
  <c r="H1980" i="1"/>
  <c r="H1981" i="1"/>
  <c r="H1982" i="1"/>
  <c r="H1984" i="1"/>
  <c r="H1987" i="1"/>
  <c r="H1988" i="1"/>
  <c r="H1990" i="1"/>
  <c r="H1992" i="1"/>
  <c r="H1993" i="1"/>
  <c r="H1994" i="1"/>
  <c r="H1997" i="1"/>
  <c r="H1998" i="1"/>
  <c r="H1999" i="1"/>
  <c r="H2002" i="1"/>
  <c r="H2003" i="1"/>
  <c r="H2007" i="1"/>
  <c r="H2008" i="1"/>
  <c r="H2009" i="1"/>
  <c r="H2015" i="1"/>
  <c r="H2018" i="1"/>
  <c r="H2020" i="1"/>
  <c r="H2024" i="1"/>
  <c r="H2026" i="1"/>
  <c r="H2028" i="1"/>
  <c r="H2035" i="1"/>
  <c r="H2038" i="1"/>
  <c r="H2041" i="1"/>
  <c r="H2048" i="1"/>
  <c r="H2059" i="1"/>
  <c r="H2068" i="1"/>
  <c r="H2075" i="1"/>
  <c r="H2079" i="1"/>
  <c r="H2089" i="1"/>
  <c r="H2107" i="1"/>
  <c r="H2139" i="1"/>
  <c r="H2150" i="1"/>
  <c r="H2152" i="1"/>
  <c r="H2165" i="1"/>
  <c r="H2170" i="1"/>
  <c r="H2178" i="1"/>
  <c r="H2207" i="1"/>
  <c r="H2212" i="1"/>
  <c r="H2213" i="1"/>
  <c r="H2215" i="1"/>
  <c r="H2216" i="1"/>
  <c r="H2217" i="1"/>
  <c r="H2218" i="1"/>
  <c r="H2221" i="1"/>
  <c r="H2224" i="1"/>
  <c r="H2231" i="1"/>
  <c r="H2232" i="1"/>
  <c r="H2234" i="1"/>
  <c r="H2235" i="1"/>
  <c r="H2236" i="1"/>
  <c r="H2238" i="1"/>
  <c r="H2239" i="1"/>
  <c r="H2240" i="1"/>
  <c r="H2242" i="1"/>
  <c r="H2243" i="1"/>
  <c r="H2245" i="1"/>
  <c r="H2246" i="1"/>
  <c r="H2247" i="1"/>
  <c r="H2248" i="1"/>
  <c r="H2249" i="1"/>
  <c r="H2250" i="1"/>
  <c r="H2251" i="1"/>
  <c r="H2256" i="1"/>
  <c r="H2257" i="1"/>
  <c r="H2258" i="1"/>
  <c r="H2260" i="1"/>
  <c r="H2261" i="1"/>
  <c r="H2262" i="1"/>
  <c r="H2263" i="1"/>
  <c r="H2264" i="1"/>
  <c r="H2265" i="1"/>
  <c r="H2266" i="1"/>
  <c r="H2267" i="1"/>
  <c r="H2268" i="1"/>
  <c r="H2270" i="1"/>
  <c r="H2271" i="1"/>
  <c r="H2272" i="1"/>
  <c r="H2273" i="1"/>
  <c r="H2274" i="1"/>
  <c r="H2275" i="1"/>
  <c r="H2276" i="1"/>
  <c r="H2281" i="1"/>
  <c r="H2283" i="1"/>
  <c r="H2284" i="1"/>
  <c r="H2285" i="1"/>
  <c r="H2286" i="1"/>
  <c r="H2288" i="1"/>
  <c r="H2290" i="1"/>
  <c r="H2291" i="1"/>
  <c r="H2292" i="1"/>
  <c r="H2296" i="1"/>
  <c r="H2297" i="1"/>
  <c r="H2298" i="1"/>
  <c r="H2299" i="1"/>
  <c r="H2301" i="1"/>
  <c r="H2302" i="1"/>
  <c r="H2303" i="1"/>
  <c r="H2308" i="1"/>
  <c r="H2309" i="1"/>
  <c r="H2311" i="1"/>
  <c r="H2314" i="1"/>
  <c r="H2315" i="1"/>
  <c r="H2318" i="1"/>
  <c r="H2320" i="1"/>
  <c r="H2321" i="1"/>
  <c r="H2325" i="1"/>
  <c r="H2326" i="1"/>
  <c r="H2328" i="1"/>
  <c r="H2329" i="1"/>
  <c r="H2330" i="1"/>
  <c r="H2331" i="1"/>
  <c r="H2332" i="1"/>
  <c r="H2333" i="1"/>
  <c r="H2334" i="1"/>
  <c r="H2335" i="1"/>
  <c r="H2336" i="1"/>
  <c r="H2337" i="1"/>
  <c r="H2340" i="1"/>
  <c r="H2344" i="1"/>
  <c r="H2345" i="1"/>
  <c r="H2346" i="1"/>
  <c r="H2348" i="1"/>
  <c r="H2351" i="1"/>
  <c r="H2354" i="1"/>
  <c r="H2355" i="1"/>
  <c r="H2356" i="1"/>
  <c r="H2358" i="1"/>
  <c r="H2359" i="1"/>
  <c r="H2361" i="1"/>
  <c r="H2364" i="1"/>
  <c r="H2367" i="1"/>
  <c r="H2368" i="1"/>
  <c r="H2369" i="1"/>
  <c r="H2370" i="1"/>
  <c r="H2371" i="1"/>
  <c r="H2373" i="1"/>
  <c r="H2374" i="1"/>
  <c r="H2376" i="1"/>
  <c r="H2377" i="1"/>
  <c r="H2378" i="1"/>
  <c r="H2381" i="1"/>
  <c r="H2382" i="1"/>
  <c r="H2385" i="1"/>
  <c r="H2386" i="1"/>
  <c r="H2387" i="1"/>
  <c r="H2388" i="1"/>
  <c r="H2389" i="1"/>
  <c r="H2390" i="1"/>
  <c r="H2391" i="1"/>
  <c r="H2393" i="1"/>
  <c r="H2398" i="1"/>
  <c r="H2399" i="1"/>
  <c r="H2404" i="1"/>
  <c r="H2406" i="1"/>
  <c r="H2407" i="1"/>
  <c r="H2408" i="1"/>
  <c r="H2409" i="1"/>
  <c r="H2420" i="1"/>
  <c r="H2422" i="1"/>
  <c r="H2425" i="1"/>
  <c r="H2428" i="1"/>
  <c r="H2429" i="1"/>
  <c r="H2433" i="1"/>
  <c r="H2434" i="1"/>
  <c r="H2439" i="1"/>
  <c r="H2440" i="1"/>
  <c r="H2441" i="1"/>
  <c r="H2442" i="1"/>
  <c r="H2443" i="1"/>
  <c r="H2447" i="1"/>
  <c r="H2448" i="1"/>
  <c r="H2459" i="1"/>
  <c r="H2463" i="1"/>
  <c r="H2465" i="1"/>
  <c r="H2466" i="1"/>
  <c r="H2467" i="1"/>
  <c r="H2468" i="1"/>
</calcChain>
</file>

<file path=xl/sharedStrings.xml><?xml version="1.0" encoding="utf-8"?>
<sst xmlns="http://schemas.openxmlformats.org/spreadsheetml/2006/main" count="56920" uniqueCount="5477">
  <si>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</si>
  <si>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</si>
  <si>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</si>
  <si>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</si>
  <si>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</si>
  <si>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</si>
  <si>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</si>
  <si>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</si>
  <si>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</si>
  <si>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</si>
  <si>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</si>
  <si>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</si>
  <si>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</si>
  <si>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</si>
  <si>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</si>
  <si>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</si>
  <si>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</si>
  <si>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</si>
  <si>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</si>
  <si>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</si>
  <si>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</si>
  <si>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</si>
  <si>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</si>
  <si>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</si>
  <si>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</si>
  <si>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</si>
  <si>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</si>
  <si>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30.444 ℓ</t>
  </si>
  <si>
    <t>31,418 원</t>
  </si>
  <si>
    <t>[0061]통운산업(주)</t>
  </si>
  <si>
    <t>서울33아4530</t>
  </si>
  <si>
    <t>자동</t>
  </si>
  <si>
    <t>거래카드</t>
  </si>
  <si>
    <t>0.000 ℓ</t>
  </si>
  <si>
    <t>0 원</t>
  </si>
  <si>
    <t>941017**********</t>
  </si>
  <si>
    <t>****</t>
  </si>
  <si>
    <t>신한유류구매</t>
  </si>
  <si>
    <t>0 점</t>
  </si>
  <si>
    <t>50.683 ℓ</t>
  </si>
  <si>
    <t>52,304 원</t>
  </si>
  <si>
    <t>[0000]충전원</t>
  </si>
  <si>
    <t>미등록번호</t>
  </si>
  <si>
    <t>수동</t>
  </si>
  <si>
    <t>신용카드</t>
  </si>
  <si>
    <t>513041**********</t>
  </si>
  <si>
    <t>IBK비씨카드</t>
  </si>
  <si>
    <t>52 점</t>
  </si>
  <si>
    <t>27.551 ℓ</t>
  </si>
  <si>
    <t>28,432 원</t>
  </si>
  <si>
    <t>[0060]동양운수(주)</t>
  </si>
  <si>
    <t>서울33사4173</t>
  </si>
  <si>
    <t>45.217 ℓ</t>
  </si>
  <si>
    <t>46,663 원</t>
  </si>
  <si>
    <t>서울33아4563</t>
  </si>
  <si>
    <t>46.501 ℓ</t>
  </si>
  <si>
    <t>47,989 원</t>
  </si>
  <si>
    <t>537145**********</t>
  </si>
  <si>
    <t>우리체크</t>
  </si>
  <si>
    <t>52.146 ℓ</t>
  </si>
  <si>
    <t>53,814 원</t>
  </si>
  <si>
    <t>430972**********</t>
  </si>
  <si>
    <t>신한카드체크</t>
  </si>
  <si>
    <t>335 점</t>
  </si>
  <si>
    <t>44.357 ℓ</t>
  </si>
  <si>
    <t>45,776 원</t>
  </si>
  <si>
    <t>944117**********</t>
  </si>
  <si>
    <t>NH체크카드</t>
  </si>
  <si>
    <t>37.697 ℓ</t>
  </si>
  <si>
    <t>38,903 원</t>
  </si>
  <si>
    <t>553224**********</t>
  </si>
  <si>
    <t>40.397 ℓ</t>
  </si>
  <si>
    <t>41,689 원</t>
  </si>
  <si>
    <t>[0001]개인택시</t>
  </si>
  <si>
    <t>서울31아3022</t>
  </si>
  <si>
    <t>정병래</t>
  </si>
  <si>
    <t>949057**********</t>
  </si>
  <si>
    <t>현대로컬개인</t>
  </si>
  <si>
    <t>185 점</t>
  </si>
  <si>
    <t>43.669 ℓ</t>
  </si>
  <si>
    <t>45,066 원</t>
  </si>
  <si>
    <t>518831**********</t>
  </si>
  <si>
    <t>삼성 마스타</t>
  </si>
  <si>
    <t>46.056 ℓ</t>
  </si>
  <si>
    <t>47,529 원</t>
  </si>
  <si>
    <t>542416**********</t>
  </si>
  <si>
    <t>NH카드</t>
  </si>
  <si>
    <t>43 점</t>
  </si>
  <si>
    <t>26.673 ℓ</t>
  </si>
  <si>
    <t>27,526 원</t>
  </si>
  <si>
    <t>[0055]태영운수㈜</t>
  </si>
  <si>
    <t>서울34사2747</t>
  </si>
  <si>
    <t>940934**********</t>
  </si>
  <si>
    <t>롯데택시유류</t>
  </si>
  <si>
    <t>122 점</t>
  </si>
  <si>
    <t>30.416 ℓ</t>
  </si>
  <si>
    <t>31,389 원</t>
  </si>
  <si>
    <t>서울32자2124</t>
  </si>
  <si>
    <t>박기호</t>
  </si>
  <si>
    <t>140 점</t>
  </si>
  <si>
    <t>32.257 ℓ</t>
  </si>
  <si>
    <t>33,289 원</t>
  </si>
  <si>
    <t>943020**********</t>
  </si>
  <si>
    <t>비씨카드</t>
  </si>
  <si>
    <t>30 점</t>
  </si>
  <si>
    <t>63.008 ℓ</t>
  </si>
  <si>
    <t>65,024 원</t>
  </si>
  <si>
    <t>943520**********</t>
  </si>
  <si>
    <t>우리카드</t>
  </si>
  <si>
    <t>16.584 ℓ</t>
  </si>
  <si>
    <t>17,114 원</t>
  </si>
  <si>
    <t>서울37바2461</t>
  </si>
  <si>
    <t>78 점</t>
  </si>
  <si>
    <t>38.760 ℓ</t>
  </si>
  <si>
    <t>40,000 원</t>
  </si>
  <si>
    <t>414743**********</t>
  </si>
  <si>
    <t>KB시그니쳐카드</t>
  </si>
  <si>
    <t>27.568 ℓ</t>
  </si>
  <si>
    <t>28,450 원</t>
  </si>
  <si>
    <t>538903**********</t>
  </si>
  <si>
    <t>IBK비씨체크</t>
  </si>
  <si>
    <t>49.567 ℓ</t>
  </si>
  <si>
    <t>51,153 원</t>
  </si>
  <si>
    <t>서울33사4157</t>
  </si>
  <si>
    <t>26.447 ℓ</t>
  </si>
  <si>
    <t>27,293 원</t>
  </si>
  <si>
    <t>서울32자2214</t>
  </si>
  <si>
    <t>안동열</t>
  </si>
  <si>
    <t>135 점</t>
  </si>
  <si>
    <t>28.219 ℓ</t>
  </si>
  <si>
    <t>29,122 원</t>
  </si>
  <si>
    <t>[0011]효신교통(주)</t>
  </si>
  <si>
    <t>서울34아3460</t>
  </si>
  <si>
    <t>31.443 ℓ</t>
  </si>
  <si>
    <t>32,449 원</t>
  </si>
  <si>
    <t>서울31바2484</t>
  </si>
  <si>
    <t>엄성호</t>
  </si>
  <si>
    <t>418163**********</t>
  </si>
  <si>
    <t>신한카드</t>
  </si>
  <si>
    <t>304 점</t>
  </si>
  <si>
    <t>29.236 ℓ</t>
  </si>
  <si>
    <t>30,171 원</t>
  </si>
  <si>
    <t>[0022]안진교통(주)</t>
  </si>
  <si>
    <t>서울33사5590</t>
  </si>
  <si>
    <t>36.218 ℓ</t>
  </si>
  <si>
    <t>37,376 원</t>
  </si>
  <si>
    <t>서울33아4560</t>
  </si>
  <si>
    <t>31.648 ℓ</t>
  </si>
  <si>
    <t>32,660 원</t>
  </si>
  <si>
    <t>서울33사5514</t>
  </si>
  <si>
    <t>145 점</t>
  </si>
  <si>
    <t>37.005 ℓ</t>
  </si>
  <si>
    <t>38,189 원</t>
  </si>
  <si>
    <t>624363**********</t>
  </si>
  <si>
    <t>241 점</t>
  </si>
  <si>
    <t>19.334 ℓ</t>
  </si>
  <si>
    <t>19,952 원</t>
  </si>
  <si>
    <t>서울34아3425</t>
  </si>
  <si>
    <t>43.256 ℓ</t>
  </si>
  <si>
    <t>44,640 원</t>
  </si>
  <si>
    <t>서울33사4162</t>
  </si>
  <si>
    <t>220 점</t>
  </si>
  <si>
    <t>46.764 ℓ</t>
  </si>
  <si>
    <t>48,260 원</t>
  </si>
  <si>
    <t>서울32자5414</t>
  </si>
  <si>
    <t>김병수</t>
  </si>
  <si>
    <t>418164**********</t>
  </si>
  <si>
    <t>456 점</t>
  </si>
  <si>
    <t>52.634 ℓ</t>
  </si>
  <si>
    <t>54,318 원</t>
  </si>
  <si>
    <t>서울34사2789</t>
  </si>
  <si>
    <t>243 점</t>
  </si>
  <si>
    <t>40.787 ℓ</t>
  </si>
  <si>
    <t>42,092 원</t>
  </si>
  <si>
    <t>서울34아3444</t>
  </si>
  <si>
    <t>190 점</t>
  </si>
  <si>
    <t>26.549 ℓ</t>
  </si>
  <si>
    <t>27,398 원</t>
  </si>
  <si>
    <t>서울32아2815</t>
  </si>
  <si>
    <t>고승덕</t>
  </si>
  <si>
    <t>257 점</t>
  </si>
  <si>
    <t>35.251 ℓ</t>
  </si>
  <si>
    <t>36,379 원</t>
  </si>
  <si>
    <t>서울32아2628</t>
  </si>
  <si>
    <t>박인규</t>
  </si>
  <si>
    <t>342 점</t>
  </si>
  <si>
    <t>28.323 ℓ</t>
  </si>
  <si>
    <t>29,229 원</t>
  </si>
  <si>
    <t>서울34아3420</t>
  </si>
  <si>
    <t>45.334 ℓ</t>
  </si>
  <si>
    <t>46,784 원</t>
  </si>
  <si>
    <t>서울33사5558</t>
  </si>
  <si>
    <t>23.992 ℓ</t>
  </si>
  <si>
    <t>24,759 원</t>
  </si>
  <si>
    <t>서울34아3501</t>
  </si>
  <si>
    <t>120 점</t>
  </si>
  <si>
    <t>46.969 ℓ</t>
  </si>
  <si>
    <t>48,472 원</t>
  </si>
  <si>
    <t>서울34아3481</t>
  </si>
  <si>
    <t>217 점</t>
  </si>
  <si>
    <t>17.643 ℓ</t>
  </si>
  <si>
    <t>18,207 원</t>
  </si>
  <si>
    <t>현    금</t>
  </si>
  <si>
    <t>46.459 ℓ</t>
  </si>
  <si>
    <t>47,945 원</t>
  </si>
  <si>
    <t>서울33사4192</t>
  </si>
  <si>
    <t>38.823 ℓ</t>
  </si>
  <si>
    <t>40,065 원</t>
  </si>
  <si>
    <t>532750**********</t>
  </si>
  <si>
    <t>토스뱅크</t>
  </si>
  <si>
    <t>36.554 ℓ</t>
  </si>
  <si>
    <t>37,723 원</t>
  </si>
  <si>
    <t>서울34사2779</t>
  </si>
  <si>
    <t>167 점</t>
  </si>
  <si>
    <t>34.671 ℓ</t>
  </si>
  <si>
    <t>35,780 원</t>
  </si>
  <si>
    <t>서울34아3499</t>
  </si>
  <si>
    <t>158 점</t>
  </si>
  <si>
    <t>40.866 ℓ</t>
  </si>
  <si>
    <t>42,173 원</t>
  </si>
  <si>
    <t>서울33아4503</t>
  </si>
  <si>
    <t>51.432 ℓ</t>
  </si>
  <si>
    <t>53,077 원</t>
  </si>
  <si>
    <t>서울34아3439</t>
  </si>
  <si>
    <t>25.728 ℓ</t>
  </si>
  <si>
    <t>26,551 원</t>
  </si>
  <si>
    <t>941085**********</t>
  </si>
  <si>
    <t>삼성법인</t>
  </si>
  <si>
    <t>42.642 ℓ</t>
  </si>
  <si>
    <t>44,006 원</t>
  </si>
  <si>
    <t>38.218 ℓ</t>
  </si>
  <si>
    <t>39,440 원</t>
  </si>
  <si>
    <t>서울34사2722</t>
  </si>
  <si>
    <t>176 점</t>
  </si>
  <si>
    <t>44.578 ℓ</t>
  </si>
  <si>
    <t>46,004 원</t>
  </si>
  <si>
    <t>529803**********</t>
  </si>
  <si>
    <t>35.545 ℓ</t>
  </si>
  <si>
    <t>36,682 원</t>
  </si>
  <si>
    <t>서울34아3468</t>
  </si>
  <si>
    <t>50.353 ℓ</t>
  </si>
  <si>
    <t>51,964 원</t>
  </si>
  <si>
    <t>서울33사4177</t>
  </si>
  <si>
    <t>230 점</t>
  </si>
  <si>
    <t>50.734 ℓ</t>
  </si>
  <si>
    <t>52,357 원</t>
  </si>
  <si>
    <t>서울33사5526</t>
  </si>
  <si>
    <t>235 점</t>
  </si>
  <si>
    <t>39.191 ℓ</t>
  </si>
  <si>
    <t>40,445 원</t>
  </si>
  <si>
    <t>서울33아4544</t>
  </si>
  <si>
    <t>44.816 ℓ</t>
  </si>
  <si>
    <t>46,250 원</t>
  </si>
  <si>
    <t>서울33아4543</t>
  </si>
  <si>
    <t>41.989 ℓ</t>
  </si>
  <si>
    <t>43,332 원</t>
  </si>
  <si>
    <t>서울34사2742</t>
  </si>
  <si>
    <t>194 점</t>
  </si>
  <si>
    <t>25.116 ℓ</t>
  </si>
  <si>
    <t>25,919 원</t>
  </si>
  <si>
    <t>서울33사5505</t>
  </si>
  <si>
    <t>50.603 ℓ</t>
  </si>
  <si>
    <t>52,222 원</t>
  </si>
  <si>
    <t>서울33아4533</t>
  </si>
  <si>
    <t>58.153 ℓ</t>
  </si>
  <si>
    <t>60,013 원</t>
  </si>
  <si>
    <t>서울34아3464</t>
  </si>
  <si>
    <t>34.045 ℓ</t>
  </si>
  <si>
    <t>35,134 원</t>
  </si>
  <si>
    <t>서울34아3433</t>
  </si>
  <si>
    <t>22.825 ℓ</t>
  </si>
  <si>
    <t>23,555 원</t>
  </si>
  <si>
    <t>서울33사4131</t>
  </si>
  <si>
    <t>36.745 ℓ</t>
  </si>
  <si>
    <t>37,920 원</t>
  </si>
  <si>
    <t>서울33사4149</t>
  </si>
  <si>
    <t>44.282 ℓ</t>
  </si>
  <si>
    <t>45,699 원</t>
  </si>
  <si>
    <t>서울33사5522</t>
  </si>
  <si>
    <t>203 점</t>
  </si>
  <si>
    <t>36.465 ℓ</t>
  </si>
  <si>
    <t>37,631 원</t>
  </si>
  <si>
    <t>서울33사5591</t>
  </si>
  <si>
    <t>36.640 ℓ</t>
  </si>
  <si>
    <t>37,812 원</t>
  </si>
  <si>
    <t>서울33사5587</t>
  </si>
  <si>
    <t>168 점</t>
  </si>
  <si>
    <t>41.027 ℓ</t>
  </si>
  <si>
    <t>42,339 원</t>
  </si>
  <si>
    <t>서울33사4138</t>
  </si>
  <si>
    <t>47.086 ℓ</t>
  </si>
  <si>
    <t>48,592 원</t>
  </si>
  <si>
    <t>서울34사2778</t>
  </si>
  <si>
    <t>216 점</t>
  </si>
  <si>
    <t>35.455 ℓ</t>
  </si>
  <si>
    <t>36,589 원</t>
  </si>
  <si>
    <t>서울33사5553</t>
  </si>
  <si>
    <t>41.371 ℓ</t>
  </si>
  <si>
    <t>42,694 원</t>
  </si>
  <si>
    <t>서울34아3454</t>
  </si>
  <si>
    <t>54.350 ℓ</t>
  </si>
  <si>
    <t>56,089 원</t>
  </si>
  <si>
    <t>서울32사4906</t>
  </si>
  <si>
    <t>한정석</t>
  </si>
  <si>
    <t>532 점</t>
  </si>
  <si>
    <t>33.186 ℓ</t>
  </si>
  <si>
    <t>34,247 원</t>
  </si>
  <si>
    <t>서울33사5510</t>
  </si>
  <si>
    <t>49.743 ℓ</t>
  </si>
  <si>
    <t>51,334 원</t>
  </si>
  <si>
    <t>서울33사4167</t>
  </si>
  <si>
    <t>30.742 ℓ</t>
  </si>
  <si>
    <t>31,725 원</t>
  </si>
  <si>
    <t>서울34아3408</t>
  </si>
  <si>
    <t>52.783 ℓ</t>
  </si>
  <si>
    <t>54,472 원</t>
  </si>
  <si>
    <t>서울33사5559</t>
  </si>
  <si>
    <t>46.245 ℓ</t>
  </si>
  <si>
    <t>47,724 원</t>
  </si>
  <si>
    <t>서울33아4502</t>
  </si>
  <si>
    <t>49.362 ℓ</t>
  </si>
  <si>
    <t>50,941 원</t>
  </si>
  <si>
    <t>서울34사2734</t>
  </si>
  <si>
    <t>225 점</t>
  </si>
  <si>
    <t>39.111 ℓ</t>
  </si>
  <si>
    <t>40,362 원</t>
  </si>
  <si>
    <t>서울34사2718</t>
  </si>
  <si>
    <t>180 점</t>
  </si>
  <si>
    <t>29.997 ℓ</t>
  </si>
  <si>
    <t>30,956 원</t>
  </si>
  <si>
    <t>서울33사4170</t>
  </si>
  <si>
    <t>38.428 ℓ</t>
  </si>
  <si>
    <t>39,657 원</t>
  </si>
  <si>
    <t>서울34아3424</t>
  </si>
  <si>
    <t>42.984 ℓ</t>
  </si>
  <si>
    <t>44,359 원</t>
  </si>
  <si>
    <t>서울33사5518</t>
  </si>
  <si>
    <t>41.513 ℓ</t>
  </si>
  <si>
    <t>42,841 원</t>
  </si>
  <si>
    <t>서울33사4110</t>
  </si>
  <si>
    <t>37.143 ℓ</t>
  </si>
  <si>
    <t>38,331 원</t>
  </si>
  <si>
    <t>서울34아3510</t>
  </si>
  <si>
    <t>172 점</t>
  </si>
  <si>
    <t>36.965 ℓ</t>
  </si>
  <si>
    <t>38,147 원</t>
  </si>
  <si>
    <t>서울34사2701</t>
  </si>
  <si>
    <t>171 점</t>
  </si>
  <si>
    <t>35.078 ℓ</t>
  </si>
  <si>
    <t>36,200 원</t>
  </si>
  <si>
    <t>서울33사5551</t>
  </si>
  <si>
    <t>31.214 ℓ</t>
  </si>
  <si>
    <t>32,212 원</t>
  </si>
  <si>
    <t>서울33사5585</t>
  </si>
  <si>
    <t>27.574 ℓ</t>
  </si>
  <si>
    <t>28,456 원</t>
  </si>
  <si>
    <t>서울34아3416</t>
  </si>
  <si>
    <t>23.946 ℓ</t>
  </si>
  <si>
    <t>24,712 원</t>
  </si>
  <si>
    <t>서울34아3445</t>
  </si>
  <si>
    <t>109 점</t>
  </si>
  <si>
    <t>40.332 ℓ</t>
  </si>
  <si>
    <t>41,622 원</t>
  </si>
  <si>
    <t>서울34사2726</t>
  </si>
  <si>
    <t>29.900 ℓ</t>
  </si>
  <si>
    <t>30,856 원</t>
  </si>
  <si>
    <t>서울37바3176</t>
  </si>
  <si>
    <t>29.809 ℓ</t>
  </si>
  <si>
    <t>30,762 원</t>
  </si>
  <si>
    <t>서울34사2786</t>
  </si>
  <si>
    <t>27.184 ℓ</t>
  </si>
  <si>
    <t>28,053 원</t>
  </si>
  <si>
    <t>서울33사5524</t>
  </si>
  <si>
    <t>127 점</t>
  </si>
  <si>
    <t>45.000 ℓ</t>
  </si>
  <si>
    <t>46,440 원</t>
  </si>
  <si>
    <t>서울33사4145</t>
  </si>
  <si>
    <t>10.801 ℓ</t>
  </si>
  <si>
    <t>11,146 원</t>
  </si>
  <si>
    <t>461954**********</t>
  </si>
  <si>
    <t>33.650 ℓ</t>
  </si>
  <si>
    <t>34,726 원</t>
  </si>
  <si>
    <t>서울33사5536</t>
  </si>
  <si>
    <t>154 점</t>
  </si>
  <si>
    <t>31.650 ℓ</t>
  </si>
  <si>
    <t>32,662 원</t>
  </si>
  <si>
    <t>서울32사8386</t>
  </si>
  <si>
    <t>박승래</t>
  </si>
  <si>
    <t>46.965 ℓ</t>
  </si>
  <si>
    <t>48,467 원</t>
  </si>
  <si>
    <t>서울33사5577</t>
  </si>
  <si>
    <t>42.304 ℓ</t>
  </si>
  <si>
    <t>43,657 원</t>
  </si>
  <si>
    <t>서울33사4160</t>
  </si>
  <si>
    <t>42.112 ℓ</t>
  </si>
  <si>
    <t>43,459 원</t>
  </si>
  <si>
    <t>서울33아4562</t>
  </si>
  <si>
    <t>57.589 ℓ</t>
  </si>
  <si>
    <t>59,431 원</t>
  </si>
  <si>
    <t>서울33아4565</t>
  </si>
  <si>
    <t>267 점</t>
  </si>
  <si>
    <t>36.647 ℓ</t>
  </si>
  <si>
    <t>37,819 원</t>
  </si>
  <si>
    <t>서울33사5532</t>
  </si>
  <si>
    <t>27.951 ℓ</t>
  </si>
  <si>
    <t>28,845 원</t>
  </si>
  <si>
    <t>서울34아3455</t>
  </si>
  <si>
    <t>19.960 ℓ</t>
  </si>
  <si>
    <t>20,598 원</t>
  </si>
  <si>
    <t>944194**********</t>
  </si>
  <si>
    <t>모빌체크</t>
  </si>
  <si>
    <t>30.896 ℓ</t>
  </si>
  <si>
    <t>31,884 원</t>
  </si>
  <si>
    <t>서울33아4531</t>
  </si>
  <si>
    <t>32.140 ℓ</t>
  </si>
  <si>
    <t>33,168 원</t>
  </si>
  <si>
    <t>서울34아3451</t>
  </si>
  <si>
    <t>43.121 ℓ</t>
  </si>
  <si>
    <t>44,500 원</t>
  </si>
  <si>
    <t>서울34아3461</t>
  </si>
  <si>
    <t>199 점</t>
  </si>
  <si>
    <t>30.927 ℓ</t>
  </si>
  <si>
    <t>31,916 원</t>
  </si>
  <si>
    <t>서울33사5570</t>
  </si>
  <si>
    <t>40.857 ℓ</t>
  </si>
  <si>
    <t>42,164 원</t>
  </si>
  <si>
    <t>서울34사2727</t>
  </si>
  <si>
    <t>189 점</t>
  </si>
  <si>
    <t>41.435 ℓ</t>
  </si>
  <si>
    <t>42,760 원</t>
  </si>
  <si>
    <t>서울33사4184</t>
  </si>
  <si>
    <t>37.789 ℓ</t>
  </si>
  <si>
    <t>38,998 원</t>
  </si>
  <si>
    <t>서울34사2743</t>
  </si>
  <si>
    <t>9.690 ℓ</t>
  </si>
  <si>
    <t>10,000 원</t>
  </si>
  <si>
    <t>944071**********</t>
  </si>
  <si>
    <t>우체국체크</t>
  </si>
  <si>
    <t>36.417 ℓ</t>
  </si>
  <si>
    <t>37,582 원</t>
  </si>
  <si>
    <t>서울33사5596</t>
  </si>
  <si>
    <t>46.534 ℓ</t>
  </si>
  <si>
    <t>48,023 원</t>
  </si>
  <si>
    <t>서울33사5550</t>
  </si>
  <si>
    <t>38.120 ℓ</t>
  </si>
  <si>
    <t>39,339 원</t>
  </si>
  <si>
    <t>서울34아3417</t>
  </si>
  <si>
    <t>51.361 ℓ</t>
  </si>
  <si>
    <t>53,004 원</t>
  </si>
  <si>
    <t>서울33사4142</t>
  </si>
  <si>
    <t>25.818 ℓ</t>
  </si>
  <si>
    <t>26,644 원</t>
  </si>
  <si>
    <t>서울32사8587</t>
  </si>
  <si>
    <t>한득수</t>
  </si>
  <si>
    <t>247 점</t>
  </si>
  <si>
    <t>23.455 ℓ</t>
  </si>
  <si>
    <t>24,205 원</t>
  </si>
  <si>
    <t>서울34아3483</t>
  </si>
  <si>
    <t>45.811 ℓ</t>
  </si>
  <si>
    <t>47,276 원</t>
  </si>
  <si>
    <t>서울33사4101</t>
  </si>
  <si>
    <t>33.073 ℓ</t>
  </si>
  <si>
    <t>34,131 원</t>
  </si>
  <si>
    <t>서울37바1759</t>
  </si>
  <si>
    <t>36.202 ℓ</t>
  </si>
  <si>
    <t>37,360 원</t>
  </si>
  <si>
    <t>서울34아3446</t>
  </si>
  <si>
    <t>30.013 ℓ</t>
  </si>
  <si>
    <t>30,973 원</t>
  </si>
  <si>
    <t>서울33아4522</t>
  </si>
  <si>
    <t>26.858 ℓ</t>
  </si>
  <si>
    <t>27,717 원</t>
  </si>
  <si>
    <t>서울33사5523</t>
  </si>
  <si>
    <t>42.999 ℓ</t>
  </si>
  <si>
    <t>44,374 원</t>
  </si>
  <si>
    <t>서울33아4540</t>
  </si>
  <si>
    <t>28.128 ℓ</t>
  </si>
  <si>
    <t>29,028 원</t>
  </si>
  <si>
    <t>서울33사5512</t>
  </si>
  <si>
    <t>27.462 ℓ</t>
  </si>
  <si>
    <t>28,340 원</t>
  </si>
  <si>
    <t>서울31아8058</t>
  </si>
  <si>
    <t>박용수</t>
  </si>
  <si>
    <t>45.928 ℓ</t>
  </si>
  <si>
    <t>47,397 원</t>
  </si>
  <si>
    <t>서울34아3409</t>
  </si>
  <si>
    <t>213 점</t>
  </si>
  <si>
    <t>39.276 ℓ</t>
  </si>
  <si>
    <t>40,532 원</t>
  </si>
  <si>
    <t>서울34아3463</t>
  </si>
  <si>
    <t>26.706 ℓ</t>
  </si>
  <si>
    <t>27,560 원</t>
  </si>
  <si>
    <t>서울34아3506</t>
  </si>
  <si>
    <t>123 점</t>
  </si>
  <si>
    <t>35.229 ℓ</t>
  </si>
  <si>
    <t>36,356 원</t>
  </si>
  <si>
    <t>서울33아4528</t>
  </si>
  <si>
    <t>163 점</t>
  </si>
  <si>
    <t>30.353 ℓ</t>
  </si>
  <si>
    <t>31,324 원</t>
  </si>
  <si>
    <t>949025**********</t>
  </si>
  <si>
    <t>현대 카드</t>
  </si>
  <si>
    <t>51.569 ℓ</t>
  </si>
  <si>
    <t>53,219 원</t>
  </si>
  <si>
    <t>서울32사1646</t>
  </si>
  <si>
    <t>최윤규</t>
  </si>
  <si>
    <t>239 점</t>
  </si>
  <si>
    <t>39.211 ℓ</t>
  </si>
  <si>
    <t>40,465 원</t>
  </si>
  <si>
    <t>서울33사4183</t>
  </si>
  <si>
    <t>52.715 ℓ</t>
  </si>
  <si>
    <t>54,401 원</t>
  </si>
  <si>
    <t>서울31사1426</t>
  </si>
  <si>
    <t>지일구</t>
  </si>
  <si>
    <t>540 점</t>
  </si>
  <si>
    <t>39.757 ℓ</t>
  </si>
  <si>
    <t>41,029 원</t>
  </si>
  <si>
    <t>서울34아3438</t>
  </si>
  <si>
    <t>105 점</t>
  </si>
  <si>
    <t>33.994 ℓ</t>
  </si>
  <si>
    <t>35,081 원</t>
  </si>
  <si>
    <t>서울33사4154</t>
  </si>
  <si>
    <t>31.613 ℓ</t>
  </si>
  <si>
    <t>32,624 원</t>
  </si>
  <si>
    <t>서울34사2721</t>
  </si>
  <si>
    <t>144 점</t>
  </si>
  <si>
    <t>47.004 ℓ</t>
  </si>
  <si>
    <t>48,508 원</t>
  </si>
  <si>
    <t>서울33아4561</t>
  </si>
  <si>
    <t>37.419 ℓ</t>
  </si>
  <si>
    <t>38,616 원</t>
  </si>
  <si>
    <t>서울34아3467</t>
  </si>
  <si>
    <t>55.954 ℓ</t>
  </si>
  <si>
    <t>57,744 원</t>
  </si>
  <si>
    <t>서울33아4535</t>
  </si>
  <si>
    <t>45.430 ℓ</t>
  </si>
  <si>
    <t>46,883 원</t>
  </si>
  <si>
    <t>서울34아3496</t>
  </si>
  <si>
    <t>43.382 ℓ</t>
  </si>
  <si>
    <t>44,770 원</t>
  </si>
  <si>
    <t>서울33사4111</t>
  </si>
  <si>
    <t>14.113 ℓ</t>
  </si>
  <si>
    <t>14,564 원</t>
  </si>
  <si>
    <t>서울34아3448</t>
  </si>
  <si>
    <t>49.722 ℓ</t>
  </si>
  <si>
    <t>51,313 원</t>
  </si>
  <si>
    <t>서울34사2780</t>
  </si>
  <si>
    <t>38.181 ℓ</t>
  </si>
  <si>
    <t>39,402 원</t>
  </si>
  <si>
    <t>서울33아4559</t>
  </si>
  <si>
    <t>177 점</t>
  </si>
  <si>
    <t>36.326 ℓ</t>
  </si>
  <si>
    <t>37,488 원</t>
  </si>
  <si>
    <t>서울34아3450</t>
  </si>
  <si>
    <t>33.095 ℓ</t>
  </si>
  <si>
    <t>34,154 원</t>
  </si>
  <si>
    <t>서울33사4189</t>
  </si>
  <si>
    <t>67.770 ℓ</t>
  </si>
  <si>
    <t>69,938 원</t>
  </si>
  <si>
    <t>서울33아4547</t>
  </si>
  <si>
    <t>22.030 ℓ</t>
  </si>
  <si>
    <t>22,734 원</t>
  </si>
  <si>
    <t>서울34아3479</t>
  </si>
  <si>
    <t>32.940 ℓ</t>
  </si>
  <si>
    <t>33,994 원</t>
  </si>
  <si>
    <t>서울33사4152</t>
  </si>
  <si>
    <t>149 점</t>
  </si>
  <si>
    <t>45.716 ℓ</t>
  </si>
  <si>
    <t>47,178 원</t>
  </si>
  <si>
    <t>서울33사5528</t>
  </si>
  <si>
    <t>52.625 ℓ</t>
  </si>
  <si>
    <t>54,309 원</t>
  </si>
  <si>
    <t>서울33사5561</t>
  </si>
  <si>
    <t>29.620 ℓ</t>
  </si>
  <si>
    <t>30,567 원</t>
  </si>
  <si>
    <t>서울34아3490</t>
  </si>
  <si>
    <t>47.115 ℓ</t>
  </si>
  <si>
    <t>48,622 원</t>
  </si>
  <si>
    <t>서울34사2749</t>
  </si>
  <si>
    <t>45.032 ℓ</t>
  </si>
  <si>
    <t>46,473 원</t>
  </si>
  <si>
    <t>서울34사2758</t>
  </si>
  <si>
    <t>207 점</t>
  </si>
  <si>
    <t>46.146 ℓ</t>
  </si>
  <si>
    <t>47,622 원</t>
  </si>
  <si>
    <t>서울33사4117</t>
  </si>
  <si>
    <t>48.068 ℓ</t>
  </si>
  <si>
    <t>49,606 원</t>
  </si>
  <si>
    <t>서울37바1764</t>
  </si>
  <si>
    <t>33.520 ℓ</t>
  </si>
  <si>
    <t>34,592 원</t>
  </si>
  <si>
    <t>서울33사4186</t>
  </si>
  <si>
    <t>25.613 ℓ</t>
  </si>
  <si>
    <t>26,432 원</t>
  </si>
  <si>
    <t>서울34사2728</t>
  </si>
  <si>
    <t>117 점</t>
  </si>
  <si>
    <t>38.185 ℓ</t>
  </si>
  <si>
    <t>39,406 원</t>
  </si>
  <si>
    <t>서울33사4166</t>
  </si>
  <si>
    <t>48.979 ℓ</t>
  </si>
  <si>
    <t>50,546 원</t>
  </si>
  <si>
    <t>940915**********</t>
  </si>
  <si>
    <t>롯데카드</t>
  </si>
  <si>
    <t>45 점</t>
  </si>
  <si>
    <t>29.674 ℓ</t>
  </si>
  <si>
    <t>30,623 원</t>
  </si>
  <si>
    <t>625840**********</t>
  </si>
  <si>
    <t>신한은련개인</t>
  </si>
  <si>
    <t>27.739 ℓ</t>
  </si>
  <si>
    <t>28,626 원</t>
  </si>
  <si>
    <t>서울31자4989</t>
  </si>
  <si>
    <t>정윤화</t>
  </si>
  <si>
    <t>266 점</t>
  </si>
  <si>
    <t>41.680 ℓ</t>
  </si>
  <si>
    <t>43,013 원</t>
  </si>
  <si>
    <t>서울33아4557</t>
  </si>
  <si>
    <t>서울33사4129</t>
  </si>
  <si>
    <t>208 점</t>
  </si>
  <si>
    <t>18.503 ℓ</t>
  </si>
  <si>
    <t>19,095 원</t>
  </si>
  <si>
    <t>655620**********</t>
  </si>
  <si>
    <t>56.698 ℓ</t>
  </si>
  <si>
    <t>58,512 원</t>
  </si>
  <si>
    <t>서울34아3431</t>
  </si>
  <si>
    <t>262 점</t>
  </si>
  <si>
    <t>46.711 ℓ</t>
  </si>
  <si>
    <t>48,205 원</t>
  </si>
  <si>
    <t>943025**********</t>
  </si>
  <si>
    <t>하나SK비씨카드</t>
  </si>
  <si>
    <t>44 점</t>
  </si>
  <si>
    <t>51.211 ℓ</t>
  </si>
  <si>
    <t>52,849 원</t>
  </si>
  <si>
    <t>414003**********</t>
  </si>
  <si>
    <t>45.454 ℓ</t>
  </si>
  <si>
    <t>46,908 원</t>
  </si>
  <si>
    <t>서울33사4133</t>
  </si>
  <si>
    <t>36.666 ℓ</t>
  </si>
  <si>
    <t>37,839 원</t>
  </si>
  <si>
    <t>서울33사4119</t>
  </si>
  <si>
    <t>49.714 ℓ</t>
  </si>
  <si>
    <t>51,304 원</t>
  </si>
  <si>
    <t>서울33아4554</t>
  </si>
  <si>
    <t>56.107 ℓ</t>
  </si>
  <si>
    <t>57,902 원</t>
  </si>
  <si>
    <t>서울33사5560</t>
  </si>
  <si>
    <t>43.008 ℓ</t>
  </si>
  <si>
    <t>44,384 원</t>
  </si>
  <si>
    <t>서울34사2751</t>
  </si>
  <si>
    <t>198 점</t>
  </si>
  <si>
    <t>43.176 ℓ</t>
  </si>
  <si>
    <t>44,557 원</t>
  </si>
  <si>
    <t>944542**********</t>
  </si>
  <si>
    <t>KB국민카드</t>
  </si>
  <si>
    <t>40 점</t>
  </si>
  <si>
    <t>34.516 ℓ</t>
  </si>
  <si>
    <t>35,620 원</t>
  </si>
  <si>
    <t>542879**********</t>
  </si>
  <si>
    <t>20.069 ℓ</t>
  </si>
  <si>
    <t>20,711 원</t>
  </si>
  <si>
    <t>서울34아3437</t>
  </si>
  <si>
    <t>22.868 ℓ</t>
  </si>
  <si>
    <t>23,599 원</t>
  </si>
  <si>
    <t>941049**********</t>
  </si>
  <si>
    <t>KB 기업카드</t>
  </si>
  <si>
    <t>31.144 ℓ</t>
  </si>
  <si>
    <t>32,140 원</t>
  </si>
  <si>
    <t>400933**********</t>
  </si>
  <si>
    <t>29 점</t>
  </si>
  <si>
    <t>29.070 ℓ</t>
  </si>
  <si>
    <t>30,000 원</t>
  </si>
  <si>
    <t>941002**********</t>
  </si>
  <si>
    <t>삼성카드</t>
  </si>
  <si>
    <t>47.361 ℓ</t>
  </si>
  <si>
    <t>48,876 원</t>
  </si>
  <si>
    <t>서울34아3471</t>
  </si>
  <si>
    <t>45.234 ℓ</t>
  </si>
  <si>
    <t>46,681 원</t>
  </si>
  <si>
    <t>서울34아3477</t>
  </si>
  <si>
    <t>2.907 ℓ</t>
  </si>
  <si>
    <t>3,000 원</t>
  </si>
  <si>
    <t>943117**********</t>
  </si>
  <si>
    <t>NH기업체크</t>
  </si>
  <si>
    <t>26.163 ℓ</t>
  </si>
  <si>
    <t>27,000 원</t>
  </si>
  <si>
    <t>52.115 ℓ</t>
  </si>
  <si>
    <t>53,782 원</t>
  </si>
  <si>
    <t>557042**********</t>
  </si>
  <si>
    <t>50.661 ℓ</t>
  </si>
  <si>
    <t>52,282 원</t>
  </si>
  <si>
    <t>서울34아3428</t>
  </si>
  <si>
    <t>42.452 ℓ</t>
  </si>
  <si>
    <t>43,810 원</t>
  </si>
  <si>
    <t>서울34사2712</t>
  </si>
  <si>
    <t>50.375 ℓ</t>
  </si>
  <si>
    <t>51,987 원</t>
  </si>
  <si>
    <t>서울34아3487</t>
  </si>
  <si>
    <t>59.463 ℓ</t>
  </si>
  <si>
    <t>61,365 원</t>
  </si>
  <si>
    <t>서울31바6409</t>
  </si>
  <si>
    <t>유재승</t>
  </si>
  <si>
    <t>275 점</t>
  </si>
  <si>
    <t>18.775 ℓ</t>
  </si>
  <si>
    <t>19,375 원</t>
  </si>
  <si>
    <t>942520**********</t>
  </si>
  <si>
    <t>406 점</t>
  </si>
  <si>
    <t>14.583 ℓ</t>
  </si>
  <si>
    <t>15,049 원</t>
  </si>
  <si>
    <t>523612**********</t>
  </si>
  <si>
    <t>45.897 ℓ</t>
  </si>
  <si>
    <t>47,365 원</t>
  </si>
  <si>
    <t>서울33아4558</t>
  </si>
  <si>
    <t>44.543 ℓ</t>
  </si>
  <si>
    <t>45,968 원</t>
  </si>
  <si>
    <t>서울33사4125</t>
  </si>
  <si>
    <t>18.976 ℓ</t>
  </si>
  <si>
    <t>19,583 원</t>
  </si>
  <si>
    <t>87 점</t>
  </si>
  <si>
    <t>42.637 ℓ</t>
  </si>
  <si>
    <t>44,001 원</t>
  </si>
  <si>
    <t>서울37바1783</t>
  </si>
  <si>
    <t>48.908 ℓ</t>
  </si>
  <si>
    <t>50,473 원</t>
  </si>
  <si>
    <t>서울33사5567</t>
  </si>
  <si>
    <t>39.000 ℓ</t>
  </si>
  <si>
    <t>40,248 원</t>
  </si>
  <si>
    <t>서울33사5564</t>
  </si>
  <si>
    <t>4.630 ℓ</t>
  </si>
  <si>
    <t>4,778 원</t>
  </si>
  <si>
    <t>541145**********</t>
  </si>
  <si>
    <t>19.380 ℓ</t>
  </si>
  <si>
    <t>20,000 원</t>
  </si>
  <si>
    <t>25.103 ℓ</t>
  </si>
  <si>
    <t>25,906 원</t>
  </si>
  <si>
    <t>949019**********</t>
  </si>
  <si>
    <t>32.706 ℓ</t>
  </si>
  <si>
    <t>33,752 원</t>
  </si>
  <si>
    <t>서울34사2744</t>
  </si>
  <si>
    <t>46.627 ℓ</t>
  </si>
  <si>
    <t>48,119 원</t>
  </si>
  <si>
    <t>서울33아4516</t>
  </si>
  <si>
    <t>20.026 ℓ</t>
  </si>
  <si>
    <t>20,666 원</t>
  </si>
  <si>
    <t>서울32사9700</t>
  </si>
  <si>
    <t>양희구</t>
  </si>
  <si>
    <t>90 점</t>
  </si>
  <si>
    <t>17.784 ℓ</t>
  </si>
  <si>
    <t>18,353 원</t>
  </si>
  <si>
    <t>[0071](주)논스톱익스프레스</t>
  </si>
  <si>
    <t xml:space="preserve">    85우7541</t>
  </si>
  <si>
    <t>외    상</t>
  </si>
  <si>
    <t>115 점</t>
  </si>
  <si>
    <t>22.062 ℓ</t>
  </si>
  <si>
    <t>22,767 원</t>
  </si>
  <si>
    <t xml:space="preserve">    91수1493</t>
  </si>
  <si>
    <t>139 점</t>
  </si>
  <si>
    <t>25.534 ℓ</t>
  </si>
  <si>
    <t>26,351 원</t>
  </si>
  <si>
    <t>527289**********</t>
  </si>
  <si>
    <t>KB체크카드</t>
  </si>
  <si>
    <t>165 점</t>
  </si>
  <si>
    <t>26.588 ℓ</t>
  </si>
  <si>
    <t>27,438 원</t>
  </si>
  <si>
    <t>44.036 ℓ</t>
  </si>
  <si>
    <t>45,445 원</t>
  </si>
  <si>
    <t>48.450 ℓ</t>
  </si>
  <si>
    <t>50,000 원</t>
  </si>
  <si>
    <t>37.651 ℓ</t>
  </si>
  <si>
    <t>38,855 원</t>
  </si>
  <si>
    <t>서울32아3721</t>
  </si>
  <si>
    <t>윤기봉</t>
  </si>
  <si>
    <t>16.826 ℓ</t>
  </si>
  <si>
    <t>17,364 원</t>
  </si>
  <si>
    <t>[0079](주)케이씨엠로지스틱스</t>
  </si>
  <si>
    <t xml:space="preserve">    81누2513</t>
  </si>
  <si>
    <t>16 점</t>
  </si>
  <si>
    <t>50.471 ℓ</t>
  </si>
  <si>
    <t>52,086 원</t>
  </si>
  <si>
    <t>서울31아5899</t>
  </si>
  <si>
    <t>김현기</t>
  </si>
  <si>
    <t>494 점</t>
  </si>
  <si>
    <t>16.142 ℓ</t>
  </si>
  <si>
    <t>16,658 원</t>
  </si>
  <si>
    <t>49.174 ℓ</t>
  </si>
  <si>
    <t>50,747 원</t>
  </si>
  <si>
    <t>서울33아4517</t>
  </si>
  <si>
    <t>31.979 ℓ</t>
  </si>
  <si>
    <t>33,002 원</t>
  </si>
  <si>
    <t>28.493 ℓ</t>
  </si>
  <si>
    <t>29,404 원</t>
  </si>
  <si>
    <t>[0085]유앤아이로지스틱스(주)</t>
  </si>
  <si>
    <t xml:space="preserve">    94루2658</t>
  </si>
  <si>
    <t>13.552 ℓ</t>
  </si>
  <si>
    <t>13,985 원</t>
  </si>
  <si>
    <t>513792**********</t>
  </si>
  <si>
    <t>59 점</t>
  </si>
  <si>
    <t>536510**********</t>
  </si>
  <si>
    <t>카카오뱅크체크</t>
  </si>
  <si>
    <t>30.015 ℓ</t>
  </si>
  <si>
    <t>30,975 원</t>
  </si>
  <si>
    <t>520504**********</t>
  </si>
  <si>
    <t>22.858 ℓ</t>
  </si>
  <si>
    <t>23,589 원</t>
  </si>
  <si>
    <t>서울33사5535</t>
  </si>
  <si>
    <t>24.305 ℓ</t>
  </si>
  <si>
    <t>25,082 원</t>
  </si>
  <si>
    <t>서울34사2748</t>
  </si>
  <si>
    <t>113 점</t>
  </si>
  <si>
    <t>28.040 ℓ</t>
  </si>
  <si>
    <t>28,937 원</t>
  </si>
  <si>
    <t>서울32자3843</t>
  </si>
  <si>
    <t>김종률</t>
  </si>
  <si>
    <t>35.398 ℓ</t>
  </si>
  <si>
    <t>36,530 원</t>
  </si>
  <si>
    <t>[0088](주)굿스태프</t>
  </si>
  <si>
    <t xml:space="preserve">    52하7943</t>
  </si>
  <si>
    <t>40.485 ℓ</t>
  </si>
  <si>
    <t>41,780 원</t>
  </si>
  <si>
    <t>37 점</t>
  </si>
  <si>
    <t>8.495 ℓ</t>
  </si>
  <si>
    <t>8,766 원</t>
  </si>
  <si>
    <t>서울33아4510</t>
  </si>
  <si>
    <t>35.162 ℓ</t>
  </si>
  <si>
    <t>36,287 원</t>
  </si>
  <si>
    <t>서울34아3429</t>
  </si>
  <si>
    <t>12.734 ℓ</t>
  </si>
  <si>
    <t>13,141 원</t>
  </si>
  <si>
    <t>52.470 ℓ</t>
  </si>
  <si>
    <t>54,149 원</t>
  </si>
  <si>
    <t>서울34아3466</t>
  </si>
  <si>
    <t>42.814 ℓ</t>
  </si>
  <si>
    <t>44,184 원</t>
  </si>
  <si>
    <t>서울34사2716</t>
  </si>
  <si>
    <t>485479**********</t>
  </si>
  <si>
    <t>43.508 ℓ</t>
  </si>
  <si>
    <t>44,900 원</t>
  </si>
  <si>
    <t>427352**********</t>
  </si>
  <si>
    <t>새마을체크</t>
  </si>
  <si>
    <t>24.558 ℓ</t>
  </si>
  <si>
    <t>25,343 원</t>
  </si>
  <si>
    <t>32.493 ℓ</t>
  </si>
  <si>
    <t>33,532 원</t>
  </si>
  <si>
    <t>949099**********</t>
  </si>
  <si>
    <t>209 점</t>
  </si>
  <si>
    <t>23.483 ℓ</t>
  </si>
  <si>
    <t>24,234 원</t>
  </si>
  <si>
    <t>943003**********</t>
  </si>
  <si>
    <t>47.160 ℓ</t>
  </si>
  <si>
    <t>48,669 원</t>
  </si>
  <si>
    <t>532092**********</t>
  </si>
  <si>
    <t>하나체크카드</t>
  </si>
  <si>
    <t>37.385 ℓ</t>
  </si>
  <si>
    <t>38,581 원</t>
  </si>
  <si>
    <t>서울31사7816</t>
  </si>
  <si>
    <t>주상욱</t>
  </si>
  <si>
    <t>361 점</t>
  </si>
  <si>
    <t>8.982 ℓ</t>
  </si>
  <si>
    <t>9,269 원</t>
  </si>
  <si>
    <t>서울37바1758</t>
  </si>
  <si>
    <t>48.044 ℓ</t>
  </si>
  <si>
    <t>49,581 원</t>
  </si>
  <si>
    <t>410120**********</t>
  </si>
  <si>
    <t>310 점</t>
  </si>
  <si>
    <t>941061**********</t>
  </si>
  <si>
    <t>45.195 ℓ</t>
  </si>
  <si>
    <t>46,641 원</t>
  </si>
  <si>
    <t>서울34아3494</t>
  </si>
  <si>
    <t>43.555 ℓ</t>
  </si>
  <si>
    <t>44,948 원</t>
  </si>
  <si>
    <t>436420**********</t>
  </si>
  <si>
    <t>27.807 ℓ</t>
  </si>
  <si>
    <t>28,696 원</t>
  </si>
  <si>
    <t>서울31자8300</t>
  </si>
  <si>
    <t>권병우</t>
  </si>
  <si>
    <t>49.098 ℓ</t>
  </si>
  <si>
    <t>50,669 원</t>
  </si>
  <si>
    <t>41.655 ℓ</t>
  </si>
  <si>
    <t>42,987 원</t>
  </si>
  <si>
    <t>서울32사4506</t>
  </si>
  <si>
    <t>이선호</t>
  </si>
  <si>
    <t>28.869 ℓ</t>
  </si>
  <si>
    <t>29,792 원</t>
  </si>
  <si>
    <t>940920**********</t>
  </si>
  <si>
    <t>롯데법인카드</t>
  </si>
  <si>
    <t>131 점</t>
  </si>
  <si>
    <t>38.723 ℓ</t>
  </si>
  <si>
    <t>39,962 원</t>
  </si>
  <si>
    <t>서울34아3470</t>
  </si>
  <si>
    <t>45.160 ℓ</t>
  </si>
  <si>
    <t>46,605 원</t>
  </si>
  <si>
    <t>서울32아1939</t>
  </si>
  <si>
    <t>오형환</t>
  </si>
  <si>
    <t>437 점</t>
  </si>
  <si>
    <t>13.565 ℓ</t>
  </si>
  <si>
    <t>13,999 원</t>
  </si>
  <si>
    <t>29.237 ℓ</t>
  </si>
  <si>
    <t>30,172 원</t>
  </si>
  <si>
    <t>서울32사9772</t>
  </si>
  <si>
    <t>최영준</t>
  </si>
  <si>
    <t>285 점</t>
  </si>
  <si>
    <t>21.011 ℓ</t>
  </si>
  <si>
    <t>21,683 원</t>
  </si>
  <si>
    <t>42 점</t>
  </si>
  <si>
    <t>28.140 ℓ</t>
  </si>
  <si>
    <t>29,040 원</t>
  </si>
  <si>
    <t>서울31사7378</t>
  </si>
  <si>
    <t>송재관</t>
  </si>
  <si>
    <t>276 점</t>
  </si>
  <si>
    <t>38.264 ℓ</t>
  </si>
  <si>
    <t>39,488 원</t>
  </si>
  <si>
    <t>38.303 ℓ</t>
  </si>
  <si>
    <t>39,528 원</t>
  </si>
  <si>
    <t>21.671 ℓ</t>
  </si>
  <si>
    <t>22,364 원</t>
  </si>
  <si>
    <t>23.974 ℓ</t>
  </si>
  <si>
    <t>24,741 원</t>
  </si>
  <si>
    <t>108 점</t>
  </si>
  <si>
    <t>54.373 ℓ</t>
  </si>
  <si>
    <t>56,112 원</t>
  </si>
  <si>
    <t>354 점</t>
  </si>
  <si>
    <t>400913**********</t>
  </si>
  <si>
    <t>삼성비자</t>
  </si>
  <si>
    <t>27 점</t>
  </si>
  <si>
    <t>15.805 ℓ</t>
  </si>
  <si>
    <t>16,310 원</t>
  </si>
  <si>
    <t>서울34아3440</t>
  </si>
  <si>
    <t>35.474 ℓ</t>
  </si>
  <si>
    <t>36,609 원</t>
  </si>
  <si>
    <t>40.630 ℓ</t>
  </si>
  <si>
    <t>41,930 원</t>
  </si>
  <si>
    <t>54.668 ℓ</t>
  </si>
  <si>
    <t>56,417 원</t>
  </si>
  <si>
    <t>418143**********</t>
  </si>
  <si>
    <t>현대비자개인</t>
  </si>
  <si>
    <t>22.146 ℓ</t>
  </si>
  <si>
    <t>22,854 원</t>
  </si>
  <si>
    <t>100 점</t>
  </si>
  <si>
    <t>43.125 ℓ</t>
  </si>
  <si>
    <t>44,505 원</t>
  </si>
  <si>
    <t>서울32사5325</t>
  </si>
  <si>
    <t>최한기</t>
  </si>
  <si>
    <t>418 점</t>
  </si>
  <si>
    <t>52.287 ℓ</t>
  </si>
  <si>
    <t>53,960 원</t>
  </si>
  <si>
    <t>서울33아4511</t>
  </si>
  <si>
    <t>51.362 ℓ</t>
  </si>
  <si>
    <t>53,005 원</t>
  </si>
  <si>
    <t>413526**********</t>
  </si>
  <si>
    <t>48 점</t>
  </si>
  <si>
    <t>941081**********</t>
  </si>
  <si>
    <t>신한카드법인</t>
  </si>
  <si>
    <t>29.423 ℓ</t>
  </si>
  <si>
    <t>30,364 원</t>
  </si>
  <si>
    <t>370301*********</t>
  </si>
  <si>
    <t>현대아멕스법인</t>
  </si>
  <si>
    <t>25.755 ℓ</t>
  </si>
  <si>
    <t>26,579 원</t>
  </si>
  <si>
    <t>457973**********</t>
  </si>
  <si>
    <t>32.125 ℓ</t>
  </si>
  <si>
    <t>33,153 원</t>
  </si>
  <si>
    <t>32.542 ℓ</t>
  </si>
  <si>
    <t>33,583 원</t>
  </si>
  <si>
    <t>51.966 ℓ</t>
  </si>
  <si>
    <t>53,628 원</t>
  </si>
  <si>
    <t>941116**********</t>
  </si>
  <si>
    <t>24.669 ℓ</t>
  </si>
  <si>
    <t>25,458 원</t>
  </si>
  <si>
    <t>37.473 ℓ</t>
  </si>
  <si>
    <t>38,672 원</t>
  </si>
  <si>
    <t>서울33아4552</t>
  </si>
  <si>
    <t>34.916 ℓ</t>
  </si>
  <si>
    <t>36,033 원</t>
  </si>
  <si>
    <t>서울34사2788</t>
  </si>
  <si>
    <t>162 점</t>
  </si>
  <si>
    <t>15.122 ℓ</t>
  </si>
  <si>
    <t>15,605 원</t>
  </si>
  <si>
    <t>558503**********</t>
  </si>
  <si>
    <t>34.384 ℓ</t>
  </si>
  <si>
    <t>35,484 원</t>
  </si>
  <si>
    <t>941019**********</t>
  </si>
  <si>
    <t>신한법인체크</t>
  </si>
  <si>
    <t>28.941 ℓ</t>
  </si>
  <si>
    <t>29,867 원</t>
  </si>
  <si>
    <t>132 점</t>
  </si>
  <si>
    <t>433290**********</t>
  </si>
  <si>
    <t>KB플래티늄카드</t>
  </si>
  <si>
    <t>4.330 ℓ</t>
  </si>
  <si>
    <t>4,468 원</t>
  </si>
  <si>
    <t>54.032 ℓ</t>
  </si>
  <si>
    <t>55,761 원</t>
  </si>
  <si>
    <t>서울33사4107</t>
  </si>
  <si>
    <t>55.285 ℓ</t>
  </si>
  <si>
    <t>57,054 원</t>
  </si>
  <si>
    <t>서울31바4106</t>
  </si>
  <si>
    <t>박주선</t>
  </si>
  <si>
    <t>542 점</t>
  </si>
  <si>
    <t>31.458 ℓ</t>
  </si>
  <si>
    <t>32,464 원</t>
  </si>
  <si>
    <t>서울34아3492</t>
  </si>
  <si>
    <t>56.272 ℓ</t>
  </si>
  <si>
    <t>58,072 원</t>
  </si>
  <si>
    <t>655920**********</t>
  </si>
  <si>
    <t>261 점</t>
  </si>
  <si>
    <t>997.00 원</t>
  </si>
  <si>
    <t>48.308 ℓ</t>
  </si>
  <si>
    <t>48,163 원</t>
  </si>
  <si>
    <t>[0100]VIP(고객우대)</t>
  </si>
  <si>
    <t xml:space="preserve">    77저1150</t>
  </si>
  <si>
    <t>김현규</t>
  </si>
  <si>
    <t>47.153 ℓ</t>
  </si>
  <si>
    <t>48,661 원</t>
  </si>
  <si>
    <t>451842**********</t>
  </si>
  <si>
    <t>34.110 ℓ</t>
  </si>
  <si>
    <t>35,201 원</t>
  </si>
  <si>
    <t>47.866 ℓ</t>
  </si>
  <si>
    <t>49,397 원</t>
  </si>
  <si>
    <t>457972**********</t>
  </si>
  <si>
    <t>949088**********</t>
  </si>
  <si>
    <t>200 점</t>
  </si>
  <si>
    <t>42.318 ℓ</t>
  </si>
  <si>
    <t>43,672 원</t>
  </si>
  <si>
    <t>461771**********</t>
  </si>
  <si>
    <t>하나카드</t>
  </si>
  <si>
    <t>57.140 ℓ</t>
  </si>
  <si>
    <t>58,968 원</t>
  </si>
  <si>
    <t>서울33아4506</t>
  </si>
  <si>
    <t>28.119 ℓ</t>
  </si>
  <si>
    <t>29,018 원</t>
  </si>
  <si>
    <t>184 점</t>
  </si>
  <si>
    <t>27.775 ℓ</t>
  </si>
  <si>
    <t>28,663 원</t>
  </si>
  <si>
    <t>553142**********</t>
  </si>
  <si>
    <t>현대법인카드</t>
  </si>
  <si>
    <t>178 점</t>
  </si>
  <si>
    <t>14.535 ℓ</t>
  </si>
  <si>
    <t>15,000 원</t>
  </si>
  <si>
    <t>356516**********</t>
  </si>
  <si>
    <t>54.612 ℓ</t>
  </si>
  <si>
    <t>56,359 원</t>
  </si>
  <si>
    <t>서울37바3696</t>
  </si>
  <si>
    <t>29.081 ℓ</t>
  </si>
  <si>
    <t>30,011 원</t>
  </si>
  <si>
    <t>489016**********</t>
  </si>
  <si>
    <t>34.245 ℓ</t>
  </si>
  <si>
    <t>35,340 원</t>
  </si>
  <si>
    <t>서울32사8130</t>
  </si>
  <si>
    <t>이창선</t>
  </si>
  <si>
    <t>548841**********</t>
  </si>
  <si>
    <t>221 점</t>
  </si>
  <si>
    <t>16.114 ℓ</t>
  </si>
  <si>
    <t>16,629 원</t>
  </si>
  <si>
    <t>73 점</t>
  </si>
  <si>
    <t>39.500 ℓ</t>
  </si>
  <si>
    <t>40,764 원</t>
  </si>
  <si>
    <t>625003**********</t>
  </si>
  <si>
    <t>24.219 ℓ</t>
  </si>
  <si>
    <t>24,994 원</t>
  </si>
  <si>
    <t>22 점</t>
  </si>
  <si>
    <t>941009**********</t>
  </si>
  <si>
    <t>19.900 ℓ</t>
  </si>
  <si>
    <t>20,536 원</t>
  </si>
  <si>
    <t>941051**********</t>
  </si>
  <si>
    <t>20.664 ℓ</t>
  </si>
  <si>
    <t>21,325 원</t>
  </si>
  <si>
    <t>서울34아3422</t>
  </si>
  <si>
    <t>95 점</t>
  </si>
  <si>
    <t>49.100 ℓ</t>
  </si>
  <si>
    <t>50,671 원</t>
  </si>
  <si>
    <t>546112**********</t>
  </si>
  <si>
    <t>46.549 ℓ</t>
  </si>
  <si>
    <t>48,038 원</t>
  </si>
  <si>
    <t>서울32바9983</t>
  </si>
  <si>
    <t>민세기</t>
  </si>
  <si>
    <t>36.799 ℓ</t>
  </si>
  <si>
    <t>37,976 원</t>
  </si>
  <si>
    <t>서울31바8112</t>
  </si>
  <si>
    <t>공영복</t>
  </si>
  <si>
    <t>352 점</t>
  </si>
  <si>
    <t>467009**********</t>
  </si>
  <si>
    <t>19.767 ℓ</t>
  </si>
  <si>
    <t>20,399 원</t>
  </si>
  <si>
    <t>46.652 ℓ</t>
  </si>
  <si>
    <t>48,144 원</t>
  </si>
  <si>
    <t>624331**********</t>
  </si>
  <si>
    <t>25.562 ℓ</t>
  </si>
  <si>
    <t>26,379 원</t>
  </si>
  <si>
    <t>548020**********</t>
  </si>
  <si>
    <t>24 점</t>
  </si>
  <si>
    <t>33.190 ℓ</t>
  </si>
  <si>
    <t>34,252 원</t>
  </si>
  <si>
    <t>944541**********</t>
  </si>
  <si>
    <t>31 점</t>
  </si>
  <si>
    <t>19.139 ℓ</t>
  </si>
  <si>
    <t>19,751 원</t>
  </si>
  <si>
    <t>47.300 ℓ</t>
  </si>
  <si>
    <t>48,813 원</t>
  </si>
  <si>
    <t>서울37바1762</t>
  </si>
  <si>
    <t>33.569 ℓ</t>
  </si>
  <si>
    <t>34,643 원</t>
  </si>
  <si>
    <t>서울34사2740</t>
  </si>
  <si>
    <t>153 점</t>
  </si>
  <si>
    <t>15.826 ℓ</t>
  </si>
  <si>
    <t>16,332 원</t>
  </si>
  <si>
    <t xml:space="preserve">    85우7418</t>
  </si>
  <si>
    <t>15 점</t>
  </si>
  <si>
    <t>28.158 ℓ</t>
  </si>
  <si>
    <t>29,059 원</t>
  </si>
  <si>
    <t>서울34아3435</t>
  </si>
  <si>
    <t>28.466 ℓ</t>
  </si>
  <si>
    <t>29,376 원</t>
  </si>
  <si>
    <t>서울34아3503</t>
  </si>
  <si>
    <t>29.860 ℓ</t>
  </si>
  <si>
    <t>30,815 원</t>
  </si>
  <si>
    <t>서울34아3434</t>
  </si>
  <si>
    <t>27.769 ℓ</t>
  </si>
  <si>
    <t>28,657 원</t>
  </si>
  <si>
    <t>126 점</t>
  </si>
  <si>
    <t>941181**********</t>
  </si>
  <si>
    <t>9 점</t>
  </si>
  <si>
    <t>40.049 ℓ</t>
  </si>
  <si>
    <t>41,330 원</t>
  </si>
  <si>
    <t>52.341 ℓ</t>
  </si>
  <si>
    <t>54,015 원</t>
  </si>
  <si>
    <t>400905**********</t>
  </si>
  <si>
    <t>24.986 ℓ</t>
  </si>
  <si>
    <t>25,785 원</t>
  </si>
  <si>
    <t>마감카드</t>
  </si>
  <si>
    <t>945120**********</t>
  </si>
  <si>
    <t>23 점</t>
  </si>
  <si>
    <t>31.997 ℓ</t>
  </si>
  <si>
    <t>33,020 원</t>
  </si>
  <si>
    <t>704 점</t>
  </si>
  <si>
    <t>14.159 ℓ</t>
  </si>
  <si>
    <t>14,612 원</t>
  </si>
  <si>
    <t>356517**********</t>
  </si>
  <si>
    <t>31.299 ℓ</t>
  </si>
  <si>
    <t>32,300 원</t>
  </si>
  <si>
    <t>540947**********</t>
  </si>
  <si>
    <t>202 점</t>
  </si>
  <si>
    <t>47.691 ℓ</t>
  </si>
  <si>
    <t>49,217 원</t>
  </si>
  <si>
    <t>426586**********</t>
  </si>
  <si>
    <t>23.179 ℓ</t>
  </si>
  <si>
    <t>23,920 원</t>
  </si>
  <si>
    <t xml:space="preserve">    87로6392</t>
  </si>
  <si>
    <t>27.899 ℓ</t>
  </si>
  <si>
    <t>28,791 원</t>
  </si>
  <si>
    <t>서울37바3698</t>
  </si>
  <si>
    <t>52.068 ℓ</t>
  </si>
  <si>
    <t>53,734 원</t>
  </si>
  <si>
    <t>512609**********</t>
  </si>
  <si>
    <t>현대 마스터</t>
  </si>
  <si>
    <t>28.744 ℓ</t>
  </si>
  <si>
    <t>29,663 원</t>
  </si>
  <si>
    <t>34.901 ℓ</t>
  </si>
  <si>
    <t>36,017 원</t>
  </si>
  <si>
    <t>943081**********</t>
  </si>
  <si>
    <t>33 점</t>
  </si>
  <si>
    <t>52.888 ℓ</t>
  </si>
  <si>
    <t>54,580 원</t>
  </si>
  <si>
    <t>16.495 ℓ</t>
  </si>
  <si>
    <t>17,022 원</t>
  </si>
  <si>
    <t>서울33아4507</t>
  </si>
  <si>
    <t>55.101 ℓ</t>
  </si>
  <si>
    <t>56,864 원</t>
  </si>
  <si>
    <t>40.539 ℓ</t>
  </si>
  <si>
    <t>41,836 원</t>
  </si>
  <si>
    <t>서울33사4181</t>
  </si>
  <si>
    <t>25.447 ℓ</t>
  </si>
  <si>
    <t>26,261 원</t>
  </si>
  <si>
    <t>13.431 ℓ</t>
  </si>
  <si>
    <t>13,860 원</t>
  </si>
  <si>
    <t>31.260 ℓ</t>
  </si>
  <si>
    <t>32,260 원</t>
  </si>
  <si>
    <t>서울32사6531</t>
  </si>
  <si>
    <t>남화범</t>
  </si>
  <si>
    <t>58.961 ℓ</t>
  </si>
  <si>
    <t>60,847 원</t>
  </si>
  <si>
    <t>463235**********</t>
  </si>
  <si>
    <t>45.182 ℓ</t>
  </si>
  <si>
    <t>46,627 원</t>
  </si>
  <si>
    <t>서울37바1763</t>
  </si>
  <si>
    <t>46.057 ℓ</t>
  </si>
  <si>
    <t>47,530 원</t>
  </si>
  <si>
    <t>54.273 ℓ</t>
  </si>
  <si>
    <t>56,009 원</t>
  </si>
  <si>
    <t>서울34사2761</t>
  </si>
  <si>
    <t>252 점</t>
  </si>
  <si>
    <t>32.989 ℓ</t>
  </si>
  <si>
    <t>34,044 원</t>
  </si>
  <si>
    <t>414520**********</t>
  </si>
  <si>
    <t>31.904 ℓ</t>
  </si>
  <si>
    <t>32,924 원</t>
  </si>
  <si>
    <t>서울34사2711</t>
  </si>
  <si>
    <t>39.506 ℓ</t>
  </si>
  <si>
    <t>40,770 원</t>
  </si>
  <si>
    <t>서울31자7439</t>
  </si>
  <si>
    <t>김경동</t>
  </si>
  <si>
    <t>28.367 ℓ</t>
  </si>
  <si>
    <t>29,274 원</t>
  </si>
  <si>
    <t>서울34아3498</t>
  </si>
  <si>
    <t>25.882 ℓ</t>
  </si>
  <si>
    <t>26,710 원</t>
  </si>
  <si>
    <t>944520**********</t>
  </si>
  <si>
    <t>55.419 ℓ</t>
  </si>
  <si>
    <t>57,192 원</t>
  </si>
  <si>
    <t>22.108 ℓ</t>
  </si>
  <si>
    <t>22,815 원</t>
  </si>
  <si>
    <t>23.115 ℓ</t>
  </si>
  <si>
    <t>23,854 원</t>
  </si>
  <si>
    <t>[0087](주)파워로지스틱스</t>
  </si>
  <si>
    <t xml:space="preserve">    68러0428</t>
  </si>
  <si>
    <t>79.144 ℓ</t>
  </si>
  <si>
    <t>81,676 원</t>
  </si>
  <si>
    <t>941064**********</t>
  </si>
  <si>
    <t>35.060 ℓ</t>
  </si>
  <si>
    <t>36,181 원</t>
  </si>
  <si>
    <t>서울33사4120</t>
  </si>
  <si>
    <t>53.523 ℓ</t>
  </si>
  <si>
    <t>55,235 원</t>
  </si>
  <si>
    <t>552194**********</t>
  </si>
  <si>
    <t>50 점</t>
  </si>
  <si>
    <t>48.739 ℓ</t>
  </si>
  <si>
    <t>50,298 원</t>
  </si>
  <si>
    <t>33.727 ℓ</t>
  </si>
  <si>
    <t>34,806 원</t>
  </si>
  <si>
    <t>서울33사4174</t>
  </si>
  <si>
    <t>29.058 ℓ</t>
  </si>
  <si>
    <t>29,987 원</t>
  </si>
  <si>
    <t>서울33사4150</t>
  </si>
  <si>
    <t>31.204 ℓ</t>
  </si>
  <si>
    <t>32,202 원</t>
  </si>
  <si>
    <t>44.441 ℓ</t>
  </si>
  <si>
    <t>45,863 원</t>
  </si>
  <si>
    <t>428909**********</t>
  </si>
  <si>
    <t>하나기업</t>
  </si>
  <si>
    <t>33.821 ℓ</t>
  </si>
  <si>
    <t>34,903 원</t>
  </si>
  <si>
    <t>서울34아3443</t>
  </si>
  <si>
    <t>효신교통</t>
  </si>
  <si>
    <t>53.432 ℓ</t>
  </si>
  <si>
    <t>55,141 원</t>
  </si>
  <si>
    <t>서울31아1925</t>
  </si>
  <si>
    <t>김광현</t>
  </si>
  <si>
    <t>523 점</t>
  </si>
  <si>
    <t>943646**********</t>
  </si>
  <si>
    <t>50.071 ℓ</t>
  </si>
  <si>
    <t>51,673 원</t>
  </si>
  <si>
    <t>20.790 ℓ</t>
  </si>
  <si>
    <t>21,455 원</t>
  </si>
  <si>
    <t>서울32바8421</t>
  </si>
  <si>
    <t>박갑수</t>
  </si>
  <si>
    <t>50.919 ℓ</t>
  </si>
  <si>
    <t>52,548 원</t>
  </si>
  <si>
    <t>518185**********</t>
  </si>
  <si>
    <t>47 점</t>
  </si>
  <si>
    <t>38.163 ℓ</t>
  </si>
  <si>
    <t>39,384 원</t>
  </si>
  <si>
    <t>서울34사2715</t>
  </si>
  <si>
    <t>29.008 ℓ</t>
  </si>
  <si>
    <t>29,936 원</t>
  </si>
  <si>
    <t>서울34아3474</t>
  </si>
  <si>
    <t>14.981 ℓ</t>
  </si>
  <si>
    <t>15,460 원</t>
  </si>
  <si>
    <t>68 점</t>
  </si>
  <si>
    <t>49.566 ℓ</t>
  </si>
  <si>
    <t>51,152 원</t>
  </si>
  <si>
    <t>379220*********</t>
  </si>
  <si>
    <t>46 점</t>
  </si>
  <si>
    <t>28.308 ℓ</t>
  </si>
  <si>
    <t>29,213 원</t>
  </si>
  <si>
    <t>서울31자5874</t>
  </si>
  <si>
    <t>이동식</t>
  </si>
  <si>
    <t>30.173 ℓ</t>
  </si>
  <si>
    <t>31,138 원</t>
  </si>
  <si>
    <t>949086**********</t>
  </si>
  <si>
    <t>27.539 ℓ</t>
  </si>
  <si>
    <t>28,420 원</t>
  </si>
  <si>
    <t>27.691 ℓ</t>
  </si>
  <si>
    <t>28,577 원</t>
  </si>
  <si>
    <t>36.461 ℓ</t>
  </si>
  <si>
    <t>37,627 원</t>
  </si>
  <si>
    <t>서울34아3452</t>
  </si>
  <si>
    <t>47.616 ℓ</t>
  </si>
  <si>
    <t>49,139 원</t>
  </si>
  <si>
    <t>222 점</t>
  </si>
  <si>
    <t>31.752 ℓ</t>
  </si>
  <si>
    <t>32,768 원</t>
  </si>
  <si>
    <t>558526**********</t>
  </si>
  <si>
    <t>61.492 ℓ</t>
  </si>
  <si>
    <t>63,459 원</t>
  </si>
  <si>
    <t>315 점</t>
  </si>
  <si>
    <t>28.608 ℓ</t>
  </si>
  <si>
    <t>29,523 원</t>
  </si>
  <si>
    <t>26.574 ℓ</t>
  </si>
  <si>
    <t>27,424 원</t>
  </si>
  <si>
    <t>23.094 ℓ</t>
  </si>
  <si>
    <t>23,833 원</t>
  </si>
  <si>
    <t>48.116 ℓ</t>
  </si>
  <si>
    <t>49,655 원</t>
  </si>
  <si>
    <t>538720**********</t>
  </si>
  <si>
    <t>39.616 ℓ</t>
  </si>
  <si>
    <t>40,883 원</t>
  </si>
  <si>
    <t>58.203 ℓ</t>
  </si>
  <si>
    <t>60,065 원</t>
  </si>
  <si>
    <t>서울32사6898</t>
  </si>
  <si>
    <t>박기형</t>
  </si>
  <si>
    <t>270 점</t>
  </si>
  <si>
    <t>29.463 ℓ</t>
  </si>
  <si>
    <t>30,405 원</t>
  </si>
  <si>
    <t>44.720 ℓ</t>
  </si>
  <si>
    <t>46,151 원</t>
  </si>
  <si>
    <t>서울33사4114</t>
  </si>
  <si>
    <t>29.675 ℓ</t>
  </si>
  <si>
    <t>30,624 원</t>
  </si>
  <si>
    <t>621003**********</t>
  </si>
  <si>
    <t>29.955 ℓ</t>
  </si>
  <si>
    <t>30,913 원</t>
  </si>
  <si>
    <t>서울33사5601</t>
  </si>
  <si>
    <t>61.313 ℓ</t>
  </si>
  <si>
    <t>63,275 원</t>
  </si>
  <si>
    <t>356415**********</t>
  </si>
  <si>
    <t>18.474 ℓ</t>
  </si>
  <si>
    <t>19,065 원</t>
  </si>
  <si>
    <t>24.560 ℓ</t>
  </si>
  <si>
    <t>25,345 원</t>
  </si>
  <si>
    <t>23.638 ℓ</t>
  </si>
  <si>
    <t>24,394 원</t>
  </si>
  <si>
    <t>60.649 ℓ</t>
  </si>
  <si>
    <t>60,467 원</t>
  </si>
  <si>
    <t xml:space="preserve">    70두5989</t>
  </si>
  <si>
    <t>박해룡</t>
  </si>
  <si>
    <t>377988*********</t>
  </si>
  <si>
    <t>378 점</t>
  </si>
  <si>
    <t>47.016 ℓ</t>
  </si>
  <si>
    <t>48,520 원</t>
  </si>
  <si>
    <t>43.725 ℓ</t>
  </si>
  <si>
    <t>45,124 원</t>
  </si>
  <si>
    <t>서울33아4553</t>
  </si>
  <si>
    <t>26.829 ℓ</t>
  </si>
  <si>
    <t>27,687 원</t>
  </si>
  <si>
    <t>서울33아4505</t>
  </si>
  <si>
    <t>53.025 ℓ</t>
  </si>
  <si>
    <t>52,865 원</t>
  </si>
  <si>
    <t xml:space="preserve">    78구0819</t>
  </si>
  <si>
    <t>신혜성</t>
  </si>
  <si>
    <t>30.869 ℓ</t>
  </si>
  <si>
    <t>31,856 원</t>
  </si>
  <si>
    <t>12.709 ℓ</t>
  </si>
  <si>
    <t>13,115 원</t>
  </si>
  <si>
    <t>서울31자7079</t>
  </si>
  <si>
    <t>이양영</t>
  </si>
  <si>
    <t>130 점</t>
  </si>
  <si>
    <t>31.281 ℓ</t>
  </si>
  <si>
    <t>32,281 원</t>
  </si>
  <si>
    <t>20.260 ℓ</t>
  </si>
  <si>
    <t>20,908 원</t>
  </si>
  <si>
    <t>15.438 ℓ</t>
  </si>
  <si>
    <t>15,932 원</t>
  </si>
  <si>
    <t>655614**********</t>
  </si>
  <si>
    <t>51.037 ℓ</t>
  </si>
  <si>
    <t>52,670 원</t>
  </si>
  <si>
    <t>29.302 ℓ</t>
  </si>
  <si>
    <t>30,239 원</t>
  </si>
  <si>
    <t>서울33사4118</t>
  </si>
  <si>
    <t>31.054 ℓ</t>
  </si>
  <si>
    <t>32,047 원</t>
  </si>
  <si>
    <t>53.627 ℓ</t>
  </si>
  <si>
    <t>55,343 원</t>
  </si>
  <si>
    <t>11.076 ℓ</t>
  </si>
  <si>
    <t>11,430 원</t>
  </si>
  <si>
    <t>59.709 ℓ</t>
  </si>
  <si>
    <t>61,619 원</t>
  </si>
  <si>
    <t>20.653 ℓ</t>
  </si>
  <si>
    <t>21,313 원</t>
  </si>
  <si>
    <t>서울34사2735</t>
  </si>
  <si>
    <t>35.007 ℓ</t>
  </si>
  <si>
    <t>36,127 원</t>
  </si>
  <si>
    <t>서울31사3556</t>
  </si>
  <si>
    <t>이석근</t>
  </si>
  <si>
    <t>47.957 ℓ</t>
  </si>
  <si>
    <t>49,491 원</t>
  </si>
  <si>
    <t>25.173 ℓ</t>
  </si>
  <si>
    <t>25,978 원</t>
  </si>
  <si>
    <t>32.085 ℓ</t>
  </si>
  <si>
    <t>33,111 원</t>
  </si>
  <si>
    <t>서울31바7488</t>
  </si>
  <si>
    <t>김국현</t>
  </si>
  <si>
    <t>314 점</t>
  </si>
  <si>
    <t>52.718 ℓ</t>
  </si>
  <si>
    <t>54,404 원</t>
  </si>
  <si>
    <t>341 점</t>
  </si>
  <si>
    <t>29.785 ℓ</t>
  </si>
  <si>
    <t>30,738 원</t>
  </si>
  <si>
    <t>24.146 ℓ</t>
  </si>
  <si>
    <t>24,918 원</t>
  </si>
  <si>
    <t>473867**********</t>
  </si>
  <si>
    <t>24.289 ℓ</t>
  </si>
  <si>
    <t>25,066 원</t>
  </si>
  <si>
    <t>45.230 ℓ</t>
  </si>
  <si>
    <t>46,677 원</t>
  </si>
  <si>
    <t>12.479 ℓ</t>
  </si>
  <si>
    <t>12,878 원</t>
  </si>
  <si>
    <t xml:space="preserve">    73라3688</t>
  </si>
  <si>
    <t>373라3688</t>
  </si>
  <si>
    <t>76 점</t>
  </si>
  <si>
    <t>20.179 ℓ</t>
  </si>
  <si>
    <t>20,824 원</t>
  </si>
  <si>
    <t xml:space="preserve">    73라3677</t>
  </si>
  <si>
    <t>373라3677</t>
  </si>
  <si>
    <t>57.242 ℓ</t>
  </si>
  <si>
    <t>59,073 원</t>
  </si>
  <si>
    <t>28.628 ℓ</t>
  </si>
  <si>
    <t>29,544 원</t>
  </si>
  <si>
    <t>27.682 ℓ</t>
  </si>
  <si>
    <t>28,567 원</t>
  </si>
  <si>
    <t>서울33사4102</t>
  </si>
  <si>
    <t>29.662 ℓ</t>
  </si>
  <si>
    <t>30,611 원</t>
  </si>
  <si>
    <t>서울33사4187</t>
  </si>
  <si>
    <t>433028**********</t>
  </si>
  <si>
    <t>현대 비자</t>
  </si>
  <si>
    <t>46.262 ℓ</t>
  </si>
  <si>
    <t>47,742 원</t>
  </si>
  <si>
    <t>서울33아4532</t>
  </si>
  <si>
    <t>23.256 ℓ</t>
  </si>
  <si>
    <t>24,000 원</t>
  </si>
  <si>
    <t>서울33사5566</t>
  </si>
  <si>
    <t>40.546 ℓ</t>
  </si>
  <si>
    <t>41,843 원</t>
  </si>
  <si>
    <t>서울38아4615</t>
  </si>
  <si>
    <t>이승기</t>
  </si>
  <si>
    <t>42.346 ℓ</t>
  </si>
  <si>
    <t>43,701 원</t>
  </si>
  <si>
    <t>53.553 ℓ</t>
  </si>
  <si>
    <t>55,266 원</t>
  </si>
  <si>
    <t>26.878 ℓ</t>
  </si>
  <si>
    <t>27,738 원</t>
  </si>
  <si>
    <t>서울34아3507</t>
  </si>
  <si>
    <t>15.255 ℓ</t>
  </si>
  <si>
    <t>15,743 원</t>
  </si>
  <si>
    <t>27.003 ℓ</t>
  </si>
  <si>
    <t>27,867 원</t>
  </si>
  <si>
    <t>25.180 ℓ</t>
  </si>
  <si>
    <t>25,985 원</t>
  </si>
  <si>
    <t>서울31자2198</t>
  </si>
  <si>
    <t>박성석</t>
  </si>
  <si>
    <t>32.264 ℓ</t>
  </si>
  <si>
    <t>33,296 원</t>
  </si>
  <si>
    <t>서울33사4164</t>
  </si>
  <si>
    <t>21.862 ℓ</t>
  </si>
  <si>
    <t>22,561 원</t>
  </si>
  <si>
    <t>34.119 ℓ</t>
  </si>
  <si>
    <t>35,210 원</t>
  </si>
  <si>
    <t>서울33사4153</t>
  </si>
  <si>
    <t>40.504 ℓ</t>
  </si>
  <si>
    <t>41,800 원</t>
  </si>
  <si>
    <t>서울32사7357</t>
  </si>
  <si>
    <t>김길현</t>
  </si>
  <si>
    <t>31.199 ℓ</t>
  </si>
  <si>
    <t>32,197 원</t>
  </si>
  <si>
    <t>서울33사4104</t>
  </si>
  <si>
    <t>30.360 ℓ</t>
  </si>
  <si>
    <t>31,331 원</t>
  </si>
  <si>
    <t>서울33사4128</t>
  </si>
  <si>
    <t>muffin P</t>
  </si>
  <si>
    <t>1.938 ℓ</t>
  </si>
  <si>
    <t>2,000 원</t>
  </si>
  <si>
    <t>37.062 ℓ</t>
  </si>
  <si>
    <t>38,248 원</t>
  </si>
  <si>
    <t>516453**********</t>
  </si>
  <si>
    <t>35.335 ℓ</t>
  </si>
  <si>
    <t>36,465 원</t>
  </si>
  <si>
    <t>서울33아4515</t>
  </si>
  <si>
    <t>53.172 ℓ</t>
  </si>
  <si>
    <t>54,873 원</t>
  </si>
  <si>
    <t>465887**********</t>
  </si>
  <si>
    <t>신한프리미엄</t>
  </si>
  <si>
    <t>44.432 ℓ</t>
  </si>
  <si>
    <t>45,853 원</t>
  </si>
  <si>
    <t>60.797 ℓ</t>
  </si>
  <si>
    <t>62,742 원</t>
  </si>
  <si>
    <t>467309**********</t>
  </si>
  <si>
    <t>391 점</t>
  </si>
  <si>
    <t>50.801 ℓ</t>
  </si>
  <si>
    <t>52,426 원</t>
  </si>
  <si>
    <t>431164**********</t>
  </si>
  <si>
    <t>36.501 ℓ</t>
  </si>
  <si>
    <t>37,669 원</t>
  </si>
  <si>
    <t>서울33사4113</t>
  </si>
  <si>
    <t>49.615 ℓ</t>
  </si>
  <si>
    <t>51,202 원</t>
  </si>
  <si>
    <t>554959**********</t>
  </si>
  <si>
    <t>485480**********</t>
  </si>
  <si>
    <t>57.910 ℓ</t>
  </si>
  <si>
    <t>59,763 원</t>
  </si>
  <si>
    <t>30.359 ℓ</t>
  </si>
  <si>
    <t>31,330 원</t>
  </si>
  <si>
    <t>서울32사6129</t>
  </si>
  <si>
    <t>김선업</t>
  </si>
  <si>
    <t>43.760 ℓ</t>
  </si>
  <si>
    <t>45,160 원</t>
  </si>
  <si>
    <t>서울34사2787</t>
  </si>
  <si>
    <t>31.118 ℓ</t>
  </si>
  <si>
    <t>32,113 원</t>
  </si>
  <si>
    <t>서울38아6534</t>
  </si>
  <si>
    <t>박다진</t>
  </si>
  <si>
    <t>32.818 ℓ</t>
  </si>
  <si>
    <t>33,868 원</t>
  </si>
  <si>
    <t>서울31자5787</t>
  </si>
  <si>
    <t>박환균</t>
  </si>
  <si>
    <t>49.357 ℓ</t>
  </si>
  <si>
    <t>50,936 원</t>
  </si>
  <si>
    <t>47.232 ℓ</t>
  </si>
  <si>
    <t>48,743 원</t>
  </si>
  <si>
    <t>서울37바3697</t>
  </si>
  <si>
    <t>57.986 ℓ</t>
  </si>
  <si>
    <t>59,841 원</t>
  </si>
  <si>
    <t>379349*********</t>
  </si>
  <si>
    <t>경남비씨카드</t>
  </si>
  <si>
    <t>42.744 ℓ</t>
  </si>
  <si>
    <t>44,111 원</t>
  </si>
  <si>
    <t>서울33아4551</t>
  </si>
  <si>
    <t>56.523 ℓ</t>
  </si>
  <si>
    <t>58,331 원</t>
  </si>
  <si>
    <t>55.873 ℓ</t>
  </si>
  <si>
    <t>57,660 원</t>
  </si>
  <si>
    <t>서울33사4161</t>
  </si>
  <si>
    <t>40.505 ℓ</t>
  </si>
  <si>
    <t>41,801 원</t>
  </si>
  <si>
    <t>서울31바6372</t>
  </si>
  <si>
    <t>30.073 ℓ</t>
  </si>
  <si>
    <t>31,035 원</t>
  </si>
  <si>
    <t>21.730 ℓ</t>
  </si>
  <si>
    <t>22,425 원</t>
  </si>
  <si>
    <t>서울34아3436</t>
  </si>
  <si>
    <t>47.031 ℓ</t>
  </si>
  <si>
    <t>48,535 원</t>
  </si>
  <si>
    <t>서울34사2755</t>
  </si>
  <si>
    <t>29.177 ℓ</t>
  </si>
  <si>
    <t>30,110 원</t>
  </si>
  <si>
    <t>35.208 ℓ</t>
  </si>
  <si>
    <t>36,334 원</t>
  </si>
  <si>
    <t>서울33사4172</t>
  </si>
  <si>
    <t>25.011 ℓ</t>
  </si>
  <si>
    <t>25,811 원</t>
  </si>
  <si>
    <t>16.544 ℓ</t>
  </si>
  <si>
    <t>17,073 원</t>
  </si>
  <si>
    <t>쿠    폰</t>
  </si>
  <si>
    <t>4.845 ℓ</t>
  </si>
  <si>
    <t>5,000 원</t>
  </si>
  <si>
    <t>11.699 ℓ</t>
  </si>
  <si>
    <t>12,073 원</t>
  </si>
  <si>
    <t>4.909 ℓ</t>
  </si>
  <si>
    <t>5,066 원</t>
  </si>
  <si>
    <t>22.732 ℓ</t>
  </si>
  <si>
    <t>23,459 원</t>
  </si>
  <si>
    <t>219 점</t>
  </si>
  <si>
    <t>50.828 ℓ</t>
  </si>
  <si>
    <t>52,454 원</t>
  </si>
  <si>
    <t>서울33사4171</t>
  </si>
  <si>
    <t>49.872 ℓ</t>
  </si>
  <si>
    <t>51,467 원</t>
  </si>
  <si>
    <t>서울33사4151</t>
  </si>
  <si>
    <t>29.308 ℓ</t>
  </si>
  <si>
    <t>30,245 원</t>
  </si>
  <si>
    <t>34.911 ℓ</t>
  </si>
  <si>
    <t>36,028 원</t>
  </si>
  <si>
    <t>35.640 ℓ</t>
  </si>
  <si>
    <t>36,780 원</t>
  </si>
  <si>
    <t>44.169 ℓ</t>
  </si>
  <si>
    <t>45,582 원</t>
  </si>
  <si>
    <t>서울31사2171</t>
  </si>
  <si>
    <t>박문수</t>
  </si>
  <si>
    <t>24.935 ℓ</t>
  </si>
  <si>
    <t>25,732 원</t>
  </si>
  <si>
    <t>46.131 ℓ</t>
  </si>
  <si>
    <t>47,607 원</t>
  </si>
  <si>
    <t>433692**********</t>
  </si>
  <si>
    <t>297 점</t>
  </si>
  <si>
    <t>24.510 ℓ</t>
  </si>
  <si>
    <t>25,294 원</t>
  </si>
  <si>
    <t>39.533 ℓ</t>
  </si>
  <si>
    <t>40,798 원</t>
  </si>
  <si>
    <t>서울32아1401</t>
  </si>
  <si>
    <t>박춘식</t>
  </si>
  <si>
    <t>380 점</t>
  </si>
  <si>
    <t>39.319 ℓ</t>
  </si>
  <si>
    <t>40,577 원</t>
  </si>
  <si>
    <t>서울34사2776</t>
  </si>
  <si>
    <t>19.423 ℓ</t>
  </si>
  <si>
    <t>20,044 원</t>
  </si>
  <si>
    <t>54.034 ℓ</t>
  </si>
  <si>
    <t>55,763 원</t>
  </si>
  <si>
    <t>서울34사2763</t>
  </si>
  <si>
    <t>248 점</t>
  </si>
  <si>
    <t>38.459 ℓ</t>
  </si>
  <si>
    <t>39,689 원</t>
  </si>
  <si>
    <t>서울33사4124</t>
  </si>
  <si>
    <t>45.536 ℓ</t>
  </si>
  <si>
    <t>46,993 원</t>
  </si>
  <si>
    <t>36.388 ℓ</t>
  </si>
  <si>
    <t>37,552 원</t>
  </si>
  <si>
    <t>234 점</t>
  </si>
  <si>
    <t>61.402 ℓ</t>
  </si>
  <si>
    <t>63,366 원</t>
  </si>
  <si>
    <t>서울34사2750</t>
  </si>
  <si>
    <t>284 점</t>
  </si>
  <si>
    <t>46.382 ℓ</t>
  </si>
  <si>
    <t>47,866 원</t>
  </si>
  <si>
    <t>서울34아3472</t>
  </si>
  <si>
    <t>25.109 ℓ</t>
  </si>
  <si>
    <t>25,912 원</t>
  </si>
  <si>
    <t>398 점</t>
  </si>
  <si>
    <t>24.521 ℓ</t>
  </si>
  <si>
    <t>25,305 원</t>
  </si>
  <si>
    <t>31.633 ℓ</t>
  </si>
  <si>
    <t>32,645 원</t>
  </si>
  <si>
    <t>62.003 ℓ</t>
  </si>
  <si>
    <t>63,987 원</t>
  </si>
  <si>
    <t>서울33사4156</t>
  </si>
  <si>
    <t>37.300 ℓ</t>
  </si>
  <si>
    <t>38,493 원</t>
  </si>
  <si>
    <t>52.196 ℓ</t>
  </si>
  <si>
    <t>53,866 원</t>
  </si>
  <si>
    <t>44.764 ℓ</t>
  </si>
  <si>
    <t>46,196 원</t>
  </si>
  <si>
    <t>서울32자2332</t>
  </si>
  <si>
    <t>전윤식</t>
  </si>
  <si>
    <t>32.786 ℓ</t>
  </si>
  <si>
    <t>33,835 원</t>
  </si>
  <si>
    <t>46.052 ℓ</t>
  </si>
  <si>
    <t>47,525 원</t>
  </si>
  <si>
    <t>59.388 ℓ</t>
  </si>
  <si>
    <t>61,288 원</t>
  </si>
  <si>
    <t>서울33사4108</t>
  </si>
  <si>
    <t>19.533 ℓ</t>
  </si>
  <si>
    <t>20,158 원</t>
  </si>
  <si>
    <t>36.720 ℓ</t>
  </si>
  <si>
    <t>37,895 원</t>
  </si>
  <si>
    <t>40.172 ℓ</t>
  </si>
  <si>
    <t>41,457 원</t>
  </si>
  <si>
    <t>44.882 ℓ</t>
  </si>
  <si>
    <t>46,318 원</t>
  </si>
  <si>
    <t>35.894 ℓ</t>
  </si>
  <si>
    <t>37,042 원</t>
  </si>
  <si>
    <t>34.338 ℓ</t>
  </si>
  <si>
    <t>35,436 원</t>
  </si>
  <si>
    <t>30.731 ℓ</t>
  </si>
  <si>
    <t>31,714 원</t>
  </si>
  <si>
    <t>36.909 ℓ</t>
  </si>
  <si>
    <t>38,090 원</t>
  </si>
  <si>
    <t>32.206 ℓ</t>
  </si>
  <si>
    <t>33,236 원</t>
  </si>
  <si>
    <t>52.126 ℓ</t>
  </si>
  <si>
    <t>53,794 원</t>
  </si>
  <si>
    <t>49.585 ℓ</t>
  </si>
  <si>
    <t>51,171 원</t>
  </si>
  <si>
    <t>20.714 ℓ</t>
  </si>
  <si>
    <t>21,376 원</t>
  </si>
  <si>
    <t>36.714 ℓ</t>
  </si>
  <si>
    <t>37,888 원</t>
  </si>
  <si>
    <t>370 점</t>
  </si>
  <si>
    <t>46.428 ℓ</t>
  </si>
  <si>
    <t>47,913 원</t>
  </si>
  <si>
    <t>35.100 ℓ</t>
  </si>
  <si>
    <t>36,223 원</t>
  </si>
  <si>
    <t>40.353 ℓ</t>
  </si>
  <si>
    <t>41,644 원</t>
  </si>
  <si>
    <t>28.414 ℓ</t>
  </si>
  <si>
    <t>29,323 원</t>
  </si>
  <si>
    <t>37.823 ℓ</t>
  </si>
  <si>
    <t>39,033 원</t>
  </si>
  <si>
    <t>35.968 ℓ</t>
  </si>
  <si>
    <t>37,118 원</t>
  </si>
  <si>
    <t>40.856 ℓ</t>
  </si>
  <si>
    <t>42,163 원</t>
  </si>
  <si>
    <t>서울33아4513</t>
  </si>
  <si>
    <t>28.601 ℓ</t>
  </si>
  <si>
    <t>29,516 원</t>
  </si>
  <si>
    <t>11.767 ℓ</t>
  </si>
  <si>
    <t>12,143 원</t>
  </si>
  <si>
    <t>서울31사9491</t>
  </si>
  <si>
    <t>김창수</t>
  </si>
  <si>
    <t>55 점</t>
  </si>
  <si>
    <t>23.694 ℓ</t>
  </si>
  <si>
    <t>24,452 원</t>
  </si>
  <si>
    <t>40.793 ℓ</t>
  </si>
  <si>
    <t>42,098 원</t>
  </si>
  <si>
    <t>210 점</t>
  </si>
  <si>
    <t>37.583 ℓ</t>
  </si>
  <si>
    <t>38,785 원</t>
  </si>
  <si>
    <t>33.605 ℓ</t>
  </si>
  <si>
    <t>34,680 원</t>
  </si>
  <si>
    <t>서울34아3502</t>
  </si>
  <si>
    <t>46.491 ℓ</t>
  </si>
  <si>
    <t>47,978 원</t>
  </si>
  <si>
    <t>33.434 ℓ</t>
  </si>
  <si>
    <t>34,503 원</t>
  </si>
  <si>
    <t>31.680 ℓ</t>
  </si>
  <si>
    <t>32,693 원</t>
  </si>
  <si>
    <t>46.979 ℓ</t>
  </si>
  <si>
    <t>48,482 원</t>
  </si>
  <si>
    <t>서울33사5605</t>
  </si>
  <si>
    <t>38.411 ℓ</t>
  </si>
  <si>
    <t>39,640 원</t>
  </si>
  <si>
    <t>195 점</t>
  </si>
  <si>
    <t>37.878 ℓ</t>
  </si>
  <si>
    <t>39,090 원</t>
  </si>
  <si>
    <t>371 점</t>
  </si>
  <si>
    <t>23.945 ℓ</t>
  </si>
  <si>
    <t>24,711 원</t>
  </si>
  <si>
    <t>57.289 ℓ</t>
  </si>
  <si>
    <t>59,122 원</t>
  </si>
  <si>
    <t>서울34아3427</t>
  </si>
  <si>
    <t>29.521 ℓ</t>
  </si>
  <si>
    <t>30,465 원</t>
  </si>
  <si>
    <t>45.761 ℓ</t>
  </si>
  <si>
    <t>47,225 원</t>
  </si>
  <si>
    <t>212 점</t>
  </si>
  <si>
    <t>36.351 ℓ</t>
  </si>
  <si>
    <t>37,514 원</t>
  </si>
  <si>
    <t>29.311 ℓ</t>
  </si>
  <si>
    <t>30,248 원</t>
  </si>
  <si>
    <t>50.940 ℓ</t>
  </si>
  <si>
    <t>52,570 원</t>
  </si>
  <si>
    <t>16.184 ℓ</t>
  </si>
  <si>
    <t>16,701 원</t>
  </si>
  <si>
    <t>31.727 ℓ</t>
  </si>
  <si>
    <t>32,742 원</t>
  </si>
  <si>
    <t>34.784 ℓ</t>
  </si>
  <si>
    <t>35,897 원</t>
  </si>
  <si>
    <t>42.077 ℓ</t>
  </si>
  <si>
    <t>43,423 원</t>
  </si>
  <si>
    <t>서울34사2704</t>
  </si>
  <si>
    <t>43.418 ℓ</t>
  </si>
  <si>
    <t>44,807 원</t>
  </si>
  <si>
    <t>32.700 ℓ</t>
  </si>
  <si>
    <t>33,746 원</t>
  </si>
  <si>
    <t>47.599 ℓ</t>
  </si>
  <si>
    <t>49,122 원</t>
  </si>
  <si>
    <t>서울33사4159</t>
  </si>
  <si>
    <t>52.734 ℓ</t>
  </si>
  <si>
    <t>54,421 원</t>
  </si>
  <si>
    <t>32.971 ℓ</t>
  </si>
  <si>
    <t>34,026 원</t>
  </si>
  <si>
    <t>서울34아3458</t>
  </si>
  <si>
    <t>407423**********</t>
  </si>
  <si>
    <t>45.276 ℓ</t>
  </si>
  <si>
    <t>46,724 원</t>
  </si>
  <si>
    <t>37.046 ℓ</t>
  </si>
  <si>
    <t>38,231 원</t>
  </si>
  <si>
    <t>36.105 ℓ</t>
  </si>
  <si>
    <t>37,260 원</t>
  </si>
  <si>
    <t>28.246 ℓ</t>
  </si>
  <si>
    <t>29,149 원</t>
  </si>
  <si>
    <t>32.610 ℓ</t>
  </si>
  <si>
    <t>33,653 원</t>
  </si>
  <si>
    <t>27.385 ℓ</t>
  </si>
  <si>
    <t>28,261 원</t>
  </si>
  <si>
    <t>46.547 ℓ</t>
  </si>
  <si>
    <t>48,036 원</t>
  </si>
  <si>
    <t>서울34아3415</t>
  </si>
  <si>
    <t>30.945 ℓ</t>
  </si>
  <si>
    <t>31,935 원</t>
  </si>
  <si>
    <t>32.654 ℓ</t>
  </si>
  <si>
    <t>33,698 원</t>
  </si>
  <si>
    <t>20.904 ℓ</t>
  </si>
  <si>
    <t>21,572 원</t>
  </si>
  <si>
    <t>45.079 ℓ</t>
  </si>
  <si>
    <t>46,521 원</t>
  </si>
  <si>
    <t>37.630 ℓ</t>
  </si>
  <si>
    <t>38,834 원</t>
  </si>
  <si>
    <t>35 점</t>
  </si>
  <si>
    <t>35.134 ℓ</t>
  </si>
  <si>
    <t>36,258 원</t>
  </si>
  <si>
    <t>23.193 ℓ</t>
  </si>
  <si>
    <t>23,935 원</t>
  </si>
  <si>
    <t>33.506 ℓ</t>
  </si>
  <si>
    <t>34,578 원</t>
  </si>
  <si>
    <t>22.765 ℓ</t>
  </si>
  <si>
    <t>23,493 원</t>
  </si>
  <si>
    <t>104 점</t>
  </si>
  <si>
    <t>47.708 ℓ</t>
  </si>
  <si>
    <t>49,234 원</t>
  </si>
  <si>
    <t>서울34사2710</t>
  </si>
  <si>
    <t>28.753 ℓ</t>
  </si>
  <si>
    <t>29,673 원</t>
  </si>
  <si>
    <t>38.125 ℓ</t>
  </si>
  <si>
    <t>39,345 원</t>
  </si>
  <si>
    <t>서울37바1766</t>
  </si>
  <si>
    <t>28.896 ℓ</t>
  </si>
  <si>
    <t>29,820 원</t>
  </si>
  <si>
    <t>서울34아3406</t>
  </si>
  <si>
    <t>30.277 ℓ</t>
  </si>
  <si>
    <t>31,245 원</t>
  </si>
  <si>
    <t>31.677 ℓ</t>
  </si>
  <si>
    <t>32,690 원</t>
  </si>
  <si>
    <t>33.476 ℓ</t>
  </si>
  <si>
    <t>34,547 원</t>
  </si>
  <si>
    <t>서울34사2707</t>
  </si>
  <si>
    <t>20.526 ℓ</t>
  </si>
  <si>
    <t>21,182 원</t>
  </si>
  <si>
    <t>26.734 ℓ</t>
  </si>
  <si>
    <t>27,589 원</t>
  </si>
  <si>
    <t>40.210 ℓ</t>
  </si>
  <si>
    <t>41,496 원</t>
  </si>
  <si>
    <t>34.895 ℓ</t>
  </si>
  <si>
    <t>36,011 원</t>
  </si>
  <si>
    <t>28.636 ℓ</t>
  </si>
  <si>
    <t>29,552 원</t>
  </si>
  <si>
    <t>서울33사4126</t>
  </si>
  <si>
    <t>40.359 ℓ</t>
  </si>
  <si>
    <t>41,650 원</t>
  </si>
  <si>
    <t>서울34아3469</t>
  </si>
  <si>
    <t>10.832 ℓ</t>
  </si>
  <si>
    <t>11,178 원</t>
  </si>
  <si>
    <t>34.471 ℓ</t>
  </si>
  <si>
    <t>35,574 원</t>
  </si>
  <si>
    <t>24.859 ℓ</t>
  </si>
  <si>
    <t>25,654 원</t>
  </si>
  <si>
    <t>31.319 ℓ</t>
  </si>
  <si>
    <t>32,321 원</t>
  </si>
  <si>
    <t>33.148 ℓ</t>
  </si>
  <si>
    <t>34,208 원</t>
  </si>
  <si>
    <t>27.990 ℓ</t>
  </si>
  <si>
    <t>28,885 원</t>
  </si>
  <si>
    <t>42.877 ℓ</t>
  </si>
  <si>
    <t>44,249 원</t>
  </si>
  <si>
    <t>48.610 ℓ</t>
  </si>
  <si>
    <t>50,165 원</t>
  </si>
  <si>
    <t>33.682 ℓ</t>
  </si>
  <si>
    <t>34,759 원</t>
  </si>
  <si>
    <t>14 점</t>
  </si>
  <si>
    <t>44.048 ℓ</t>
  </si>
  <si>
    <t>45,457 원</t>
  </si>
  <si>
    <t>서울33사5595</t>
  </si>
  <si>
    <t>33.913 ℓ</t>
  </si>
  <si>
    <t>34,998 원</t>
  </si>
  <si>
    <t>40.028 ℓ</t>
  </si>
  <si>
    <t>41,308 원</t>
  </si>
  <si>
    <t>49.355 ℓ</t>
  </si>
  <si>
    <t>50,934 원</t>
  </si>
  <si>
    <t>50.707 ℓ</t>
  </si>
  <si>
    <t>52,329 원</t>
  </si>
  <si>
    <t>서울33사4105</t>
  </si>
  <si>
    <t>31.065 ℓ</t>
  </si>
  <si>
    <t>32,059 원</t>
  </si>
  <si>
    <t>41.687 ℓ</t>
  </si>
  <si>
    <t>43,020 원</t>
  </si>
  <si>
    <t>37.006 ℓ</t>
  </si>
  <si>
    <t>38,190 원</t>
  </si>
  <si>
    <t>47.511 ℓ</t>
  </si>
  <si>
    <t>49,031 원</t>
  </si>
  <si>
    <t>서울33사5541</t>
  </si>
  <si>
    <t>39.791 ℓ</t>
  </si>
  <si>
    <t>41,064 원</t>
  </si>
  <si>
    <t>34.623 ℓ</t>
  </si>
  <si>
    <t>35,730 원</t>
  </si>
  <si>
    <t>38.165 ℓ</t>
  </si>
  <si>
    <t>39,386 원</t>
  </si>
  <si>
    <t>558738**********</t>
  </si>
  <si>
    <t>35.591 ℓ</t>
  </si>
  <si>
    <t>36,729 원</t>
  </si>
  <si>
    <t>23.720 ℓ</t>
  </si>
  <si>
    <t>24,479 원</t>
  </si>
  <si>
    <t>51.084 ℓ</t>
  </si>
  <si>
    <t>52,718 원</t>
  </si>
  <si>
    <t>서울33사4169</t>
  </si>
  <si>
    <t>43.782 ℓ</t>
  </si>
  <si>
    <t>45,183 원</t>
  </si>
  <si>
    <t>44.027 ℓ</t>
  </si>
  <si>
    <t>45,435 원</t>
  </si>
  <si>
    <t>36.978 ℓ</t>
  </si>
  <si>
    <t>38,161 원</t>
  </si>
  <si>
    <t>서울33아4542</t>
  </si>
  <si>
    <t>42.383 ℓ</t>
  </si>
  <si>
    <t>43,739 원</t>
  </si>
  <si>
    <t>서울34아3414</t>
  </si>
  <si>
    <t>30.392 ℓ</t>
  </si>
  <si>
    <t>31,364 원</t>
  </si>
  <si>
    <t>38.816 ℓ</t>
  </si>
  <si>
    <t>40,058 원</t>
  </si>
  <si>
    <t>32.236 ℓ</t>
  </si>
  <si>
    <t>33,267 원</t>
  </si>
  <si>
    <t>39.060 ℓ</t>
  </si>
  <si>
    <t>40,309 원</t>
  </si>
  <si>
    <t>40.160 ℓ</t>
  </si>
  <si>
    <t>41,445 원</t>
  </si>
  <si>
    <t>41.336 ℓ</t>
  </si>
  <si>
    <t>42,658 원</t>
  </si>
  <si>
    <t>서울34아3488</t>
  </si>
  <si>
    <t>35.095 ℓ</t>
  </si>
  <si>
    <t>36,218 원</t>
  </si>
  <si>
    <t>31.527 ℓ</t>
  </si>
  <si>
    <t>32,535 원</t>
  </si>
  <si>
    <t>32.252 ℓ</t>
  </si>
  <si>
    <t>33,284 원</t>
  </si>
  <si>
    <t>37.120 ℓ</t>
  </si>
  <si>
    <t>38,307 원</t>
  </si>
  <si>
    <t>39.390 ℓ</t>
  </si>
  <si>
    <t>40,650 원</t>
  </si>
  <si>
    <t>서울37바1760</t>
  </si>
  <si>
    <t>34.673 ℓ</t>
  </si>
  <si>
    <t>35,782 원</t>
  </si>
  <si>
    <t>20.423 ℓ</t>
  </si>
  <si>
    <t>21,076 원</t>
  </si>
  <si>
    <t>33.677 ℓ</t>
  </si>
  <si>
    <t>34,754 원</t>
  </si>
  <si>
    <t>37.191 ℓ</t>
  </si>
  <si>
    <t>38,381 원</t>
  </si>
  <si>
    <t>21.200 ℓ</t>
  </si>
  <si>
    <t>21,878 원</t>
  </si>
  <si>
    <t>45.662 ℓ</t>
  </si>
  <si>
    <t>47,123 원</t>
  </si>
  <si>
    <t>33.162 ℓ</t>
  </si>
  <si>
    <t>34,223 원</t>
  </si>
  <si>
    <t>43.410 ℓ</t>
  </si>
  <si>
    <t>44,799 원</t>
  </si>
  <si>
    <t>18.763 ℓ</t>
  </si>
  <si>
    <t>19,363 원</t>
  </si>
  <si>
    <t>서울33아4537</t>
  </si>
  <si>
    <t>31.380 ℓ</t>
  </si>
  <si>
    <t>32,384 원</t>
  </si>
  <si>
    <t>32.268 ℓ</t>
  </si>
  <si>
    <t>33,300 원</t>
  </si>
  <si>
    <t>26.709 ℓ</t>
  </si>
  <si>
    <t>27,563 원</t>
  </si>
  <si>
    <t>54.050 ℓ</t>
  </si>
  <si>
    <t>55,779 원</t>
  </si>
  <si>
    <t>552576**********</t>
  </si>
  <si>
    <t>347 점</t>
  </si>
  <si>
    <t>33.487 ℓ</t>
  </si>
  <si>
    <t>34,558 원</t>
  </si>
  <si>
    <t>39.740 ℓ</t>
  </si>
  <si>
    <t>41,011 원</t>
  </si>
  <si>
    <t>48.734 ℓ</t>
  </si>
  <si>
    <t>50,293 원</t>
  </si>
  <si>
    <t>40.298 ℓ</t>
  </si>
  <si>
    <t>41,587 원</t>
  </si>
  <si>
    <t>53.766 ℓ</t>
  </si>
  <si>
    <t>55,486 원</t>
  </si>
  <si>
    <t>37.471 ℓ</t>
  </si>
  <si>
    <t>38,670 원</t>
  </si>
  <si>
    <t>31.338 ℓ</t>
  </si>
  <si>
    <t>32,340 원</t>
  </si>
  <si>
    <t>39.905 ℓ</t>
  </si>
  <si>
    <t>41,181 원</t>
  </si>
  <si>
    <t>30.716 ℓ</t>
  </si>
  <si>
    <t>31,698 원</t>
  </si>
  <si>
    <t>35.499 ℓ</t>
  </si>
  <si>
    <t>36,634 원</t>
  </si>
  <si>
    <t>서울31아7257</t>
  </si>
  <si>
    <t>조이섭</t>
  </si>
  <si>
    <t>49.779 ℓ</t>
  </si>
  <si>
    <t>51,371 원</t>
  </si>
  <si>
    <t>553208**********</t>
  </si>
  <si>
    <t>41.408 ℓ</t>
  </si>
  <si>
    <t>42,733 원</t>
  </si>
  <si>
    <t>36.039 ℓ</t>
  </si>
  <si>
    <t>37,192 원</t>
  </si>
  <si>
    <t>서울34아3486</t>
  </si>
  <si>
    <t>16.417 ℓ</t>
  </si>
  <si>
    <t>16,942 원</t>
  </si>
  <si>
    <t>537044**********</t>
  </si>
  <si>
    <t>45.389 ℓ</t>
  </si>
  <si>
    <t>46,841 원</t>
  </si>
  <si>
    <t>421134**********</t>
  </si>
  <si>
    <t>47.655 ℓ</t>
  </si>
  <si>
    <t>49,179 원</t>
  </si>
  <si>
    <t>42.995 ℓ</t>
  </si>
  <si>
    <t>44,370 원</t>
  </si>
  <si>
    <t>403293**********</t>
  </si>
  <si>
    <t>278 점</t>
  </si>
  <si>
    <t>56.202 ℓ</t>
  </si>
  <si>
    <t>58,000 원</t>
  </si>
  <si>
    <t>53 점</t>
  </si>
  <si>
    <t>42.974 ℓ</t>
  </si>
  <si>
    <t>44,349 원</t>
  </si>
  <si>
    <t>33.671 ℓ</t>
  </si>
  <si>
    <t>34,748 원</t>
  </si>
  <si>
    <t>46.001 ℓ</t>
  </si>
  <si>
    <t>47,473 원</t>
  </si>
  <si>
    <t>625320**********</t>
  </si>
  <si>
    <t>41.064 ℓ</t>
  </si>
  <si>
    <t>42,378 원</t>
  </si>
  <si>
    <t>11.391 ℓ</t>
  </si>
  <si>
    <t>11,755 원</t>
  </si>
  <si>
    <t>44.667 ℓ</t>
  </si>
  <si>
    <t>46,096 원</t>
  </si>
  <si>
    <t>944012**********</t>
  </si>
  <si>
    <t>NH농협비씨체크</t>
  </si>
  <si>
    <t>36.545 ℓ</t>
  </si>
  <si>
    <t>37,714 원</t>
  </si>
  <si>
    <t>16.200 ℓ</t>
  </si>
  <si>
    <t>16,718 원</t>
  </si>
  <si>
    <t>19.896 ℓ</t>
  </si>
  <si>
    <t>20,532 원</t>
  </si>
  <si>
    <t>40.901 ℓ</t>
  </si>
  <si>
    <t>42,209 원</t>
  </si>
  <si>
    <t>37.562 ℓ</t>
  </si>
  <si>
    <t>38,763 원</t>
  </si>
  <si>
    <t>32.044 ℓ</t>
  </si>
  <si>
    <t>33,069 원</t>
  </si>
  <si>
    <t>41.248 ℓ</t>
  </si>
  <si>
    <t>42,567 원</t>
  </si>
  <si>
    <t>40.825 ℓ</t>
  </si>
  <si>
    <t>42,131 원</t>
  </si>
  <si>
    <t>33.894 ℓ</t>
  </si>
  <si>
    <t>34,978 원</t>
  </si>
  <si>
    <t>서울33사5571</t>
  </si>
  <si>
    <t>26.891 ℓ</t>
  </si>
  <si>
    <t>27,751 원</t>
  </si>
  <si>
    <t>25 점</t>
  </si>
  <si>
    <t>28.557 ℓ</t>
  </si>
  <si>
    <t>29,470 원</t>
  </si>
  <si>
    <t>53.991 ℓ</t>
  </si>
  <si>
    <t>55,718 원</t>
  </si>
  <si>
    <t>39.816 ℓ</t>
  </si>
  <si>
    <t>41,090 원</t>
  </si>
  <si>
    <t>서울31바8403</t>
  </si>
  <si>
    <t>김종진</t>
  </si>
  <si>
    <t>390 점</t>
  </si>
  <si>
    <t>26.255 ℓ</t>
  </si>
  <si>
    <t>27,095 원</t>
  </si>
  <si>
    <t xml:space="preserve">    85우7540</t>
  </si>
  <si>
    <t>16.801 ℓ</t>
  </si>
  <si>
    <t>17,338 원</t>
  </si>
  <si>
    <t>41.706 ℓ</t>
  </si>
  <si>
    <t>43,040 원</t>
  </si>
  <si>
    <t>510554**********</t>
  </si>
  <si>
    <t>29.661 ℓ</t>
  </si>
  <si>
    <t>30,610 원</t>
  </si>
  <si>
    <t>서울31바6380</t>
  </si>
  <si>
    <t>이왕석</t>
  </si>
  <si>
    <t>50.365 ℓ</t>
  </si>
  <si>
    <t>51,976 원</t>
  </si>
  <si>
    <t>26.933 ℓ</t>
  </si>
  <si>
    <t>27,794 원</t>
  </si>
  <si>
    <t>944003**********</t>
  </si>
  <si>
    <t>45.647 ℓ</t>
  </si>
  <si>
    <t>47,107 원</t>
  </si>
  <si>
    <t>447 점</t>
  </si>
  <si>
    <t>36 점</t>
  </si>
  <si>
    <t>27.613 ℓ</t>
  </si>
  <si>
    <t>28,496 원</t>
  </si>
  <si>
    <t>[0083](주)비젼익스프레스</t>
  </si>
  <si>
    <t xml:space="preserve">    82러2755</t>
  </si>
  <si>
    <t>30.456 ℓ</t>
  </si>
  <si>
    <t>31,430 원</t>
  </si>
  <si>
    <t>31.694 ℓ</t>
  </si>
  <si>
    <t>32,708 원</t>
  </si>
  <si>
    <t>32.099 ℓ</t>
  </si>
  <si>
    <t>33,126 원</t>
  </si>
  <si>
    <t>552123**********</t>
  </si>
  <si>
    <t>SC비씨카드</t>
  </si>
  <si>
    <t>51.250 ℓ</t>
  </si>
  <si>
    <t>52,890 원</t>
  </si>
  <si>
    <t>411904**********</t>
  </si>
  <si>
    <t>58.691 ℓ</t>
  </si>
  <si>
    <t>58,514 원</t>
  </si>
  <si>
    <t xml:space="preserve">    75누7762</t>
  </si>
  <si>
    <t>이재훈</t>
  </si>
  <si>
    <t>942065**********</t>
  </si>
  <si>
    <t>63.893 ℓ</t>
  </si>
  <si>
    <t>65,937 원</t>
  </si>
  <si>
    <t>19.931 ℓ</t>
  </si>
  <si>
    <t>20,568 원</t>
  </si>
  <si>
    <t>56.195 ℓ</t>
  </si>
  <si>
    <t>57,993 원</t>
  </si>
  <si>
    <t>56.015 ℓ</t>
  </si>
  <si>
    <t>55,846 원</t>
  </si>
  <si>
    <t>서울79조9885</t>
  </si>
  <si>
    <t>진성애</t>
  </si>
  <si>
    <t>379183*********</t>
  </si>
  <si>
    <t>삼성아멕스</t>
  </si>
  <si>
    <t>36.749 ℓ</t>
  </si>
  <si>
    <t>37,924 원</t>
  </si>
  <si>
    <t>34 점</t>
  </si>
  <si>
    <t>36.451 ℓ</t>
  </si>
  <si>
    <t>37,617 원</t>
  </si>
  <si>
    <t>45.466 ℓ</t>
  </si>
  <si>
    <t>46,920 원</t>
  </si>
  <si>
    <t>23.695 ℓ</t>
  </si>
  <si>
    <t>24,453 원</t>
  </si>
  <si>
    <t>46.928 ℓ</t>
  </si>
  <si>
    <t>48,429 원</t>
  </si>
  <si>
    <t>44.990 ℓ</t>
  </si>
  <si>
    <t>46,429 원</t>
  </si>
  <si>
    <t>411905**********</t>
  </si>
  <si>
    <t>291 점</t>
  </si>
  <si>
    <t>52.165 ℓ</t>
  </si>
  <si>
    <t>53,834 원</t>
  </si>
  <si>
    <t>553177**********</t>
  </si>
  <si>
    <t>28.945 ℓ</t>
  </si>
  <si>
    <t>29,871 원</t>
  </si>
  <si>
    <t>25.228 ℓ</t>
  </si>
  <si>
    <t>26,035 원</t>
  </si>
  <si>
    <t>37.600 ℓ</t>
  </si>
  <si>
    <t>38,803 원</t>
  </si>
  <si>
    <t>370299*********</t>
  </si>
  <si>
    <t>현대아멕스개인</t>
  </si>
  <si>
    <t>50.270 ℓ</t>
  </si>
  <si>
    <t>51,878 원</t>
  </si>
  <si>
    <t>58.792 ℓ</t>
  </si>
  <si>
    <t>60,673 원</t>
  </si>
  <si>
    <t>54 점</t>
  </si>
  <si>
    <t>51.088 ℓ</t>
  </si>
  <si>
    <t>52,722 원</t>
  </si>
  <si>
    <t>26.637 ℓ</t>
  </si>
  <si>
    <t>27,489 원</t>
  </si>
  <si>
    <t>15.458 ℓ</t>
  </si>
  <si>
    <t>15,952 원</t>
  </si>
  <si>
    <t>51.615 ℓ</t>
  </si>
  <si>
    <t>53,266 원</t>
  </si>
  <si>
    <t>서울34아3484</t>
  </si>
  <si>
    <t>33.490 ℓ</t>
  </si>
  <si>
    <t>34,561 원</t>
  </si>
  <si>
    <t>543017**********</t>
  </si>
  <si>
    <t>52.574 ℓ</t>
  </si>
  <si>
    <t>54,256 원</t>
  </si>
  <si>
    <t>28.369 ℓ</t>
  </si>
  <si>
    <t>29,276 원</t>
  </si>
  <si>
    <t>서울31바4694</t>
  </si>
  <si>
    <t>김용옥</t>
  </si>
  <si>
    <t>29.303 ℓ</t>
  </si>
  <si>
    <t>30,240 원</t>
  </si>
  <si>
    <t>23.212 ℓ</t>
  </si>
  <si>
    <t>23,954 원</t>
  </si>
  <si>
    <t xml:space="preserve">    85어7476</t>
  </si>
  <si>
    <t>46.638 ℓ</t>
  </si>
  <si>
    <t>48,130 원</t>
  </si>
  <si>
    <t>서울32사7309</t>
  </si>
  <si>
    <t>김동운</t>
  </si>
  <si>
    <t>480 점</t>
  </si>
  <si>
    <t>32.977 ℓ</t>
  </si>
  <si>
    <t>34,032 원</t>
  </si>
  <si>
    <t>323 점</t>
  </si>
  <si>
    <t>53.273 ℓ</t>
  </si>
  <si>
    <t>54,977 원</t>
  </si>
  <si>
    <t>49 점</t>
  </si>
  <si>
    <t>41.199 ℓ</t>
  </si>
  <si>
    <t>42,517 원</t>
  </si>
  <si>
    <t>399 점</t>
  </si>
  <si>
    <t>625804**********</t>
  </si>
  <si>
    <t>42.457 ℓ</t>
  </si>
  <si>
    <t>43,815 원</t>
  </si>
  <si>
    <t>24.690 ℓ</t>
  </si>
  <si>
    <t>25,480 원</t>
  </si>
  <si>
    <t>47.843 ℓ</t>
  </si>
  <si>
    <t>49,373 원</t>
  </si>
  <si>
    <t>943141**********</t>
  </si>
  <si>
    <t>245 점</t>
  </si>
  <si>
    <t>32.883 ℓ</t>
  </si>
  <si>
    <t>33,935 원</t>
  </si>
  <si>
    <t>45.006 ℓ</t>
  </si>
  <si>
    <t>46,446 원</t>
  </si>
  <si>
    <t>59.955 ℓ</t>
  </si>
  <si>
    <t>61,873 원</t>
  </si>
  <si>
    <t>서울31바8420</t>
  </si>
  <si>
    <t>류언상</t>
  </si>
  <si>
    <t>29.691 ℓ</t>
  </si>
  <si>
    <t>30,641 원</t>
  </si>
  <si>
    <t>서울33사5509</t>
  </si>
  <si>
    <t>44.860 ℓ</t>
  </si>
  <si>
    <t>46,295 원</t>
  </si>
  <si>
    <t>서울36바2275</t>
  </si>
  <si>
    <t>장광용</t>
  </si>
  <si>
    <t>58.404 ℓ</t>
  </si>
  <si>
    <t>60,272 원</t>
  </si>
  <si>
    <t>37.931 ℓ</t>
  </si>
  <si>
    <t>39,144 원</t>
  </si>
  <si>
    <t>26.010 ℓ</t>
  </si>
  <si>
    <t>26,842 원</t>
  </si>
  <si>
    <t>38.727 ℓ</t>
  </si>
  <si>
    <t>39,966 원</t>
  </si>
  <si>
    <t>24.767 ℓ</t>
  </si>
  <si>
    <t>25,559 원</t>
  </si>
  <si>
    <t>42.147 ℓ</t>
  </si>
  <si>
    <t>43,495 원</t>
  </si>
  <si>
    <t>453936**********</t>
  </si>
  <si>
    <t>씨티카드</t>
  </si>
  <si>
    <t>272 점</t>
  </si>
  <si>
    <t>35.952 ℓ</t>
  </si>
  <si>
    <t>37,102 원</t>
  </si>
  <si>
    <t>서울33사4168</t>
  </si>
  <si>
    <t>44.153 ℓ</t>
  </si>
  <si>
    <t>44,020 원</t>
  </si>
  <si>
    <t xml:space="preserve">    77저1183</t>
  </si>
  <si>
    <t>48.100 ℓ</t>
  </si>
  <si>
    <t>49,639 원</t>
  </si>
  <si>
    <t>13.557 ℓ</t>
  </si>
  <si>
    <t>13,990 원</t>
  </si>
  <si>
    <t>29.686 ℓ</t>
  </si>
  <si>
    <t>30,635 원</t>
  </si>
  <si>
    <t>28.841 ℓ</t>
  </si>
  <si>
    <t>29,763 원</t>
  </si>
  <si>
    <t>31.039 ℓ</t>
  </si>
  <si>
    <t>32,032 원</t>
  </si>
  <si>
    <t>48.115 ℓ</t>
  </si>
  <si>
    <t>49,654 원</t>
  </si>
  <si>
    <t>59.637 ℓ</t>
  </si>
  <si>
    <t>61,545 원</t>
  </si>
  <si>
    <t>516526**********</t>
  </si>
  <si>
    <t>현대마스터개인</t>
  </si>
  <si>
    <t>31.822 ℓ</t>
  </si>
  <si>
    <t>32,840 원</t>
  </si>
  <si>
    <t>서울32아2992</t>
  </si>
  <si>
    <t>노경선</t>
  </si>
  <si>
    <t>40.086 ℓ</t>
  </si>
  <si>
    <t>41,368 원</t>
  </si>
  <si>
    <t>38.202 ℓ</t>
  </si>
  <si>
    <t>39,424 원</t>
  </si>
  <si>
    <t>41.898 ℓ</t>
  </si>
  <si>
    <t>43,238 원</t>
  </si>
  <si>
    <t>54.031 ℓ</t>
  </si>
  <si>
    <t>55,759 원</t>
  </si>
  <si>
    <t>520045**********</t>
  </si>
  <si>
    <t>53.872 ℓ</t>
  </si>
  <si>
    <t>55,595 원</t>
  </si>
  <si>
    <t>41.275 ℓ</t>
  </si>
  <si>
    <t>42,595 원</t>
  </si>
  <si>
    <t>51.092 ℓ</t>
  </si>
  <si>
    <t>50,938 원</t>
  </si>
  <si>
    <t xml:space="preserve">    76보7966</t>
  </si>
  <si>
    <t>김주식</t>
  </si>
  <si>
    <t>44.456 ℓ</t>
  </si>
  <si>
    <t>45,878 원</t>
  </si>
  <si>
    <t>451844**********</t>
  </si>
  <si>
    <t>41 점</t>
  </si>
  <si>
    <t>6.800 ℓ</t>
  </si>
  <si>
    <t>7,017 원</t>
  </si>
  <si>
    <t>28.199 ℓ</t>
  </si>
  <si>
    <t>29,101 원</t>
  </si>
  <si>
    <t>34.265 ℓ</t>
  </si>
  <si>
    <t>35,361 원</t>
  </si>
  <si>
    <t>10.627 ℓ</t>
  </si>
  <si>
    <t>10,967 원</t>
  </si>
  <si>
    <t>30.072 ℓ</t>
  </si>
  <si>
    <t>31,034 원</t>
  </si>
  <si>
    <t>10.534 ℓ</t>
  </si>
  <si>
    <t>10,871 원</t>
  </si>
  <si>
    <t>29.354 ℓ</t>
  </si>
  <si>
    <t>30,293 원</t>
  </si>
  <si>
    <t>26.382 ℓ</t>
  </si>
  <si>
    <t>27,226 원</t>
  </si>
  <si>
    <t>34.897 ℓ</t>
  </si>
  <si>
    <t>36,013 원</t>
  </si>
  <si>
    <t>78.464 ℓ</t>
  </si>
  <si>
    <t>80,974 원</t>
  </si>
  <si>
    <t>30.468 ℓ</t>
  </si>
  <si>
    <t>31,442 원</t>
  </si>
  <si>
    <t>196 점</t>
  </si>
  <si>
    <t>31.992 ℓ</t>
  </si>
  <si>
    <t>33,015 원</t>
  </si>
  <si>
    <t>27.379 ℓ</t>
  </si>
  <si>
    <t>28,255 원</t>
  </si>
  <si>
    <t>17.512 ℓ</t>
  </si>
  <si>
    <t>18,072 원</t>
  </si>
  <si>
    <t>42.722 ℓ</t>
  </si>
  <si>
    <t>44,089 원</t>
  </si>
  <si>
    <t>32.320 ℓ</t>
  </si>
  <si>
    <t>33,354 원</t>
  </si>
  <si>
    <t>31.049 ℓ</t>
  </si>
  <si>
    <t>32,042 원</t>
  </si>
  <si>
    <t>18.996 ℓ</t>
  </si>
  <si>
    <t>19,603 원</t>
  </si>
  <si>
    <t>41.929 ℓ</t>
  </si>
  <si>
    <t>43,270 원</t>
  </si>
  <si>
    <t>18.125 ℓ</t>
  </si>
  <si>
    <t>18,705 원</t>
  </si>
  <si>
    <t>40.341 ℓ</t>
  </si>
  <si>
    <t>41,631 원</t>
  </si>
  <si>
    <t>377989*********</t>
  </si>
  <si>
    <t>19.293 ℓ</t>
  </si>
  <si>
    <t>19,910 원</t>
  </si>
  <si>
    <t>30.673 ℓ</t>
  </si>
  <si>
    <t>31,654 원</t>
  </si>
  <si>
    <t>19.500 ℓ</t>
  </si>
  <si>
    <t>20,124 원</t>
  </si>
  <si>
    <t>35.939 ℓ</t>
  </si>
  <si>
    <t>37,089 원</t>
  </si>
  <si>
    <t>58.015 ℓ</t>
  </si>
  <si>
    <t>59,871 원</t>
  </si>
  <si>
    <t>67.731 ℓ</t>
  </si>
  <si>
    <t>67,527 원</t>
  </si>
  <si>
    <t xml:space="preserve">    76루8114</t>
  </si>
  <si>
    <t>김성훈</t>
  </si>
  <si>
    <t>537102**********</t>
  </si>
  <si>
    <t>61 점</t>
  </si>
  <si>
    <t>24.879 ℓ</t>
  </si>
  <si>
    <t>25,675 원</t>
  </si>
  <si>
    <t>32.091 ℓ</t>
  </si>
  <si>
    <t>33,117 원</t>
  </si>
  <si>
    <t>27.511 ℓ</t>
  </si>
  <si>
    <t>28,391 원</t>
  </si>
  <si>
    <t>[0074](주)카스항운</t>
  </si>
  <si>
    <t xml:space="preserve">    82수2169</t>
  </si>
  <si>
    <t>26 점</t>
  </si>
  <si>
    <t>28.107 ℓ</t>
  </si>
  <si>
    <t>29,006 원</t>
  </si>
  <si>
    <t>38.020 ℓ</t>
  </si>
  <si>
    <t>39,236 원</t>
  </si>
  <si>
    <t>38.318 ℓ</t>
  </si>
  <si>
    <t>39,544 원</t>
  </si>
  <si>
    <t>29.050 ℓ</t>
  </si>
  <si>
    <t>29,979 원</t>
  </si>
  <si>
    <t>24.446 ℓ</t>
  </si>
  <si>
    <t>25,228 원</t>
  </si>
  <si>
    <t>32.795 ℓ</t>
  </si>
  <si>
    <t>33,844 원</t>
  </si>
  <si>
    <t>21.941 ℓ</t>
  </si>
  <si>
    <t>22,643 원</t>
  </si>
  <si>
    <t>21.193 ℓ</t>
  </si>
  <si>
    <t>21,871 원</t>
  </si>
  <si>
    <t>26.133 ℓ</t>
  </si>
  <si>
    <t>26,969 원</t>
  </si>
  <si>
    <t>27.138 ℓ</t>
  </si>
  <si>
    <t>28,006 원</t>
  </si>
  <si>
    <t>44.125 ℓ</t>
  </si>
  <si>
    <t>45,537 원</t>
  </si>
  <si>
    <t>428 점</t>
  </si>
  <si>
    <t>56.946 ℓ</t>
  </si>
  <si>
    <t>58,768 원</t>
  </si>
  <si>
    <t>536320**********</t>
  </si>
  <si>
    <t>367 점</t>
  </si>
  <si>
    <t>28.280 ℓ</t>
  </si>
  <si>
    <t>29,184 원</t>
  </si>
  <si>
    <t>61.056 ℓ</t>
  </si>
  <si>
    <t>63,010 원</t>
  </si>
  <si>
    <t>48.821 ℓ</t>
  </si>
  <si>
    <t>50,383 원</t>
  </si>
  <si>
    <t>59.192 ℓ</t>
  </si>
  <si>
    <t>61,086 원</t>
  </si>
  <si>
    <t>34.952 ℓ</t>
  </si>
  <si>
    <t>36,070 원</t>
  </si>
  <si>
    <t>41.384 ℓ</t>
  </si>
  <si>
    <t>42,708 원</t>
  </si>
  <si>
    <t>26.435 ℓ</t>
  </si>
  <si>
    <t>27,280 원</t>
  </si>
  <si>
    <t>49.113 ℓ</t>
  </si>
  <si>
    <t>50,684 원</t>
  </si>
  <si>
    <t>14.826 ℓ</t>
  </si>
  <si>
    <t>15,300 원</t>
  </si>
  <si>
    <t>54.470 ℓ</t>
  </si>
  <si>
    <t>56,213 원</t>
  </si>
  <si>
    <t>서울33아4504</t>
  </si>
  <si>
    <t>32.449 ℓ</t>
  </si>
  <si>
    <t>33,487 원</t>
  </si>
  <si>
    <t>35.836 ℓ</t>
  </si>
  <si>
    <t>36,982 원</t>
  </si>
  <si>
    <t>422155**********</t>
  </si>
  <si>
    <t>14.165 ℓ</t>
  </si>
  <si>
    <t>14,618 원</t>
  </si>
  <si>
    <t>64 점</t>
  </si>
  <si>
    <t>33.877 ℓ</t>
  </si>
  <si>
    <t>34,961 원</t>
  </si>
  <si>
    <t>725 점</t>
  </si>
  <si>
    <t>33.223 ℓ</t>
  </si>
  <si>
    <t>34,286 원</t>
  </si>
  <si>
    <t>32.305 ℓ</t>
  </si>
  <si>
    <t>33,338 원</t>
  </si>
  <si>
    <t>31.481 ℓ</t>
  </si>
  <si>
    <t>32,488 원</t>
  </si>
  <si>
    <t>63.141 ℓ</t>
  </si>
  <si>
    <t>62,951 원</t>
  </si>
  <si>
    <t xml:space="preserve">    20누4436</t>
  </si>
  <si>
    <t>이동근</t>
  </si>
  <si>
    <t>30.189 ℓ</t>
  </si>
  <si>
    <t>31,155 원</t>
  </si>
  <si>
    <t>53.078 ℓ</t>
  </si>
  <si>
    <t>54,776 원</t>
  </si>
  <si>
    <t>18.477 ℓ</t>
  </si>
  <si>
    <t>19,068 원</t>
  </si>
  <si>
    <t>40.656 ℓ</t>
  </si>
  <si>
    <t>41,956 원</t>
  </si>
  <si>
    <t>서울32아2387</t>
  </si>
  <si>
    <t>김승택</t>
  </si>
  <si>
    <t>31.439 ℓ</t>
  </si>
  <si>
    <t>32,445 원</t>
  </si>
  <si>
    <t>32 점</t>
  </si>
  <si>
    <t>510737**********</t>
  </si>
  <si>
    <t>28.113 ℓ</t>
  </si>
  <si>
    <t>29,012 원</t>
  </si>
  <si>
    <t>34.720 ℓ</t>
  </si>
  <si>
    <t>35,831 원</t>
  </si>
  <si>
    <t>29.352 ℓ</t>
  </si>
  <si>
    <t>30,291 원</t>
  </si>
  <si>
    <t>44.932 ℓ</t>
  </si>
  <si>
    <t>46,369 원</t>
  </si>
  <si>
    <t>34.930 ℓ</t>
  </si>
  <si>
    <t>36,047 원</t>
  </si>
  <si>
    <t>553146**********</t>
  </si>
  <si>
    <t>56.824 ℓ</t>
  </si>
  <si>
    <t>58,642 원</t>
  </si>
  <si>
    <t>41.245 ℓ</t>
  </si>
  <si>
    <t>42,564 원</t>
  </si>
  <si>
    <t>540497**********</t>
  </si>
  <si>
    <t>22.869 ℓ</t>
  </si>
  <si>
    <t>23,600 원</t>
  </si>
  <si>
    <t>34.913 ℓ</t>
  </si>
  <si>
    <t>36,030 원</t>
  </si>
  <si>
    <t>41.868 ℓ</t>
  </si>
  <si>
    <t>43,207 원</t>
  </si>
  <si>
    <t>30.913 ℓ</t>
  </si>
  <si>
    <t>31,902 원</t>
  </si>
  <si>
    <t>490610**********</t>
  </si>
  <si>
    <t>현대체크카드</t>
  </si>
  <si>
    <t>15.820 ℓ</t>
  </si>
  <si>
    <t>16,326 원</t>
  </si>
  <si>
    <t>51.047 ℓ</t>
  </si>
  <si>
    <t>52,680 원</t>
  </si>
  <si>
    <t>260 점</t>
  </si>
  <si>
    <t>49.528 ℓ</t>
  </si>
  <si>
    <t>51,112 원</t>
  </si>
  <si>
    <t>33.691 ℓ</t>
  </si>
  <si>
    <t>34,769 원</t>
  </si>
  <si>
    <t>22.285 ℓ</t>
  </si>
  <si>
    <t>22,998 원</t>
  </si>
  <si>
    <t>43.954 ℓ</t>
  </si>
  <si>
    <t>45,360 원</t>
  </si>
  <si>
    <t>31.523 ℓ</t>
  </si>
  <si>
    <t>32,531 원</t>
  </si>
  <si>
    <t>47.281 ℓ</t>
  </si>
  <si>
    <t>48,793 원</t>
  </si>
  <si>
    <t>서울34사2762</t>
  </si>
  <si>
    <t>29.711 ℓ</t>
  </si>
  <si>
    <t>30,661 원</t>
  </si>
  <si>
    <t>27.827 ℓ</t>
  </si>
  <si>
    <t>28,717 원</t>
  </si>
  <si>
    <t>356908**********</t>
  </si>
  <si>
    <t>신한 플래티늄</t>
  </si>
  <si>
    <t>23.565 ℓ</t>
  </si>
  <si>
    <t>24,319 원</t>
  </si>
  <si>
    <t>28.216 ℓ</t>
  </si>
  <si>
    <t>29,118 원</t>
  </si>
  <si>
    <t>51.358 ℓ</t>
  </si>
  <si>
    <t>53,001 원</t>
  </si>
  <si>
    <t>33.544 ℓ</t>
  </si>
  <si>
    <t>34,617 원</t>
  </si>
  <si>
    <t>472175**********</t>
  </si>
  <si>
    <t>20.098 ℓ</t>
  </si>
  <si>
    <t>20,741 원</t>
  </si>
  <si>
    <t>53.433 ℓ</t>
  </si>
  <si>
    <t>55,142 원</t>
  </si>
  <si>
    <t>36.385 ℓ</t>
  </si>
  <si>
    <t>37,549 원</t>
  </si>
  <si>
    <t>29.707 ℓ</t>
  </si>
  <si>
    <t>30,657 원</t>
  </si>
  <si>
    <t>29.398 ℓ</t>
  </si>
  <si>
    <t>30,338 원</t>
  </si>
  <si>
    <t>26.949 ℓ</t>
  </si>
  <si>
    <t>27,811 원</t>
  </si>
  <si>
    <t>54.404 ℓ</t>
  </si>
  <si>
    <t>56,144 원</t>
  </si>
  <si>
    <t>536125**********</t>
  </si>
  <si>
    <t>삼성마스타체크</t>
  </si>
  <si>
    <t>30.595 ℓ</t>
  </si>
  <si>
    <t>31,574 원</t>
  </si>
  <si>
    <t>945081**********</t>
  </si>
  <si>
    <t>26.507 ℓ</t>
  </si>
  <si>
    <t>27,355 원</t>
  </si>
  <si>
    <t>536148**********</t>
  </si>
  <si>
    <t>63.042 ℓ</t>
  </si>
  <si>
    <t>65,059 원</t>
  </si>
  <si>
    <t>21.291 ℓ</t>
  </si>
  <si>
    <t>21,972 원</t>
  </si>
  <si>
    <t>33.920 ℓ</t>
  </si>
  <si>
    <t>35,005 원</t>
  </si>
  <si>
    <t>333 점</t>
  </si>
  <si>
    <t>27.365 ℓ</t>
  </si>
  <si>
    <t>28,240 원</t>
  </si>
  <si>
    <t>서울33사5593</t>
  </si>
  <si>
    <t>30.522 ℓ</t>
  </si>
  <si>
    <t>31,498 원</t>
  </si>
  <si>
    <t>43.030 ℓ</t>
  </si>
  <si>
    <t>44,406 원</t>
  </si>
  <si>
    <t>15.650 ℓ</t>
  </si>
  <si>
    <t>16,150 원</t>
  </si>
  <si>
    <t>72 점</t>
  </si>
  <si>
    <t>49.261 ℓ</t>
  </si>
  <si>
    <t>50,837 원</t>
  </si>
  <si>
    <t>32.169 ℓ</t>
  </si>
  <si>
    <t>33,198 원</t>
  </si>
  <si>
    <t>57.166 ℓ</t>
  </si>
  <si>
    <t>58,995 원</t>
  </si>
  <si>
    <t>서울33아4514</t>
  </si>
  <si>
    <t>46.486 ℓ</t>
  </si>
  <si>
    <t>47,973 원</t>
  </si>
  <si>
    <t>405203**********</t>
  </si>
  <si>
    <t>49.648 ℓ</t>
  </si>
  <si>
    <t>51,236 원</t>
  </si>
  <si>
    <t>30.639 ℓ</t>
  </si>
  <si>
    <t>31,619 원</t>
  </si>
  <si>
    <t>54.216 ℓ</t>
  </si>
  <si>
    <t>55,950 원</t>
  </si>
  <si>
    <t>서울34아3421</t>
  </si>
  <si>
    <t>53.059 ℓ</t>
  </si>
  <si>
    <t>54,756 원</t>
  </si>
  <si>
    <t>26.043 ℓ</t>
  </si>
  <si>
    <t>26,876 원</t>
  </si>
  <si>
    <t>32.513 ℓ</t>
  </si>
  <si>
    <t>33,553 원</t>
  </si>
  <si>
    <t>29.297 ℓ</t>
  </si>
  <si>
    <t>30,234 원</t>
  </si>
  <si>
    <t>25.881 ℓ</t>
  </si>
  <si>
    <t>26,709 원</t>
  </si>
  <si>
    <t>50.971 ℓ</t>
  </si>
  <si>
    <t>52,602 원</t>
  </si>
  <si>
    <t>56.650 ℓ</t>
  </si>
  <si>
    <t>58,462 원</t>
  </si>
  <si>
    <t>27.996 ℓ</t>
  </si>
  <si>
    <t>28,891 원</t>
  </si>
  <si>
    <t>402175**********</t>
  </si>
  <si>
    <t>66.421 ℓ</t>
  </si>
  <si>
    <t>68,546 원</t>
  </si>
  <si>
    <t>625103**********</t>
  </si>
  <si>
    <t>34.019 ℓ</t>
  </si>
  <si>
    <t>35,107 원</t>
  </si>
  <si>
    <t>29.506 ℓ</t>
  </si>
  <si>
    <t>30,450 원</t>
  </si>
  <si>
    <t xml:space="preserve">    15버8575</t>
  </si>
  <si>
    <t>21.428 ℓ</t>
  </si>
  <si>
    <t>22,113 원</t>
  </si>
  <si>
    <t>45.508 ℓ</t>
  </si>
  <si>
    <t>46,964 원</t>
  </si>
  <si>
    <t>553531**********</t>
  </si>
  <si>
    <t>전북JB카드</t>
  </si>
  <si>
    <t>49.112 ℓ</t>
  </si>
  <si>
    <t>50,683 원</t>
  </si>
  <si>
    <t>42.737 ℓ</t>
  </si>
  <si>
    <t>44,104 원</t>
  </si>
  <si>
    <t>49.639 ℓ</t>
  </si>
  <si>
    <t>51,227 원</t>
  </si>
  <si>
    <t>서울31바3921</t>
  </si>
  <si>
    <t>황의철</t>
  </si>
  <si>
    <t>485 점</t>
  </si>
  <si>
    <t>31.918 ℓ</t>
  </si>
  <si>
    <t>32,939 원</t>
  </si>
  <si>
    <t>34.577 ℓ</t>
  </si>
  <si>
    <t>35,683 원</t>
  </si>
  <si>
    <t>39.755 ℓ</t>
  </si>
  <si>
    <t>41,027 원</t>
  </si>
  <si>
    <t>56.237 ℓ</t>
  </si>
  <si>
    <t>56,068 원</t>
  </si>
  <si>
    <t xml:space="preserve">    73조9436</t>
  </si>
  <si>
    <t>51 점</t>
  </si>
  <si>
    <t>56.503 ℓ</t>
  </si>
  <si>
    <t>58,311 원</t>
  </si>
  <si>
    <t>46.494 ℓ</t>
  </si>
  <si>
    <t>47,981 원</t>
  </si>
  <si>
    <t>54.934 ℓ</t>
  </si>
  <si>
    <t>56,691 원</t>
  </si>
  <si>
    <t>22.930 ℓ</t>
  </si>
  <si>
    <t>23,663 원</t>
  </si>
  <si>
    <t>35.910 ℓ</t>
  </si>
  <si>
    <t>37,059 원</t>
  </si>
  <si>
    <t>50.168 ℓ</t>
  </si>
  <si>
    <t>51,773 원</t>
  </si>
  <si>
    <t>57.487 ℓ</t>
  </si>
  <si>
    <t>59,326 원</t>
  </si>
  <si>
    <t>490220**********</t>
  </si>
  <si>
    <t>45.416 ℓ</t>
  </si>
  <si>
    <t>46,869 원</t>
  </si>
  <si>
    <t>24.975 ℓ</t>
  </si>
  <si>
    <t>25,774 원</t>
  </si>
  <si>
    <t>45.391 ℓ</t>
  </si>
  <si>
    <t>46,843 원</t>
  </si>
  <si>
    <t>60.927 ℓ</t>
  </si>
  <si>
    <t>60,744 원</t>
  </si>
  <si>
    <t xml:space="preserve">    77저1181</t>
  </si>
  <si>
    <t>슈퍼스타</t>
  </si>
  <si>
    <t>300 점</t>
  </si>
  <si>
    <t>31.346 ℓ</t>
  </si>
  <si>
    <t>32,349 원</t>
  </si>
  <si>
    <t>40.382 ℓ</t>
  </si>
  <si>
    <t>41,674 원</t>
  </si>
  <si>
    <t>33.474 ℓ</t>
  </si>
  <si>
    <t>34,545 원</t>
  </si>
  <si>
    <t>45.862 ℓ</t>
  </si>
  <si>
    <t>47,329 원</t>
  </si>
  <si>
    <t>32.963 ℓ</t>
  </si>
  <si>
    <t>34,017 원</t>
  </si>
  <si>
    <t>32.010 ℓ</t>
  </si>
  <si>
    <t>33,034 원</t>
  </si>
  <si>
    <t>서울33아4512</t>
  </si>
  <si>
    <t>54.452 ℓ</t>
  </si>
  <si>
    <t>56,194 원</t>
  </si>
  <si>
    <t>253 점</t>
  </si>
  <si>
    <t>20.347 ℓ</t>
  </si>
  <si>
    <t>20,998 원</t>
  </si>
  <si>
    <t>23.834 ℓ</t>
  </si>
  <si>
    <t>24,596 원</t>
  </si>
  <si>
    <t>42.218 ℓ</t>
  </si>
  <si>
    <t>43,568 원</t>
  </si>
  <si>
    <t>40.180 ℓ</t>
  </si>
  <si>
    <t>41,465 원</t>
  </si>
  <si>
    <t>32.873 ℓ</t>
  </si>
  <si>
    <t>33,924 원</t>
  </si>
  <si>
    <t>944025**********</t>
  </si>
  <si>
    <t>하나SK비씨체크</t>
  </si>
  <si>
    <t>47.426 ℓ</t>
  </si>
  <si>
    <t>48,943 원</t>
  </si>
  <si>
    <t>53.437 ℓ</t>
  </si>
  <si>
    <t>55,146 원</t>
  </si>
  <si>
    <t>24.841 ℓ</t>
  </si>
  <si>
    <t>25,635 원</t>
  </si>
  <si>
    <t>52.620 ℓ</t>
  </si>
  <si>
    <t>54,303 원</t>
  </si>
  <si>
    <t>62.359 ℓ</t>
  </si>
  <si>
    <t>64,354 원</t>
  </si>
  <si>
    <t>404 점</t>
  </si>
  <si>
    <t>30.281 ℓ</t>
  </si>
  <si>
    <t>31,249 원</t>
  </si>
  <si>
    <t>40.966 ℓ</t>
  </si>
  <si>
    <t>42,276 원</t>
  </si>
  <si>
    <t>45.314 ℓ</t>
  </si>
  <si>
    <t>46,764 원</t>
  </si>
  <si>
    <t>50.356 ℓ</t>
  </si>
  <si>
    <t>51,967 원</t>
  </si>
  <si>
    <t>47.177 ℓ</t>
  </si>
  <si>
    <t>48,686 원</t>
  </si>
  <si>
    <t>51.616 ℓ</t>
  </si>
  <si>
    <t>53,267 원</t>
  </si>
  <si>
    <t>34.423 ℓ</t>
  </si>
  <si>
    <t>35,524 원</t>
  </si>
  <si>
    <t>28.684 ℓ</t>
  </si>
  <si>
    <t>29,601 원</t>
  </si>
  <si>
    <t>28.535 ℓ</t>
  </si>
  <si>
    <t>29,448 원</t>
  </si>
  <si>
    <t>462 점</t>
  </si>
  <si>
    <t>57.254 ℓ</t>
  </si>
  <si>
    <t>59,086 원</t>
  </si>
  <si>
    <t>46.352 ℓ</t>
  </si>
  <si>
    <t>47,835 원</t>
  </si>
  <si>
    <t>41.158 ℓ</t>
  </si>
  <si>
    <t>42,475 원</t>
  </si>
  <si>
    <t>265 점</t>
  </si>
  <si>
    <t>50.639 ℓ</t>
  </si>
  <si>
    <t>52,259 원</t>
  </si>
  <si>
    <t>7.651 ℓ</t>
  </si>
  <si>
    <t>7,895 원</t>
  </si>
  <si>
    <t>30.950 ℓ</t>
  </si>
  <si>
    <t>31,940 원</t>
  </si>
  <si>
    <t>27.482 ℓ</t>
  </si>
  <si>
    <t>28,361 원</t>
  </si>
  <si>
    <t>554648**********</t>
  </si>
  <si>
    <t>47.030 ℓ</t>
  </si>
  <si>
    <t>48,534 원</t>
  </si>
  <si>
    <t>36.528 ℓ</t>
  </si>
  <si>
    <t>37,696 원</t>
  </si>
  <si>
    <t>32.100 ℓ</t>
  </si>
  <si>
    <t>33,127 원</t>
  </si>
  <si>
    <t>46.185 ℓ</t>
  </si>
  <si>
    <t>47,662 원</t>
  </si>
  <si>
    <t>54.998 ℓ</t>
  </si>
  <si>
    <t>56,757 원</t>
  </si>
  <si>
    <t>37.102 ℓ</t>
  </si>
  <si>
    <t>38,289 원</t>
  </si>
  <si>
    <t>서울33사5503</t>
  </si>
  <si>
    <t>39.248 ℓ</t>
  </si>
  <si>
    <t>40,503 원</t>
  </si>
  <si>
    <t>34.248 ℓ</t>
  </si>
  <si>
    <t>35,343 원</t>
  </si>
  <si>
    <t>52.596 ℓ</t>
  </si>
  <si>
    <t>54,279 원</t>
  </si>
  <si>
    <t>20.000 ℓ</t>
  </si>
  <si>
    <t>20,640 원</t>
  </si>
  <si>
    <t>44.496 ℓ</t>
  </si>
  <si>
    <t>45,919 원</t>
  </si>
  <si>
    <t>42.470 ℓ</t>
  </si>
  <si>
    <t>43,829 원</t>
  </si>
  <si>
    <t>32.120 ℓ</t>
  </si>
  <si>
    <t>33,147 원</t>
  </si>
  <si>
    <t>34.246 ℓ</t>
  </si>
  <si>
    <t>35,341 원</t>
  </si>
  <si>
    <t>45.116 ℓ</t>
  </si>
  <si>
    <t>46,559 원</t>
  </si>
  <si>
    <t>29.975 ℓ</t>
  </si>
  <si>
    <t>30,934 원</t>
  </si>
  <si>
    <t>39.781 ℓ</t>
  </si>
  <si>
    <t>41,053 원</t>
  </si>
  <si>
    <t>48.547 ℓ</t>
  </si>
  <si>
    <t>50,100 원</t>
  </si>
  <si>
    <t>38.753 ℓ</t>
  </si>
  <si>
    <t>39,993 원</t>
  </si>
  <si>
    <t>33.432 ℓ</t>
  </si>
  <si>
    <t>34,501 원</t>
  </si>
  <si>
    <t>서울33사5516</t>
  </si>
  <si>
    <t>20.550 ℓ</t>
  </si>
  <si>
    <t>21,207 원</t>
  </si>
  <si>
    <t>35.011 ℓ</t>
  </si>
  <si>
    <t>36,131 원</t>
  </si>
  <si>
    <t>8.535 ℓ</t>
  </si>
  <si>
    <t>8,808 원</t>
  </si>
  <si>
    <t>39.491 ℓ</t>
  </si>
  <si>
    <t>40,754 원</t>
  </si>
  <si>
    <t>47.782 ℓ</t>
  </si>
  <si>
    <t>49,311 원</t>
  </si>
  <si>
    <t>46.984 ℓ</t>
  </si>
  <si>
    <t>48,487 원</t>
  </si>
  <si>
    <t>33.381 ℓ</t>
  </si>
  <si>
    <t>34,449 원</t>
  </si>
  <si>
    <t>48.991 ℓ</t>
  </si>
  <si>
    <t>50,558 원</t>
  </si>
  <si>
    <t>41.042 ℓ</t>
  </si>
  <si>
    <t>42,355 원</t>
  </si>
  <si>
    <t>40.614 ℓ</t>
  </si>
  <si>
    <t>41,913 원</t>
  </si>
  <si>
    <t>37.035 ℓ</t>
  </si>
  <si>
    <t>38,220 원</t>
  </si>
  <si>
    <t>34.536 ℓ</t>
  </si>
  <si>
    <t>35,641 원</t>
  </si>
  <si>
    <t>48.779 ℓ</t>
  </si>
  <si>
    <t>50,339 원</t>
  </si>
  <si>
    <t>26.261 ℓ</t>
  </si>
  <si>
    <t>27,101 원</t>
  </si>
  <si>
    <t>30.662 ℓ</t>
  </si>
  <si>
    <t>31,643 원</t>
  </si>
  <si>
    <t>37.720 ℓ</t>
  </si>
  <si>
    <t>38,927 원</t>
  </si>
  <si>
    <t>34.801 ℓ</t>
  </si>
  <si>
    <t>35,914 원</t>
  </si>
  <si>
    <t>55.455 ℓ</t>
  </si>
  <si>
    <t>57,229 원</t>
  </si>
  <si>
    <t>39.043 ℓ</t>
  </si>
  <si>
    <t>40,292 원</t>
  </si>
  <si>
    <t>28.449 ℓ</t>
  </si>
  <si>
    <t>29,359 원</t>
  </si>
  <si>
    <t>39.480 ℓ</t>
  </si>
  <si>
    <t>40,743 원</t>
  </si>
  <si>
    <t>37.159 ℓ</t>
  </si>
  <si>
    <t>38,348 원</t>
  </si>
  <si>
    <t>31.127 ℓ</t>
  </si>
  <si>
    <t>32,123 원</t>
  </si>
  <si>
    <t>24.364 ℓ</t>
  </si>
  <si>
    <t>25,143 원</t>
  </si>
  <si>
    <t>43.079 ℓ</t>
  </si>
  <si>
    <t>44,457 원</t>
  </si>
  <si>
    <t>42.055 ℓ</t>
  </si>
  <si>
    <t>43,400 원</t>
  </si>
  <si>
    <t>45.447 ℓ</t>
  </si>
  <si>
    <t>46,901 원</t>
  </si>
  <si>
    <t>40.588 ℓ</t>
  </si>
  <si>
    <t>41,886 원</t>
  </si>
  <si>
    <t>48.318 ℓ</t>
  </si>
  <si>
    <t>49,864 원</t>
  </si>
  <si>
    <t>35.153 ℓ</t>
  </si>
  <si>
    <t>36,277 원</t>
  </si>
  <si>
    <t>43.284 ℓ</t>
  </si>
  <si>
    <t>44,669 원</t>
  </si>
  <si>
    <t>45.062 ℓ</t>
  </si>
  <si>
    <t>46,503 원</t>
  </si>
  <si>
    <t>33.890 ℓ</t>
  </si>
  <si>
    <t>34,974 원</t>
  </si>
  <si>
    <t>38.950 ℓ</t>
  </si>
  <si>
    <t>40,196 원</t>
  </si>
  <si>
    <t>39.621 ℓ</t>
  </si>
  <si>
    <t>40,888 원</t>
  </si>
  <si>
    <t>26.732 ℓ</t>
  </si>
  <si>
    <t>27,587 원</t>
  </si>
  <si>
    <t>41.416 ℓ</t>
  </si>
  <si>
    <t>42,741 원</t>
  </si>
  <si>
    <t>43.969 ℓ</t>
  </si>
  <si>
    <t>45,376 원</t>
  </si>
  <si>
    <t>51.227 ℓ</t>
  </si>
  <si>
    <t>52,866 원</t>
  </si>
  <si>
    <t>41.599 ℓ</t>
  </si>
  <si>
    <t>42,930 원</t>
  </si>
  <si>
    <t>31.780 ℓ</t>
  </si>
  <si>
    <t>32,796 원</t>
  </si>
  <si>
    <t>44.358 ℓ</t>
  </si>
  <si>
    <t>45,777 원</t>
  </si>
  <si>
    <t>28.112 ℓ</t>
  </si>
  <si>
    <t>29,011 원</t>
  </si>
  <si>
    <t>55.503 ℓ</t>
  </si>
  <si>
    <t>57,279 원</t>
  </si>
  <si>
    <t>서울34사2739</t>
  </si>
  <si>
    <t>32.196 ℓ</t>
  </si>
  <si>
    <t>33,226 원</t>
  </si>
  <si>
    <t>42.260 ℓ</t>
  </si>
  <si>
    <t>43,612 원</t>
  </si>
  <si>
    <t>25.937 ℓ</t>
  </si>
  <si>
    <t>26,766 원</t>
  </si>
  <si>
    <t>36.185 ℓ</t>
  </si>
  <si>
    <t>37,342 원</t>
  </si>
  <si>
    <t>35.222 ℓ</t>
  </si>
  <si>
    <t>36,349 원</t>
  </si>
  <si>
    <t>46.345 ℓ</t>
  </si>
  <si>
    <t>47,828 원</t>
  </si>
  <si>
    <t>40.568 ℓ</t>
  </si>
  <si>
    <t>41,866 원</t>
  </si>
  <si>
    <t>38.338 ℓ</t>
  </si>
  <si>
    <t>39,564 원</t>
  </si>
  <si>
    <t>45.642 ℓ</t>
  </si>
  <si>
    <t>47,102 원</t>
  </si>
  <si>
    <t>35.549 ℓ</t>
  </si>
  <si>
    <t>36,686 원</t>
  </si>
  <si>
    <t>45.654 ℓ</t>
  </si>
  <si>
    <t>47,114 원</t>
  </si>
  <si>
    <t>29.438 ℓ</t>
  </si>
  <si>
    <t>30,380 원</t>
  </si>
  <si>
    <t>36.777 ℓ</t>
  </si>
  <si>
    <t>37,953 원</t>
  </si>
  <si>
    <t>409 점</t>
  </si>
  <si>
    <t>47.827 ℓ</t>
  </si>
  <si>
    <t>49,357 원</t>
  </si>
  <si>
    <t>서울33아4550</t>
  </si>
  <si>
    <t>41.328 ℓ</t>
  </si>
  <si>
    <t>42,650 원</t>
  </si>
  <si>
    <t>18.500 ℓ</t>
  </si>
  <si>
    <t>19,092 원</t>
  </si>
  <si>
    <t>52.266 ℓ</t>
  </si>
  <si>
    <t>53,938 원</t>
  </si>
  <si>
    <t>34.636 ℓ</t>
  </si>
  <si>
    <t>35,744 원</t>
  </si>
  <si>
    <t>56.624 ℓ</t>
  </si>
  <si>
    <t>58,435 원</t>
  </si>
  <si>
    <t>34.064 ℓ</t>
  </si>
  <si>
    <t>35,154 원</t>
  </si>
  <si>
    <t>44.347 ℓ</t>
  </si>
  <si>
    <t>45,766 원</t>
  </si>
  <si>
    <t>36.256 ℓ</t>
  </si>
  <si>
    <t>37,416 원</t>
  </si>
  <si>
    <t>39.360 ℓ</t>
  </si>
  <si>
    <t>40,619 원</t>
  </si>
  <si>
    <t>40.965 ℓ</t>
  </si>
  <si>
    <t>42,275 원</t>
  </si>
  <si>
    <t>27.314 ℓ</t>
  </si>
  <si>
    <t>28,188 원</t>
  </si>
  <si>
    <t>41.354 ℓ</t>
  </si>
  <si>
    <t>42,677 원</t>
  </si>
  <si>
    <t>43.464 ℓ</t>
  </si>
  <si>
    <t>44,854 원</t>
  </si>
  <si>
    <t>35.418 ℓ</t>
  </si>
  <si>
    <t>36,551 원</t>
  </si>
  <si>
    <t>34.370 ℓ</t>
  </si>
  <si>
    <t>35,469 원</t>
  </si>
  <si>
    <t>30.026 ℓ</t>
  </si>
  <si>
    <t>30,986 원</t>
  </si>
  <si>
    <t>27.073 ℓ</t>
  </si>
  <si>
    <t>27,939 원</t>
  </si>
  <si>
    <t>41.321 ℓ</t>
  </si>
  <si>
    <t>42,643 원</t>
  </si>
  <si>
    <t>50.322 ℓ</t>
  </si>
  <si>
    <t>51,932 원</t>
  </si>
  <si>
    <t>13.088 ℓ</t>
  </si>
  <si>
    <t>13,506 원</t>
  </si>
  <si>
    <t>44.332 ℓ</t>
  </si>
  <si>
    <t>45,750 원</t>
  </si>
  <si>
    <t>27.418 ℓ</t>
  </si>
  <si>
    <t>28,295 원</t>
  </si>
  <si>
    <t>45.258 ℓ</t>
  </si>
  <si>
    <t>46,706 원</t>
  </si>
  <si>
    <t>51.113 ℓ</t>
  </si>
  <si>
    <t>52,748 원</t>
  </si>
  <si>
    <t>37.033 ℓ</t>
  </si>
  <si>
    <t>38,218 원</t>
  </si>
  <si>
    <t>37.196 ℓ</t>
  </si>
  <si>
    <t>38,386 원</t>
  </si>
  <si>
    <t>56.730 ℓ</t>
  </si>
  <si>
    <t>58,545 원</t>
  </si>
  <si>
    <t>27.776 ℓ</t>
  </si>
  <si>
    <t>28,664 원</t>
  </si>
  <si>
    <t>31.295 ℓ</t>
  </si>
  <si>
    <t>32,296 원</t>
  </si>
  <si>
    <t>35.397 ℓ</t>
  </si>
  <si>
    <t>36,529 원</t>
  </si>
  <si>
    <t>53.716 ℓ</t>
  </si>
  <si>
    <t>55,434 원</t>
  </si>
  <si>
    <t>38.076 ℓ</t>
  </si>
  <si>
    <t>39,294 원</t>
  </si>
  <si>
    <t>59.685 ℓ</t>
  </si>
  <si>
    <t>61,594 원</t>
  </si>
  <si>
    <t>385 점</t>
  </si>
  <si>
    <t>44.692 ℓ</t>
  </si>
  <si>
    <t>46,122 원</t>
  </si>
  <si>
    <t>46.927 ℓ</t>
  </si>
  <si>
    <t>48,428 원</t>
  </si>
  <si>
    <t>44.536 ℓ</t>
  </si>
  <si>
    <t>45,961 원</t>
  </si>
  <si>
    <t>42.696 ℓ</t>
  </si>
  <si>
    <t>44,062 원</t>
  </si>
  <si>
    <t>41.816 ℓ</t>
  </si>
  <si>
    <t>43,154 원</t>
  </si>
  <si>
    <t>48.363 ℓ</t>
  </si>
  <si>
    <t>49,910 원</t>
  </si>
  <si>
    <t>31.664 ℓ</t>
  </si>
  <si>
    <t>32,677 원</t>
  </si>
  <si>
    <t>47.760 ℓ</t>
  </si>
  <si>
    <t>49,288 원</t>
  </si>
  <si>
    <t>41.226 ℓ</t>
  </si>
  <si>
    <t>42,545 원</t>
  </si>
  <si>
    <t>413720**********</t>
  </si>
  <si>
    <t>34.780 ℓ</t>
  </si>
  <si>
    <t>35,892 원</t>
  </si>
  <si>
    <t>48.831 ℓ</t>
  </si>
  <si>
    <t>50,393 원</t>
  </si>
  <si>
    <t>38.864 ℓ</t>
  </si>
  <si>
    <t>40,107 원</t>
  </si>
  <si>
    <t>36.403 ℓ</t>
  </si>
  <si>
    <t>37,567 원</t>
  </si>
  <si>
    <t>서울33아4508</t>
  </si>
  <si>
    <t>35.791 ℓ</t>
  </si>
  <si>
    <t>36,936 원</t>
  </si>
  <si>
    <t>33.391 ℓ</t>
  </si>
  <si>
    <t>34,459 원</t>
  </si>
  <si>
    <t>39.455 ℓ</t>
  </si>
  <si>
    <t>40,717 원</t>
  </si>
  <si>
    <t>44.619 ℓ</t>
  </si>
  <si>
    <t>46,046 원</t>
  </si>
  <si>
    <t>5 점</t>
  </si>
  <si>
    <t>36.987 ℓ</t>
  </si>
  <si>
    <t>38,170 원</t>
  </si>
  <si>
    <t>42.399 ℓ</t>
  </si>
  <si>
    <t>43,755 원</t>
  </si>
  <si>
    <t>16.713 ℓ</t>
  </si>
  <si>
    <t>17,247 원</t>
  </si>
  <si>
    <t>33.070 ℓ</t>
  </si>
  <si>
    <t>34,128 원</t>
  </si>
  <si>
    <t>53.224 ℓ</t>
  </si>
  <si>
    <t>54,927 원</t>
  </si>
  <si>
    <t>46.067 ℓ</t>
  </si>
  <si>
    <t>47,541 원</t>
  </si>
  <si>
    <t>49.472 ℓ</t>
  </si>
  <si>
    <t>51,055 원</t>
  </si>
  <si>
    <t>50.818 ℓ</t>
  </si>
  <si>
    <t>52,444 원</t>
  </si>
  <si>
    <t>328 점</t>
  </si>
  <si>
    <t>30.482 ℓ</t>
  </si>
  <si>
    <t>31,457 원</t>
  </si>
  <si>
    <t>51.952 ℓ</t>
  </si>
  <si>
    <t>53,614 원</t>
  </si>
  <si>
    <t>559869**********</t>
  </si>
  <si>
    <t>23.579 ℓ</t>
  </si>
  <si>
    <t>24,333 원</t>
  </si>
  <si>
    <t>48.335 ℓ</t>
  </si>
  <si>
    <t>49,881 원</t>
  </si>
  <si>
    <t>942003**********</t>
  </si>
  <si>
    <t>7.515 ℓ</t>
  </si>
  <si>
    <t>7,755 원</t>
  </si>
  <si>
    <t>41.954 ℓ</t>
  </si>
  <si>
    <t>43,296 원</t>
  </si>
  <si>
    <t>34.002 ℓ</t>
  </si>
  <si>
    <t>35,090 원</t>
  </si>
  <si>
    <t>34.900 ℓ</t>
  </si>
  <si>
    <t>36,016 원</t>
  </si>
  <si>
    <t>21.796 ℓ</t>
  </si>
  <si>
    <t>22,493 원</t>
  </si>
  <si>
    <t>31.037 ℓ</t>
  </si>
  <si>
    <t>32,030 원</t>
  </si>
  <si>
    <t>54.820 ℓ</t>
  </si>
  <si>
    <t>56,574 원</t>
  </si>
  <si>
    <t>948250**********</t>
  </si>
  <si>
    <t>52.421 ℓ</t>
  </si>
  <si>
    <t>54,098 원</t>
  </si>
  <si>
    <t>36.004 ℓ</t>
  </si>
  <si>
    <t>37,156 원</t>
  </si>
  <si>
    <t>36.595 ℓ</t>
  </si>
  <si>
    <t>37,766 원</t>
  </si>
  <si>
    <t>32.358 ℓ</t>
  </si>
  <si>
    <t>33,393 원</t>
  </si>
  <si>
    <t>46.107 ℓ</t>
  </si>
  <si>
    <t>47,582 원</t>
  </si>
  <si>
    <t>22.125 ℓ</t>
  </si>
  <si>
    <t>22,833 원</t>
  </si>
  <si>
    <t>41.782 ℓ</t>
  </si>
  <si>
    <t>43,119 원</t>
  </si>
  <si>
    <t>31.495 ℓ</t>
  </si>
  <si>
    <t>32,502 원</t>
  </si>
  <si>
    <t>32.719 ℓ</t>
  </si>
  <si>
    <t>33,766 원</t>
  </si>
  <si>
    <t>33.439 ℓ</t>
  </si>
  <si>
    <t>34,509 원</t>
  </si>
  <si>
    <t>44.133 ℓ</t>
  </si>
  <si>
    <t>45,545 원</t>
  </si>
  <si>
    <t>33.284 ℓ</t>
  </si>
  <si>
    <t>34,349 원</t>
  </si>
  <si>
    <t>35.653 ℓ</t>
  </si>
  <si>
    <t>36,793 원</t>
  </si>
  <si>
    <t>30.808 ℓ</t>
  </si>
  <si>
    <t>31,793 원</t>
  </si>
  <si>
    <t>41.923 ℓ</t>
  </si>
  <si>
    <t>43,264 원</t>
  </si>
  <si>
    <t>626415**********</t>
  </si>
  <si>
    <t>11.008 ℓ</t>
  </si>
  <si>
    <t>11,360 원</t>
  </si>
  <si>
    <t>45.460 ℓ</t>
  </si>
  <si>
    <t>46,914 원</t>
  </si>
  <si>
    <t>38.788 ℓ</t>
  </si>
  <si>
    <t>40,029 원</t>
  </si>
  <si>
    <t>38.745 ℓ</t>
  </si>
  <si>
    <t>39,984 원</t>
  </si>
  <si>
    <t>26.381 ℓ</t>
  </si>
  <si>
    <t>27,225 원</t>
  </si>
  <si>
    <t>34.236 ℓ</t>
  </si>
  <si>
    <t>35,331 원</t>
  </si>
  <si>
    <t>49.657 ℓ</t>
  </si>
  <si>
    <t>51,246 원</t>
  </si>
  <si>
    <t>4.771 ℓ</t>
  </si>
  <si>
    <t>4,923 원</t>
  </si>
  <si>
    <t>38.339 ℓ</t>
  </si>
  <si>
    <t>39,565 원</t>
  </si>
  <si>
    <t>39.914 ℓ</t>
  </si>
  <si>
    <t>41,191 원</t>
  </si>
  <si>
    <t>402017**********</t>
  </si>
  <si>
    <t>37.496 ℓ</t>
  </si>
  <si>
    <t>38,695 원</t>
  </si>
  <si>
    <t>23.441 ℓ</t>
  </si>
  <si>
    <t>24,191 원</t>
  </si>
  <si>
    <t>152 점</t>
  </si>
  <si>
    <t>28.595 ℓ</t>
  </si>
  <si>
    <t>29,510 원</t>
  </si>
  <si>
    <t>26.708 ℓ</t>
  </si>
  <si>
    <t>27,562 원</t>
  </si>
  <si>
    <t>17.449 ℓ</t>
  </si>
  <si>
    <t>18,007 원</t>
  </si>
  <si>
    <t>17 점</t>
  </si>
  <si>
    <t>45.085 ℓ</t>
  </si>
  <si>
    <t>46,527 원</t>
  </si>
  <si>
    <t>532793**********</t>
  </si>
  <si>
    <t>49.103 ℓ</t>
  </si>
  <si>
    <t>50,674 원</t>
  </si>
  <si>
    <t>250 점</t>
  </si>
  <si>
    <t>22.865 ℓ</t>
  </si>
  <si>
    <t>23,596 원</t>
  </si>
  <si>
    <t>146 점</t>
  </si>
  <si>
    <t>38.344 ℓ</t>
  </si>
  <si>
    <t>39,571 원</t>
  </si>
  <si>
    <t>53.549 ℓ</t>
  </si>
  <si>
    <t>55,262 원</t>
  </si>
  <si>
    <t>44.693 ℓ</t>
  </si>
  <si>
    <t>46,123 원</t>
  </si>
  <si>
    <t>19.845 ℓ</t>
  </si>
  <si>
    <t>20,480 원</t>
  </si>
  <si>
    <t>47.208 ℓ</t>
  </si>
  <si>
    <t>48,718 원</t>
  </si>
  <si>
    <t>944011**********</t>
  </si>
  <si>
    <t>42.468 ℓ</t>
  </si>
  <si>
    <t>43,826 원</t>
  </si>
  <si>
    <t>376291*********</t>
  </si>
  <si>
    <t>39 점</t>
  </si>
  <si>
    <t>37.683 ℓ</t>
  </si>
  <si>
    <t>38,888 원</t>
  </si>
  <si>
    <t>16.732 ℓ</t>
  </si>
  <si>
    <t>17,267 원</t>
  </si>
  <si>
    <t>51.191 ℓ</t>
  </si>
  <si>
    <t>52,829 원</t>
  </si>
  <si>
    <t xml:space="preserve">    94저6813</t>
  </si>
  <si>
    <t>38.929 ℓ</t>
  </si>
  <si>
    <t>40,174 원</t>
  </si>
  <si>
    <t>490298**********</t>
  </si>
  <si>
    <t>49.271 ℓ</t>
  </si>
  <si>
    <t>50,847 원</t>
  </si>
  <si>
    <t>27.258 ℓ</t>
  </si>
  <si>
    <t>28,130 원</t>
  </si>
  <si>
    <t>449914**********</t>
  </si>
  <si>
    <t>33.632 ℓ</t>
  </si>
  <si>
    <t>34,708 원</t>
  </si>
  <si>
    <t>20.255 ℓ</t>
  </si>
  <si>
    <t>20,903 원</t>
  </si>
  <si>
    <t>28.600 ℓ</t>
  </si>
  <si>
    <t>29,515 원</t>
  </si>
  <si>
    <t>32.486 ℓ</t>
  </si>
  <si>
    <t>33,525 원</t>
  </si>
  <si>
    <t>22.616 ℓ</t>
  </si>
  <si>
    <t>23,339 원</t>
  </si>
  <si>
    <t xml:space="preserve">    85우7542</t>
  </si>
  <si>
    <t>21 점</t>
  </si>
  <si>
    <t>12.865 ℓ</t>
  </si>
  <si>
    <t>13,276 원</t>
  </si>
  <si>
    <t>51.526 ℓ</t>
  </si>
  <si>
    <t>53,174 원</t>
  </si>
  <si>
    <t>468911**********</t>
  </si>
  <si>
    <t>63.821 ℓ</t>
  </si>
  <si>
    <t>65,863 원</t>
  </si>
  <si>
    <t>28.504 ℓ</t>
  </si>
  <si>
    <t>29,416 원</t>
  </si>
  <si>
    <t>37.015 ℓ</t>
  </si>
  <si>
    <t>38,199 원</t>
  </si>
  <si>
    <t>40.139 ℓ</t>
  </si>
  <si>
    <t>41,423 원</t>
  </si>
  <si>
    <t>944722**********</t>
  </si>
  <si>
    <t>39.876 ℓ</t>
  </si>
  <si>
    <t>41,152 원</t>
  </si>
  <si>
    <t>558920**********</t>
  </si>
  <si>
    <t>12.450 ℓ</t>
  </si>
  <si>
    <t>12,848 원</t>
  </si>
  <si>
    <t>114 점</t>
  </si>
  <si>
    <t>40.340 ℓ</t>
  </si>
  <si>
    <t>41,630 원</t>
  </si>
  <si>
    <t>44.410 ℓ</t>
  </si>
  <si>
    <t>45,831 원</t>
  </si>
  <si>
    <t>35.523 ℓ</t>
  </si>
  <si>
    <t>36,659 원</t>
  </si>
  <si>
    <t>22.305 ℓ</t>
  </si>
  <si>
    <t>23,018 원</t>
  </si>
  <si>
    <t>46.533 ℓ</t>
  </si>
  <si>
    <t>48,022 원</t>
  </si>
  <si>
    <t>34.112 ℓ</t>
  </si>
  <si>
    <t>35,203 원</t>
  </si>
  <si>
    <t>48.239 ℓ</t>
  </si>
  <si>
    <t>49,782 원</t>
  </si>
  <si>
    <t>31.079 ℓ</t>
  </si>
  <si>
    <t>32,073 원</t>
  </si>
  <si>
    <t>34.441 ℓ</t>
  </si>
  <si>
    <t>35,543 원</t>
  </si>
  <si>
    <t>350 점</t>
  </si>
  <si>
    <t>26.349 ℓ</t>
  </si>
  <si>
    <t>27,192 원</t>
  </si>
  <si>
    <t>30.139 ℓ</t>
  </si>
  <si>
    <t>31,103 원</t>
  </si>
  <si>
    <t>941034**********</t>
  </si>
  <si>
    <t>56.191 ℓ</t>
  </si>
  <si>
    <t>57,989 원</t>
  </si>
  <si>
    <t>531838**********</t>
  </si>
  <si>
    <t>47.035 ℓ</t>
  </si>
  <si>
    <t>48,540 원</t>
  </si>
  <si>
    <t>48.542 ℓ</t>
  </si>
  <si>
    <t>50,095 원</t>
  </si>
  <si>
    <t>34.154 ℓ</t>
  </si>
  <si>
    <t>35,246 원</t>
  </si>
  <si>
    <t>175 점</t>
  </si>
  <si>
    <t>35.289 ℓ</t>
  </si>
  <si>
    <t>36,418 원</t>
  </si>
  <si>
    <t>20.339 ℓ</t>
  </si>
  <si>
    <t>20,989 원</t>
  </si>
  <si>
    <t>41.874 ℓ</t>
  </si>
  <si>
    <t>43,213 원</t>
  </si>
  <si>
    <t>53.786 ℓ</t>
  </si>
  <si>
    <t>55,507 원</t>
  </si>
  <si>
    <t>540926**********</t>
  </si>
  <si>
    <t>43.100 ℓ</t>
  </si>
  <si>
    <t>44,479 원</t>
  </si>
  <si>
    <t>47.603 ℓ</t>
  </si>
  <si>
    <t>49,126 원</t>
  </si>
  <si>
    <t>33.936 ℓ</t>
  </si>
  <si>
    <t>35,021 원</t>
  </si>
  <si>
    <t>23.554 ℓ</t>
  </si>
  <si>
    <t>24,307 원</t>
  </si>
  <si>
    <t>43.000 ℓ</t>
  </si>
  <si>
    <t>44,376 원</t>
  </si>
  <si>
    <t>49.786 ℓ</t>
  </si>
  <si>
    <t>51,379 원</t>
  </si>
  <si>
    <t>40.560 ℓ</t>
  </si>
  <si>
    <t>41,857 원</t>
  </si>
  <si>
    <t>739 점</t>
  </si>
  <si>
    <t>53.629 ℓ</t>
  </si>
  <si>
    <t>55,345 원</t>
  </si>
  <si>
    <t>484062**********</t>
  </si>
  <si>
    <t>56.827 ℓ</t>
  </si>
  <si>
    <t>58,645 원</t>
  </si>
  <si>
    <t>20.246 ℓ</t>
  </si>
  <si>
    <t>20,893 원</t>
  </si>
  <si>
    <t>30.679 ℓ</t>
  </si>
  <si>
    <t>31,660 원</t>
  </si>
  <si>
    <t>941187**********</t>
  </si>
  <si>
    <t>국민행복신용</t>
  </si>
  <si>
    <t>43.697 ℓ</t>
  </si>
  <si>
    <t>45,095 원</t>
  </si>
  <si>
    <t>53.186 ℓ</t>
  </si>
  <si>
    <t>54,887 원</t>
  </si>
  <si>
    <t>53.096 ℓ</t>
  </si>
  <si>
    <t>54,795 원</t>
  </si>
  <si>
    <t>47.690 ℓ</t>
  </si>
  <si>
    <t>49,216 원</t>
  </si>
  <si>
    <t>43.226 ℓ</t>
  </si>
  <si>
    <t>44,609 원</t>
  </si>
  <si>
    <t>13.190 ℓ</t>
  </si>
  <si>
    <t>13,612 원</t>
  </si>
  <si>
    <t>49.650 ℓ</t>
  </si>
  <si>
    <t>51,238 원</t>
  </si>
  <si>
    <t>322 점</t>
  </si>
  <si>
    <t>55.061 ℓ</t>
  </si>
  <si>
    <t>56,822 원</t>
  </si>
  <si>
    <t>25.979 ℓ</t>
  </si>
  <si>
    <t>26,810 원</t>
  </si>
  <si>
    <t>118 점</t>
  </si>
  <si>
    <t>38.226 ℓ</t>
  </si>
  <si>
    <t>39,449 원</t>
  </si>
  <si>
    <t>28.965 ℓ</t>
  </si>
  <si>
    <t>29,891 원</t>
  </si>
  <si>
    <t>23.954 ℓ</t>
  </si>
  <si>
    <t>24,720 원</t>
  </si>
  <si>
    <t>33.183 ℓ</t>
  </si>
  <si>
    <t>34,244 원</t>
  </si>
  <si>
    <t>33.500 ℓ</t>
  </si>
  <si>
    <t>34,572 원</t>
  </si>
  <si>
    <t>31.700 ℓ</t>
  </si>
  <si>
    <t>32,714 원</t>
  </si>
  <si>
    <t>27.825 ℓ</t>
  </si>
  <si>
    <t>28,715 원</t>
  </si>
  <si>
    <t>51.660 ℓ</t>
  </si>
  <si>
    <t>53,313 원</t>
  </si>
  <si>
    <t>490603**********</t>
  </si>
  <si>
    <t>45.567 ℓ</t>
  </si>
  <si>
    <t>47,025 원</t>
  </si>
  <si>
    <t>60.930 ℓ</t>
  </si>
  <si>
    <t>62,879 원</t>
  </si>
  <si>
    <t>34.351 ℓ</t>
  </si>
  <si>
    <t>35,450 원</t>
  </si>
  <si>
    <t>513894**********</t>
  </si>
  <si>
    <t>34.512 ℓ</t>
  </si>
  <si>
    <t>35,616 원</t>
  </si>
  <si>
    <t>47.999 ℓ</t>
  </si>
  <si>
    <t>49,534 원</t>
  </si>
  <si>
    <t>43.259 ℓ</t>
  </si>
  <si>
    <t>44,643 원</t>
  </si>
  <si>
    <t>51.052 ℓ</t>
  </si>
  <si>
    <t>52,685 원</t>
  </si>
  <si>
    <t>60.972 ℓ</t>
  </si>
  <si>
    <t>62,923 원</t>
  </si>
  <si>
    <t>39.653 ℓ</t>
  </si>
  <si>
    <t>40,921 원</t>
  </si>
  <si>
    <t>46.824 ℓ</t>
  </si>
  <si>
    <t>48,322 원</t>
  </si>
  <si>
    <t>9.371 ℓ</t>
  </si>
  <si>
    <t>9,670 원</t>
  </si>
  <si>
    <t>41.196 ℓ</t>
  </si>
  <si>
    <t>42,514 원</t>
  </si>
  <si>
    <t>478892**********</t>
  </si>
  <si>
    <t>49.652 ℓ</t>
  </si>
  <si>
    <t>49,503 원</t>
  </si>
  <si>
    <t xml:space="preserve">    77저1109</t>
  </si>
  <si>
    <t>38.233 ℓ</t>
  </si>
  <si>
    <t>39,456 원</t>
  </si>
  <si>
    <t>553180**********</t>
  </si>
  <si>
    <t>NH Diamond</t>
  </si>
  <si>
    <t>44.475 ℓ</t>
  </si>
  <si>
    <t>45,898 원</t>
  </si>
  <si>
    <t>47.469 ℓ</t>
  </si>
  <si>
    <t>48,988 원</t>
  </si>
  <si>
    <t>22.965 ℓ</t>
  </si>
  <si>
    <t>23,699 원</t>
  </si>
  <si>
    <t>655612**********</t>
  </si>
  <si>
    <t>4.454 ℓ</t>
  </si>
  <si>
    <t>4,596 원</t>
  </si>
  <si>
    <t>59.182 ℓ</t>
  </si>
  <si>
    <t>61,075 원</t>
  </si>
  <si>
    <t>46.944 ℓ</t>
  </si>
  <si>
    <t>48,446 원</t>
  </si>
  <si>
    <t>39.594 ℓ</t>
  </si>
  <si>
    <t>40,861 원</t>
  </si>
  <si>
    <t>45.089 ℓ</t>
  </si>
  <si>
    <t>46,531 원</t>
  </si>
  <si>
    <t>944081**********</t>
  </si>
  <si>
    <t>22.426 ℓ</t>
  </si>
  <si>
    <t>23,143 원</t>
  </si>
  <si>
    <t>48.174 ℓ</t>
  </si>
  <si>
    <t>48,029 원</t>
  </si>
  <si>
    <t xml:space="preserve">    71러2690</t>
  </si>
  <si>
    <t>허보현</t>
  </si>
  <si>
    <t>37.915 ℓ</t>
  </si>
  <si>
    <t>39,128 원</t>
  </si>
  <si>
    <t>38.843 ℓ</t>
  </si>
  <si>
    <t>40,085 원</t>
  </si>
  <si>
    <t>48.011 ℓ</t>
  </si>
  <si>
    <t xml:space="preserve">    78노7265</t>
  </si>
  <si>
    <t>942084**********</t>
  </si>
  <si>
    <t>24.221 ℓ</t>
  </si>
  <si>
    <t>24,996 원</t>
  </si>
  <si>
    <t>38.724 ℓ</t>
  </si>
  <si>
    <t>39,963 원</t>
  </si>
  <si>
    <t>24.239 ℓ</t>
  </si>
  <si>
    <t>25,014 원</t>
  </si>
  <si>
    <t>34.998 ℓ</t>
  </si>
  <si>
    <t>36,117 원</t>
  </si>
  <si>
    <t>32.811 ℓ</t>
  </si>
  <si>
    <t>33,860 원</t>
  </si>
  <si>
    <t>21.630 ℓ</t>
  </si>
  <si>
    <t>22,322 원</t>
  </si>
  <si>
    <t>38.648 ℓ</t>
  </si>
  <si>
    <t>39,884 원</t>
  </si>
  <si>
    <t>17.250 ℓ</t>
  </si>
  <si>
    <t>17,802 원</t>
  </si>
  <si>
    <t>541707**********</t>
  </si>
  <si>
    <t>26.063 ℓ</t>
  </si>
  <si>
    <t>26,897 원</t>
  </si>
  <si>
    <t>29.869 ℓ</t>
  </si>
  <si>
    <t>30,824 원</t>
  </si>
  <si>
    <t>50.421 ℓ</t>
  </si>
  <si>
    <t>52,034 원</t>
  </si>
  <si>
    <t>41.377 ℓ</t>
  </si>
  <si>
    <t>42,701 원</t>
  </si>
  <si>
    <t>32.295 ℓ</t>
  </si>
  <si>
    <t>33,328 원</t>
  </si>
  <si>
    <t>10.039 ℓ</t>
  </si>
  <si>
    <t>10,360 원</t>
  </si>
  <si>
    <t>50.594 ℓ</t>
  </si>
  <si>
    <t>52,213 원</t>
  </si>
  <si>
    <t>537662**********</t>
  </si>
  <si>
    <t>광주체크</t>
  </si>
  <si>
    <t>30.692 ℓ</t>
  </si>
  <si>
    <t>31,674 원</t>
  </si>
  <si>
    <t>379557*********</t>
  </si>
  <si>
    <t>18 점</t>
  </si>
  <si>
    <t>36.001 ℓ</t>
  </si>
  <si>
    <t>37,153 원</t>
  </si>
  <si>
    <t>44.305 ℓ</t>
  </si>
  <si>
    <t>45,722 원</t>
  </si>
  <si>
    <t>31.982 ℓ</t>
  </si>
  <si>
    <t>33,005 원</t>
  </si>
  <si>
    <t>39.218 ℓ</t>
  </si>
  <si>
    <t>40,472 원</t>
  </si>
  <si>
    <t>26.188 ℓ</t>
  </si>
  <si>
    <t>27,026 원</t>
  </si>
  <si>
    <t>25.213 ℓ</t>
  </si>
  <si>
    <t>26,019 원</t>
  </si>
  <si>
    <t>45.364 ℓ</t>
  </si>
  <si>
    <t>46,815 원</t>
  </si>
  <si>
    <t>19.084 ℓ</t>
  </si>
  <si>
    <t>19,694 원</t>
  </si>
  <si>
    <t>27.230 ℓ</t>
  </si>
  <si>
    <t>28,101 원</t>
  </si>
  <si>
    <t>55.481 ℓ</t>
  </si>
  <si>
    <t>57,256 원</t>
  </si>
  <si>
    <t>25.984 ℓ</t>
  </si>
  <si>
    <t>26,815 원</t>
  </si>
  <si>
    <t>27.416 ℓ</t>
  </si>
  <si>
    <t>28,293 원</t>
  </si>
  <si>
    <t>26.340 ℓ</t>
  </si>
  <si>
    <t>27,182 원</t>
  </si>
  <si>
    <t>25.243 ℓ</t>
  </si>
  <si>
    <t>26,050 원</t>
  </si>
  <si>
    <t>28.478 ℓ</t>
  </si>
  <si>
    <t>29,389 원</t>
  </si>
  <si>
    <t>38.469 ℓ</t>
  </si>
  <si>
    <t>39,700 원</t>
  </si>
  <si>
    <t>25.839 ℓ</t>
  </si>
  <si>
    <t>26,665 원</t>
  </si>
  <si>
    <t>31.343 ℓ</t>
  </si>
  <si>
    <t>32,345 원</t>
  </si>
  <si>
    <t>32.981 ℓ</t>
  </si>
  <si>
    <t>34,036 원</t>
  </si>
  <si>
    <t>490612**********</t>
  </si>
  <si>
    <t>NH농협비씨카드</t>
  </si>
  <si>
    <t>17.440 ℓ</t>
  </si>
  <si>
    <t>17,998 원</t>
  </si>
  <si>
    <t>85 점</t>
  </si>
  <si>
    <t>37.832 ℓ</t>
  </si>
  <si>
    <t>39,042 원</t>
  </si>
  <si>
    <t>56.197 ℓ</t>
  </si>
  <si>
    <t>57,995 원</t>
  </si>
  <si>
    <t>56.059 ℓ</t>
  </si>
  <si>
    <t>57,852 원</t>
  </si>
  <si>
    <t>403302**********</t>
  </si>
  <si>
    <t>51.904 ℓ</t>
  </si>
  <si>
    <t>53,564 원</t>
  </si>
  <si>
    <t>31.530 ℓ</t>
  </si>
  <si>
    <t>32,538 원</t>
  </si>
  <si>
    <t>46.896 ℓ</t>
  </si>
  <si>
    <t>48,396 원</t>
  </si>
  <si>
    <t>28.758 ℓ</t>
  </si>
  <si>
    <t>29,678 원</t>
  </si>
  <si>
    <t>43.948 ℓ</t>
  </si>
  <si>
    <t>45,354 원</t>
  </si>
  <si>
    <t>32.245 ℓ</t>
  </si>
  <si>
    <t>33,276 원</t>
  </si>
  <si>
    <t>26.369 ℓ</t>
  </si>
  <si>
    <t>27,212 원</t>
  </si>
  <si>
    <t>19.405 ℓ</t>
  </si>
  <si>
    <t>20,025 원</t>
  </si>
  <si>
    <t>47.408 ℓ</t>
  </si>
  <si>
    <t>48,925 원</t>
  </si>
  <si>
    <t>37.481 ℓ</t>
  </si>
  <si>
    <t>38,680 원</t>
  </si>
  <si>
    <t>21.682 ℓ</t>
  </si>
  <si>
    <t>22,375 원</t>
  </si>
  <si>
    <t>20 점</t>
  </si>
  <si>
    <t>30.988 ℓ</t>
  </si>
  <si>
    <t>31,979 원</t>
  </si>
  <si>
    <t>34.027 ℓ</t>
  </si>
  <si>
    <t>35,115 원</t>
  </si>
  <si>
    <t>51.566 ℓ</t>
  </si>
  <si>
    <t>53,216 원</t>
  </si>
  <si>
    <t>33.767 ℓ</t>
  </si>
  <si>
    <t>34,847 원</t>
  </si>
  <si>
    <t>56.905 ℓ</t>
  </si>
  <si>
    <t>56,734 원</t>
  </si>
  <si>
    <t xml:space="preserve">    70두5892</t>
  </si>
  <si>
    <t>송행섭</t>
  </si>
  <si>
    <t>60.529 ℓ</t>
  </si>
  <si>
    <t>62,465 원</t>
  </si>
  <si>
    <t>280 점</t>
  </si>
  <si>
    <t>31.911 ℓ</t>
  </si>
  <si>
    <t>32,932 원</t>
  </si>
  <si>
    <t>29.684 ℓ</t>
  </si>
  <si>
    <t>30,633 원</t>
  </si>
  <si>
    <t>41.543 ℓ</t>
  </si>
  <si>
    <t>42,872 원</t>
  </si>
  <si>
    <t>22.639 ℓ</t>
  </si>
  <si>
    <t>23,363 원</t>
  </si>
  <si>
    <t>41.399 ℓ</t>
  </si>
  <si>
    <t>42,723 원</t>
  </si>
  <si>
    <t>657020**********</t>
  </si>
  <si>
    <t>38.041 ℓ</t>
  </si>
  <si>
    <t>39,258 원</t>
  </si>
  <si>
    <t>17.847 ℓ</t>
  </si>
  <si>
    <t>18,418 원</t>
  </si>
  <si>
    <t>50.687 ℓ</t>
  </si>
  <si>
    <t>52,308 원</t>
  </si>
  <si>
    <t>35.280 ℓ</t>
  </si>
  <si>
    <t>36,408 원</t>
  </si>
  <si>
    <t>29.619 ℓ</t>
  </si>
  <si>
    <t>30,566 원</t>
  </si>
  <si>
    <t>943140**********</t>
  </si>
  <si>
    <t>34.865 ℓ</t>
  </si>
  <si>
    <t>35,980 원</t>
  </si>
  <si>
    <t>53.501 ℓ</t>
  </si>
  <si>
    <t>55,213 원</t>
  </si>
  <si>
    <t>52.315 ℓ</t>
  </si>
  <si>
    <t>53,989 원</t>
  </si>
  <si>
    <t>서울33아4520</t>
  </si>
  <si>
    <t>27.204 ℓ</t>
  </si>
  <si>
    <t>28,074 원</t>
  </si>
  <si>
    <t>54.735 ℓ</t>
  </si>
  <si>
    <t>56,486 원</t>
  </si>
  <si>
    <t>17.134 ℓ</t>
  </si>
  <si>
    <t>17,682 원</t>
  </si>
  <si>
    <t>28.822 ℓ</t>
  </si>
  <si>
    <t>29,744 원</t>
  </si>
  <si>
    <t>39.720 ℓ</t>
  </si>
  <si>
    <t>40,991 원</t>
  </si>
  <si>
    <t>16.728 ℓ</t>
  </si>
  <si>
    <t>17,263 원</t>
  </si>
  <si>
    <t>25.372 ℓ</t>
  </si>
  <si>
    <t>26,183 원</t>
  </si>
  <si>
    <t>18.668 ℓ</t>
  </si>
  <si>
    <t>19,265 원</t>
  </si>
  <si>
    <t>181 점</t>
  </si>
  <si>
    <t>65.956 ℓ</t>
  </si>
  <si>
    <t>68,066 원</t>
  </si>
  <si>
    <t>34.337 ℓ</t>
  </si>
  <si>
    <t>35,435 원</t>
  </si>
  <si>
    <t>38.031 ℓ</t>
  </si>
  <si>
    <t>39,247 원</t>
  </si>
  <si>
    <t>404577**********</t>
  </si>
  <si>
    <t>45.300 ℓ</t>
  </si>
  <si>
    <t>46,749 원</t>
  </si>
  <si>
    <t>457047**********</t>
  </si>
  <si>
    <t>29.994 ℓ</t>
  </si>
  <si>
    <t>30,953 원</t>
  </si>
  <si>
    <t>34.254 ℓ</t>
  </si>
  <si>
    <t>35,350 원</t>
  </si>
  <si>
    <t>552014**********</t>
  </si>
  <si>
    <t>24.837 ℓ</t>
  </si>
  <si>
    <t>25,631 원</t>
  </si>
  <si>
    <t>29.271 ℓ</t>
  </si>
  <si>
    <t>30,207 원</t>
  </si>
  <si>
    <t>43.621 ℓ</t>
  </si>
  <si>
    <t>45,016 원</t>
  </si>
  <si>
    <t>34.343 ℓ</t>
  </si>
  <si>
    <t>35,441 원</t>
  </si>
  <si>
    <t>서울34사2790</t>
  </si>
  <si>
    <t>29.133 ℓ</t>
  </si>
  <si>
    <t>30,065 원</t>
  </si>
  <si>
    <t>39.702 ℓ</t>
  </si>
  <si>
    <t>40,972 원</t>
  </si>
  <si>
    <t>서울32자2200</t>
  </si>
  <si>
    <t>김병규</t>
  </si>
  <si>
    <t>21.522 ℓ</t>
  </si>
  <si>
    <t>22,210 원</t>
  </si>
  <si>
    <t>99 점</t>
  </si>
  <si>
    <t>57.856 ℓ</t>
  </si>
  <si>
    <t>59,707 원</t>
  </si>
  <si>
    <t>534292**********</t>
  </si>
  <si>
    <t>373 점</t>
  </si>
  <si>
    <t>26.790 ℓ</t>
  </si>
  <si>
    <t>27,647 원</t>
  </si>
  <si>
    <t>38.691 ℓ</t>
  </si>
  <si>
    <t>39,929 원</t>
  </si>
  <si>
    <t>20.200 ℓ</t>
  </si>
  <si>
    <t>20,846 원</t>
  </si>
  <si>
    <t>37.414 ℓ</t>
  </si>
  <si>
    <t>38,611 원</t>
  </si>
  <si>
    <t>16.390 ℓ</t>
  </si>
  <si>
    <t>16,914 원</t>
  </si>
  <si>
    <t>36.433 ℓ</t>
  </si>
  <si>
    <t>37,598 원</t>
  </si>
  <si>
    <t>30.623 ℓ</t>
  </si>
  <si>
    <t>31,602 원</t>
  </si>
  <si>
    <t>295 점</t>
  </si>
  <si>
    <t>30.700 ℓ</t>
  </si>
  <si>
    <t>31,682 원</t>
  </si>
  <si>
    <t>48.419 ℓ</t>
  </si>
  <si>
    <t>49,968 원</t>
  </si>
  <si>
    <t>28.905 ℓ</t>
  </si>
  <si>
    <t>29,829 원</t>
  </si>
  <si>
    <t>38.616 ℓ</t>
  </si>
  <si>
    <t>39,851 원</t>
  </si>
  <si>
    <t>20.987 ℓ</t>
  </si>
  <si>
    <t>21,658 원</t>
  </si>
  <si>
    <t>45.335 ℓ</t>
  </si>
  <si>
    <t>46,785 원</t>
  </si>
  <si>
    <t>26.161 ℓ</t>
  </si>
  <si>
    <t>26,998 원</t>
  </si>
  <si>
    <t>26.664 ℓ</t>
  </si>
  <si>
    <t>27,517 원</t>
  </si>
  <si>
    <t xml:space="preserve">    90구0706</t>
  </si>
  <si>
    <t>10.680 ℓ</t>
  </si>
  <si>
    <t>11,021 원</t>
  </si>
  <si>
    <t>57.646 ℓ</t>
  </si>
  <si>
    <t>59,490 원</t>
  </si>
  <si>
    <t>39.579 ℓ</t>
  </si>
  <si>
    <t>40,845 원</t>
  </si>
  <si>
    <t>941111**********</t>
  </si>
  <si>
    <t>30.211 ℓ</t>
  </si>
  <si>
    <t>31,177 원</t>
  </si>
  <si>
    <t>455420**********</t>
  </si>
  <si>
    <t>25.404 ℓ</t>
  </si>
  <si>
    <t>26,216 원</t>
  </si>
  <si>
    <t>42.200 ℓ</t>
  </si>
  <si>
    <t>43,550 원</t>
  </si>
  <si>
    <t>33.864 ℓ</t>
  </si>
  <si>
    <t>34,947 원</t>
  </si>
  <si>
    <t>39.327 ℓ</t>
  </si>
  <si>
    <t>40,585 원</t>
  </si>
  <si>
    <t>26.833 ℓ</t>
  </si>
  <si>
    <t>27,691 원</t>
  </si>
  <si>
    <t>29.451 ℓ</t>
  </si>
  <si>
    <t>30,393 원</t>
  </si>
  <si>
    <t>50.230 ℓ</t>
  </si>
  <si>
    <t>51,837 원</t>
  </si>
  <si>
    <t>25.207 ℓ</t>
  </si>
  <si>
    <t>26,013 원</t>
  </si>
  <si>
    <t>27.400 ℓ</t>
  </si>
  <si>
    <t>28,276 원</t>
  </si>
  <si>
    <t>48.678 ℓ</t>
  </si>
  <si>
    <t>50,235 원</t>
  </si>
  <si>
    <t>475 점</t>
  </si>
  <si>
    <t>22.652 ℓ</t>
  </si>
  <si>
    <t>23,376 원</t>
  </si>
  <si>
    <t>29.447 ℓ</t>
  </si>
  <si>
    <t>30,389 원</t>
  </si>
  <si>
    <t>94101700****2208</t>
  </si>
  <si>
    <t>24.151 ℓ</t>
  </si>
  <si>
    <t>24,923 원</t>
  </si>
  <si>
    <t>67.755 ℓ</t>
  </si>
  <si>
    <t>67,551 원</t>
  </si>
  <si>
    <t xml:space="preserve">    70무5219</t>
  </si>
  <si>
    <t>김승환</t>
  </si>
  <si>
    <t>515954**********</t>
  </si>
  <si>
    <t>55.526 ℓ</t>
  </si>
  <si>
    <t>57,302 원</t>
  </si>
  <si>
    <t>258 점</t>
  </si>
  <si>
    <t>26.425 ℓ</t>
  </si>
  <si>
    <t>27,270 원</t>
  </si>
  <si>
    <t>30.113 ℓ</t>
  </si>
  <si>
    <t>31,076 원</t>
  </si>
  <si>
    <t>949042**********</t>
  </si>
  <si>
    <t>661 점</t>
  </si>
  <si>
    <t>37.766 ℓ</t>
  </si>
  <si>
    <t>38,974 원</t>
  </si>
  <si>
    <t>36.899 ℓ</t>
  </si>
  <si>
    <t>38,079 원</t>
  </si>
  <si>
    <t>40.374 ℓ</t>
  </si>
  <si>
    <t>41,665 원</t>
  </si>
  <si>
    <t>410 점</t>
  </si>
  <si>
    <t>47.930 ℓ</t>
  </si>
  <si>
    <t>49,463 원</t>
  </si>
  <si>
    <t>58.522 ℓ</t>
  </si>
  <si>
    <t>60,394 원</t>
  </si>
  <si>
    <t>21.362 ℓ</t>
  </si>
  <si>
    <t>22,045 원</t>
  </si>
  <si>
    <t>29.137 ℓ</t>
  </si>
  <si>
    <t>30,069 원</t>
  </si>
  <si>
    <t>55.706 ℓ</t>
  </si>
  <si>
    <t>57,488 원</t>
  </si>
  <si>
    <t>45.232 ℓ</t>
  </si>
  <si>
    <t>46,679 원</t>
  </si>
  <si>
    <t>14.052 ℓ</t>
  </si>
  <si>
    <t>14,501 원</t>
  </si>
  <si>
    <t>133 점</t>
  </si>
  <si>
    <t>37.538 ℓ</t>
  </si>
  <si>
    <t>38,739 원</t>
  </si>
  <si>
    <t>17.347 ℓ</t>
  </si>
  <si>
    <t>17,902 원</t>
  </si>
  <si>
    <t>36.902 ℓ</t>
  </si>
  <si>
    <t>38,082 원</t>
  </si>
  <si>
    <t>53.313 ℓ</t>
  </si>
  <si>
    <t>55,019 원</t>
  </si>
  <si>
    <t>654900**********</t>
  </si>
  <si>
    <t>31.574 ℓ</t>
  </si>
  <si>
    <t>32,584 원</t>
  </si>
  <si>
    <t>42.872 ℓ</t>
  </si>
  <si>
    <t>44,243 원</t>
  </si>
  <si>
    <t>56.608 ℓ</t>
  </si>
  <si>
    <t>58,419 원</t>
  </si>
  <si>
    <t>52.088 ℓ</t>
  </si>
  <si>
    <t>53,754 원</t>
  </si>
  <si>
    <t>44.411 ℓ</t>
  </si>
  <si>
    <t>45,832 원</t>
  </si>
  <si>
    <t>27.759 ℓ</t>
  </si>
  <si>
    <t>28,647 원</t>
  </si>
  <si>
    <t>46.481 ℓ</t>
  </si>
  <si>
    <t>47,968 원</t>
  </si>
  <si>
    <t>949049**********</t>
  </si>
  <si>
    <t>신협체크</t>
  </si>
  <si>
    <t>29.473 ℓ</t>
  </si>
  <si>
    <t>30,416 원</t>
  </si>
  <si>
    <t>940951**********</t>
  </si>
  <si>
    <t>롯데체크카드</t>
  </si>
  <si>
    <t>31.318 ℓ</t>
  </si>
  <si>
    <t>32,320 원</t>
  </si>
  <si>
    <t>15.727 ℓ</t>
  </si>
  <si>
    <t>16,230 원</t>
  </si>
  <si>
    <t>46.701 ℓ</t>
  </si>
  <si>
    <t>48,195 원</t>
  </si>
  <si>
    <t>41.856 ℓ</t>
  </si>
  <si>
    <t>43,195 원</t>
  </si>
  <si>
    <t>436550**********</t>
  </si>
  <si>
    <t>28.343 ℓ</t>
  </si>
  <si>
    <t>29,249 원</t>
  </si>
  <si>
    <t>38.345 ℓ</t>
  </si>
  <si>
    <t>39,572 원</t>
  </si>
  <si>
    <t>459912**********</t>
  </si>
  <si>
    <t>케이뱅크체크</t>
  </si>
  <si>
    <t>50.064 ℓ</t>
  </si>
  <si>
    <t>51,666 원</t>
  </si>
  <si>
    <t>22.951 ℓ</t>
  </si>
  <si>
    <t>23,685 원</t>
  </si>
  <si>
    <t>47.877 ℓ</t>
  </si>
  <si>
    <t>49,409 원</t>
  </si>
  <si>
    <t>20.333 ℓ</t>
  </si>
  <si>
    <t>20,983 원</t>
  </si>
  <si>
    <t>23.688 ℓ</t>
  </si>
  <si>
    <t>24,446 원</t>
  </si>
  <si>
    <t>25.149 ℓ</t>
  </si>
  <si>
    <t>25,953 원</t>
  </si>
  <si>
    <t>125 점</t>
  </si>
  <si>
    <t>46.684 ℓ</t>
  </si>
  <si>
    <t>48,177 원</t>
  </si>
  <si>
    <t>서울33사5588</t>
  </si>
  <si>
    <t>26.156 ℓ</t>
  </si>
  <si>
    <t>26,992 원</t>
  </si>
  <si>
    <t>33.329 ℓ</t>
  </si>
  <si>
    <t>34,395 원</t>
  </si>
  <si>
    <t>31.013 ℓ</t>
  </si>
  <si>
    <t>32,005 원</t>
  </si>
  <si>
    <t>37.620 ℓ</t>
  </si>
  <si>
    <t>38,823 원</t>
  </si>
  <si>
    <t>46.187 ℓ</t>
  </si>
  <si>
    <t>46,048 원</t>
  </si>
  <si>
    <t xml:space="preserve">    71로8487</t>
  </si>
  <si>
    <t>김동표</t>
  </si>
  <si>
    <t>33.388 ℓ</t>
  </si>
  <si>
    <t>34,456 원</t>
  </si>
  <si>
    <t>31.843 ℓ</t>
  </si>
  <si>
    <t>32,861 원</t>
  </si>
  <si>
    <t>33.779 ℓ</t>
  </si>
  <si>
    <t>34,859 원</t>
  </si>
  <si>
    <t>38.119 ℓ</t>
  </si>
  <si>
    <t>39,338 원</t>
  </si>
  <si>
    <t>19.039 ℓ</t>
  </si>
  <si>
    <t>19,648 원</t>
  </si>
  <si>
    <t>86 점</t>
  </si>
  <si>
    <t>44.154 ℓ</t>
  </si>
  <si>
    <t>45,566 원</t>
  </si>
  <si>
    <t>28.895 ℓ</t>
  </si>
  <si>
    <t>29,819 원</t>
  </si>
  <si>
    <t>서울32자5809</t>
  </si>
  <si>
    <t>김백송</t>
  </si>
  <si>
    <t>15.325 ℓ</t>
  </si>
  <si>
    <t>15,815 원</t>
  </si>
  <si>
    <t>33.803 ℓ</t>
  </si>
  <si>
    <t>34,884 원</t>
  </si>
  <si>
    <t>서울37바1761</t>
  </si>
  <si>
    <t>31.008 ℓ</t>
  </si>
  <si>
    <t>32,000 원</t>
  </si>
  <si>
    <t>40.337 ℓ</t>
  </si>
  <si>
    <t>41,627 원</t>
  </si>
  <si>
    <t>205 점</t>
  </si>
  <si>
    <t>53.046 ℓ</t>
  </si>
  <si>
    <t>54,743 원</t>
  </si>
  <si>
    <t>28.148 ℓ</t>
  </si>
  <si>
    <t>29,048 원</t>
  </si>
  <si>
    <t>42.286 ℓ</t>
  </si>
  <si>
    <t>43,639 원</t>
  </si>
  <si>
    <t>22.962 ℓ</t>
  </si>
  <si>
    <t>23,696 원</t>
  </si>
  <si>
    <t>54.867 ℓ</t>
  </si>
  <si>
    <t>56,622 원</t>
  </si>
  <si>
    <t>54.969 ℓ</t>
  </si>
  <si>
    <t>56,728 원</t>
  </si>
  <si>
    <t>29.135 ℓ</t>
  </si>
  <si>
    <t>30,067 원</t>
  </si>
  <si>
    <t>12.761 ℓ</t>
  </si>
  <si>
    <t>13,169 원</t>
  </si>
  <si>
    <t>40.867 ℓ</t>
  </si>
  <si>
    <t>42,174 원</t>
  </si>
  <si>
    <t>32.473 ℓ</t>
  </si>
  <si>
    <t>33,512 원</t>
  </si>
  <si>
    <t>36.493 ℓ</t>
  </si>
  <si>
    <t>37,660 원</t>
  </si>
  <si>
    <t>40.858 ℓ</t>
  </si>
  <si>
    <t>42,165 원</t>
  </si>
  <si>
    <t>36.723 ℓ</t>
  </si>
  <si>
    <t>37,898 원</t>
  </si>
  <si>
    <t>36.375 ℓ</t>
  </si>
  <si>
    <t>37,539 원</t>
  </si>
  <si>
    <t>19.787 ℓ</t>
  </si>
  <si>
    <t>20,420 원</t>
  </si>
  <si>
    <t>25.039 ℓ</t>
  </si>
  <si>
    <t>25,840 원</t>
  </si>
  <si>
    <t>33.357 ℓ</t>
  </si>
  <si>
    <t>34,424 원</t>
  </si>
  <si>
    <t>30.983 ℓ</t>
  </si>
  <si>
    <t>31,974 원</t>
  </si>
  <si>
    <t>33.798 ℓ</t>
  </si>
  <si>
    <t>34,879 원</t>
  </si>
  <si>
    <t>26.578 ℓ</t>
  </si>
  <si>
    <t>27,428 원</t>
  </si>
  <si>
    <t>30.275 ℓ</t>
  </si>
  <si>
    <t>31,243 원</t>
  </si>
  <si>
    <t>34.446 ℓ</t>
  </si>
  <si>
    <t>35,548 원</t>
  </si>
  <si>
    <t>46.923 ℓ</t>
  </si>
  <si>
    <t>48,424 원</t>
  </si>
  <si>
    <t>서울33아4524</t>
  </si>
  <si>
    <t>33.052 ℓ</t>
  </si>
  <si>
    <t>34,109 원</t>
  </si>
  <si>
    <t>24.955 ℓ</t>
  </si>
  <si>
    <t>25,753 원</t>
  </si>
  <si>
    <t>29.770 ℓ</t>
  </si>
  <si>
    <t>30,722 원</t>
  </si>
  <si>
    <t>41.736 ℓ</t>
  </si>
  <si>
    <t>43,071 원</t>
  </si>
  <si>
    <t>33.503 ℓ</t>
  </si>
  <si>
    <t>34,575 원</t>
  </si>
  <si>
    <t>30.854 ℓ</t>
  </si>
  <si>
    <t>31,841 원</t>
  </si>
  <si>
    <t>46.010 ℓ</t>
  </si>
  <si>
    <t>47,482 원</t>
  </si>
  <si>
    <t>40.813 ℓ</t>
  </si>
  <si>
    <t>42,119 원</t>
  </si>
  <si>
    <t>52.619 ℓ</t>
  </si>
  <si>
    <t>54,302 원</t>
  </si>
  <si>
    <t>21.593 ℓ</t>
  </si>
  <si>
    <t>22,283 원</t>
  </si>
  <si>
    <t>34.429 ℓ</t>
  </si>
  <si>
    <t>35,530 원</t>
  </si>
  <si>
    <t>29.279 ℓ</t>
  </si>
  <si>
    <t>30,215 원</t>
  </si>
  <si>
    <t>23.016 ℓ</t>
  </si>
  <si>
    <t>23,752 원</t>
  </si>
  <si>
    <t>32.296 ℓ</t>
  </si>
  <si>
    <t>33,329 원</t>
  </si>
  <si>
    <t>38.288 ℓ</t>
  </si>
  <si>
    <t>39,513 원</t>
  </si>
  <si>
    <t>41.476 ℓ</t>
  </si>
  <si>
    <t>42,803 원</t>
  </si>
  <si>
    <t>22.724 ℓ</t>
  </si>
  <si>
    <t>23,451 원</t>
  </si>
  <si>
    <t>37.379 ℓ</t>
  </si>
  <si>
    <t>38,575 원</t>
  </si>
  <si>
    <t>52.570 ℓ</t>
  </si>
  <si>
    <t>54,252 원</t>
  </si>
  <si>
    <t>244 점</t>
  </si>
  <si>
    <t>56.528 ℓ</t>
  </si>
  <si>
    <t>58,336 원</t>
  </si>
  <si>
    <t>서울33아4538</t>
  </si>
  <si>
    <t>26.066 ℓ</t>
  </si>
  <si>
    <t>26,900 원</t>
  </si>
  <si>
    <t>35.195 ℓ</t>
  </si>
  <si>
    <t>36,321 원</t>
  </si>
  <si>
    <t>33.483 ℓ</t>
  </si>
  <si>
    <t>34,554 원</t>
  </si>
  <si>
    <t>12.460 ℓ</t>
  </si>
  <si>
    <t>12,858 원</t>
  </si>
  <si>
    <t>27.516 ℓ</t>
  </si>
  <si>
    <t>28,396 원</t>
  </si>
  <si>
    <t>38.732 ℓ</t>
  </si>
  <si>
    <t>39,971 원</t>
  </si>
  <si>
    <t>45.143 ℓ</t>
  </si>
  <si>
    <t>46,587 원</t>
  </si>
  <si>
    <t>30.865 ℓ</t>
  </si>
  <si>
    <t>31,852 원</t>
  </si>
  <si>
    <t>35.656 ℓ</t>
  </si>
  <si>
    <t>36,796 원</t>
  </si>
  <si>
    <t>39.734 ℓ</t>
  </si>
  <si>
    <t>41,005 원</t>
  </si>
  <si>
    <t>37.836 ℓ</t>
  </si>
  <si>
    <t>39,046 원</t>
  </si>
  <si>
    <t>31.906 ℓ</t>
  </si>
  <si>
    <t>32,926 원</t>
  </si>
  <si>
    <t>31.060 ℓ</t>
  </si>
  <si>
    <t>32,053 원</t>
  </si>
  <si>
    <t>31.599 ℓ</t>
  </si>
  <si>
    <t>32,610 원</t>
  </si>
  <si>
    <t>26.339 ℓ</t>
  </si>
  <si>
    <t>27,181 원</t>
  </si>
  <si>
    <t>34.641 ℓ</t>
  </si>
  <si>
    <t>35,749 원</t>
  </si>
  <si>
    <t>24.071 ℓ</t>
  </si>
  <si>
    <t>24,841 원</t>
  </si>
  <si>
    <t>37.700 ℓ</t>
  </si>
  <si>
    <t>38,906 원</t>
  </si>
  <si>
    <t>24.123 ℓ</t>
  </si>
  <si>
    <t>24,894 원</t>
  </si>
  <si>
    <t>28.774 ℓ</t>
  </si>
  <si>
    <t>29,694 원</t>
  </si>
  <si>
    <t>36.586 ℓ</t>
  </si>
  <si>
    <t>37,756 원</t>
  </si>
  <si>
    <t>26.057 ℓ</t>
  </si>
  <si>
    <t>26,890 원</t>
  </si>
  <si>
    <t>26.426 ℓ</t>
  </si>
  <si>
    <t>27,271 원</t>
  </si>
  <si>
    <t>29.382 ℓ</t>
  </si>
  <si>
    <t>30,322 원</t>
  </si>
  <si>
    <t>33.723 ℓ</t>
  </si>
  <si>
    <t>34,802 원</t>
  </si>
  <si>
    <t>5.455 ℓ</t>
  </si>
  <si>
    <t>5,629 원</t>
  </si>
  <si>
    <t>44.616 ℓ</t>
  </si>
  <si>
    <t>46,043 원</t>
  </si>
  <si>
    <t>51.382 ℓ</t>
  </si>
  <si>
    <t>53,026 원</t>
  </si>
  <si>
    <t>27.417 ℓ</t>
  </si>
  <si>
    <t>28,294 원</t>
  </si>
  <si>
    <t>35.814 ℓ</t>
  </si>
  <si>
    <t>36,960 원</t>
  </si>
  <si>
    <t>46.634 ℓ</t>
  </si>
  <si>
    <t>48,126 원</t>
  </si>
  <si>
    <t>24.770 ℓ</t>
  </si>
  <si>
    <t>25,562 원</t>
  </si>
  <si>
    <t>31.704 ℓ</t>
  </si>
  <si>
    <t>32,718 원</t>
  </si>
  <si>
    <t>32.640 ℓ</t>
  </si>
  <si>
    <t>33,684 원</t>
  </si>
  <si>
    <t>33.254 ℓ</t>
  </si>
  <si>
    <t>34,318 원</t>
  </si>
  <si>
    <t>17.478 ℓ</t>
  </si>
  <si>
    <t>18,037 원</t>
  </si>
  <si>
    <t>82 점</t>
  </si>
  <si>
    <t>27.298 ℓ</t>
  </si>
  <si>
    <t>28,171 원</t>
  </si>
  <si>
    <t>41.582 ℓ</t>
  </si>
  <si>
    <t>42,912 원</t>
  </si>
  <si>
    <t>33.931 ℓ</t>
  </si>
  <si>
    <t>35,016 원</t>
  </si>
  <si>
    <t>23.154 ℓ</t>
  </si>
  <si>
    <t>23,894 원</t>
  </si>
  <si>
    <t>35.469 ℓ</t>
  </si>
  <si>
    <t>36,604 원</t>
  </si>
  <si>
    <t>34.395 ℓ</t>
  </si>
  <si>
    <t>35,495 원</t>
  </si>
  <si>
    <t>36.556 ℓ</t>
  </si>
  <si>
    <t>37,725 원</t>
  </si>
  <si>
    <t>27.994 ℓ</t>
  </si>
  <si>
    <t>28,889 원</t>
  </si>
  <si>
    <t>21.029 ℓ</t>
  </si>
  <si>
    <t>21,701 원</t>
  </si>
  <si>
    <t>36.480 ℓ</t>
  </si>
  <si>
    <t>37,647 원</t>
  </si>
  <si>
    <t>34.411 ℓ</t>
  </si>
  <si>
    <t>35,512 원</t>
  </si>
  <si>
    <t>41.638 ℓ</t>
  </si>
  <si>
    <t>42,970 원</t>
  </si>
  <si>
    <t>37.611 ℓ</t>
  </si>
  <si>
    <t>38,814 원</t>
  </si>
  <si>
    <t>30.248 ℓ</t>
  </si>
  <si>
    <t>31,215 원</t>
  </si>
  <si>
    <t>36.331 ℓ</t>
  </si>
  <si>
    <t>37,493 원</t>
  </si>
  <si>
    <t>31.197 ℓ</t>
  </si>
  <si>
    <t>32,195 원</t>
  </si>
  <si>
    <t>49.058 ℓ</t>
  </si>
  <si>
    <t>50,627 원</t>
  </si>
  <si>
    <t>48.028 ℓ</t>
  </si>
  <si>
    <t>49,564 원</t>
  </si>
  <si>
    <t>33.325 ℓ</t>
  </si>
  <si>
    <t>34,391 원</t>
  </si>
  <si>
    <t>28.814 ℓ</t>
  </si>
  <si>
    <t>29,736 원</t>
  </si>
  <si>
    <t>25.135 ℓ</t>
  </si>
  <si>
    <t>25,939 원</t>
  </si>
  <si>
    <t>41.681 ℓ</t>
  </si>
  <si>
    <t>43,014 원</t>
  </si>
  <si>
    <t>17.382 ℓ</t>
  </si>
  <si>
    <t>17,938 원</t>
  </si>
  <si>
    <t>35.274 ℓ</t>
  </si>
  <si>
    <t>36,402 원</t>
  </si>
  <si>
    <t>30.613 ℓ</t>
  </si>
  <si>
    <t>31,592 원</t>
  </si>
  <si>
    <t>41.567 ℓ</t>
  </si>
  <si>
    <t>42,897 원</t>
  </si>
  <si>
    <t>39.041 ℓ</t>
  </si>
  <si>
    <t>40,290 원</t>
  </si>
  <si>
    <t>46.141 ℓ</t>
  </si>
  <si>
    <t>47,617 원</t>
  </si>
  <si>
    <t>35.820 ℓ</t>
  </si>
  <si>
    <t>36,966 원</t>
  </si>
  <si>
    <t>44.365 ℓ</t>
  </si>
  <si>
    <t>45,784 원</t>
  </si>
  <si>
    <t>34.579 ℓ</t>
  </si>
  <si>
    <t>35,685 원</t>
  </si>
  <si>
    <t>28.206 ℓ</t>
  </si>
  <si>
    <t>29,108 원</t>
  </si>
  <si>
    <t>21.546 ℓ</t>
  </si>
  <si>
    <t>22,235 원</t>
  </si>
  <si>
    <t>36.988 ℓ</t>
  </si>
  <si>
    <t>38,171 원</t>
  </si>
  <si>
    <t>46.473 ℓ</t>
  </si>
  <si>
    <t>47,960 원</t>
  </si>
  <si>
    <t>36.140 ℓ</t>
  </si>
  <si>
    <t>37,296 원</t>
  </si>
  <si>
    <t>서울33사4106</t>
  </si>
  <si>
    <t>36.171 ℓ</t>
  </si>
  <si>
    <t>37,328 원</t>
  </si>
  <si>
    <t>36.410 ℓ</t>
  </si>
  <si>
    <t>37,575 원</t>
  </si>
  <si>
    <t>56.159 ℓ</t>
  </si>
  <si>
    <t>57,956 원</t>
  </si>
  <si>
    <t>360 점</t>
  </si>
  <si>
    <t>18.751 ℓ</t>
  </si>
  <si>
    <t>19,351 원</t>
  </si>
  <si>
    <t>33.652 ℓ</t>
  </si>
  <si>
    <t>34,728 원</t>
  </si>
  <si>
    <t>19.106 ℓ</t>
  </si>
  <si>
    <t>19,717 원</t>
  </si>
  <si>
    <t>4.301 ℓ</t>
  </si>
  <si>
    <t>4,438 원</t>
  </si>
  <si>
    <t>29.670 ℓ</t>
  </si>
  <si>
    <t>30,619 원</t>
  </si>
  <si>
    <t>55.576 ℓ</t>
  </si>
  <si>
    <t>57,354 원</t>
  </si>
  <si>
    <t>서울33아4523</t>
  </si>
  <si>
    <t>43.752 ℓ</t>
  </si>
  <si>
    <t>45,152 원</t>
  </si>
  <si>
    <t>36.372 ℓ</t>
  </si>
  <si>
    <t>37,535 원</t>
  </si>
  <si>
    <t>29.190 ℓ</t>
  </si>
  <si>
    <t>30,124 원</t>
  </si>
  <si>
    <t>37.189 ℓ</t>
  </si>
  <si>
    <t>38,379 원</t>
  </si>
  <si>
    <t>42.477 ℓ</t>
  </si>
  <si>
    <t>43,836 원</t>
  </si>
  <si>
    <t>29.270 ℓ</t>
  </si>
  <si>
    <t>30,206 원</t>
  </si>
  <si>
    <t>24.857 ℓ</t>
  </si>
  <si>
    <t>25,652 원</t>
  </si>
  <si>
    <t>34.354 ℓ</t>
  </si>
  <si>
    <t>35,453 원</t>
  </si>
  <si>
    <t>31.480 ℓ</t>
  </si>
  <si>
    <t>32,487 원</t>
  </si>
  <si>
    <t>24.040 ℓ</t>
  </si>
  <si>
    <t>24,809 원</t>
  </si>
  <si>
    <t>43.332 ℓ</t>
  </si>
  <si>
    <t>44,718 원</t>
  </si>
  <si>
    <t>38.512 ℓ</t>
  </si>
  <si>
    <t>39,744 원</t>
  </si>
  <si>
    <t>621 점</t>
  </si>
  <si>
    <t>27.373 ℓ</t>
  </si>
  <si>
    <t>28,248 원</t>
  </si>
  <si>
    <t>32.026 ℓ</t>
  </si>
  <si>
    <t>33,050 원</t>
  </si>
  <si>
    <t>54.012 ℓ</t>
  </si>
  <si>
    <t>55,740 원</t>
  </si>
  <si>
    <t>407916**********</t>
  </si>
  <si>
    <t>NH기업카드</t>
  </si>
  <si>
    <t>42.857 ℓ</t>
  </si>
  <si>
    <t>44,228 원</t>
  </si>
  <si>
    <t>52.753 ℓ</t>
  </si>
  <si>
    <t>54,441 원</t>
  </si>
  <si>
    <t>서울33아4519</t>
  </si>
  <si>
    <t>28.743 ℓ</t>
  </si>
  <si>
    <t>29,662 원</t>
  </si>
  <si>
    <t>290 점</t>
  </si>
  <si>
    <t>35.151 ℓ</t>
  </si>
  <si>
    <t>36,275 원</t>
  </si>
  <si>
    <t>34.754 ℓ</t>
  </si>
  <si>
    <t>35,866 원</t>
  </si>
  <si>
    <t>36.028 ℓ</t>
  </si>
  <si>
    <t>37,180 원</t>
  </si>
  <si>
    <t>34.575 ℓ</t>
  </si>
  <si>
    <t>35,681 원</t>
  </si>
  <si>
    <t>28.062 ℓ</t>
  </si>
  <si>
    <t>28,959 원</t>
  </si>
  <si>
    <t>54.799 ℓ</t>
  </si>
  <si>
    <t>56,552 원</t>
  </si>
  <si>
    <t>27.512 ℓ</t>
  </si>
  <si>
    <t>28,392 원</t>
  </si>
  <si>
    <t>44.979 ℓ</t>
  </si>
  <si>
    <t>46,418 원</t>
  </si>
  <si>
    <t>490611**********</t>
  </si>
  <si>
    <t>29.944 ℓ</t>
  </si>
  <si>
    <t>30,902 원</t>
  </si>
  <si>
    <t>29.454 ℓ</t>
  </si>
  <si>
    <t>30,396 원</t>
  </si>
  <si>
    <t>23.739 ℓ</t>
  </si>
  <si>
    <t>24,498 원</t>
  </si>
  <si>
    <t>536181**********</t>
  </si>
  <si>
    <t>42.482 ℓ</t>
  </si>
  <si>
    <t>43,841 원</t>
  </si>
  <si>
    <t>서울34사2772</t>
  </si>
  <si>
    <t>39.270 ℓ</t>
  </si>
  <si>
    <t>40,526 원</t>
  </si>
  <si>
    <t>22.181 ℓ</t>
  </si>
  <si>
    <t>22,890 원</t>
  </si>
  <si>
    <t>39.400 ℓ</t>
  </si>
  <si>
    <t>40,660 원</t>
  </si>
  <si>
    <t>43.559 ℓ</t>
  </si>
  <si>
    <t>44,952 원</t>
  </si>
  <si>
    <t>45.125 ℓ</t>
  </si>
  <si>
    <t>46,569 원</t>
  </si>
  <si>
    <t>53.299 ℓ</t>
  </si>
  <si>
    <t>55,004 원</t>
  </si>
  <si>
    <t>41.005 ℓ</t>
  </si>
  <si>
    <t>42,317 원</t>
  </si>
  <si>
    <t>57.338 ℓ</t>
  </si>
  <si>
    <t>59,172 원</t>
  </si>
  <si>
    <t>27.738 ℓ</t>
  </si>
  <si>
    <t>28,625 원</t>
  </si>
  <si>
    <t>55.907 ℓ</t>
  </si>
  <si>
    <t>57,696 원</t>
  </si>
  <si>
    <t>서울33사4185</t>
  </si>
  <si>
    <t>44.092 ℓ</t>
  </si>
  <si>
    <t>45,502 원</t>
  </si>
  <si>
    <t>52.320 ℓ</t>
  </si>
  <si>
    <t>53,994 원</t>
  </si>
  <si>
    <t>440445**********</t>
  </si>
  <si>
    <t>12.073 ℓ</t>
  </si>
  <si>
    <t>12,459 원</t>
  </si>
  <si>
    <t>24.779 ℓ</t>
  </si>
  <si>
    <t>25,571 원</t>
  </si>
  <si>
    <t>31.766 ℓ</t>
  </si>
  <si>
    <t>32,782 원</t>
  </si>
  <si>
    <t>46.431 ℓ</t>
  </si>
  <si>
    <t>47,916 원</t>
  </si>
  <si>
    <t>28.043 ℓ</t>
  </si>
  <si>
    <t>28,940 원</t>
  </si>
  <si>
    <t>34.238 ℓ</t>
  </si>
  <si>
    <t>35,333 원</t>
  </si>
  <si>
    <t>944045**********</t>
  </si>
  <si>
    <t>36.594 ℓ</t>
  </si>
  <si>
    <t>37,765 원</t>
  </si>
  <si>
    <t>17.040 ℓ</t>
  </si>
  <si>
    <t>17,585 원</t>
  </si>
  <si>
    <t>31.245 ℓ</t>
  </si>
  <si>
    <t>32,244 원</t>
  </si>
  <si>
    <t>25.457 ℓ</t>
  </si>
  <si>
    <t>26,271 원</t>
  </si>
  <si>
    <t>38.021 ℓ</t>
  </si>
  <si>
    <t>39,237 원</t>
  </si>
  <si>
    <t>39.946 ℓ</t>
  </si>
  <si>
    <t>41,224 원</t>
  </si>
  <si>
    <t>22.207 ℓ</t>
  </si>
  <si>
    <t>22,917 원</t>
  </si>
  <si>
    <t>356543**********</t>
  </si>
  <si>
    <t>17.154 ℓ</t>
  </si>
  <si>
    <t>17,702 원</t>
  </si>
  <si>
    <t>37.019 ℓ</t>
  </si>
  <si>
    <t>38,203 원</t>
  </si>
  <si>
    <t>941030**********</t>
  </si>
  <si>
    <t>48.128 ℓ</t>
  </si>
  <si>
    <t>49,668 원</t>
  </si>
  <si>
    <t>35.790 ℓ</t>
  </si>
  <si>
    <t>36,935 원</t>
  </si>
  <si>
    <t>31.902 ℓ</t>
  </si>
  <si>
    <t>32,922 원</t>
  </si>
  <si>
    <t>53.187 ℓ</t>
  </si>
  <si>
    <t>54,888 원</t>
  </si>
  <si>
    <t>48.342 ℓ</t>
  </si>
  <si>
    <t>49,888 원</t>
  </si>
  <si>
    <t xml:space="preserve">신한유류구매    </t>
  </si>
  <si>
    <t>8.915 ℓ</t>
  </si>
  <si>
    <t>9,200 원</t>
  </si>
  <si>
    <t>48.954 ℓ</t>
  </si>
  <si>
    <t>50,520 원</t>
  </si>
  <si>
    <t>39.536 ℓ</t>
  </si>
  <si>
    <t>40,801 원</t>
  </si>
  <si>
    <t>32.397 ℓ</t>
  </si>
  <si>
    <t>33,433 원</t>
  </si>
  <si>
    <t>46.070 ℓ</t>
  </si>
  <si>
    <t>47,544 원</t>
  </si>
  <si>
    <t>46.568 ℓ</t>
  </si>
  <si>
    <t>48,058 원</t>
  </si>
  <si>
    <t>11.139 ℓ</t>
  </si>
  <si>
    <t>11,495 원</t>
  </si>
  <si>
    <t>70 점</t>
  </si>
  <si>
    <t>25.854 ℓ</t>
  </si>
  <si>
    <t>26,681 원</t>
  </si>
  <si>
    <t>15.345 ℓ</t>
  </si>
  <si>
    <t>15,836 원</t>
  </si>
  <si>
    <t>25.934 ℓ</t>
  </si>
  <si>
    <t>26,763 원</t>
  </si>
  <si>
    <t>16.940 ℓ</t>
  </si>
  <si>
    <t>17,482 원</t>
  </si>
  <si>
    <t>363 점</t>
  </si>
  <si>
    <t>52.835 ℓ</t>
  </si>
  <si>
    <t>52,676 원</t>
  </si>
  <si>
    <t xml:space="preserve">    71도5797</t>
  </si>
  <si>
    <t>김덕순</t>
  </si>
  <si>
    <t>50.399 ℓ</t>
  </si>
  <si>
    <t>52,011 원</t>
  </si>
  <si>
    <t>54.531 ℓ</t>
  </si>
  <si>
    <t>56,275 원</t>
  </si>
  <si>
    <t>32.669 ℓ</t>
  </si>
  <si>
    <t>33,714 원</t>
  </si>
  <si>
    <t>51.674 ℓ</t>
  </si>
  <si>
    <t>53,327 원</t>
  </si>
  <si>
    <t>54.296 ℓ</t>
  </si>
  <si>
    <t>56,033 원</t>
  </si>
  <si>
    <t>460205**********</t>
  </si>
  <si>
    <t>36.829 ℓ</t>
  </si>
  <si>
    <t>38,007 원</t>
  </si>
  <si>
    <t>46.375 ℓ</t>
  </si>
  <si>
    <t>47,859 원</t>
  </si>
  <si>
    <t>58.484 ℓ</t>
  </si>
  <si>
    <t>60,355 원</t>
  </si>
  <si>
    <t>570 점</t>
  </si>
  <si>
    <t>45.998 ℓ</t>
  </si>
  <si>
    <t>47,469 원</t>
  </si>
  <si>
    <t>39.788 ℓ</t>
  </si>
  <si>
    <t>41,061 원</t>
  </si>
  <si>
    <t>259 점</t>
  </si>
  <si>
    <t>35.869 ℓ</t>
  </si>
  <si>
    <t>37,016 원</t>
  </si>
  <si>
    <t>38.453 ℓ</t>
  </si>
  <si>
    <t>39,683 원</t>
  </si>
  <si>
    <t>29.687 ℓ</t>
  </si>
  <si>
    <t>30,636 원</t>
  </si>
  <si>
    <t>50.281 ℓ</t>
  </si>
  <si>
    <t>51,889 원</t>
  </si>
  <si>
    <t>43.904 ℓ</t>
  </si>
  <si>
    <t>45,308 원</t>
  </si>
  <si>
    <t>23.611 ℓ</t>
  </si>
  <si>
    <t>24,366 원</t>
  </si>
  <si>
    <t>서울38아5551</t>
  </si>
  <si>
    <t>황수남</t>
  </si>
  <si>
    <t>228 점</t>
  </si>
  <si>
    <t>416207**********</t>
  </si>
  <si>
    <t>하나비씨카드</t>
  </si>
  <si>
    <t>32.187 ℓ</t>
  </si>
  <si>
    <t>33,216 원</t>
  </si>
  <si>
    <t>489023**********</t>
  </si>
  <si>
    <t>38.025 ℓ</t>
  </si>
  <si>
    <t>39,241 원</t>
  </si>
  <si>
    <t>57.791 ℓ</t>
  </si>
  <si>
    <t>59,640 원</t>
  </si>
  <si>
    <t>31.674 ℓ</t>
  </si>
  <si>
    <t>32,687 원</t>
  </si>
  <si>
    <t>21.648 ℓ</t>
  </si>
  <si>
    <t>22,340 원</t>
  </si>
  <si>
    <t>469 점</t>
  </si>
  <si>
    <t>30.467 ℓ</t>
  </si>
  <si>
    <t>31,441 원</t>
  </si>
  <si>
    <t>40.015 ℓ</t>
  </si>
  <si>
    <t>41,295 원</t>
  </si>
  <si>
    <t>55.250 ℓ</t>
  </si>
  <si>
    <t>55,084 원</t>
  </si>
  <si>
    <t>26.696 ℓ</t>
  </si>
  <si>
    <t>27,550 원</t>
  </si>
  <si>
    <t>40.589 ℓ</t>
  </si>
  <si>
    <t>41,887 원</t>
  </si>
  <si>
    <t>20.725 ℓ</t>
  </si>
  <si>
    <t>21,388 원</t>
  </si>
  <si>
    <t>40.974 ℓ</t>
  </si>
  <si>
    <t>42,285 원</t>
  </si>
  <si>
    <t>44.614 ℓ</t>
  </si>
  <si>
    <t>46,041 원</t>
  </si>
  <si>
    <t>29.095 ℓ</t>
  </si>
  <si>
    <t>30,026 원</t>
  </si>
  <si>
    <t>44.920 ℓ</t>
  </si>
  <si>
    <t>46,357 원</t>
  </si>
  <si>
    <t>401584**********</t>
  </si>
  <si>
    <t>46.612 ℓ</t>
  </si>
  <si>
    <t>48,103 원</t>
  </si>
  <si>
    <t>34.390 ℓ</t>
  </si>
  <si>
    <t>35,490 원</t>
  </si>
  <si>
    <t>17.254 ℓ</t>
  </si>
  <si>
    <t>17,806 원</t>
  </si>
  <si>
    <t>34.283 ℓ</t>
  </si>
  <si>
    <t>35,380 원</t>
  </si>
  <si>
    <t>39.592 ℓ</t>
  </si>
  <si>
    <t>40,858 원</t>
  </si>
  <si>
    <t>28.876 ℓ</t>
  </si>
  <si>
    <t>29,800 원</t>
  </si>
  <si>
    <t>39.826 ℓ</t>
  </si>
  <si>
    <t>41,100 원</t>
  </si>
  <si>
    <t>37.010 ℓ</t>
  </si>
  <si>
    <t>38,194 원</t>
  </si>
  <si>
    <t>33.735 ℓ</t>
  </si>
  <si>
    <t>34,814 원</t>
  </si>
  <si>
    <t>50.568 ℓ</t>
  </si>
  <si>
    <t>52,186 원</t>
  </si>
  <si>
    <t>43.225 ℓ</t>
  </si>
  <si>
    <t>44,608 원</t>
  </si>
  <si>
    <t>515594**********</t>
  </si>
  <si>
    <t>25.844 ℓ</t>
  </si>
  <si>
    <t>26,671 원</t>
  </si>
  <si>
    <t>42.918 ℓ</t>
  </si>
  <si>
    <t>42,789 원</t>
  </si>
  <si>
    <t>39.213 ℓ</t>
  </si>
  <si>
    <t>40,467 원</t>
  </si>
  <si>
    <t>서울31바4341</t>
  </si>
  <si>
    <t>유병은</t>
  </si>
  <si>
    <t>34.936 ℓ</t>
  </si>
  <si>
    <t>36,053 원</t>
  </si>
  <si>
    <t>29.812 ℓ</t>
  </si>
  <si>
    <t>30,765 원</t>
  </si>
  <si>
    <t>24.321 ℓ</t>
  </si>
  <si>
    <t>25,099 원</t>
  </si>
  <si>
    <t>238 점</t>
  </si>
  <si>
    <t>57.659 ℓ</t>
  </si>
  <si>
    <t>59,504 원</t>
  </si>
  <si>
    <t>26.928 ℓ</t>
  </si>
  <si>
    <t>27,789 원</t>
  </si>
  <si>
    <t>21.070 ℓ</t>
  </si>
  <si>
    <t>21,744 원</t>
  </si>
  <si>
    <t>28.332 ℓ</t>
  </si>
  <si>
    <t>29,238 원</t>
  </si>
  <si>
    <t>48.091 ℓ</t>
  </si>
  <si>
    <t>49,629 원</t>
  </si>
  <si>
    <t>27.618 ℓ</t>
  </si>
  <si>
    <t>28,501 원</t>
  </si>
  <si>
    <t>51.749 ℓ</t>
  </si>
  <si>
    <t>53,404 원</t>
  </si>
  <si>
    <t>24.089 ℓ</t>
  </si>
  <si>
    <t>24,859 원</t>
  </si>
  <si>
    <t>48.123 ℓ</t>
  </si>
  <si>
    <t>49,662 원</t>
  </si>
  <si>
    <t>35.296 ℓ</t>
  </si>
  <si>
    <t>36,425 원</t>
  </si>
  <si>
    <t>46.198 ℓ</t>
  </si>
  <si>
    <t>47,676 원</t>
  </si>
  <si>
    <t>944320**********</t>
  </si>
  <si>
    <t>459900**********</t>
  </si>
  <si>
    <t>37.572 ℓ</t>
  </si>
  <si>
    <t>38,774 원</t>
  </si>
  <si>
    <t>40.665 ℓ</t>
  </si>
  <si>
    <t>41,966 원</t>
  </si>
  <si>
    <t>14.873 ℓ</t>
  </si>
  <si>
    <t>15,348 원</t>
  </si>
  <si>
    <t>33.336 ℓ</t>
  </si>
  <si>
    <t>34,402 원</t>
  </si>
  <si>
    <t>54.432 ℓ</t>
  </si>
  <si>
    <t>56,173 원</t>
  </si>
  <si>
    <t>536648**********</t>
  </si>
  <si>
    <t>40.444 ℓ</t>
  </si>
  <si>
    <t>41,738 원</t>
  </si>
  <si>
    <t>30.230 ℓ</t>
  </si>
  <si>
    <t>31,197 원</t>
  </si>
  <si>
    <t>36.164 ℓ</t>
  </si>
  <si>
    <t>37,321 원</t>
  </si>
  <si>
    <t>28.767 ℓ</t>
  </si>
  <si>
    <t>29,687 원</t>
  </si>
  <si>
    <t>553152**********</t>
  </si>
  <si>
    <t>44.249 ℓ</t>
  </si>
  <si>
    <t>45,664 원</t>
  </si>
  <si>
    <t>58.649 ℓ</t>
  </si>
  <si>
    <t>60,525 원</t>
  </si>
  <si>
    <t>49.370 ℓ</t>
  </si>
  <si>
    <t>50,949 원</t>
  </si>
  <si>
    <t>24.225 ℓ</t>
  </si>
  <si>
    <t>25,000 원</t>
  </si>
  <si>
    <t>40.984 ℓ</t>
  </si>
  <si>
    <t>42,295 원</t>
  </si>
  <si>
    <t>38 점</t>
  </si>
  <si>
    <t>30.122 ℓ</t>
  </si>
  <si>
    <t>31,085 원</t>
  </si>
  <si>
    <t>42.047 ℓ</t>
  </si>
  <si>
    <t>43,392 원</t>
  </si>
  <si>
    <t>215 점</t>
  </si>
  <si>
    <t>42.245 ℓ</t>
  </si>
  <si>
    <t>43,596 원</t>
  </si>
  <si>
    <t>49.966 ℓ</t>
  </si>
  <si>
    <t>51,564 원</t>
  </si>
  <si>
    <t>36.901 ℓ</t>
  </si>
  <si>
    <t>38,081 원</t>
  </si>
  <si>
    <t>48.241 ℓ</t>
  </si>
  <si>
    <t>49,784 원</t>
  </si>
  <si>
    <t>51.916 ℓ</t>
  </si>
  <si>
    <t>53,577 원</t>
  </si>
  <si>
    <t>33.480 ℓ</t>
  </si>
  <si>
    <t>34,551 원</t>
  </si>
  <si>
    <t>27.497 ℓ</t>
  </si>
  <si>
    <t>28,376 원</t>
  </si>
  <si>
    <t>12.526 ℓ</t>
  </si>
  <si>
    <t>12,926 원</t>
  </si>
  <si>
    <t>30.044 ℓ</t>
  </si>
  <si>
    <t>31,005 원</t>
  </si>
  <si>
    <t>39.346 ℓ</t>
  </si>
  <si>
    <t>40,605 원</t>
  </si>
  <si>
    <t>31.961 ℓ</t>
  </si>
  <si>
    <t>32,983 원</t>
  </si>
  <si>
    <t>60.979 ℓ</t>
  </si>
  <si>
    <t>62,930 원</t>
  </si>
  <si>
    <t>37.281 ℓ</t>
  </si>
  <si>
    <t>38,473 원</t>
  </si>
  <si>
    <t>27.923 ℓ</t>
  </si>
  <si>
    <t>28,816 원</t>
  </si>
  <si>
    <t>376260*********</t>
  </si>
  <si>
    <t>64.874 ℓ</t>
  </si>
  <si>
    <t>64,679 원</t>
  </si>
  <si>
    <t xml:space="preserve">    74거8614</t>
  </si>
  <si>
    <t>홍성태</t>
  </si>
  <si>
    <t>941010**********</t>
  </si>
  <si>
    <t>23.822 ℓ</t>
  </si>
  <si>
    <t>24,584 원</t>
  </si>
  <si>
    <t>45.517 ℓ</t>
  </si>
  <si>
    <t>46,973 원</t>
  </si>
  <si>
    <t>35.593 ℓ</t>
  </si>
  <si>
    <t>36,731 원</t>
  </si>
  <si>
    <t>58.246 ℓ</t>
  </si>
  <si>
    <t>58,071 원</t>
  </si>
  <si>
    <t xml:space="preserve">    78로7245</t>
  </si>
  <si>
    <t>임정민</t>
  </si>
  <si>
    <t>44.251 ℓ</t>
  </si>
  <si>
    <t>45,667 원</t>
  </si>
  <si>
    <t>948002**********</t>
  </si>
  <si>
    <t>28.487 ℓ</t>
  </si>
  <si>
    <t>29,398 원</t>
  </si>
  <si>
    <t>36.126 ℓ</t>
  </si>
  <si>
    <t>37,282 원</t>
  </si>
  <si>
    <t>789 점</t>
  </si>
  <si>
    <t>23.487 ℓ</t>
  </si>
  <si>
    <t>24,238 원</t>
  </si>
  <si>
    <t>58.302 ℓ</t>
  </si>
  <si>
    <t>60,167 원</t>
  </si>
  <si>
    <t>29.615 ℓ</t>
  </si>
  <si>
    <t>30,562 원</t>
  </si>
  <si>
    <t>32.150 ℓ</t>
  </si>
  <si>
    <t>33,178 원</t>
  </si>
  <si>
    <t>949029**********</t>
  </si>
  <si>
    <t>55.368 ℓ</t>
  </si>
  <si>
    <t>57,139 원</t>
  </si>
  <si>
    <t>46.573 ℓ</t>
  </si>
  <si>
    <t>48,063 원</t>
  </si>
  <si>
    <t>29.276 ℓ</t>
  </si>
  <si>
    <t>30,212 원</t>
  </si>
  <si>
    <t>43.097 ℓ</t>
  </si>
  <si>
    <t>44,476 원</t>
  </si>
  <si>
    <t>42.084 ℓ</t>
  </si>
  <si>
    <t>43,430 원</t>
  </si>
  <si>
    <t>22.527 ℓ</t>
  </si>
  <si>
    <t>23,247 원</t>
  </si>
  <si>
    <t>45.698 ℓ</t>
  </si>
  <si>
    <t>47,160 원</t>
  </si>
  <si>
    <t>40.344 ℓ</t>
  </si>
  <si>
    <t>41,635 원</t>
  </si>
  <si>
    <t>37.140 ℓ</t>
  </si>
  <si>
    <t>38,328 원</t>
  </si>
  <si>
    <t>15.037 ℓ</t>
  </si>
  <si>
    <t>15,518 원</t>
  </si>
  <si>
    <t>55.469 ℓ</t>
  </si>
  <si>
    <t>57,244 원</t>
  </si>
  <si>
    <t>22.266 ℓ</t>
  </si>
  <si>
    <t>22,978 원</t>
  </si>
  <si>
    <t>30.081 ℓ</t>
  </si>
  <si>
    <t>31,043 원</t>
  </si>
  <si>
    <t>50.156 ℓ</t>
  </si>
  <si>
    <t>51,760 원</t>
  </si>
  <si>
    <t>55.886 ℓ</t>
  </si>
  <si>
    <t>57,674 원</t>
  </si>
  <si>
    <t>19.346 ℓ</t>
  </si>
  <si>
    <t>19,965 원</t>
  </si>
  <si>
    <t>50.227 ℓ</t>
  </si>
  <si>
    <t>51,834 원</t>
  </si>
  <si>
    <t>64.577 ℓ</t>
  </si>
  <si>
    <t>66,643 원</t>
  </si>
  <si>
    <t>25.031 ℓ</t>
  </si>
  <si>
    <t>25,831 원</t>
  </si>
  <si>
    <t>48.073 ℓ</t>
  </si>
  <si>
    <t>49,611 원</t>
  </si>
  <si>
    <t>47.229 ℓ</t>
  </si>
  <si>
    <t>48,740 원</t>
  </si>
  <si>
    <t>70.738 ℓ</t>
  </si>
  <si>
    <t>73,001 원</t>
  </si>
  <si>
    <t>31.263 ℓ</t>
  </si>
  <si>
    <t>32,263 원</t>
  </si>
  <si>
    <t>56.811 ℓ</t>
  </si>
  <si>
    <t>58,628 원</t>
  </si>
  <si>
    <t>14.769 ℓ</t>
  </si>
  <si>
    <t>15,241 원</t>
  </si>
  <si>
    <t>65.281 ℓ</t>
  </si>
  <si>
    <t>67,369 원</t>
  </si>
  <si>
    <t>28.311 ℓ</t>
  </si>
  <si>
    <t>29,216 원</t>
  </si>
  <si>
    <t>27.625 ℓ</t>
  </si>
  <si>
    <t>28,509 원</t>
  </si>
  <si>
    <t>50.130 ℓ</t>
  </si>
  <si>
    <t>51,734 원</t>
  </si>
  <si>
    <t>417103**********</t>
  </si>
  <si>
    <t>402857**********</t>
  </si>
  <si>
    <t>14.519 ℓ</t>
  </si>
  <si>
    <t>14,983 원</t>
  </si>
  <si>
    <t>33.762 ℓ</t>
  </si>
  <si>
    <t>34,842 원</t>
  </si>
  <si>
    <t>39.889 ℓ</t>
  </si>
  <si>
    <t>41,165 원</t>
  </si>
  <si>
    <t>55.866 ℓ</t>
  </si>
  <si>
    <t>57,653 원</t>
  </si>
  <si>
    <t>43.435 ℓ</t>
  </si>
  <si>
    <t>44,824 원</t>
  </si>
  <si>
    <t>42.324 ℓ</t>
  </si>
  <si>
    <t>43,678 원</t>
  </si>
  <si>
    <t>67.257 ℓ</t>
  </si>
  <si>
    <t>69,409 원</t>
  </si>
  <si>
    <t>529942**********</t>
  </si>
  <si>
    <t>29.429 ℓ</t>
  </si>
  <si>
    <t>30,370 원</t>
  </si>
  <si>
    <t>47.248 ℓ</t>
  </si>
  <si>
    <t>48,759 원</t>
  </si>
  <si>
    <t>64.124 ℓ</t>
  </si>
  <si>
    <t>63,931 원</t>
  </si>
  <si>
    <t>621020**********</t>
  </si>
  <si>
    <t>26.866 ℓ</t>
  </si>
  <si>
    <t>27,725 원</t>
  </si>
  <si>
    <t>21.992 ℓ</t>
  </si>
  <si>
    <t>22,695 원</t>
  </si>
  <si>
    <t>25.859 ℓ</t>
  </si>
  <si>
    <t>26,686 원</t>
  </si>
  <si>
    <t>30.677 ℓ</t>
  </si>
  <si>
    <t>31,658 원</t>
  </si>
  <si>
    <t>43.946 ℓ</t>
  </si>
  <si>
    <t>45,352 원</t>
  </si>
  <si>
    <t>44.276 ℓ</t>
  </si>
  <si>
    <t>45,692 원</t>
  </si>
  <si>
    <t>543333**********</t>
  </si>
  <si>
    <t>30.266 ℓ</t>
  </si>
  <si>
    <t>31,234 원</t>
  </si>
  <si>
    <t>28 점</t>
  </si>
  <si>
    <t>31.556 ℓ</t>
  </si>
  <si>
    <t>32,565 원</t>
  </si>
  <si>
    <t>43.064 ℓ</t>
  </si>
  <si>
    <t>44,442 원</t>
  </si>
  <si>
    <t>14.358 ℓ</t>
  </si>
  <si>
    <t>14,817 원</t>
  </si>
  <si>
    <t>31.473 ℓ</t>
  </si>
  <si>
    <t>32,480 원</t>
  </si>
  <si>
    <t>28.951 ℓ</t>
  </si>
  <si>
    <t>29,877 원</t>
  </si>
  <si>
    <t>52.645 ℓ</t>
  </si>
  <si>
    <t>54,329 원</t>
  </si>
  <si>
    <t>21.272 ℓ</t>
  </si>
  <si>
    <t>21,952 원</t>
  </si>
  <si>
    <t>36.444 ℓ</t>
  </si>
  <si>
    <t>37,610 원</t>
  </si>
  <si>
    <t>29.633 ℓ</t>
  </si>
  <si>
    <t>30,581 원</t>
  </si>
  <si>
    <t>22.066 ℓ</t>
  </si>
  <si>
    <t>22,772 원</t>
  </si>
  <si>
    <t>46.474 ℓ</t>
  </si>
  <si>
    <t>47,961 원</t>
  </si>
  <si>
    <t>12.530 ℓ</t>
  </si>
  <si>
    <t>12,930 원</t>
  </si>
  <si>
    <t>32.452 ℓ</t>
  </si>
  <si>
    <t>33,490 원</t>
  </si>
  <si>
    <t>61.735 ℓ</t>
  </si>
  <si>
    <t>63,710 원</t>
  </si>
  <si>
    <t>33.247 ℓ</t>
  </si>
  <si>
    <t>34,310 원</t>
  </si>
  <si>
    <t>30.089 ℓ</t>
  </si>
  <si>
    <t>31,051 원</t>
  </si>
  <si>
    <t>34.942 ℓ</t>
  </si>
  <si>
    <t>36,060 원</t>
  </si>
  <si>
    <t>42.334 ℓ</t>
  </si>
  <si>
    <t>43,688 원</t>
  </si>
  <si>
    <t>21.676 ℓ</t>
  </si>
  <si>
    <t>22,369 원</t>
  </si>
  <si>
    <t>41.031 ℓ</t>
  </si>
  <si>
    <t>42,343 원</t>
  </si>
  <si>
    <t>32.256 ℓ</t>
  </si>
  <si>
    <t>33,288 원</t>
  </si>
  <si>
    <t>35.021 ℓ</t>
  </si>
  <si>
    <t>36,141 원</t>
  </si>
  <si>
    <t>414025**********</t>
  </si>
  <si>
    <t>27.787 ℓ</t>
  </si>
  <si>
    <t>28,676 원</t>
  </si>
  <si>
    <t>32.496 ℓ</t>
  </si>
  <si>
    <t>33,535 원</t>
  </si>
  <si>
    <t>20.348 ℓ</t>
  </si>
  <si>
    <t>20,999 원</t>
  </si>
  <si>
    <t>22.059 ℓ</t>
  </si>
  <si>
    <t>22,764 원</t>
  </si>
  <si>
    <t>48.942 ℓ</t>
  </si>
  <si>
    <t>50,508 원</t>
  </si>
  <si>
    <t>33.522 ℓ</t>
  </si>
  <si>
    <t>34,594 원</t>
  </si>
  <si>
    <t>25.481 ℓ</t>
  </si>
  <si>
    <t>26,296 원</t>
  </si>
  <si>
    <t>58.140 ℓ</t>
  </si>
  <si>
    <t>60,000 원</t>
  </si>
  <si>
    <t>28.165 ℓ</t>
  </si>
  <si>
    <t>29,066 원</t>
  </si>
  <si>
    <t>39.136 ℓ</t>
  </si>
  <si>
    <t>40,388 원</t>
  </si>
  <si>
    <t>34.138 ℓ</t>
  </si>
  <si>
    <t>35,230 원</t>
  </si>
  <si>
    <t>38.306 ℓ</t>
  </si>
  <si>
    <t>39,531 원</t>
  </si>
  <si>
    <t>42.794 ℓ</t>
  </si>
  <si>
    <t>44,163 원</t>
  </si>
  <si>
    <t>47.140 ℓ</t>
  </si>
  <si>
    <t>48,648 원</t>
  </si>
  <si>
    <t>서울32자2618</t>
  </si>
  <si>
    <t>이명구</t>
  </si>
  <si>
    <t>24.572 ℓ</t>
  </si>
  <si>
    <t>25,358 원</t>
  </si>
  <si>
    <t>26.469 ℓ</t>
  </si>
  <si>
    <t>27,316 원</t>
  </si>
  <si>
    <t>19.528 ℓ</t>
  </si>
  <si>
    <t>20,152 원</t>
  </si>
  <si>
    <t>20.011 ℓ</t>
  </si>
  <si>
    <t>20,651 원</t>
  </si>
  <si>
    <t>25.608 ℓ</t>
  </si>
  <si>
    <t>26,427 원</t>
  </si>
  <si>
    <t>23.190 ℓ</t>
  </si>
  <si>
    <t>23,932 원</t>
  </si>
  <si>
    <t>22.298 ℓ</t>
  </si>
  <si>
    <t>23,011 원</t>
  </si>
  <si>
    <t>10.165 ℓ</t>
  </si>
  <si>
    <t>10,490 원</t>
  </si>
  <si>
    <t>19.057 ℓ</t>
  </si>
  <si>
    <t>19,666 원</t>
  </si>
  <si>
    <t>24.638 ℓ</t>
  </si>
  <si>
    <t>25,426 원</t>
  </si>
  <si>
    <t>49.569 ℓ</t>
  </si>
  <si>
    <t>51,155 원</t>
  </si>
  <si>
    <t>12.086 ℓ</t>
  </si>
  <si>
    <t>12,472 원</t>
  </si>
  <si>
    <t>12 점</t>
  </si>
  <si>
    <t>22.960 ℓ</t>
  </si>
  <si>
    <t>23,694 원</t>
  </si>
  <si>
    <t>51.486 ℓ</t>
  </si>
  <si>
    <t>53,133 원</t>
  </si>
  <si>
    <t>43.454 ℓ</t>
  </si>
  <si>
    <t>44,844 원</t>
  </si>
  <si>
    <t>20.076 ℓ</t>
  </si>
  <si>
    <t>20,718 원</t>
  </si>
  <si>
    <t>21.660 ℓ</t>
  </si>
  <si>
    <t>22,353 원</t>
  </si>
  <si>
    <t>21.762 ℓ</t>
  </si>
  <si>
    <t>22,458 원</t>
  </si>
  <si>
    <t>28.191 ℓ</t>
  </si>
  <si>
    <t>29,093 원</t>
  </si>
  <si>
    <t>27.979 ℓ</t>
  </si>
  <si>
    <t>28,874 원</t>
  </si>
  <si>
    <t>59.417 ℓ</t>
  </si>
  <si>
    <t>61,318 원</t>
  </si>
  <si>
    <t>36.782 ℓ</t>
  </si>
  <si>
    <t>37,959 원</t>
  </si>
  <si>
    <t>62.142 ℓ</t>
  </si>
  <si>
    <t>61,955 원</t>
  </si>
  <si>
    <t xml:space="preserve">    72수2069</t>
  </si>
  <si>
    <t>윤종호</t>
  </si>
  <si>
    <t>34.296 ℓ</t>
  </si>
  <si>
    <t>35,393 원</t>
  </si>
  <si>
    <t>30.300 ℓ</t>
  </si>
  <si>
    <t>31,269 원</t>
  </si>
  <si>
    <t>39.766 ℓ</t>
  </si>
  <si>
    <t>41,038 원</t>
  </si>
  <si>
    <t>51.535 ℓ</t>
  </si>
  <si>
    <t>53,184 원</t>
  </si>
  <si>
    <t>33.169 ℓ</t>
  </si>
  <si>
    <t>34,230 원</t>
  </si>
  <si>
    <t>25.956 ℓ</t>
  </si>
  <si>
    <t>26,786 원</t>
  </si>
  <si>
    <t>28.122 ℓ</t>
  </si>
  <si>
    <t>29,021 원</t>
  </si>
  <si>
    <t>30.471 ℓ</t>
  </si>
  <si>
    <t>31,446 원</t>
  </si>
  <si>
    <t>23.632 ℓ</t>
  </si>
  <si>
    <t>24,388 원</t>
  </si>
  <si>
    <t>11.608 ℓ</t>
  </si>
  <si>
    <t>11,979 원</t>
  </si>
  <si>
    <t>60.690 ℓ</t>
  </si>
  <si>
    <t>62,632 원</t>
  </si>
  <si>
    <t>39.554 ℓ</t>
  </si>
  <si>
    <t>40,819 원</t>
  </si>
  <si>
    <t>37.592 ℓ</t>
  </si>
  <si>
    <t>38,794 원</t>
  </si>
  <si>
    <t>20.092 ℓ</t>
  </si>
  <si>
    <t>20,734 원</t>
  </si>
  <si>
    <t>59.034 ℓ</t>
  </si>
  <si>
    <t>60,923 원</t>
  </si>
  <si>
    <t>39.305 ℓ</t>
  </si>
  <si>
    <t>40,562 원</t>
  </si>
  <si>
    <t>546596**********</t>
  </si>
  <si>
    <t>34.935 ℓ</t>
  </si>
  <si>
    <t>36,052 원</t>
  </si>
  <si>
    <t>29.971 ℓ</t>
  </si>
  <si>
    <t>30,930 원</t>
  </si>
  <si>
    <t>42.846 ℓ</t>
  </si>
  <si>
    <t>44,217 원</t>
  </si>
  <si>
    <t>12.836 ℓ</t>
  </si>
  <si>
    <t>13,246 원</t>
  </si>
  <si>
    <t>43.445 ℓ</t>
  </si>
  <si>
    <t>44,835 원</t>
  </si>
  <si>
    <t>56.345 ℓ</t>
  </si>
  <si>
    <t>58,148 원</t>
  </si>
  <si>
    <t>42.977 ℓ</t>
  </si>
  <si>
    <t>44,352 원</t>
  </si>
  <si>
    <t>48.918 ℓ</t>
  </si>
  <si>
    <t>50,483 원</t>
  </si>
  <si>
    <t>21.171 ℓ</t>
  </si>
  <si>
    <t>21,848 원</t>
  </si>
  <si>
    <t>51.613 ℓ</t>
  </si>
  <si>
    <t>53,264 원</t>
  </si>
  <si>
    <t>38.387 ℓ</t>
  </si>
  <si>
    <t>39,615 원</t>
  </si>
  <si>
    <t>38.607 ℓ</t>
  </si>
  <si>
    <t>39,842 원</t>
  </si>
  <si>
    <t>53.705 ℓ</t>
  </si>
  <si>
    <t>55,423 원</t>
  </si>
  <si>
    <t>402596**********</t>
  </si>
  <si>
    <t>현대비자법인</t>
  </si>
  <si>
    <t>43.141 ℓ</t>
  </si>
  <si>
    <t>44,521 원</t>
  </si>
  <si>
    <t>28.261 ℓ</t>
  </si>
  <si>
    <t>29,165 원</t>
  </si>
  <si>
    <t>160 점</t>
  </si>
  <si>
    <t>50.576 ℓ</t>
  </si>
  <si>
    <t>52,194 원</t>
  </si>
  <si>
    <t>38.957 ℓ</t>
  </si>
  <si>
    <t>40,203 원</t>
  </si>
  <si>
    <t>943133**********</t>
  </si>
  <si>
    <t>8.360 ℓ</t>
  </si>
  <si>
    <t>8,627 원</t>
  </si>
  <si>
    <t>서울31바8289</t>
  </si>
  <si>
    <t>한승열</t>
  </si>
  <si>
    <t>531764**********</t>
  </si>
  <si>
    <t>35.495 ℓ</t>
  </si>
  <si>
    <t>36,630 원</t>
  </si>
  <si>
    <t>46.805 ℓ</t>
  </si>
  <si>
    <t>48,302 원</t>
  </si>
  <si>
    <t>28.394 ℓ</t>
  </si>
  <si>
    <t>29,302 원</t>
  </si>
  <si>
    <t>947950**********</t>
  </si>
  <si>
    <t>57.643 ℓ</t>
  </si>
  <si>
    <t>59,487 원</t>
  </si>
  <si>
    <t>32.438 ℓ</t>
  </si>
  <si>
    <t>33,476 원</t>
  </si>
  <si>
    <t>29.214 ℓ</t>
  </si>
  <si>
    <t>30,148 원</t>
  </si>
  <si>
    <t>28.800 ℓ</t>
  </si>
  <si>
    <t>29,721 원</t>
  </si>
  <si>
    <t>29.006 ℓ</t>
  </si>
  <si>
    <t>29,934 원</t>
  </si>
  <si>
    <t>51.652 ℓ</t>
  </si>
  <si>
    <t>53,304 원</t>
  </si>
  <si>
    <t>48.178 ℓ</t>
  </si>
  <si>
    <t>49,719 원</t>
  </si>
  <si>
    <t>34.856 ℓ</t>
  </si>
  <si>
    <t>35,971 원</t>
  </si>
  <si>
    <t>31.483 ℓ</t>
  </si>
  <si>
    <t>32,490 원</t>
  </si>
  <si>
    <t>39.059 ℓ</t>
  </si>
  <si>
    <t>40,308 원</t>
  </si>
  <si>
    <t>47.392 ℓ</t>
  </si>
  <si>
    <t>48,908 원</t>
  </si>
  <si>
    <t>51.145 ℓ</t>
  </si>
  <si>
    <t>52,781 원</t>
  </si>
  <si>
    <t>53.922 ℓ</t>
  </si>
  <si>
    <t>55,647 원</t>
  </si>
  <si>
    <t>23.511 ℓ</t>
  </si>
  <si>
    <t>24,263 원</t>
  </si>
  <si>
    <t>36.665 ℓ</t>
  </si>
  <si>
    <t>37,838 원</t>
  </si>
  <si>
    <t>32.922 ℓ</t>
  </si>
  <si>
    <t>33,975 원</t>
  </si>
  <si>
    <t>29.259 ℓ</t>
  </si>
  <si>
    <t>30,195 원</t>
  </si>
  <si>
    <t>33.365 ℓ</t>
  </si>
  <si>
    <t>34,432 원</t>
  </si>
  <si>
    <t>43.167 ℓ</t>
  </si>
  <si>
    <t>44,548 원</t>
  </si>
  <si>
    <t>44.799 ℓ</t>
  </si>
  <si>
    <t>46,232 원</t>
  </si>
  <si>
    <t>서울33아4536</t>
  </si>
  <si>
    <t>23.390 ℓ</t>
  </si>
  <si>
    <t>24,138 원</t>
  </si>
  <si>
    <t>27.690 ℓ</t>
  </si>
  <si>
    <t>28,576 원</t>
  </si>
  <si>
    <t>35.387 ℓ</t>
  </si>
  <si>
    <t>36,519 원</t>
  </si>
  <si>
    <t>14.942 ℓ</t>
  </si>
  <si>
    <t>15,420 원</t>
  </si>
  <si>
    <t>143 점</t>
  </si>
  <si>
    <t>31.347 ℓ</t>
  </si>
  <si>
    <t>32,350 원</t>
  </si>
  <si>
    <t>34.689 ℓ</t>
  </si>
  <si>
    <t>35,799 원</t>
  </si>
  <si>
    <t>15.302 ℓ</t>
  </si>
  <si>
    <t>15,791 원</t>
  </si>
  <si>
    <t>42.626 ℓ</t>
  </si>
  <si>
    <t>43,990 원</t>
  </si>
  <si>
    <t>31.064 ℓ</t>
  </si>
  <si>
    <t>32,058 원</t>
  </si>
  <si>
    <t>35.882 ℓ</t>
  </si>
  <si>
    <t>37,030 원</t>
  </si>
  <si>
    <t>41.775 ℓ</t>
  </si>
  <si>
    <t>43,111 원</t>
  </si>
  <si>
    <t>49.127 ℓ</t>
  </si>
  <si>
    <t>50,699 원</t>
  </si>
  <si>
    <t>29.307 ℓ</t>
  </si>
  <si>
    <t>30,244 원</t>
  </si>
  <si>
    <t>36.889 ℓ</t>
  </si>
  <si>
    <t>38,069 원</t>
  </si>
  <si>
    <t>31.165 ℓ</t>
  </si>
  <si>
    <t>32,162 원</t>
  </si>
  <si>
    <t>37.710 ℓ</t>
  </si>
  <si>
    <t>38,916 원</t>
  </si>
  <si>
    <t>28.592 ℓ</t>
  </si>
  <si>
    <t>29,506 원</t>
  </si>
  <si>
    <t>26.496 ℓ</t>
  </si>
  <si>
    <t>27,343 원</t>
  </si>
  <si>
    <t>15.915 ℓ</t>
  </si>
  <si>
    <t>16,424 원</t>
  </si>
  <si>
    <t>34.831 ℓ</t>
  </si>
  <si>
    <t>35,945 원</t>
  </si>
  <si>
    <t>27.978 ℓ</t>
  </si>
  <si>
    <t>28,873 원</t>
  </si>
  <si>
    <t>41.835 ℓ</t>
  </si>
  <si>
    <t>43,173 원</t>
  </si>
  <si>
    <t>40.361 ℓ</t>
  </si>
  <si>
    <t>41,652 원</t>
  </si>
  <si>
    <t>33.736 ℓ</t>
  </si>
  <si>
    <t>34,815 원</t>
  </si>
  <si>
    <t>48.004 ℓ</t>
  </si>
  <si>
    <t>49,540 원</t>
  </si>
  <si>
    <t>25.815 ℓ</t>
  </si>
  <si>
    <t>26,641 원</t>
  </si>
  <si>
    <t>17.087 ℓ</t>
  </si>
  <si>
    <t>17,633 원</t>
  </si>
  <si>
    <t>32.832 ℓ</t>
  </si>
  <si>
    <t>33,882 원</t>
  </si>
  <si>
    <t>37.933 ℓ</t>
  </si>
  <si>
    <t>39,146 원</t>
  </si>
  <si>
    <t>36.101 ℓ</t>
  </si>
  <si>
    <t>37,256 원</t>
  </si>
  <si>
    <t>42.413 ℓ</t>
  </si>
  <si>
    <t>43,770 원</t>
  </si>
  <si>
    <t>38.028 ℓ</t>
  </si>
  <si>
    <t>39,244 원</t>
  </si>
  <si>
    <t>42.661 ℓ</t>
  </si>
  <si>
    <t>44,026 원</t>
  </si>
  <si>
    <t>37.040 ℓ</t>
  </si>
  <si>
    <t>38,225 원</t>
  </si>
  <si>
    <t>39.609 ℓ</t>
  </si>
  <si>
    <t>40,876 원</t>
  </si>
  <si>
    <t>30.659 ℓ</t>
  </si>
  <si>
    <t>31,640 원</t>
  </si>
  <si>
    <t>19.008 ℓ</t>
  </si>
  <si>
    <t>19,616 원</t>
  </si>
  <si>
    <t>30.520 ℓ</t>
  </si>
  <si>
    <t>31,496 원</t>
  </si>
  <si>
    <t>37.465 ℓ</t>
  </si>
  <si>
    <t>38,663 원</t>
  </si>
  <si>
    <t>48.008 ℓ</t>
  </si>
  <si>
    <t>49,544 원</t>
  </si>
  <si>
    <t>43.702 ℓ</t>
  </si>
  <si>
    <t>45,100 원</t>
  </si>
  <si>
    <t>34.115 ℓ</t>
  </si>
  <si>
    <t>35,206 원</t>
  </si>
  <si>
    <t>46.446 ℓ</t>
  </si>
  <si>
    <t>47,932 원</t>
  </si>
  <si>
    <t>7.300 ℓ</t>
  </si>
  <si>
    <t>7,533 원</t>
  </si>
  <si>
    <t>50.188 ℓ</t>
  </si>
  <si>
    <t>51,794 원</t>
  </si>
  <si>
    <t>34.500 ℓ</t>
  </si>
  <si>
    <t>35,604 원</t>
  </si>
  <si>
    <t>34.528 ℓ</t>
  </si>
  <si>
    <t>35,632 원</t>
  </si>
  <si>
    <t>33.715 ℓ</t>
  </si>
  <si>
    <t>34,793 원</t>
  </si>
  <si>
    <t>29.314 ℓ</t>
  </si>
  <si>
    <t>30,252 원</t>
  </si>
  <si>
    <t>45.404 ℓ</t>
  </si>
  <si>
    <t>46,856 원</t>
  </si>
  <si>
    <t>26.968 ℓ</t>
  </si>
  <si>
    <t>27,830 원</t>
  </si>
  <si>
    <t>29.333 ℓ</t>
  </si>
  <si>
    <t>30,271 원</t>
  </si>
  <si>
    <t>34.979 ℓ</t>
  </si>
  <si>
    <t>36,098 원</t>
  </si>
  <si>
    <t>43.342 ℓ</t>
  </si>
  <si>
    <t>44,728 원</t>
  </si>
  <si>
    <t>47.602 ℓ</t>
  </si>
  <si>
    <t>49,125 원</t>
  </si>
  <si>
    <t>32.982 ℓ</t>
  </si>
  <si>
    <t>34,037 원</t>
  </si>
  <si>
    <t>44.936 ℓ</t>
  </si>
  <si>
    <t>46,373 원</t>
  </si>
  <si>
    <t>39.143 ℓ</t>
  </si>
  <si>
    <t>40,395 원</t>
  </si>
  <si>
    <t>41.391 ℓ</t>
  </si>
  <si>
    <t>42,715 원</t>
  </si>
  <si>
    <t>41.011 ℓ</t>
  </si>
  <si>
    <t>42,323 원</t>
  </si>
  <si>
    <t>28.274 ℓ</t>
  </si>
  <si>
    <t>29,178 원</t>
  </si>
  <si>
    <t>37.264 ℓ</t>
  </si>
  <si>
    <t>38,456 원</t>
  </si>
  <si>
    <t>46.646 ℓ</t>
  </si>
  <si>
    <t>48,138 원</t>
  </si>
  <si>
    <t>44.685 ℓ</t>
  </si>
  <si>
    <t>46,114 원</t>
  </si>
  <si>
    <t>43.288 ℓ</t>
  </si>
  <si>
    <t>44,673 원</t>
  </si>
  <si>
    <t>35.009 ℓ</t>
  </si>
  <si>
    <t>36,129 원</t>
  </si>
  <si>
    <t>45.510 ℓ</t>
  </si>
  <si>
    <t>46,966 원</t>
  </si>
  <si>
    <t>34.205 ℓ</t>
  </si>
  <si>
    <t>35,299 원</t>
  </si>
  <si>
    <t>25.769 ℓ</t>
  </si>
  <si>
    <t>26,593 원</t>
  </si>
  <si>
    <t>35.438 ℓ</t>
  </si>
  <si>
    <t>36,572 원</t>
  </si>
  <si>
    <t>34.192 ℓ</t>
  </si>
  <si>
    <t>35,286 원</t>
  </si>
  <si>
    <t>41.838 ℓ</t>
  </si>
  <si>
    <t>43,176 원</t>
  </si>
  <si>
    <t>41.235 ℓ</t>
  </si>
  <si>
    <t>42,554 원</t>
  </si>
  <si>
    <t>38.342 ℓ</t>
  </si>
  <si>
    <t>39,568 원</t>
  </si>
  <si>
    <t>27.878 ℓ</t>
  </si>
  <si>
    <t>28,770 원</t>
  </si>
  <si>
    <t>36.009 ℓ</t>
  </si>
  <si>
    <t>37,161 원</t>
  </si>
  <si>
    <t>33.705 ℓ</t>
  </si>
  <si>
    <t>34,783 원</t>
  </si>
  <si>
    <t>47.148 ℓ</t>
  </si>
  <si>
    <t>48,656 원</t>
  </si>
  <si>
    <t>240 점</t>
  </si>
  <si>
    <t>26.561 ℓ</t>
  </si>
  <si>
    <t>27,410 원</t>
  </si>
  <si>
    <t>36.382 ℓ</t>
  </si>
  <si>
    <t>37,546 원</t>
  </si>
  <si>
    <t>42.079 ℓ</t>
  </si>
  <si>
    <t>43,425 원</t>
  </si>
  <si>
    <t>42.048 ℓ</t>
  </si>
  <si>
    <t>43,393 원</t>
  </si>
  <si>
    <t>37.125 ℓ</t>
  </si>
  <si>
    <t>38,313 원</t>
  </si>
  <si>
    <t>20.778 ℓ</t>
  </si>
  <si>
    <t>21,442 원</t>
  </si>
  <si>
    <t>39.682 ℓ</t>
  </si>
  <si>
    <t>40,951 원</t>
  </si>
  <si>
    <t>42.557 ℓ</t>
  </si>
  <si>
    <t>43,918 원</t>
  </si>
  <si>
    <t>24.107 ℓ</t>
  </si>
  <si>
    <t>24,878 원</t>
  </si>
  <si>
    <t>39.993 ℓ</t>
  </si>
  <si>
    <t>41,272 원</t>
  </si>
  <si>
    <t>25.908 ℓ</t>
  </si>
  <si>
    <t>26,737 원</t>
  </si>
  <si>
    <t>57.109 ℓ</t>
  </si>
  <si>
    <t>58,936 원</t>
  </si>
  <si>
    <t>37.283 ℓ</t>
  </si>
  <si>
    <t>38,476 원</t>
  </si>
  <si>
    <t>36.260 ℓ</t>
  </si>
  <si>
    <t>37,420 원</t>
  </si>
  <si>
    <t>56.396 ℓ</t>
  </si>
  <si>
    <t>58,200 원</t>
  </si>
  <si>
    <t>서울31아6435</t>
  </si>
  <si>
    <t>김형선</t>
  </si>
  <si>
    <t>37.549 ℓ</t>
  </si>
  <si>
    <t>38,750 원</t>
  </si>
  <si>
    <t>35.364 ℓ</t>
  </si>
  <si>
    <t>36,495 원</t>
  </si>
  <si>
    <t>46.444 ℓ</t>
  </si>
  <si>
    <t>47,930 원</t>
  </si>
  <si>
    <t>39.454 ℓ</t>
  </si>
  <si>
    <t>40,716 원</t>
  </si>
  <si>
    <t>32.509 ℓ</t>
  </si>
  <si>
    <t>33,549 원</t>
  </si>
  <si>
    <t>38.508 ℓ</t>
  </si>
  <si>
    <t>39,740 원</t>
  </si>
  <si>
    <t>60.444 ℓ</t>
  </si>
  <si>
    <t>62,378 원</t>
  </si>
  <si>
    <t>24.409 ℓ</t>
  </si>
  <si>
    <t>25,190 원</t>
  </si>
  <si>
    <t>44.258 ℓ</t>
  </si>
  <si>
    <t>45,674 원</t>
  </si>
  <si>
    <t>21.140 ℓ</t>
  </si>
  <si>
    <t>21,816 원</t>
  </si>
  <si>
    <t>31.020 ℓ</t>
  </si>
  <si>
    <t>32,012 원</t>
  </si>
  <si>
    <t>40.421 ℓ</t>
  </si>
  <si>
    <t>41,714 원</t>
  </si>
  <si>
    <t>38.403 ℓ</t>
  </si>
  <si>
    <t>39,631 원</t>
  </si>
  <si>
    <t>53.868 ℓ</t>
  </si>
  <si>
    <t>55,591 원</t>
  </si>
  <si>
    <t>42.123 ℓ</t>
  </si>
  <si>
    <t>43,470 원</t>
  </si>
  <si>
    <t>40.000 ℓ</t>
  </si>
  <si>
    <t>41,280 원</t>
  </si>
  <si>
    <t>40.640 ℓ</t>
  </si>
  <si>
    <t>41,940 원</t>
  </si>
  <si>
    <t>8.239 ℓ</t>
  </si>
  <si>
    <t>8,502 원</t>
  </si>
  <si>
    <t>35.686 ℓ</t>
  </si>
  <si>
    <t>36,827 원</t>
  </si>
  <si>
    <t>19.591 ℓ</t>
  </si>
  <si>
    <t>20,217 원</t>
  </si>
  <si>
    <t>20.257 ℓ</t>
  </si>
  <si>
    <t>20,905 원</t>
  </si>
  <si>
    <t>42.633 ℓ</t>
  </si>
  <si>
    <t>43,997 원</t>
  </si>
  <si>
    <t>47.228 ℓ</t>
  </si>
  <si>
    <t>48,739 원</t>
  </si>
  <si>
    <t>33.678 ℓ</t>
  </si>
  <si>
    <t>34,755 원</t>
  </si>
  <si>
    <t>42.475 ℓ</t>
  </si>
  <si>
    <t>43,834 원</t>
  </si>
  <si>
    <t>36.792 ℓ</t>
  </si>
  <si>
    <t>37,969 원</t>
  </si>
  <si>
    <t>61.662 ℓ</t>
  </si>
  <si>
    <t>63,635 원</t>
  </si>
  <si>
    <t>39.225 ℓ</t>
  </si>
  <si>
    <t>40,480 원</t>
  </si>
  <si>
    <t>42.321 ℓ</t>
  </si>
  <si>
    <t>43,675 원</t>
  </si>
  <si>
    <t>46.207 ℓ</t>
  </si>
  <si>
    <t>47,685 원</t>
  </si>
  <si>
    <t>34.183 ℓ</t>
  </si>
  <si>
    <t>35,276 원</t>
  </si>
  <si>
    <t>33.369 ℓ</t>
  </si>
  <si>
    <t>34,436 원</t>
  </si>
  <si>
    <t>33.661 ℓ</t>
  </si>
  <si>
    <t>34,738 원</t>
  </si>
  <si>
    <t>43.336 ℓ</t>
  </si>
  <si>
    <t>44,722 원</t>
  </si>
  <si>
    <t>14.257 ℓ</t>
  </si>
  <si>
    <t>14,713 원</t>
  </si>
  <si>
    <t>47.478 ℓ</t>
  </si>
  <si>
    <t>48,997 원</t>
  </si>
  <si>
    <t>24.478 ℓ</t>
  </si>
  <si>
    <t>25,261 원</t>
  </si>
  <si>
    <t>10 점</t>
  </si>
  <si>
    <t>43.190 ℓ</t>
  </si>
  <si>
    <t>44,572 원</t>
  </si>
  <si>
    <t>34.819 ℓ</t>
  </si>
  <si>
    <t>35,933 원</t>
  </si>
  <si>
    <t>42.234 ℓ</t>
  </si>
  <si>
    <t>43,585 원</t>
  </si>
  <si>
    <t>49.683 ℓ</t>
  </si>
  <si>
    <t>51,272 원</t>
  </si>
  <si>
    <t>52.406 ℓ</t>
  </si>
  <si>
    <t>54,082 원</t>
  </si>
  <si>
    <t>34.073 ℓ</t>
  </si>
  <si>
    <t>35,163 원</t>
  </si>
  <si>
    <t>557 점</t>
  </si>
  <si>
    <t>21.192 ℓ</t>
  </si>
  <si>
    <t>21,870 원</t>
  </si>
  <si>
    <t>37.510 ℓ</t>
  </si>
  <si>
    <t>38,710 원</t>
  </si>
  <si>
    <t>26.712 ℓ</t>
  </si>
  <si>
    <t>27,566 원</t>
  </si>
  <si>
    <t>43.825 ℓ</t>
  </si>
  <si>
    <t>45,227 원</t>
  </si>
  <si>
    <t>43.364 ℓ</t>
  </si>
  <si>
    <t>44,751 원</t>
  </si>
  <si>
    <t>30.879 ℓ</t>
  </si>
  <si>
    <t>31,867 원</t>
  </si>
  <si>
    <t>35.022 ℓ</t>
  </si>
  <si>
    <t>36,142 원</t>
  </si>
  <si>
    <t>35.490 ℓ</t>
  </si>
  <si>
    <t>36,625 원</t>
  </si>
  <si>
    <t>37.910 ℓ</t>
  </si>
  <si>
    <t>39,123 원</t>
  </si>
  <si>
    <t>59.335 ℓ</t>
  </si>
  <si>
    <t>61,233 원</t>
  </si>
  <si>
    <t>42.548 ℓ</t>
  </si>
  <si>
    <t>43,909 원</t>
  </si>
  <si>
    <t>49.315 ℓ</t>
  </si>
  <si>
    <t>50,893 원</t>
  </si>
  <si>
    <t>36.161 ℓ</t>
  </si>
  <si>
    <t>37,318 원</t>
  </si>
  <si>
    <t>27.974 ℓ</t>
  </si>
  <si>
    <t>28,869 원</t>
  </si>
  <si>
    <t>39.034 ℓ</t>
  </si>
  <si>
    <t>40,283 원</t>
  </si>
  <si>
    <t>42.438 ℓ</t>
  </si>
  <si>
    <t>43,796 원</t>
  </si>
  <si>
    <t>37.056 ℓ</t>
  </si>
  <si>
    <t>38,241 원</t>
  </si>
  <si>
    <t>42.630 ℓ</t>
  </si>
  <si>
    <t>43,994 원</t>
  </si>
  <si>
    <t>34.833 ℓ</t>
  </si>
  <si>
    <t>35,947 원</t>
  </si>
  <si>
    <t>49.575 ℓ</t>
  </si>
  <si>
    <t>51,161 원</t>
  </si>
  <si>
    <t>43.219 ℓ</t>
  </si>
  <si>
    <t>44,602 원</t>
  </si>
  <si>
    <t>38.052 ℓ</t>
  </si>
  <si>
    <t>39,269 원</t>
  </si>
  <si>
    <t>41.173 ℓ</t>
  </si>
  <si>
    <t>42,490 원</t>
  </si>
  <si>
    <t>27.977 ℓ</t>
  </si>
  <si>
    <t>28,872 원</t>
  </si>
  <si>
    <t>39.994 ℓ</t>
  </si>
  <si>
    <t>41,273 원</t>
  </si>
  <si>
    <t>53.610 ℓ</t>
  </si>
  <si>
    <t>55,325 원</t>
  </si>
  <si>
    <t>48.546 ℓ</t>
  </si>
  <si>
    <t>50,099 원</t>
  </si>
  <si>
    <t>11.884 ℓ</t>
  </si>
  <si>
    <t>12,264 원</t>
  </si>
  <si>
    <t>30.601 ℓ</t>
  </si>
  <si>
    <t>31,580 원</t>
  </si>
  <si>
    <t>39.200 ℓ</t>
  </si>
  <si>
    <t>40,454 원</t>
  </si>
  <si>
    <t>524335**********</t>
  </si>
  <si>
    <t>46.391 ℓ</t>
  </si>
  <si>
    <t>47,875 원</t>
  </si>
  <si>
    <t>35.616 ℓ</t>
  </si>
  <si>
    <t>36,755 원</t>
  </si>
  <si>
    <t>21.474 ℓ</t>
  </si>
  <si>
    <t>22,161 원</t>
  </si>
  <si>
    <t>28.727 ℓ</t>
  </si>
  <si>
    <t>29,646 원</t>
  </si>
  <si>
    <t>23.757 ℓ</t>
  </si>
  <si>
    <t>24,517 원</t>
  </si>
  <si>
    <t>50.442 ℓ</t>
  </si>
  <si>
    <t>52,056 원</t>
  </si>
  <si>
    <t>42.294 ℓ</t>
  </si>
  <si>
    <t>43,647 원</t>
  </si>
  <si>
    <t>409217**********</t>
  </si>
  <si>
    <t>17.642 ℓ</t>
  </si>
  <si>
    <t>18,206 원</t>
  </si>
  <si>
    <t>39.307 ℓ</t>
  </si>
  <si>
    <t>40,564 원</t>
  </si>
  <si>
    <t>25.370 ℓ</t>
  </si>
  <si>
    <t>26,181 원</t>
  </si>
  <si>
    <t>42.255 ℓ</t>
  </si>
  <si>
    <t>43,607 원</t>
  </si>
  <si>
    <t>47.404 ℓ</t>
  </si>
  <si>
    <t>48,920 원</t>
  </si>
  <si>
    <t>29.746 ℓ</t>
  </si>
  <si>
    <t>30,697 원</t>
  </si>
  <si>
    <t>41.585 ℓ</t>
  </si>
  <si>
    <t>42,915 원</t>
  </si>
  <si>
    <t>23.625 ℓ</t>
  </si>
  <si>
    <t>24,381 원</t>
  </si>
  <si>
    <t>3.957 ℓ</t>
  </si>
  <si>
    <t>4,083 원</t>
  </si>
  <si>
    <t>47.772 ℓ</t>
  </si>
  <si>
    <t>49,300 원</t>
  </si>
  <si>
    <t>949013**********</t>
  </si>
  <si>
    <t>24.087 ℓ</t>
  </si>
  <si>
    <t>24,857 원</t>
  </si>
  <si>
    <t>54.181 ℓ</t>
  </si>
  <si>
    <t>55,914 원</t>
  </si>
  <si>
    <t>45.485 ℓ</t>
  </si>
  <si>
    <t>46,940 원</t>
  </si>
  <si>
    <t>17.975 ℓ</t>
  </si>
  <si>
    <t>18,550 원</t>
  </si>
  <si>
    <t>537699**********</t>
  </si>
  <si>
    <t>31.842 ℓ</t>
  </si>
  <si>
    <t>32,860 원</t>
  </si>
  <si>
    <t>682 점</t>
  </si>
  <si>
    <t>39.642 ℓ</t>
  </si>
  <si>
    <t>40,910 원</t>
  </si>
  <si>
    <t>21.898 ℓ</t>
  </si>
  <si>
    <t>22,598 원</t>
  </si>
  <si>
    <t>38.267 ℓ</t>
  </si>
  <si>
    <t>39,491 원</t>
  </si>
  <si>
    <t>46.226 ℓ</t>
  </si>
  <si>
    <t>47,705 원</t>
  </si>
  <si>
    <t>39.836 ℓ</t>
  </si>
  <si>
    <t>41,110 원</t>
  </si>
  <si>
    <t>42.823 ℓ</t>
  </si>
  <si>
    <t>44,193 원</t>
  </si>
  <si>
    <t>465583**********</t>
  </si>
  <si>
    <t>56.082 ℓ</t>
  </si>
  <si>
    <t>57,876 원</t>
  </si>
  <si>
    <t>29.444 ℓ</t>
  </si>
  <si>
    <t>30,386 원</t>
  </si>
  <si>
    <t>50.719 ℓ</t>
  </si>
  <si>
    <t>52,342 원</t>
  </si>
  <si>
    <t>26.837 ℓ</t>
  </si>
  <si>
    <t>27,695 원</t>
  </si>
  <si>
    <t>35.113 ℓ</t>
  </si>
  <si>
    <t>36,236 원</t>
  </si>
  <si>
    <t>60.425 ℓ</t>
  </si>
  <si>
    <t>62,358 원</t>
  </si>
  <si>
    <t>37.186 ℓ</t>
  </si>
  <si>
    <t>38,375 원</t>
  </si>
  <si>
    <t>27.533 ℓ</t>
  </si>
  <si>
    <t>28,414 원</t>
  </si>
  <si>
    <t>31.555 ℓ</t>
  </si>
  <si>
    <t>32,564 원</t>
  </si>
  <si>
    <t>942088**********</t>
  </si>
  <si>
    <t>625 점</t>
  </si>
  <si>
    <t>51.920 ℓ</t>
  </si>
  <si>
    <t>53,581 원</t>
  </si>
  <si>
    <t>401762**********</t>
  </si>
  <si>
    <t>49.729 ℓ</t>
  </si>
  <si>
    <t>51,320 원</t>
  </si>
  <si>
    <t>11.075 ℓ</t>
  </si>
  <si>
    <t>11,429 원</t>
  </si>
  <si>
    <t>19.583 ℓ</t>
  </si>
  <si>
    <t>20,209 원</t>
  </si>
  <si>
    <t>48.006 ℓ</t>
  </si>
  <si>
    <t>49,542 원</t>
  </si>
  <si>
    <t>57.868 ℓ</t>
  </si>
  <si>
    <t>59,719 원</t>
  </si>
  <si>
    <t>56.377 ℓ</t>
  </si>
  <si>
    <t>58,181 원</t>
  </si>
  <si>
    <t>23.138 ℓ</t>
  </si>
  <si>
    <t>23,878 원</t>
  </si>
  <si>
    <t>28.131 ℓ</t>
  </si>
  <si>
    <t>29,031 원</t>
  </si>
  <si>
    <t>26.984 ℓ</t>
  </si>
  <si>
    <t>27,847 원</t>
  </si>
  <si>
    <t>537614**********</t>
  </si>
  <si>
    <t>하나기업체크</t>
  </si>
  <si>
    <t>44.095 ℓ</t>
  </si>
  <si>
    <t>45,506 원</t>
  </si>
  <si>
    <t>23.103 ℓ</t>
  </si>
  <si>
    <t>23,842 원</t>
  </si>
  <si>
    <t>17.944 ℓ</t>
  </si>
  <si>
    <t>18,518 원</t>
  </si>
  <si>
    <t>40.774 ℓ</t>
  </si>
  <si>
    <t>42,078 원</t>
  </si>
  <si>
    <t>47.263 ℓ</t>
  </si>
  <si>
    <t>48,775 원</t>
  </si>
  <si>
    <t>32.678 ℓ</t>
  </si>
  <si>
    <t>33,723 원</t>
  </si>
  <si>
    <t>31.754 ℓ</t>
  </si>
  <si>
    <t>32,770 원</t>
  </si>
  <si>
    <t>58.043 ℓ</t>
  </si>
  <si>
    <t>59,900 원</t>
  </si>
  <si>
    <t>59.040 ℓ</t>
  </si>
  <si>
    <t>58,862 원</t>
  </si>
  <si>
    <t xml:space="preserve">    02노7671</t>
  </si>
  <si>
    <t>22.583 ℓ</t>
  </si>
  <si>
    <t>23,305 원</t>
  </si>
  <si>
    <t>39.862 ℓ</t>
  </si>
  <si>
    <t>41,137 원</t>
  </si>
  <si>
    <t>20.985 ℓ</t>
  </si>
  <si>
    <t>21,656 원</t>
  </si>
  <si>
    <t>48.189 ℓ</t>
  </si>
  <si>
    <t>49,731 원</t>
  </si>
  <si>
    <t>404947**********</t>
  </si>
  <si>
    <t>34.450 ℓ</t>
  </si>
  <si>
    <t>35,552 원</t>
  </si>
  <si>
    <t>46.243 ℓ</t>
  </si>
  <si>
    <t>47,722 원</t>
  </si>
  <si>
    <t>559620**********</t>
  </si>
  <si>
    <t>57.014 ℓ</t>
  </si>
  <si>
    <t>58,838 원</t>
  </si>
  <si>
    <t>43.788 ℓ</t>
  </si>
  <si>
    <t>45,189 원</t>
  </si>
  <si>
    <t>376277*********</t>
  </si>
  <si>
    <t>37.341 ℓ</t>
  </si>
  <si>
    <t>38,535 원</t>
  </si>
  <si>
    <t>400978**********</t>
  </si>
  <si>
    <t>31.884 ℓ</t>
  </si>
  <si>
    <t>32,904 원</t>
  </si>
  <si>
    <t>26.859 ℓ</t>
  </si>
  <si>
    <t>27,718 원</t>
  </si>
  <si>
    <t>25.333 ℓ</t>
  </si>
  <si>
    <t>26,143 원</t>
  </si>
  <si>
    <t>서울31바8331</t>
  </si>
  <si>
    <t>도규태</t>
  </si>
  <si>
    <t>42.328 ℓ</t>
  </si>
  <si>
    <t>43,682 원</t>
  </si>
  <si>
    <t>50.068 ℓ</t>
  </si>
  <si>
    <t>51,670 원</t>
  </si>
  <si>
    <t>490609**********</t>
  </si>
  <si>
    <t>52.321 ℓ</t>
  </si>
  <si>
    <t>53,995 원</t>
  </si>
  <si>
    <t>54.542 ℓ</t>
  </si>
  <si>
    <t>56,287 원</t>
  </si>
  <si>
    <t>30.747 ℓ</t>
  </si>
  <si>
    <t>31,730 원</t>
  </si>
  <si>
    <t>56.221 ℓ</t>
  </si>
  <si>
    <t>58,020 원</t>
  </si>
  <si>
    <t>39.562 ℓ</t>
  </si>
  <si>
    <t>40,827 원</t>
  </si>
  <si>
    <t>40.864 ℓ</t>
  </si>
  <si>
    <t>42,171 원</t>
  </si>
  <si>
    <t>26.670 ℓ</t>
  </si>
  <si>
    <t>27,523 원</t>
  </si>
  <si>
    <t>25.229 ℓ</t>
  </si>
  <si>
    <t>26,036 원</t>
  </si>
  <si>
    <t>45.816 ℓ</t>
  </si>
  <si>
    <t>47,282 원</t>
  </si>
  <si>
    <t>379971*********</t>
  </si>
  <si>
    <t>35.504 ℓ</t>
  </si>
  <si>
    <t>36,640 원</t>
  </si>
  <si>
    <t>38.871 ℓ</t>
  </si>
  <si>
    <t>40,114 원</t>
  </si>
  <si>
    <t>50.153 ℓ</t>
  </si>
  <si>
    <t>50,002 원</t>
  </si>
  <si>
    <t>15.150 ℓ</t>
  </si>
  <si>
    <t>15,634 원</t>
  </si>
  <si>
    <t>45.842 ℓ</t>
  </si>
  <si>
    <t>47,308 원</t>
  </si>
  <si>
    <t>39.117 ℓ</t>
  </si>
  <si>
    <t>40,368 원</t>
  </si>
  <si>
    <t>34.491 ℓ</t>
  </si>
  <si>
    <t>35,594 원</t>
  </si>
  <si>
    <t>35.185 ℓ</t>
  </si>
  <si>
    <t>36,310 원</t>
  </si>
  <si>
    <t>47.457 ℓ</t>
  </si>
  <si>
    <t>48,975 원</t>
  </si>
  <si>
    <t>28.382 ℓ</t>
  </si>
  <si>
    <t>29,290 원</t>
  </si>
  <si>
    <t>56.014 ℓ</t>
  </si>
  <si>
    <t>57,806 원</t>
  </si>
  <si>
    <t>39.269 ℓ</t>
  </si>
  <si>
    <t>40,525 원</t>
  </si>
  <si>
    <t>17.238 ℓ</t>
  </si>
  <si>
    <t>17,789 원</t>
  </si>
  <si>
    <t>9.657 ℓ</t>
  </si>
  <si>
    <t>9,966 원</t>
  </si>
  <si>
    <t>29.157 ℓ</t>
  </si>
  <si>
    <t>30,090 원</t>
  </si>
  <si>
    <t>47.044 ℓ</t>
  </si>
  <si>
    <t>48,549 원</t>
  </si>
  <si>
    <t>38.266 ℓ</t>
  </si>
  <si>
    <t>39,490 원</t>
  </si>
  <si>
    <t>44.805 ℓ</t>
  </si>
  <si>
    <t>46,238 원</t>
  </si>
  <si>
    <t>942078**********</t>
  </si>
  <si>
    <t>신한비씨카드</t>
  </si>
  <si>
    <t>34.966 ℓ</t>
  </si>
  <si>
    <t>36,084 원</t>
  </si>
  <si>
    <t>451843**********</t>
  </si>
  <si>
    <t>54.107 ℓ</t>
  </si>
  <si>
    <t>55,838 원</t>
  </si>
  <si>
    <t>31.477 ℓ</t>
  </si>
  <si>
    <t>32,484 원</t>
  </si>
  <si>
    <t>60.506 ℓ</t>
  </si>
  <si>
    <t>62,442 원</t>
  </si>
  <si>
    <t>56 점</t>
  </si>
  <si>
    <t>45.844 ℓ</t>
  </si>
  <si>
    <t>47,311 원</t>
  </si>
  <si>
    <t>559924**********</t>
  </si>
  <si>
    <t>37.991 ℓ</t>
  </si>
  <si>
    <t>39,206 원</t>
  </si>
  <si>
    <t>12.399 ℓ</t>
  </si>
  <si>
    <t>12,795 원</t>
  </si>
  <si>
    <t>22.830 ℓ</t>
  </si>
  <si>
    <t>23,560 원</t>
  </si>
  <si>
    <t>50.765 ℓ</t>
  </si>
  <si>
    <t>52,389 원</t>
  </si>
  <si>
    <t>25.671 ℓ</t>
  </si>
  <si>
    <t>26,492 원</t>
  </si>
  <si>
    <t>40.521 ℓ</t>
  </si>
  <si>
    <t>41,817 원</t>
  </si>
  <si>
    <t>14.163 ℓ</t>
  </si>
  <si>
    <t>14,616 원</t>
  </si>
  <si>
    <t>27.217 ℓ</t>
  </si>
  <si>
    <t>28,087 원</t>
  </si>
  <si>
    <t>37.518 ℓ</t>
  </si>
  <si>
    <t>38,718 원</t>
  </si>
  <si>
    <t>49.144 ℓ</t>
  </si>
  <si>
    <t>50,716 원</t>
  </si>
  <si>
    <t>54.095 ℓ</t>
  </si>
  <si>
    <t>55,826 원</t>
  </si>
  <si>
    <t>23.513 ℓ</t>
  </si>
  <si>
    <t>24,265 원</t>
  </si>
  <si>
    <t>29.800 ℓ</t>
  </si>
  <si>
    <t>30,753 원</t>
  </si>
  <si>
    <t>27.235 ℓ</t>
  </si>
  <si>
    <t>28,106 원</t>
  </si>
  <si>
    <t>17.805 ℓ</t>
  </si>
  <si>
    <t>18,374 원</t>
  </si>
  <si>
    <t>28.339 ℓ</t>
  </si>
  <si>
    <t>29,245 원</t>
  </si>
  <si>
    <t>45.758 ℓ</t>
  </si>
  <si>
    <t>47,222 원</t>
  </si>
  <si>
    <t>28.184 ℓ</t>
  </si>
  <si>
    <t>29,085 원</t>
  </si>
  <si>
    <t>29.742 ℓ</t>
  </si>
  <si>
    <t>30,693 원</t>
  </si>
  <si>
    <t>58.514 ℓ</t>
  </si>
  <si>
    <t>60,386 원</t>
  </si>
  <si>
    <t>21.947 ℓ</t>
  </si>
  <si>
    <t>22,649 원</t>
  </si>
  <si>
    <t>110 점</t>
  </si>
  <si>
    <t>39.968 ℓ</t>
  </si>
  <si>
    <t>41,246 원</t>
  </si>
  <si>
    <t>38.674 ℓ</t>
  </si>
  <si>
    <t>39,911 원</t>
  </si>
  <si>
    <t>23.316 ℓ</t>
  </si>
  <si>
    <t>24,062 원</t>
  </si>
  <si>
    <t>47.384 ℓ</t>
  </si>
  <si>
    <t>48,900 원</t>
  </si>
  <si>
    <t>28.353 ℓ</t>
  </si>
  <si>
    <t>29,260 원</t>
  </si>
  <si>
    <t>10.798 ℓ</t>
  </si>
  <si>
    <t>11,143 원</t>
  </si>
  <si>
    <t>21.089 ℓ</t>
  </si>
  <si>
    <t>21,763 원</t>
  </si>
  <si>
    <t>38.287 ℓ</t>
  </si>
  <si>
    <t>39,512 원</t>
  </si>
  <si>
    <t>542586**********</t>
  </si>
  <si>
    <t>NH Platinum</t>
  </si>
  <si>
    <t>36.033 ℓ</t>
  </si>
  <si>
    <t>37,186 원</t>
  </si>
  <si>
    <t>475520**********</t>
  </si>
  <si>
    <t>44.283 ℓ</t>
  </si>
  <si>
    <t>45,700 원</t>
  </si>
  <si>
    <t>37.482 ℓ</t>
  </si>
  <si>
    <t>38,681 원</t>
  </si>
  <si>
    <t>21.570 ℓ</t>
  </si>
  <si>
    <t>22,260 원</t>
  </si>
  <si>
    <t>30.634 ℓ</t>
  </si>
  <si>
    <t>31,614 원</t>
  </si>
  <si>
    <t>48.225 ℓ</t>
  </si>
  <si>
    <t>49,768 원</t>
  </si>
  <si>
    <t>43.538 ℓ</t>
  </si>
  <si>
    <t>44,931 원</t>
  </si>
  <si>
    <t>29.537 ℓ</t>
  </si>
  <si>
    <t>30,482 원</t>
  </si>
  <si>
    <t>19.543 ℓ</t>
  </si>
  <si>
    <t>20,168 원</t>
  </si>
  <si>
    <t>19.883 ℓ</t>
  </si>
  <si>
    <t>20,519 원</t>
  </si>
  <si>
    <t>28.742 ℓ</t>
  </si>
  <si>
    <t>29,661 원</t>
  </si>
  <si>
    <t>31.805 ℓ</t>
  </si>
  <si>
    <t>32,822 원</t>
  </si>
  <si>
    <t>38.876 ℓ</t>
  </si>
  <si>
    <t>40,120 원</t>
  </si>
  <si>
    <t>56.423 ℓ</t>
  </si>
  <si>
    <t>58,228 원</t>
  </si>
  <si>
    <t>537703**********</t>
  </si>
  <si>
    <t>44.132 ℓ</t>
  </si>
  <si>
    <t>45,544 원</t>
  </si>
  <si>
    <t>44.499 ℓ</t>
  </si>
  <si>
    <t>45,922 원</t>
  </si>
  <si>
    <t>24.244 ℓ</t>
  </si>
  <si>
    <t>25,019 원</t>
  </si>
  <si>
    <t>29.794 ℓ</t>
  </si>
  <si>
    <t>30,747 원</t>
  </si>
  <si>
    <t>31.497 ℓ</t>
  </si>
  <si>
    <t>32,504 원</t>
  </si>
  <si>
    <t>47.700 ℓ</t>
  </si>
  <si>
    <t>49,226 원</t>
  </si>
  <si>
    <t>21.455 ℓ</t>
  </si>
  <si>
    <t>22,141 원</t>
  </si>
  <si>
    <t>52.371 ℓ</t>
  </si>
  <si>
    <t>54,046 원</t>
  </si>
  <si>
    <t>513 점</t>
  </si>
  <si>
    <t>48.458 ℓ</t>
  </si>
  <si>
    <t>50,008 원</t>
  </si>
  <si>
    <t>26.510 ℓ</t>
  </si>
  <si>
    <t>27,358 원</t>
  </si>
  <si>
    <t>47.429 ℓ</t>
  </si>
  <si>
    <t>48,946 원</t>
  </si>
  <si>
    <t>54.130 ℓ</t>
  </si>
  <si>
    <t>55,862 원</t>
  </si>
  <si>
    <t>32.716 ℓ</t>
  </si>
  <si>
    <t>33,762 원</t>
  </si>
  <si>
    <t>47.967 ℓ</t>
  </si>
  <si>
    <t>49,501 원</t>
  </si>
  <si>
    <t>31.283 ℓ</t>
  </si>
  <si>
    <t>32,284 원</t>
  </si>
  <si>
    <t>941053**********</t>
  </si>
  <si>
    <t>18.827 ℓ</t>
  </si>
  <si>
    <t>19,429 원</t>
  </si>
  <si>
    <t>20.068 ℓ</t>
  </si>
  <si>
    <t>20,710 원</t>
  </si>
  <si>
    <t>17.658 ℓ</t>
  </si>
  <si>
    <t>18,223 원</t>
  </si>
  <si>
    <t>2.342 ℓ</t>
  </si>
  <si>
    <t>2,416 원</t>
  </si>
  <si>
    <t>18.895 ℓ</t>
  </si>
  <si>
    <t>19,499 원</t>
  </si>
  <si>
    <t>27.834 ℓ</t>
  </si>
  <si>
    <t>28,724 원</t>
  </si>
  <si>
    <t>32.724 ℓ</t>
  </si>
  <si>
    <t>33,771 원</t>
  </si>
  <si>
    <t>19.273 ℓ</t>
  </si>
  <si>
    <t>19,889 원</t>
  </si>
  <si>
    <t>28.355 ℓ</t>
  </si>
  <si>
    <t>29,262 원</t>
  </si>
  <si>
    <t>32.537 ℓ</t>
  </si>
  <si>
    <t>33,578 원</t>
  </si>
  <si>
    <t>19.027 ℓ</t>
  </si>
  <si>
    <t>19,635 원</t>
  </si>
  <si>
    <t>22.324 ℓ</t>
  </si>
  <si>
    <t>23,038 원</t>
  </si>
  <si>
    <t>943681**********</t>
  </si>
  <si>
    <t>20.738 ℓ</t>
  </si>
  <si>
    <t>21,401 원</t>
  </si>
  <si>
    <t>34.755 ℓ</t>
  </si>
  <si>
    <t>35,867 원</t>
  </si>
  <si>
    <t>27.952 ℓ</t>
  </si>
  <si>
    <t>28,846 원</t>
  </si>
  <si>
    <t>48.187 ℓ</t>
  </si>
  <si>
    <t>49,728 원</t>
  </si>
  <si>
    <t>23.051 ℓ</t>
  </si>
  <si>
    <t>23,788 원</t>
  </si>
  <si>
    <t>24.310 ℓ</t>
  </si>
  <si>
    <t>25,087 원</t>
  </si>
  <si>
    <t>51.109 ℓ</t>
  </si>
  <si>
    <t>52,744 원</t>
  </si>
  <si>
    <t>56.963 ℓ</t>
  </si>
  <si>
    <t>58,785 원</t>
  </si>
  <si>
    <t>42.582 ℓ</t>
  </si>
  <si>
    <t>43,944 원</t>
  </si>
  <si>
    <t>30.386 ℓ</t>
  </si>
  <si>
    <t>31,358 원</t>
  </si>
  <si>
    <t>24.336 ℓ</t>
  </si>
  <si>
    <t>25,114 원</t>
  </si>
  <si>
    <t>23.984 ℓ</t>
  </si>
  <si>
    <t>24,751 원</t>
  </si>
  <si>
    <t>47.302 ℓ</t>
  </si>
  <si>
    <t>48,815 원</t>
  </si>
  <si>
    <t>35.000 ℓ</t>
  </si>
  <si>
    <t>36,120 원</t>
  </si>
  <si>
    <t>29.824 ℓ</t>
  </si>
  <si>
    <t>30,778 원</t>
  </si>
  <si>
    <t>30.269 ℓ</t>
  </si>
  <si>
    <t>31,237 원</t>
  </si>
  <si>
    <t>28.909 ℓ</t>
  </si>
  <si>
    <t>29,834 원</t>
  </si>
  <si>
    <t>45.124 ℓ</t>
  </si>
  <si>
    <t>46,567 원</t>
  </si>
  <si>
    <t>30.579 ℓ</t>
  </si>
  <si>
    <t>31,557 원</t>
  </si>
  <si>
    <t>44.770 ℓ</t>
  </si>
  <si>
    <t>46,202 원</t>
  </si>
  <si>
    <t>30.671 ℓ</t>
  </si>
  <si>
    <t>31,652 원</t>
  </si>
  <si>
    <t>559410**********</t>
  </si>
  <si>
    <t>33.565 ℓ</t>
  </si>
  <si>
    <t>34,639 원</t>
  </si>
  <si>
    <t>23.247 ℓ</t>
  </si>
  <si>
    <t>23,990 원</t>
  </si>
  <si>
    <t>941194**********</t>
  </si>
  <si>
    <t>46.637 ℓ</t>
  </si>
  <si>
    <t>48,129 원</t>
  </si>
  <si>
    <t>20.586 ℓ</t>
  </si>
  <si>
    <t>21,244 원</t>
  </si>
  <si>
    <t>30.374 ℓ</t>
  </si>
  <si>
    <t>31,345 원</t>
  </si>
  <si>
    <t>29.939 ℓ</t>
  </si>
  <si>
    <t>30,897 원</t>
  </si>
  <si>
    <t>27.171 ℓ</t>
  </si>
  <si>
    <t>28,040 원</t>
  </si>
  <si>
    <t>13.187 ℓ</t>
  </si>
  <si>
    <t>13,608 원</t>
  </si>
  <si>
    <t>28.927 ℓ</t>
  </si>
  <si>
    <t>29,852 원</t>
  </si>
  <si>
    <t>29.242 ℓ</t>
  </si>
  <si>
    <t>30,177 원</t>
  </si>
  <si>
    <t>17.997 ℓ</t>
  </si>
  <si>
    <t>18,572 원</t>
  </si>
  <si>
    <t>42.832 ℓ</t>
  </si>
  <si>
    <t>44,202 원</t>
  </si>
  <si>
    <t>서울31아3767</t>
  </si>
  <si>
    <t>하용국</t>
  </si>
  <si>
    <t>21.935 ℓ</t>
  </si>
  <si>
    <t>22,636 원</t>
  </si>
  <si>
    <t>36.317 ℓ</t>
  </si>
  <si>
    <t>37,479 원</t>
  </si>
  <si>
    <t>55.424 ℓ</t>
  </si>
  <si>
    <t>57,197 원</t>
  </si>
  <si>
    <t>33.713 ℓ</t>
  </si>
  <si>
    <t>34,791 원</t>
  </si>
  <si>
    <t>37.110 ℓ</t>
  </si>
  <si>
    <t>38,297 원</t>
  </si>
  <si>
    <t>50.866 ℓ</t>
  </si>
  <si>
    <t>52,493 원</t>
  </si>
  <si>
    <t>23.221 ℓ</t>
  </si>
  <si>
    <t>23,964 원</t>
  </si>
  <si>
    <t>26.666 ℓ</t>
  </si>
  <si>
    <t>27,519 원</t>
  </si>
  <si>
    <t>21.003 ℓ</t>
  </si>
  <si>
    <t>21,675 원</t>
  </si>
  <si>
    <t>46.560 ℓ</t>
  </si>
  <si>
    <t>48,049 원</t>
  </si>
  <si>
    <t>26.368 ℓ</t>
  </si>
  <si>
    <t>27,211 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</si>
</sst>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72"/>
  <sheetViews>
    <sheetView tabSelected="1" workbookViewId="0"/>
  </sheetViews>
  <sheetFormatPr defaultRowHeight="16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45306.884733796294</v>
      </c>
      <c r="B2">
        <v>5</v>
      </c>
      <c r="C2">
        <v>1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0</v>
      </c>
      <c r="K2" t="s">
        <v>31</v>
      </c>
      <c r="L2" t="s">
        <v>32</v>
      </c>
      <c r="M2" t="s">
        <v>27</v>
      </c>
      <c r="N2" t="s">
        <v>28</v>
      </c>
      <c r="P2" t="s">
        <v>33</v>
      </c>
      <c r="Q2" t="s">
        <v>34</v>
      </c>
      <c r="S2" t="s">
        <v>33</v>
      </c>
      <c r="T2" t="s">
        <v>34</v>
      </c>
      <c r="V2" t="s">
        <v>33</v>
      </c>
      <c r="W2" t="s">
        <v>34</v>
      </c>
      <c r="Y2" t="s">
        <v>33</v>
      </c>
      <c r="Z2" t="s">
        <v>34</v>
      </c>
      <c r="AA2" t="s">
        <v>35</v>
      </c>
      <c r="AB2" t="s">
        <v>36</v>
      </c>
      <c r="AC2">
        <v>46751738</v>
      </c>
      <c r="AD2" t="s">
        <v>37</v>
      </c>
      <c r="AE2" t="s">
        <v>28</v>
      </c>
      <c r="AF2">
        <v>85671469</v>
      </c>
      <c r="AG2">
        <v>1297275</v>
      </c>
      <c r="AH2" t="s">
        <v>38</v>
      </c>
      <c r="AI2" t="s">
        <v>34</v>
      </c>
    </row>
    <row r="3" spans="1:36" x14ac:dyDescent="0.3">
      <c r="A3" s="1">
        <v>45306.897673611114</v>
      </c>
      <c r="B3">
        <v>5</v>
      </c>
      <c r="C3">
        <v>1</v>
      </c>
      <c r="D3" t="s">
        <v>26</v>
      </c>
      <c r="E3" t="s">
        <v>39</v>
      </c>
      <c r="F3" t="s">
        <v>40</v>
      </c>
      <c r="G3" t="s">
        <v>41</v>
      </c>
      <c r="H3">
        <f>---0--2047</f>
        <v>2047</v>
      </c>
      <c r="I3">
        <v>0</v>
      </c>
      <c r="J3" t="s">
        <v>42</v>
      </c>
      <c r="K3" t="s">
        <v>43</v>
      </c>
      <c r="L3" t="s">
        <v>44</v>
      </c>
      <c r="M3" t="s">
        <v>39</v>
      </c>
      <c r="N3" t="s">
        <v>40</v>
      </c>
      <c r="P3" t="s">
        <v>33</v>
      </c>
      <c r="Q3" t="s">
        <v>34</v>
      </c>
      <c r="S3" t="s">
        <v>33</v>
      </c>
      <c r="T3" t="s">
        <v>34</v>
      </c>
      <c r="V3" t="s">
        <v>33</v>
      </c>
      <c r="W3" t="s">
        <v>34</v>
      </c>
      <c r="Y3" t="s">
        <v>33</v>
      </c>
      <c r="Z3" t="s">
        <v>34</v>
      </c>
      <c r="AA3" t="s">
        <v>45</v>
      </c>
      <c r="AB3" t="s">
        <v>36</v>
      </c>
      <c r="AC3">
        <v>70388272</v>
      </c>
      <c r="AD3" t="s">
        <v>46</v>
      </c>
      <c r="AE3" t="s">
        <v>40</v>
      </c>
      <c r="AF3">
        <v>795990586</v>
      </c>
      <c r="AG3">
        <v>1297276</v>
      </c>
      <c r="AH3" t="s">
        <v>47</v>
      </c>
      <c r="AI3" t="s">
        <v>34</v>
      </c>
    </row>
    <row r="4" spans="1:36" x14ac:dyDescent="0.3">
      <c r="A4" s="1">
        <v>45306.900358796294</v>
      </c>
      <c r="B4">
        <v>8</v>
      </c>
      <c r="C4">
        <v>1</v>
      </c>
      <c r="D4" t="s">
        <v>26</v>
      </c>
      <c r="E4" t="s">
        <v>48</v>
      </c>
      <c r="F4" t="s">
        <v>49</v>
      </c>
      <c r="G4" t="s">
        <v>50</v>
      </c>
      <c r="H4" t="s">
        <v>51</v>
      </c>
      <c r="I4">
        <v>0</v>
      </c>
      <c r="K4" t="s">
        <v>31</v>
      </c>
      <c r="L4" t="s">
        <v>32</v>
      </c>
      <c r="M4" t="s">
        <v>48</v>
      </c>
      <c r="N4" t="s">
        <v>49</v>
      </c>
      <c r="P4" t="s">
        <v>33</v>
      </c>
      <c r="Q4" t="s">
        <v>34</v>
      </c>
      <c r="S4" t="s">
        <v>33</v>
      </c>
      <c r="T4" t="s">
        <v>34</v>
      </c>
      <c r="V4" t="s">
        <v>33</v>
      </c>
      <c r="W4" t="s">
        <v>34</v>
      </c>
      <c r="Y4" t="s">
        <v>33</v>
      </c>
      <c r="Z4" t="s">
        <v>34</v>
      </c>
      <c r="AA4" t="s">
        <v>35</v>
      </c>
      <c r="AB4" t="s">
        <v>36</v>
      </c>
      <c r="AC4">
        <v>46943798</v>
      </c>
      <c r="AD4" t="s">
        <v>37</v>
      </c>
      <c r="AE4" t="s">
        <v>49</v>
      </c>
      <c r="AF4">
        <v>85671469</v>
      </c>
      <c r="AG4">
        <v>1297277</v>
      </c>
      <c r="AH4" t="s">
        <v>38</v>
      </c>
      <c r="AI4" t="s">
        <v>34</v>
      </c>
    </row>
    <row r="5" spans="1:36" x14ac:dyDescent="0.3">
      <c r="A5" s="1">
        <v>45306.901550925926</v>
      </c>
      <c r="B5">
        <v>7</v>
      </c>
      <c r="C5">
        <v>1</v>
      </c>
      <c r="D5" t="s">
        <v>26</v>
      </c>
      <c r="E5" t="s">
        <v>52</v>
      </c>
      <c r="F5" t="s">
        <v>53</v>
      </c>
      <c r="G5" t="s">
        <v>29</v>
      </c>
      <c r="H5" t="s">
        <v>54</v>
      </c>
      <c r="I5">
        <v>0</v>
      </c>
      <c r="K5" t="s">
        <v>31</v>
      </c>
      <c r="L5" t="s">
        <v>32</v>
      </c>
      <c r="M5" t="s">
        <v>52</v>
      </c>
      <c r="N5" t="s">
        <v>53</v>
      </c>
      <c r="P5" t="s">
        <v>33</v>
      </c>
      <c r="Q5" t="s">
        <v>34</v>
      </c>
      <c r="S5" t="s">
        <v>33</v>
      </c>
      <c r="T5" t="s">
        <v>34</v>
      </c>
      <c r="V5" t="s">
        <v>33</v>
      </c>
      <c r="W5" t="s">
        <v>34</v>
      </c>
      <c r="Y5" t="s">
        <v>33</v>
      </c>
      <c r="Z5" t="s">
        <v>34</v>
      </c>
      <c r="AA5" t="s">
        <v>35</v>
      </c>
      <c r="AB5" t="s">
        <v>36</v>
      </c>
      <c r="AC5">
        <v>46961254</v>
      </c>
      <c r="AD5" t="s">
        <v>37</v>
      </c>
      <c r="AE5" t="s">
        <v>53</v>
      </c>
      <c r="AF5">
        <v>85671469</v>
      </c>
      <c r="AG5">
        <v>1297278</v>
      </c>
      <c r="AH5" t="s">
        <v>38</v>
      </c>
      <c r="AI5" t="s">
        <v>34</v>
      </c>
    </row>
    <row r="6" spans="1:36" x14ac:dyDescent="0.3">
      <c r="A6" s="1">
        <v>45306.908020833333</v>
      </c>
      <c r="B6">
        <v>8</v>
      </c>
      <c r="C6">
        <v>1</v>
      </c>
      <c r="D6" t="s">
        <v>26</v>
      </c>
      <c r="E6" t="s">
        <v>55</v>
      </c>
      <c r="F6" t="s">
        <v>56</v>
      </c>
      <c r="G6" t="s">
        <v>41</v>
      </c>
      <c r="H6">
        <f>---0--8367</f>
        <v>8367</v>
      </c>
      <c r="I6">
        <v>0</v>
      </c>
      <c r="J6" t="s">
        <v>42</v>
      </c>
      <c r="K6" t="s">
        <v>43</v>
      </c>
      <c r="L6" t="s">
        <v>44</v>
      </c>
      <c r="M6" t="s">
        <v>55</v>
      </c>
      <c r="N6" t="s">
        <v>56</v>
      </c>
      <c r="P6" t="s">
        <v>33</v>
      </c>
      <c r="Q6" t="s">
        <v>34</v>
      </c>
      <c r="S6" t="s">
        <v>33</v>
      </c>
      <c r="T6" t="s">
        <v>34</v>
      </c>
      <c r="V6" t="s">
        <v>33</v>
      </c>
      <c r="W6" t="s">
        <v>34</v>
      </c>
      <c r="Y6" t="s">
        <v>33</v>
      </c>
      <c r="Z6" t="s">
        <v>34</v>
      </c>
      <c r="AA6" t="s">
        <v>57</v>
      </c>
      <c r="AB6" t="s">
        <v>36</v>
      </c>
      <c r="AC6">
        <v>70448076</v>
      </c>
      <c r="AD6" t="s">
        <v>58</v>
      </c>
      <c r="AE6" t="s">
        <v>56</v>
      </c>
      <c r="AF6">
        <v>795990586</v>
      </c>
      <c r="AG6">
        <v>1297279</v>
      </c>
      <c r="AH6" t="s">
        <v>38</v>
      </c>
      <c r="AI6" t="s">
        <v>34</v>
      </c>
    </row>
    <row r="7" spans="1:36" x14ac:dyDescent="0.3">
      <c r="A7" s="1">
        <v>45306.909988425927</v>
      </c>
      <c r="B7">
        <v>1</v>
      </c>
      <c r="C7">
        <v>1</v>
      </c>
      <c r="D7" t="s">
        <v>26</v>
      </c>
      <c r="E7" t="s">
        <v>59</v>
      </c>
      <c r="F7" t="s">
        <v>60</v>
      </c>
      <c r="G7" t="s">
        <v>41</v>
      </c>
      <c r="H7">
        <f>---0--2040</f>
        <v>2040</v>
      </c>
      <c r="I7">
        <v>0</v>
      </c>
      <c r="J7" t="s">
        <v>42</v>
      </c>
      <c r="K7" t="s">
        <v>43</v>
      </c>
      <c r="L7" t="s">
        <v>44</v>
      </c>
      <c r="M7" t="s">
        <v>59</v>
      </c>
      <c r="N7" t="s">
        <v>60</v>
      </c>
      <c r="P7" t="s">
        <v>33</v>
      </c>
      <c r="Q7" t="s">
        <v>34</v>
      </c>
      <c r="S7" t="s">
        <v>33</v>
      </c>
      <c r="T7" t="s">
        <v>34</v>
      </c>
      <c r="V7" t="s">
        <v>33</v>
      </c>
      <c r="W7" t="s">
        <v>34</v>
      </c>
      <c r="Y7" t="s">
        <v>33</v>
      </c>
      <c r="Z7" t="s">
        <v>34</v>
      </c>
      <c r="AA7" t="s">
        <v>61</v>
      </c>
      <c r="AB7" t="s">
        <v>36</v>
      </c>
      <c r="AC7">
        <v>47060780</v>
      </c>
      <c r="AD7" t="s">
        <v>62</v>
      </c>
      <c r="AE7" t="s">
        <v>60</v>
      </c>
      <c r="AF7">
        <v>85671469</v>
      </c>
      <c r="AG7">
        <v>1297280</v>
      </c>
      <c r="AH7" t="s">
        <v>63</v>
      </c>
      <c r="AI7" t="s">
        <v>34</v>
      </c>
    </row>
    <row r="8" spans="1:36" x14ac:dyDescent="0.3">
      <c r="A8" s="1">
        <v>45306.910266203704</v>
      </c>
      <c r="B8">
        <v>3</v>
      </c>
      <c r="C8">
        <v>1</v>
      </c>
      <c r="D8" t="s">
        <v>26</v>
      </c>
      <c r="E8" t="s">
        <v>64</v>
      </c>
      <c r="F8" t="s">
        <v>65</v>
      </c>
      <c r="G8" t="s">
        <v>41</v>
      </c>
      <c r="H8">
        <f>---0--6279</f>
        <v>6279</v>
      </c>
      <c r="I8">
        <v>0</v>
      </c>
      <c r="J8" t="s">
        <v>42</v>
      </c>
      <c r="K8" t="s">
        <v>43</v>
      </c>
      <c r="L8" t="s">
        <v>44</v>
      </c>
      <c r="M8" t="s">
        <v>64</v>
      </c>
      <c r="N8" t="s">
        <v>65</v>
      </c>
      <c r="P8" t="s">
        <v>33</v>
      </c>
      <c r="Q8" t="s">
        <v>34</v>
      </c>
      <c r="S8" t="s">
        <v>33</v>
      </c>
      <c r="T8" t="s">
        <v>34</v>
      </c>
      <c r="V8" t="s">
        <v>33</v>
      </c>
      <c r="W8" t="s">
        <v>34</v>
      </c>
      <c r="Y8" t="s">
        <v>33</v>
      </c>
      <c r="Z8" t="s">
        <v>34</v>
      </c>
      <c r="AA8" t="s">
        <v>66</v>
      </c>
      <c r="AB8" t="s">
        <v>36</v>
      </c>
      <c r="AC8">
        <v>52927010</v>
      </c>
      <c r="AD8" t="s">
        <v>67</v>
      </c>
      <c r="AE8" t="s">
        <v>65</v>
      </c>
      <c r="AF8">
        <v>131827720</v>
      </c>
      <c r="AG8">
        <v>1297281</v>
      </c>
      <c r="AH8" t="s">
        <v>38</v>
      </c>
      <c r="AI8" t="s">
        <v>34</v>
      </c>
    </row>
    <row r="9" spans="1:36" x14ac:dyDescent="0.3">
      <c r="A9" s="1">
        <v>45306.911689814813</v>
      </c>
      <c r="B9">
        <v>7</v>
      </c>
      <c r="C9">
        <v>1</v>
      </c>
      <c r="D9" t="s">
        <v>26</v>
      </c>
      <c r="E9" t="s">
        <v>68</v>
      </c>
      <c r="F9" t="s">
        <v>69</v>
      </c>
      <c r="G9" t="s">
        <v>41</v>
      </c>
      <c r="H9">
        <f>---0--5594</f>
        <v>5594</v>
      </c>
      <c r="I9">
        <v>0</v>
      </c>
      <c r="J9" t="s">
        <v>42</v>
      </c>
      <c r="K9" t="s">
        <v>43</v>
      </c>
      <c r="L9" t="s">
        <v>44</v>
      </c>
      <c r="M9" t="s">
        <v>68</v>
      </c>
      <c r="N9" t="s">
        <v>69</v>
      </c>
      <c r="P9" t="s">
        <v>33</v>
      </c>
      <c r="Q9" t="s">
        <v>34</v>
      </c>
      <c r="S9" t="s">
        <v>33</v>
      </c>
      <c r="T9" t="s">
        <v>34</v>
      </c>
      <c r="V9" t="s">
        <v>33</v>
      </c>
      <c r="W9" t="s">
        <v>34</v>
      </c>
      <c r="Y9" t="s">
        <v>33</v>
      </c>
      <c r="Z9" t="s">
        <v>34</v>
      </c>
      <c r="AA9" t="s">
        <v>70</v>
      </c>
      <c r="AB9" t="s">
        <v>36</v>
      </c>
      <c r="AC9">
        <v>70467375</v>
      </c>
      <c r="AD9" t="s">
        <v>58</v>
      </c>
      <c r="AE9" t="s">
        <v>69</v>
      </c>
      <c r="AF9">
        <v>795990586</v>
      </c>
      <c r="AG9">
        <v>1297282</v>
      </c>
      <c r="AH9" t="s">
        <v>38</v>
      </c>
      <c r="AI9" t="s">
        <v>34</v>
      </c>
    </row>
    <row r="10" spans="1:36" x14ac:dyDescent="0.3">
      <c r="A10" s="1">
        <v>45306.915752314817</v>
      </c>
      <c r="B10">
        <v>8</v>
      </c>
      <c r="C10">
        <v>1</v>
      </c>
      <c r="D10" t="s">
        <v>26</v>
      </c>
      <c r="E10" t="s">
        <v>71</v>
      </c>
      <c r="F10" t="s">
        <v>72</v>
      </c>
      <c r="G10" t="s">
        <v>73</v>
      </c>
      <c r="H10" t="s">
        <v>74</v>
      </c>
      <c r="I10">
        <v>0</v>
      </c>
      <c r="J10" t="s">
        <v>75</v>
      </c>
      <c r="K10" t="s">
        <v>31</v>
      </c>
      <c r="L10" t="s">
        <v>44</v>
      </c>
      <c r="M10" t="s">
        <v>71</v>
      </c>
      <c r="N10" t="s">
        <v>72</v>
      </c>
      <c r="P10" t="s">
        <v>33</v>
      </c>
      <c r="Q10" t="s">
        <v>34</v>
      </c>
      <c r="S10" t="s">
        <v>33</v>
      </c>
      <c r="T10" t="s">
        <v>34</v>
      </c>
      <c r="V10" t="s">
        <v>33</v>
      </c>
      <c r="W10" t="s">
        <v>34</v>
      </c>
      <c r="Y10" t="s">
        <v>33</v>
      </c>
      <c r="Z10" t="s">
        <v>34</v>
      </c>
      <c r="AA10" t="s">
        <v>76</v>
      </c>
      <c r="AB10" t="s">
        <v>36</v>
      </c>
      <c r="AC10">
        <v>736011</v>
      </c>
      <c r="AD10" t="s">
        <v>77</v>
      </c>
      <c r="AE10" t="s">
        <v>72</v>
      </c>
      <c r="AF10">
        <v>870021815</v>
      </c>
      <c r="AG10">
        <v>1297283</v>
      </c>
      <c r="AH10" t="s">
        <v>78</v>
      </c>
      <c r="AI10" t="s">
        <v>34</v>
      </c>
    </row>
    <row r="11" spans="1:36" x14ac:dyDescent="0.3">
      <c r="A11" s="1">
        <v>45306.920208333337</v>
      </c>
      <c r="B11">
        <v>8</v>
      </c>
      <c r="C11">
        <v>1</v>
      </c>
      <c r="D11" t="s">
        <v>26</v>
      </c>
      <c r="E11" t="s">
        <v>79</v>
      </c>
      <c r="F11" t="s">
        <v>80</v>
      </c>
      <c r="G11" t="s">
        <v>41</v>
      </c>
      <c r="H11">
        <f>---0--4498</f>
        <v>4498</v>
      </c>
      <c r="I11">
        <v>0</v>
      </c>
      <c r="J11" t="s">
        <v>42</v>
      </c>
      <c r="K11" t="s">
        <v>43</v>
      </c>
      <c r="L11" t="s">
        <v>44</v>
      </c>
      <c r="M11" t="s">
        <v>79</v>
      </c>
      <c r="N11" t="s">
        <v>80</v>
      </c>
      <c r="P11" t="s">
        <v>33</v>
      </c>
      <c r="Q11" t="s">
        <v>34</v>
      </c>
      <c r="S11" t="s">
        <v>33</v>
      </c>
      <c r="T11" t="s">
        <v>34</v>
      </c>
      <c r="V11" t="s">
        <v>33</v>
      </c>
      <c r="W11" t="s">
        <v>34</v>
      </c>
      <c r="Y11" t="s">
        <v>33</v>
      </c>
      <c r="Z11" t="s">
        <v>34</v>
      </c>
      <c r="AA11" t="s">
        <v>81</v>
      </c>
      <c r="AB11" t="s">
        <v>36</v>
      </c>
      <c r="AC11">
        <v>93401967</v>
      </c>
      <c r="AD11" t="s">
        <v>82</v>
      </c>
      <c r="AE11" t="s">
        <v>80</v>
      </c>
      <c r="AF11">
        <v>156704864</v>
      </c>
      <c r="AG11">
        <v>1297284</v>
      </c>
      <c r="AH11" t="s">
        <v>38</v>
      </c>
      <c r="AI11" t="s">
        <v>34</v>
      </c>
    </row>
    <row r="12" spans="1:36" x14ac:dyDescent="0.3">
      <c r="A12" s="1">
        <v>45306.920567129629</v>
      </c>
      <c r="B12">
        <v>5</v>
      </c>
      <c r="C12">
        <v>1</v>
      </c>
      <c r="D12" t="s">
        <v>26</v>
      </c>
      <c r="E12" t="s">
        <v>83</v>
      </c>
      <c r="F12" t="s">
        <v>84</v>
      </c>
      <c r="G12" t="s">
        <v>41</v>
      </c>
      <c r="H12">
        <f>---0--4526</f>
        <v>4526</v>
      </c>
      <c r="I12">
        <v>0</v>
      </c>
      <c r="J12" t="s">
        <v>42</v>
      </c>
      <c r="K12" t="s">
        <v>43</v>
      </c>
      <c r="L12" t="s">
        <v>44</v>
      </c>
      <c r="M12" t="s">
        <v>83</v>
      </c>
      <c r="N12" t="s">
        <v>84</v>
      </c>
      <c r="P12" t="s">
        <v>33</v>
      </c>
      <c r="Q12" t="s">
        <v>34</v>
      </c>
      <c r="S12" t="s">
        <v>33</v>
      </c>
      <c r="T12" t="s">
        <v>34</v>
      </c>
      <c r="V12" t="s">
        <v>33</v>
      </c>
      <c r="W12" t="s">
        <v>34</v>
      </c>
      <c r="Y12" t="s">
        <v>33</v>
      </c>
      <c r="Z12" t="s">
        <v>34</v>
      </c>
      <c r="AA12" t="s">
        <v>85</v>
      </c>
      <c r="AB12" t="s">
        <v>36</v>
      </c>
      <c r="AC12">
        <v>52987532</v>
      </c>
      <c r="AD12" t="s">
        <v>86</v>
      </c>
      <c r="AE12" t="s">
        <v>84</v>
      </c>
      <c r="AF12">
        <v>131827720</v>
      </c>
      <c r="AG12">
        <v>1297285</v>
      </c>
      <c r="AH12" t="s">
        <v>87</v>
      </c>
      <c r="AI12" t="s">
        <v>34</v>
      </c>
    </row>
    <row r="13" spans="1:36" x14ac:dyDescent="0.3">
      <c r="A13" s="1">
        <v>45306.922754629632</v>
      </c>
      <c r="B13">
        <v>8</v>
      </c>
      <c r="C13">
        <v>1</v>
      </c>
      <c r="D13" t="s">
        <v>26</v>
      </c>
      <c r="E13" t="s">
        <v>88</v>
      </c>
      <c r="F13" t="s">
        <v>89</v>
      </c>
      <c r="G13" t="s">
        <v>90</v>
      </c>
      <c r="H13" t="s">
        <v>91</v>
      </c>
      <c r="I13">
        <v>0</v>
      </c>
      <c r="K13" t="s">
        <v>31</v>
      </c>
      <c r="L13" t="s">
        <v>32</v>
      </c>
      <c r="M13" t="s">
        <v>88</v>
      </c>
      <c r="N13" t="s">
        <v>89</v>
      </c>
      <c r="P13" t="s">
        <v>33</v>
      </c>
      <c r="Q13" t="s">
        <v>34</v>
      </c>
      <c r="S13" t="s">
        <v>33</v>
      </c>
      <c r="T13" t="s">
        <v>34</v>
      </c>
      <c r="V13" t="s">
        <v>33</v>
      </c>
      <c r="W13" t="s">
        <v>34</v>
      </c>
      <c r="Y13" t="s">
        <v>33</v>
      </c>
      <c r="Z13" t="s">
        <v>34</v>
      </c>
      <c r="AA13" t="s">
        <v>92</v>
      </c>
      <c r="AB13" t="s">
        <v>36</v>
      </c>
      <c r="AC13">
        <v>69690739</v>
      </c>
      <c r="AD13" t="s">
        <v>93</v>
      </c>
      <c r="AE13" t="s">
        <v>89</v>
      </c>
      <c r="AF13">
        <v>9978044714</v>
      </c>
      <c r="AG13">
        <v>1297286</v>
      </c>
      <c r="AH13" t="s">
        <v>94</v>
      </c>
      <c r="AI13" t="s">
        <v>34</v>
      </c>
    </row>
    <row r="14" spans="1:36" x14ac:dyDescent="0.3">
      <c r="A14" s="1">
        <v>45306.926018518519</v>
      </c>
      <c r="B14">
        <v>5</v>
      </c>
      <c r="C14">
        <v>1</v>
      </c>
      <c r="D14" t="s">
        <v>26</v>
      </c>
      <c r="E14" t="s">
        <v>95</v>
      </c>
      <c r="F14" t="s">
        <v>96</v>
      </c>
      <c r="G14" t="s">
        <v>73</v>
      </c>
      <c r="H14" t="s">
        <v>97</v>
      </c>
      <c r="I14">
        <v>0</v>
      </c>
      <c r="J14" t="s">
        <v>98</v>
      </c>
      <c r="K14" t="s">
        <v>31</v>
      </c>
      <c r="L14" t="s">
        <v>44</v>
      </c>
      <c r="M14" t="s">
        <v>95</v>
      </c>
      <c r="N14" t="s">
        <v>96</v>
      </c>
      <c r="P14" t="s">
        <v>33</v>
      </c>
      <c r="Q14" t="s">
        <v>34</v>
      </c>
      <c r="S14" t="s">
        <v>33</v>
      </c>
      <c r="T14" t="s">
        <v>34</v>
      </c>
      <c r="V14" t="s">
        <v>33</v>
      </c>
      <c r="W14" t="s">
        <v>34</v>
      </c>
      <c r="Y14" t="s">
        <v>33</v>
      </c>
      <c r="Z14" t="s">
        <v>34</v>
      </c>
      <c r="AA14" t="s">
        <v>76</v>
      </c>
      <c r="AB14" t="s">
        <v>36</v>
      </c>
      <c r="AC14">
        <v>985857</v>
      </c>
      <c r="AD14" t="s">
        <v>77</v>
      </c>
      <c r="AE14" t="s">
        <v>96</v>
      </c>
      <c r="AF14">
        <v>870021815</v>
      </c>
      <c r="AG14">
        <v>1297287</v>
      </c>
      <c r="AH14" t="s">
        <v>99</v>
      </c>
      <c r="AI14" t="s">
        <v>34</v>
      </c>
    </row>
    <row r="15" spans="1:36" x14ac:dyDescent="0.3">
      <c r="A15" s="1">
        <v>45306.928333333337</v>
      </c>
      <c r="B15">
        <v>7</v>
      </c>
      <c r="C15">
        <v>1</v>
      </c>
      <c r="D15" t="s">
        <v>26</v>
      </c>
      <c r="E15" t="s">
        <v>100</v>
      </c>
      <c r="F15" t="s">
        <v>101</v>
      </c>
      <c r="G15" t="s">
        <v>41</v>
      </c>
      <c r="H15">
        <f>---0--1828</f>
        <v>1828</v>
      </c>
      <c r="I15">
        <v>0</v>
      </c>
      <c r="J15" t="s">
        <v>42</v>
      </c>
      <c r="K15" t="s">
        <v>43</v>
      </c>
      <c r="L15" t="s">
        <v>44</v>
      </c>
      <c r="M15" t="s">
        <v>100</v>
      </c>
      <c r="N15" t="s">
        <v>101</v>
      </c>
      <c r="P15" t="s">
        <v>33</v>
      </c>
      <c r="Q15" t="s">
        <v>34</v>
      </c>
      <c r="S15" t="s">
        <v>33</v>
      </c>
      <c r="T15" t="s">
        <v>34</v>
      </c>
      <c r="V15" t="s">
        <v>33</v>
      </c>
      <c r="W15" t="s">
        <v>34</v>
      </c>
      <c r="Y15" t="s">
        <v>33</v>
      </c>
      <c r="Z15" t="s">
        <v>34</v>
      </c>
      <c r="AA15" t="s">
        <v>102</v>
      </c>
      <c r="AB15" t="s">
        <v>36</v>
      </c>
      <c r="AC15">
        <v>70539870</v>
      </c>
      <c r="AD15" t="s">
        <v>103</v>
      </c>
      <c r="AE15" t="s">
        <v>101</v>
      </c>
      <c r="AF15">
        <v>795990586</v>
      </c>
      <c r="AG15">
        <v>1297288</v>
      </c>
      <c r="AH15" t="s">
        <v>104</v>
      </c>
      <c r="AI15" t="s">
        <v>34</v>
      </c>
    </row>
    <row r="16" spans="1:36" x14ac:dyDescent="0.3">
      <c r="A16" s="1">
        <v>45306.928368055553</v>
      </c>
      <c r="B16">
        <v>8</v>
      </c>
      <c r="C16">
        <v>1</v>
      </c>
      <c r="D16" t="s">
        <v>26</v>
      </c>
      <c r="E16" t="s">
        <v>105</v>
      </c>
      <c r="F16" t="s">
        <v>106</v>
      </c>
      <c r="G16" t="s">
        <v>41</v>
      </c>
      <c r="H16">
        <f>---0--3531</f>
        <v>3531</v>
      </c>
      <c r="I16">
        <v>0</v>
      </c>
      <c r="J16" t="s">
        <v>42</v>
      </c>
      <c r="K16" t="s">
        <v>43</v>
      </c>
      <c r="L16" t="s">
        <v>44</v>
      </c>
      <c r="M16" t="s">
        <v>105</v>
      </c>
      <c r="N16" t="s">
        <v>106</v>
      </c>
      <c r="P16" t="s">
        <v>33</v>
      </c>
      <c r="Q16" t="s">
        <v>34</v>
      </c>
      <c r="S16" t="s">
        <v>33</v>
      </c>
      <c r="T16" t="s">
        <v>34</v>
      </c>
      <c r="V16" t="s">
        <v>33</v>
      </c>
      <c r="W16" t="s">
        <v>34</v>
      </c>
      <c r="Y16" t="s">
        <v>33</v>
      </c>
      <c r="Z16" t="s">
        <v>34</v>
      </c>
      <c r="AA16" t="s">
        <v>107</v>
      </c>
      <c r="AB16" t="s">
        <v>36</v>
      </c>
      <c r="AC16">
        <v>70543209</v>
      </c>
      <c r="AD16" t="s">
        <v>108</v>
      </c>
      <c r="AE16" t="s">
        <v>106</v>
      </c>
      <c r="AF16">
        <v>795990586</v>
      </c>
      <c r="AG16">
        <v>1297289</v>
      </c>
      <c r="AH16" t="s">
        <v>38</v>
      </c>
      <c r="AI16" t="s">
        <v>34</v>
      </c>
    </row>
    <row r="17" spans="1:35" x14ac:dyDescent="0.3">
      <c r="A17" s="1">
        <v>45306.931377314817</v>
      </c>
      <c r="B17">
        <v>8</v>
      </c>
      <c r="C17">
        <v>1</v>
      </c>
      <c r="D17" t="s">
        <v>26</v>
      </c>
      <c r="E17" t="s">
        <v>109</v>
      </c>
      <c r="F17" t="s">
        <v>110</v>
      </c>
      <c r="G17" t="s">
        <v>50</v>
      </c>
      <c r="H17" t="s">
        <v>111</v>
      </c>
      <c r="I17">
        <v>0</v>
      </c>
      <c r="K17" t="s">
        <v>31</v>
      </c>
      <c r="L17" t="s">
        <v>32</v>
      </c>
      <c r="M17" t="s">
        <v>109</v>
      </c>
      <c r="N17" t="s">
        <v>110</v>
      </c>
      <c r="P17" t="s">
        <v>33</v>
      </c>
      <c r="Q17" t="s">
        <v>34</v>
      </c>
      <c r="S17" t="s">
        <v>33</v>
      </c>
      <c r="T17" t="s">
        <v>34</v>
      </c>
      <c r="V17" t="s">
        <v>33</v>
      </c>
      <c r="W17" t="s">
        <v>34</v>
      </c>
      <c r="Y17" t="s">
        <v>33</v>
      </c>
      <c r="Z17" t="s">
        <v>34</v>
      </c>
      <c r="AA17" t="s">
        <v>35</v>
      </c>
      <c r="AB17" t="s">
        <v>36</v>
      </c>
      <c r="AC17">
        <v>47276842</v>
      </c>
      <c r="AD17" t="s">
        <v>37</v>
      </c>
      <c r="AE17" t="s">
        <v>110</v>
      </c>
      <c r="AF17">
        <v>85671469</v>
      </c>
      <c r="AG17">
        <v>1297290</v>
      </c>
      <c r="AH17" t="s">
        <v>112</v>
      </c>
      <c r="AI17" t="s">
        <v>34</v>
      </c>
    </row>
    <row r="18" spans="1:35" x14ac:dyDescent="0.3">
      <c r="A18" s="1">
        <v>45306.932858796295</v>
      </c>
      <c r="B18">
        <v>7</v>
      </c>
      <c r="C18">
        <v>1</v>
      </c>
      <c r="D18" t="s">
        <v>26</v>
      </c>
      <c r="E18" t="s">
        <v>113</v>
      </c>
      <c r="F18" t="s">
        <v>114</v>
      </c>
      <c r="G18" t="s">
        <v>41</v>
      </c>
      <c r="H18">
        <f>---0--1221</f>
        <v>1221</v>
      </c>
      <c r="I18">
        <v>0</v>
      </c>
      <c r="J18" t="s">
        <v>42</v>
      </c>
      <c r="K18" t="s">
        <v>43</v>
      </c>
      <c r="L18" t="s">
        <v>44</v>
      </c>
      <c r="M18" t="s">
        <v>113</v>
      </c>
      <c r="N18" t="s">
        <v>114</v>
      </c>
      <c r="P18" t="s">
        <v>33</v>
      </c>
      <c r="Q18" t="s">
        <v>34</v>
      </c>
      <c r="S18" t="s">
        <v>33</v>
      </c>
      <c r="T18" t="s">
        <v>34</v>
      </c>
      <c r="V18" t="s">
        <v>33</v>
      </c>
      <c r="W18" t="s">
        <v>34</v>
      </c>
      <c r="Y18" t="s">
        <v>33</v>
      </c>
      <c r="Z18" t="s">
        <v>34</v>
      </c>
      <c r="AA18" t="s">
        <v>115</v>
      </c>
      <c r="AB18" t="s">
        <v>36</v>
      </c>
      <c r="AC18">
        <v>30060559</v>
      </c>
      <c r="AD18" t="s">
        <v>116</v>
      </c>
      <c r="AE18" t="s">
        <v>114</v>
      </c>
      <c r="AF18">
        <v>76598102</v>
      </c>
      <c r="AG18">
        <v>1297291</v>
      </c>
      <c r="AH18" t="s">
        <v>38</v>
      </c>
      <c r="AI18" t="s">
        <v>34</v>
      </c>
    </row>
    <row r="19" spans="1:35" x14ac:dyDescent="0.3">
      <c r="A19" s="1">
        <v>45306.949120370373</v>
      </c>
      <c r="B19">
        <v>8</v>
      </c>
      <c r="C19">
        <v>1</v>
      </c>
      <c r="D19" t="s">
        <v>26</v>
      </c>
      <c r="E19" t="s">
        <v>117</v>
      </c>
      <c r="F19" t="s">
        <v>118</v>
      </c>
      <c r="G19" t="s">
        <v>41</v>
      </c>
      <c r="H19">
        <f>---0--9033</f>
        <v>9033</v>
      </c>
      <c r="I19">
        <v>0</v>
      </c>
      <c r="J19" t="s">
        <v>42</v>
      </c>
      <c r="K19" t="s">
        <v>43</v>
      </c>
      <c r="L19" t="s">
        <v>44</v>
      </c>
      <c r="M19" t="s">
        <v>117</v>
      </c>
      <c r="N19" t="s">
        <v>118</v>
      </c>
      <c r="P19" t="s">
        <v>33</v>
      </c>
      <c r="Q19" t="s">
        <v>34</v>
      </c>
      <c r="S19" t="s">
        <v>33</v>
      </c>
      <c r="T19" t="s">
        <v>34</v>
      </c>
      <c r="V19" t="s">
        <v>33</v>
      </c>
      <c r="W19" t="s">
        <v>34</v>
      </c>
      <c r="Y19" t="s">
        <v>33</v>
      </c>
      <c r="Z19" t="s">
        <v>34</v>
      </c>
      <c r="AA19" t="s">
        <v>119</v>
      </c>
      <c r="AB19" t="s">
        <v>36</v>
      </c>
      <c r="AC19">
        <v>70621242</v>
      </c>
      <c r="AD19" t="s">
        <v>120</v>
      </c>
      <c r="AE19" t="s">
        <v>118</v>
      </c>
      <c r="AF19">
        <v>795990586</v>
      </c>
      <c r="AG19">
        <v>1297292</v>
      </c>
      <c r="AH19" t="s">
        <v>38</v>
      </c>
      <c r="AI19" t="s">
        <v>34</v>
      </c>
    </row>
    <row r="20" spans="1:35" x14ac:dyDescent="0.3">
      <c r="A20" s="1">
        <v>45306.955810185187</v>
      </c>
      <c r="B20">
        <v>5</v>
      </c>
      <c r="C20">
        <v>1</v>
      </c>
      <c r="D20" t="s">
        <v>26</v>
      </c>
      <c r="E20" t="s">
        <v>121</v>
      </c>
      <c r="F20" t="s">
        <v>122</v>
      </c>
      <c r="G20" t="s">
        <v>50</v>
      </c>
      <c r="H20" t="s">
        <v>123</v>
      </c>
      <c r="I20">
        <v>0</v>
      </c>
      <c r="K20" t="s">
        <v>31</v>
      </c>
      <c r="L20" t="s">
        <v>32</v>
      </c>
      <c r="M20" t="s">
        <v>121</v>
      </c>
      <c r="N20" t="s">
        <v>122</v>
      </c>
      <c r="P20" t="s">
        <v>33</v>
      </c>
      <c r="Q20" t="s">
        <v>34</v>
      </c>
      <c r="S20" t="s">
        <v>33</v>
      </c>
      <c r="T20" t="s">
        <v>34</v>
      </c>
      <c r="V20" t="s">
        <v>33</v>
      </c>
      <c r="W20" t="s">
        <v>34</v>
      </c>
      <c r="Y20" t="s">
        <v>33</v>
      </c>
      <c r="Z20" t="s">
        <v>34</v>
      </c>
      <c r="AA20" t="s">
        <v>35</v>
      </c>
      <c r="AB20" t="s">
        <v>36</v>
      </c>
      <c r="AC20">
        <v>47509996</v>
      </c>
      <c r="AD20" t="s">
        <v>37</v>
      </c>
      <c r="AE20" t="s">
        <v>122</v>
      </c>
      <c r="AF20">
        <v>85671469</v>
      </c>
      <c r="AG20">
        <v>1297293</v>
      </c>
      <c r="AH20" t="s">
        <v>38</v>
      </c>
      <c r="AI20" t="s">
        <v>34</v>
      </c>
    </row>
    <row r="21" spans="1:35" x14ac:dyDescent="0.3">
      <c r="A21" s="1">
        <v>45306.962175925924</v>
      </c>
      <c r="B21">
        <v>5</v>
      </c>
      <c r="C21">
        <v>1</v>
      </c>
      <c r="D21" t="s">
        <v>26</v>
      </c>
      <c r="E21" t="s">
        <v>124</v>
      </c>
      <c r="F21" t="s">
        <v>125</v>
      </c>
      <c r="G21" t="s">
        <v>73</v>
      </c>
      <c r="H21" t="s">
        <v>126</v>
      </c>
      <c r="I21">
        <v>0</v>
      </c>
      <c r="J21" t="s">
        <v>127</v>
      </c>
      <c r="K21" t="s">
        <v>31</v>
      </c>
      <c r="L21" t="s">
        <v>44</v>
      </c>
      <c r="M21" t="s">
        <v>124</v>
      </c>
      <c r="N21" t="s">
        <v>125</v>
      </c>
      <c r="P21" t="s">
        <v>33</v>
      </c>
      <c r="Q21" t="s">
        <v>34</v>
      </c>
      <c r="S21" t="s">
        <v>33</v>
      </c>
      <c r="T21" t="s">
        <v>34</v>
      </c>
      <c r="V21" t="s">
        <v>33</v>
      </c>
      <c r="W21" t="s">
        <v>34</v>
      </c>
      <c r="Y21" t="s">
        <v>33</v>
      </c>
      <c r="Z21" t="s">
        <v>34</v>
      </c>
      <c r="AA21" t="s">
        <v>76</v>
      </c>
      <c r="AB21" t="s">
        <v>36</v>
      </c>
      <c r="AC21">
        <v>820685</v>
      </c>
      <c r="AD21" t="s">
        <v>77</v>
      </c>
      <c r="AE21" t="s">
        <v>125</v>
      </c>
      <c r="AF21">
        <v>870021815</v>
      </c>
      <c r="AG21">
        <v>1297294</v>
      </c>
      <c r="AH21" t="s">
        <v>128</v>
      </c>
      <c r="AI21" t="s">
        <v>34</v>
      </c>
    </row>
    <row r="22" spans="1:35" x14ac:dyDescent="0.3">
      <c r="A22" s="1">
        <v>45306.966168981482</v>
      </c>
      <c r="B22">
        <v>5</v>
      </c>
      <c r="C22">
        <v>1</v>
      </c>
      <c r="D22" t="s">
        <v>26</v>
      </c>
      <c r="E22" t="s">
        <v>129</v>
      </c>
      <c r="F22" t="s">
        <v>130</v>
      </c>
      <c r="G22" t="s">
        <v>131</v>
      </c>
      <c r="H22" t="s">
        <v>132</v>
      </c>
      <c r="I22">
        <v>0</v>
      </c>
      <c r="K22" t="s">
        <v>31</v>
      </c>
      <c r="L22" t="s">
        <v>32</v>
      </c>
      <c r="M22" t="s">
        <v>129</v>
      </c>
      <c r="N22" t="s">
        <v>130</v>
      </c>
      <c r="P22" t="s">
        <v>33</v>
      </c>
      <c r="Q22" t="s">
        <v>34</v>
      </c>
      <c r="S22" t="s">
        <v>33</v>
      </c>
      <c r="T22" t="s">
        <v>34</v>
      </c>
      <c r="V22" t="s">
        <v>33</v>
      </c>
      <c r="W22" t="s">
        <v>34</v>
      </c>
      <c r="Y22" t="s">
        <v>33</v>
      </c>
      <c r="Z22" t="s">
        <v>34</v>
      </c>
      <c r="AA22" t="s">
        <v>35</v>
      </c>
      <c r="AB22" t="s">
        <v>36</v>
      </c>
      <c r="AC22">
        <v>47611759</v>
      </c>
      <c r="AD22" t="s">
        <v>37</v>
      </c>
      <c r="AE22" t="s">
        <v>130</v>
      </c>
      <c r="AF22">
        <v>85671469</v>
      </c>
      <c r="AG22">
        <v>1297295</v>
      </c>
      <c r="AH22" t="s">
        <v>38</v>
      </c>
      <c r="AI22" t="s">
        <v>34</v>
      </c>
    </row>
    <row r="23" spans="1:35" x14ac:dyDescent="0.3">
      <c r="A23" s="1">
        <v>45306.969050925924</v>
      </c>
      <c r="B23">
        <v>5</v>
      </c>
      <c r="C23">
        <v>1</v>
      </c>
      <c r="D23" t="s">
        <v>26</v>
      </c>
      <c r="E23" t="s">
        <v>133</v>
      </c>
      <c r="F23" t="s">
        <v>134</v>
      </c>
      <c r="G23" t="s">
        <v>73</v>
      </c>
      <c r="H23" t="s">
        <v>135</v>
      </c>
      <c r="I23">
        <v>0</v>
      </c>
      <c r="J23" t="s">
        <v>136</v>
      </c>
      <c r="K23" t="s">
        <v>31</v>
      </c>
      <c r="L23" t="s">
        <v>44</v>
      </c>
      <c r="M23" t="s">
        <v>133</v>
      </c>
      <c r="N23" t="s">
        <v>134</v>
      </c>
      <c r="P23" t="s">
        <v>33</v>
      </c>
      <c r="Q23" t="s">
        <v>34</v>
      </c>
      <c r="S23" t="s">
        <v>33</v>
      </c>
      <c r="T23" t="s">
        <v>34</v>
      </c>
      <c r="V23" t="s">
        <v>33</v>
      </c>
      <c r="W23" t="s">
        <v>34</v>
      </c>
      <c r="Y23" t="s">
        <v>33</v>
      </c>
      <c r="Z23" t="s">
        <v>34</v>
      </c>
      <c r="AA23" t="s">
        <v>137</v>
      </c>
      <c r="AB23" t="s">
        <v>36</v>
      </c>
      <c r="AC23">
        <v>47628187</v>
      </c>
      <c r="AD23" t="s">
        <v>138</v>
      </c>
      <c r="AE23" t="s">
        <v>134</v>
      </c>
      <c r="AF23">
        <v>85671469</v>
      </c>
      <c r="AG23">
        <v>1297296</v>
      </c>
      <c r="AH23" t="s">
        <v>139</v>
      </c>
      <c r="AI23" t="s">
        <v>34</v>
      </c>
    </row>
    <row r="24" spans="1:35" x14ac:dyDescent="0.3">
      <c r="A24" s="1">
        <v>45306.97314814815</v>
      </c>
      <c r="B24">
        <v>5</v>
      </c>
      <c r="C24">
        <v>1</v>
      </c>
      <c r="D24" t="s">
        <v>26</v>
      </c>
      <c r="E24" t="s">
        <v>140</v>
      </c>
      <c r="F24" t="s">
        <v>141</v>
      </c>
      <c r="G24" t="s">
        <v>142</v>
      </c>
      <c r="H24" t="s">
        <v>143</v>
      </c>
      <c r="I24">
        <v>0</v>
      </c>
      <c r="K24" t="s">
        <v>31</v>
      </c>
      <c r="L24" t="s">
        <v>32</v>
      </c>
      <c r="M24" t="s">
        <v>140</v>
      </c>
      <c r="N24" t="s">
        <v>141</v>
      </c>
      <c r="P24" t="s">
        <v>33</v>
      </c>
      <c r="Q24" t="s">
        <v>34</v>
      </c>
      <c r="S24" t="s">
        <v>33</v>
      </c>
      <c r="T24" t="s">
        <v>34</v>
      </c>
      <c r="V24" t="s">
        <v>33</v>
      </c>
      <c r="W24" t="s">
        <v>34</v>
      </c>
      <c r="Y24" t="s">
        <v>33</v>
      </c>
      <c r="Z24" t="s">
        <v>34</v>
      </c>
      <c r="AA24" t="s">
        <v>35</v>
      </c>
      <c r="AB24" t="s">
        <v>36</v>
      </c>
      <c r="AC24">
        <v>47665033</v>
      </c>
      <c r="AD24" t="s">
        <v>37</v>
      </c>
      <c r="AE24" t="s">
        <v>141</v>
      </c>
      <c r="AF24">
        <v>85671469</v>
      </c>
      <c r="AG24">
        <v>1297297</v>
      </c>
      <c r="AH24" t="s">
        <v>128</v>
      </c>
      <c r="AI24" t="s">
        <v>34</v>
      </c>
    </row>
    <row r="25" spans="1:35" x14ac:dyDescent="0.3">
      <c r="A25" s="1">
        <v>45306.988854166666</v>
      </c>
      <c r="B25">
        <v>5</v>
      </c>
      <c r="C25">
        <v>1</v>
      </c>
      <c r="D25" t="s">
        <v>26</v>
      </c>
      <c r="E25" t="s">
        <v>144</v>
      </c>
      <c r="F25" t="s">
        <v>145</v>
      </c>
      <c r="G25" t="s">
        <v>29</v>
      </c>
      <c r="H25" t="s">
        <v>146</v>
      </c>
      <c r="I25">
        <v>0</v>
      </c>
      <c r="K25" t="s">
        <v>31</v>
      </c>
      <c r="L25" t="s">
        <v>32</v>
      </c>
      <c r="M25" t="s">
        <v>144</v>
      </c>
      <c r="N25" t="s">
        <v>145</v>
      </c>
      <c r="P25" t="s">
        <v>33</v>
      </c>
      <c r="Q25" t="s">
        <v>34</v>
      </c>
      <c r="S25" t="s">
        <v>33</v>
      </c>
      <c r="T25" t="s">
        <v>34</v>
      </c>
      <c r="V25" t="s">
        <v>33</v>
      </c>
      <c r="W25" t="s">
        <v>34</v>
      </c>
      <c r="Y25" t="s">
        <v>33</v>
      </c>
      <c r="Z25" t="s">
        <v>34</v>
      </c>
      <c r="AA25" t="s">
        <v>35</v>
      </c>
      <c r="AB25" t="s">
        <v>36</v>
      </c>
      <c r="AC25">
        <v>47785651</v>
      </c>
      <c r="AD25" t="s">
        <v>37</v>
      </c>
      <c r="AE25" t="s">
        <v>145</v>
      </c>
      <c r="AF25">
        <v>85671469</v>
      </c>
      <c r="AG25">
        <v>1297298</v>
      </c>
      <c r="AH25" t="s">
        <v>38</v>
      </c>
      <c r="AI25" t="s">
        <v>34</v>
      </c>
    </row>
    <row r="26" spans="1:35" x14ac:dyDescent="0.3">
      <c r="A26" s="1">
        <v>45306.989282407405</v>
      </c>
      <c r="B26">
        <v>8</v>
      </c>
      <c r="C26">
        <v>1</v>
      </c>
      <c r="D26" t="s">
        <v>26</v>
      </c>
      <c r="E26" t="s">
        <v>147</v>
      </c>
      <c r="F26" t="s">
        <v>148</v>
      </c>
      <c r="G26" t="s">
        <v>142</v>
      </c>
      <c r="H26" t="s">
        <v>149</v>
      </c>
      <c r="I26">
        <v>0</v>
      </c>
      <c r="K26" t="s">
        <v>31</v>
      </c>
      <c r="L26" t="s">
        <v>32</v>
      </c>
      <c r="M26" t="s">
        <v>147</v>
      </c>
      <c r="N26" t="s">
        <v>148</v>
      </c>
      <c r="P26" t="s">
        <v>33</v>
      </c>
      <c r="Q26" t="s">
        <v>34</v>
      </c>
      <c r="S26" t="s">
        <v>33</v>
      </c>
      <c r="T26" t="s">
        <v>34</v>
      </c>
      <c r="V26" t="s">
        <v>33</v>
      </c>
      <c r="W26" t="s">
        <v>34</v>
      </c>
      <c r="Y26" t="s">
        <v>33</v>
      </c>
      <c r="Z26" t="s">
        <v>34</v>
      </c>
      <c r="AA26" t="s">
        <v>35</v>
      </c>
      <c r="AB26" t="s">
        <v>36</v>
      </c>
      <c r="AC26">
        <v>47787222</v>
      </c>
      <c r="AD26" t="s">
        <v>37</v>
      </c>
      <c r="AE26" t="s">
        <v>148</v>
      </c>
      <c r="AF26">
        <v>85671469</v>
      </c>
      <c r="AG26">
        <v>1297299</v>
      </c>
      <c r="AH26" t="s">
        <v>150</v>
      </c>
      <c r="AI26" t="s">
        <v>34</v>
      </c>
    </row>
    <row r="27" spans="1:35" x14ac:dyDescent="0.3">
      <c r="A27" s="1">
        <v>45306.992372685185</v>
      </c>
      <c r="B27">
        <v>8</v>
      </c>
      <c r="C27">
        <v>1</v>
      </c>
      <c r="D27" t="s">
        <v>26</v>
      </c>
      <c r="E27" t="s">
        <v>151</v>
      </c>
      <c r="F27" t="s">
        <v>152</v>
      </c>
      <c r="G27" t="s">
        <v>41</v>
      </c>
      <c r="H27">
        <f>---0--2523</f>
        <v>2523</v>
      </c>
      <c r="I27">
        <v>0</v>
      </c>
      <c r="J27" t="s">
        <v>42</v>
      </c>
      <c r="K27" t="s">
        <v>43</v>
      </c>
      <c r="L27" t="s">
        <v>44</v>
      </c>
      <c r="M27" t="s">
        <v>151</v>
      </c>
      <c r="N27" t="s">
        <v>152</v>
      </c>
      <c r="P27" t="s">
        <v>33</v>
      </c>
      <c r="Q27" t="s">
        <v>34</v>
      </c>
      <c r="S27" t="s">
        <v>33</v>
      </c>
      <c r="T27" t="s">
        <v>34</v>
      </c>
      <c r="V27" t="s">
        <v>33</v>
      </c>
      <c r="W27" t="s">
        <v>34</v>
      </c>
      <c r="Y27" t="s">
        <v>33</v>
      </c>
      <c r="Z27" t="s">
        <v>34</v>
      </c>
      <c r="AA27" t="s">
        <v>153</v>
      </c>
      <c r="AB27" t="s">
        <v>36</v>
      </c>
      <c r="AC27">
        <v>53309849</v>
      </c>
      <c r="AD27" t="s">
        <v>67</v>
      </c>
      <c r="AE27" t="s">
        <v>152</v>
      </c>
      <c r="AF27">
        <v>131827720</v>
      </c>
      <c r="AG27">
        <v>1297300</v>
      </c>
      <c r="AH27" t="s">
        <v>154</v>
      </c>
      <c r="AI27" t="s">
        <v>34</v>
      </c>
    </row>
    <row r="28" spans="1:35" x14ac:dyDescent="0.3">
      <c r="A28" s="1">
        <v>45307.003217592595</v>
      </c>
      <c r="B28">
        <v>5</v>
      </c>
      <c r="C28">
        <v>1</v>
      </c>
      <c r="D28" t="s">
        <v>26</v>
      </c>
      <c r="E28" t="s">
        <v>155</v>
      </c>
      <c r="F28" t="s">
        <v>156</v>
      </c>
      <c r="G28" t="s">
        <v>131</v>
      </c>
      <c r="H28" t="s">
        <v>157</v>
      </c>
      <c r="I28">
        <v>0</v>
      </c>
      <c r="K28" t="s">
        <v>31</v>
      </c>
      <c r="L28" t="s">
        <v>32</v>
      </c>
      <c r="M28" t="s">
        <v>155</v>
      </c>
      <c r="N28" t="s">
        <v>156</v>
      </c>
      <c r="P28" t="s">
        <v>33</v>
      </c>
      <c r="Q28" t="s">
        <v>34</v>
      </c>
      <c r="S28" t="s">
        <v>33</v>
      </c>
      <c r="T28" t="s">
        <v>34</v>
      </c>
      <c r="V28" t="s">
        <v>33</v>
      </c>
      <c r="W28" t="s">
        <v>34</v>
      </c>
      <c r="Y28" t="s">
        <v>33</v>
      </c>
      <c r="Z28" t="s">
        <v>34</v>
      </c>
      <c r="AA28" t="s">
        <v>35</v>
      </c>
      <c r="AB28" t="s">
        <v>36</v>
      </c>
      <c r="AC28">
        <v>47892753</v>
      </c>
      <c r="AD28" t="s">
        <v>37</v>
      </c>
      <c r="AE28" t="s">
        <v>156</v>
      </c>
      <c r="AF28">
        <v>85671469</v>
      </c>
      <c r="AG28">
        <v>1297301</v>
      </c>
      <c r="AH28" t="s">
        <v>38</v>
      </c>
      <c r="AI28" t="s">
        <v>34</v>
      </c>
    </row>
    <row r="29" spans="1:35" x14ac:dyDescent="0.3">
      <c r="A29" s="1">
        <v>45307.007152777776</v>
      </c>
      <c r="B29">
        <v>8</v>
      </c>
      <c r="C29">
        <v>1</v>
      </c>
      <c r="D29" t="s">
        <v>26</v>
      </c>
      <c r="E29" t="s">
        <v>158</v>
      </c>
      <c r="F29" t="s">
        <v>159</v>
      </c>
      <c r="G29" t="s">
        <v>50</v>
      </c>
      <c r="H29" t="s">
        <v>160</v>
      </c>
      <c r="I29">
        <v>0</v>
      </c>
      <c r="K29" t="s">
        <v>31</v>
      </c>
      <c r="L29" t="s">
        <v>32</v>
      </c>
      <c r="M29" t="s">
        <v>158</v>
      </c>
      <c r="N29" t="s">
        <v>159</v>
      </c>
      <c r="P29" t="s">
        <v>33</v>
      </c>
      <c r="Q29" t="s">
        <v>34</v>
      </c>
      <c r="S29" t="s">
        <v>33</v>
      </c>
      <c r="T29" t="s">
        <v>34</v>
      </c>
      <c r="V29" t="s">
        <v>33</v>
      </c>
      <c r="W29" t="s">
        <v>34</v>
      </c>
      <c r="Y29" t="s">
        <v>33</v>
      </c>
      <c r="Z29" t="s">
        <v>34</v>
      </c>
      <c r="AA29" t="s">
        <v>35</v>
      </c>
      <c r="AB29" t="s">
        <v>36</v>
      </c>
      <c r="AC29">
        <v>47906837</v>
      </c>
      <c r="AD29" t="s">
        <v>37</v>
      </c>
      <c r="AE29" t="s">
        <v>159</v>
      </c>
      <c r="AF29">
        <v>85671469</v>
      </c>
      <c r="AG29">
        <v>1297302</v>
      </c>
      <c r="AH29" t="s">
        <v>161</v>
      </c>
      <c r="AI29" t="s">
        <v>34</v>
      </c>
    </row>
    <row r="30" spans="1:35" x14ac:dyDescent="0.3">
      <c r="A30" s="1">
        <v>45307.009837962964</v>
      </c>
      <c r="B30">
        <v>8</v>
      </c>
      <c r="C30">
        <v>1</v>
      </c>
      <c r="D30" t="s">
        <v>26</v>
      </c>
      <c r="E30" t="s">
        <v>162</v>
      </c>
      <c r="F30" t="s">
        <v>163</v>
      </c>
      <c r="G30" t="s">
        <v>73</v>
      </c>
      <c r="H30" t="s">
        <v>164</v>
      </c>
      <c r="I30">
        <v>0</v>
      </c>
      <c r="J30" t="s">
        <v>165</v>
      </c>
      <c r="K30" t="s">
        <v>31</v>
      </c>
      <c r="L30" t="s">
        <v>44</v>
      </c>
      <c r="M30" t="s">
        <v>162</v>
      </c>
      <c r="N30" t="s">
        <v>163</v>
      </c>
      <c r="P30" t="s">
        <v>33</v>
      </c>
      <c r="Q30" t="s">
        <v>34</v>
      </c>
      <c r="S30" t="s">
        <v>33</v>
      </c>
      <c r="T30" t="s">
        <v>34</v>
      </c>
      <c r="V30" t="s">
        <v>33</v>
      </c>
      <c r="W30" t="s">
        <v>34</v>
      </c>
      <c r="Y30" t="s">
        <v>33</v>
      </c>
      <c r="Z30" t="s">
        <v>34</v>
      </c>
      <c r="AA30" t="s">
        <v>166</v>
      </c>
      <c r="AB30" t="s">
        <v>36</v>
      </c>
      <c r="AC30">
        <v>47931714</v>
      </c>
      <c r="AD30" t="s">
        <v>62</v>
      </c>
      <c r="AE30" t="s">
        <v>163</v>
      </c>
      <c r="AF30">
        <v>85671469</v>
      </c>
      <c r="AG30">
        <v>1297303</v>
      </c>
      <c r="AH30" t="s">
        <v>167</v>
      </c>
      <c r="AI30" t="s">
        <v>34</v>
      </c>
    </row>
    <row r="31" spans="1:35" x14ac:dyDescent="0.3">
      <c r="A31" s="1">
        <v>45307.011400462965</v>
      </c>
      <c r="B31">
        <v>5</v>
      </c>
      <c r="C31">
        <v>1</v>
      </c>
      <c r="D31" t="s">
        <v>26</v>
      </c>
      <c r="E31" t="s">
        <v>168</v>
      </c>
      <c r="F31" t="s">
        <v>169</v>
      </c>
      <c r="G31" t="s">
        <v>90</v>
      </c>
      <c r="H31" t="s">
        <v>170</v>
      </c>
      <c r="I31">
        <v>0</v>
      </c>
      <c r="K31" t="s">
        <v>31</v>
      </c>
      <c r="L31" t="s">
        <v>32</v>
      </c>
      <c r="M31" t="s">
        <v>168</v>
      </c>
      <c r="N31" t="s">
        <v>169</v>
      </c>
      <c r="P31" t="s">
        <v>33</v>
      </c>
      <c r="Q31" t="s">
        <v>34</v>
      </c>
      <c r="S31" t="s">
        <v>33</v>
      </c>
      <c r="T31" t="s">
        <v>34</v>
      </c>
      <c r="V31" t="s">
        <v>33</v>
      </c>
      <c r="W31" t="s">
        <v>34</v>
      </c>
      <c r="Y31" t="s">
        <v>33</v>
      </c>
      <c r="Z31" t="s">
        <v>34</v>
      </c>
      <c r="AA31" t="s">
        <v>92</v>
      </c>
      <c r="AB31" t="s">
        <v>36</v>
      </c>
      <c r="AC31">
        <v>60993741</v>
      </c>
      <c r="AD31" t="s">
        <v>93</v>
      </c>
      <c r="AE31" t="s">
        <v>169</v>
      </c>
      <c r="AF31">
        <v>9978044714</v>
      </c>
      <c r="AG31">
        <v>1297304</v>
      </c>
      <c r="AH31" t="s">
        <v>171</v>
      </c>
      <c r="AI31" t="s">
        <v>34</v>
      </c>
    </row>
    <row r="32" spans="1:35" x14ac:dyDescent="0.3">
      <c r="A32" s="1">
        <v>45307.015659722223</v>
      </c>
      <c r="B32">
        <v>8</v>
      </c>
      <c r="C32">
        <v>1</v>
      </c>
      <c r="D32" t="s">
        <v>26</v>
      </c>
      <c r="E32" t="s">
        <v>172</v>
      </c>
      <c r="F32" t="s">
        <v>173</v>
      </c>
      <c r="G32" t="s">
        <v>131</v>
      </c>
      <c r="H32" t="s">
        <v>174</v>
      </c>
      <c r="I32">
        <v>0</v>
      </c>
      <c r="K32" t="s">
        <v>31</v>
      </c>
      <c r="L32" t="s">
        <v>32</v>
      </c>
      <c r="M32" t="s">
        <v>172</v>
      </c>
      <c r="N32" t="s">
        <v>173</v>
      </c>
      <c r="P32" t="s">
        <v>33</v>
      </c>
      <c r="Q32" t="s">
        <v>34</v>
      </c>
      <c r="S32" t="s">
        <v>33</v>
      </c>
      <c r="T32" t="s">
        <v>34</v>
      </c>
      <c r="V32" t="s">
        <v>33</v>
      </c>
      <c r="W32" t="s">
        <v>34</v>
      </c>
      <c r="Y32" t="s">
        <v>33</v>
      </c>
      <c r="Z32" t="s">
        <v>34</v>
      </c>
      <c r="AA32" t="s">
        <v>35</v>
      </c>
      <c r="AB32" t="s">
        <v>36</v>
      </c>
      <c r="AC32">
        <v>47959139</v>
      </c>
      <c r="AD32" t="s">
        <v>37</v>
      </c>
      <c r="AE32" t="s">
        <v>173</v>
      </c>
      <c r="AF32">
        <v>85671469</v>
      </c>
      <c r="AG32">
        <v>1297305</v>
      </c>
      <c r="AH32" t="s">
        <v>175</v>
      </c>
      <c r="AI32" t="s">
        <v>34</v>
      </c>
    </row>
    <row r="33" spans="1:35" x14ac:dyDescent="0.3">
      <c r="A33" s="1">
        <v>45307.018136574072</v>
      </c>
      <c r="B33">
        <v>5</v>
      </c>
      <c r="C33">
        <v>1</v>
      </c>
      <c r="D33" t="s">
        <v>26</v>
      </c>
      <c r="E33" t="s">
        <v>176</v>
      </c>
      <c r="F33" t="s">
        <v>177</v>
      </c>
      <c r="G33" t="s">
        <v>73</v>
      </c>
      <c r="H33" t="s">
        <v>178</v>
      </c>
      <c r="I33">
        <v>0</v>
      </c>
      <c r="J33" t="s">
        <v>179</v>
      </c>
      <c r="K33" t="s">
        <v>31</v>
      </c>
      <c r="L33" t="s">
        <v>44</v>
      </c>
      <c r="M33" t="s">
        <v>176</v>
      </c>
      <c r="N33" t="s">
        <v>177</v>
      </c>
      <c r="P33" t="s">
        <v>33</v>
      </c>
      <c r="Q33" t="s">
        <v>34</v>
      </c>
      <c r="S33" t="s">
        <v>33</v>
      </c>
      <c r="T33" t="s">
        <v>34</v>
      </c>
      <c r="V33" t="s">
        <v>33</v>
      </c>
      <c r="W33" t="s">
        <v>34</v>
      </c>
      <c r="Y33" t="s">
        <v>33</v>
      </c>
      <c r="Z33" t="s">
        <v>34</v>
      </c>
      <c r="AA33" t="s">
        <v>137</v>
      </c>
      <c r="AB33" t="s">
        <v>36</v>
      </c>
      <c r="AC33">
        <v>47974654</v>
      </c>
      <c r="AD33" t="s">
        <v>138</v>
      </c>
      <c r="AE33" t="s">
        <v>177</v>
      </c>
      <c r="AF33">
        <v>85671469</v>
      </c>
      <c r="AG33">
        <v>1297306</v>
      </c>
      <c r="AH33" t="s">
        <v>180</v>
      </c>
      <c r="AI33" t="s">
        <v>34</v>
      </c>
    </row>
    <row r="34" spans="1:35" x14ac:dyDescent="0.3">
      <c r="A34" s="1">
        <v>45307.02615740741</v>
      </c>
      <c r="B34">
        <v>8</v>
      </c>
      <c r="C34">
        <v>1</v>
      </c>
      <c r="D34" t="s">
        <v>26</v>
      </c>
      <c r="E34" t="s">
        <v>181</v>
      </c>
      <c r="F34" t="s">
        <v>182</v>
      </c>
      <c r="G34" t="s">
        <v>73</v>
      </c>
      <c r="H34" t="s">
        <v>183</v>
      </c>
      <c r="I34">
        <v>0</v>
      </c>
      <c r="J34" t="s">
        <v>184</v>
      </c>
      <c r="K34" t="s">
        <v>31</v>
      </c>
      <c r="L34" t="s">
        <v>44</v>
      </c>
      <c r="M34" t="s">
        <v>181</v>
      </c>
      <c r="N34" t="s">
        <v>182</v>
      </c>
      <c r="P34" t="s">
        <v>33</v>
      </c>
      <c r="Q34" t="s">
        <v>34</v>
      </c>
      <c r="S34" t="s">
        <v>33</v>
      </c>
      <c r="T34" t="s">
        <v>34</v>
      </c>
      <c r="V34" t="s">
        <v>33</v>
      </c>
      <c r="W34" t="s">
        <v>34</v>
      </c>
      <c r="Y34" t="s">
        <v>33</v>
      </c>
      <c r="Z34" t="s">
        <v>34</v>
      </c>
      <c r="AA34" t="s">
        <v>137</v>
      </c>
      <c r="AB34" t="s">
        <v>36</v>
      </c>
      <c r="AC34">
        <v>48033669</v>
      </c>
      <c r="AD34" t="s">
        <v>138</v>
      </c>
      <c r="AE34" t="s">
        <v>182</v>
      </c>
      <c r="AF34">
        <v>85671469</v>
      </c>
      <c r="AG34">
        <v>1297307</v>
      </c>
      <c r="AH34" t="s">
        <v>185</v>
      </c>
      <c r="AI34" t="s">
        <v>34</v>
      </c>
    </row>
    <row r="35" spans="1:35" x14ac:dyDescent="0.3">
      <c r="A35" s="1">
        <v>45307.029641203706</v>
      </c>
      <c r="B35">
        <v>5</v>
      </c>
      <c r="C35">
        <v>1</v>
      </c>
      <c r="D35" t="s">
        <v>26</v>
      </c>
      <c r="E35" t="s">
        <v>186</v>
      </c>
      <c r="F35" t="s">
        <v>187</v>
      </c>
      <c r="G35" t="s">
        <v>131</v>
      </c>
      <c r="H35" t="s">
        <v>188</v>
      </c>
      <c r="I35">
        <v>0</v>
      </c>
      <c r="K35" t="s">
        <v>31</v>
      </c>
      <c r="L35" t="s">
        <v>32</v>
      </c>
      <c r="M35" t="s">
        <v>186</v>
      </c>
      <c r="N35" t="s">
        <v>187</v>
      </c>
      <c r="P35" t="s">
        <v>33</v>
      </c>
      <c r="Q35" t="s">
        <v>34</v>
      </c>
      <c r="S35" t="s">
        <v>33</v>
      </c>
      <c r="T35" t="s">
        <v>34</v>
      </c>
      <c r="V35" t="s">
        <v>33</v>
      </c>
      <c r="W35" t="s">
        <v>34</v>
      </c>
      <c r="Y35" t="s">
        <v>33</v>
      </c>
      <c r="Z35" t="s">
        <v>34</v>
      </c>
      <c r="AA35" t="s">
        <v>35</v>
      </c>
      <c r="AB35" t="s">
        <v>36</v>
      </c>
      <c r="AC35">
        <v>48067773</v>
      </c>
      <c r="AD35" t="s">
        <v>37</v>
      </c>
      <c r="AE35" t="s">
        <v>187</v>
      </c>
      <c r="AF35">
        <v>85671469</v>
      </c>
      <c r="AG35">
        <v>1297308</v>
      </c>
      <c r="AH35" t="s">
        <v>38</v>
      </c>
      <c r="AI35" t="s">
        <v>34</v>
      </c>
    </row>
    <row r="36" spans="1:35" x14ac:dyDescent="0.3">
      <c r="A36" s="1">
        <v>45307.0315625</v>
      </c>
      <c r="B36">
        <v>5</v>
      </c>
      <c r="C36">
        <v>1</v>
      </c>
      <c r="D36" t="s">
        <v>26</v>
      </c>
      <c r="E36" t="s">
        <v>189</v>
      </c>
      <c r="F36" t="s">
        <v>190</v>
      </c>
      <c r="G36" t="s">
        <v>142</v>
      </c>
      <c r="H36" t="s">
        <v>191</v>
      </c>
      <c r="I36">
        <v>0</v>
      </c>
      <c r="K36" t="s">
        <v>31</v>
      </c>
      <c r="L36" t="s">
        <v>32</v>
      </c>
      <c r="M36" t="s">
        <v>189</v>
      </c>
      <c r="N36" t="s">
        <v>190</v>
      </c>
      <c r="P36" t="s">
        <v>33</v>
      </c>
      <c r="Q36" t="s">
        <v>34</v>
      </c>
      <c r="S36" t="s">
        <v>33</v>
      </c>
      <c r="T36" t="s">
        <v>34</v>
      </c>
      <c r="V36" t="s">
        <v>33</v>
      </c>
      <c r="W36" t="s">
        <v>34</v>
      </c>
      <c r="Y36" t="s">
        <v>33</v>
      </c>
      <c r="Z36" t="s">
        <v>34</v>
      </c>
      <c r="AA36" t="s">
        <v>35</v>
      </c>
      <c r="AB36" t="s">
        <v>36</v>
      </c>
      <c r="AC36">
        <v>48086515</v>
      </c>
      <c r="AD36" t="s">
        <v>37</v>
      </c>
      <c r="AE36" t="s">
        <v>190</v>
      </c>
      <c r="AF36">
        <v>85671469</v>
      </c>
      <c r="AG36">
        <v>1297309</v>
      </c>
      <c r="AH36" t="s">
        <v>38</v>
      </c>
      <c r="AI36" t="s">
        <v>34</v>
      </c>
    </row>
    <row r="37" spans="1:35" x14ac:dyDescent="0.3">
      <c r="A37" s="1">
        <v>45307.034641203703</v>
      </c>
      <c r="B37">
        <v>5</v>
      </c>
      <c r="C37">
        <v>1</v>
      </c>
      <c r="D37" t="s">
        <v>26</v>
      </c>
      <c r="E37" t="s">
        <v>192</v>
      </c>
      <c r="F37" t="s">
        <v>193</v>
      </c>
      <c r="G37" t="s">
        <v>131</v>
      </c>
      <c r="H37" t="s">
        <v>194</v>
      </c>
      <c r="I37">
        <v>0</v>
      </c>
      <c r="K37" t="s">
        <v>31</v>
      </c>
      <c r="L37" t="s">
        <v>32</v>
      </c>
      <c r="M37" t="s">
        <v>192</v>
      </c>
      <c r="N37" t="s">
        <v>193</v>
      </c>
      <c r="P37" t="s">
        <v>33</v>
      </c>
      <c r="Q37" t="s">
        <v>34</v>
      </c>
      <c r="S37" t="s">
        <v>33</v>
      </c>
      <c r="T37" t="s">
        <v>34</v>
      </c>
      <c r="V37" t="s">
        <v>33</v>
      </c>
      <c r="W37" t="s">
        <v>34</v>
      </c>
      <c r="Y37" t="s">
        <v>33</v>
      </c>
      <c r="Z37" t="s">
        <v>34</v>
      </c>
      <c r="AA37" t="s">
        <v>35</v>
      </c>
      <c r="AB37" t="s">
        <v>36</v>
      </c>
      <c r="AC37">
        <v>48110077</v>
      </c>
      <c r="AD37" t="s">
        <v>37</v>
      </c>
      <c r="AE37" t="s">
        <v>193</v>
      </c>
      <c r="AF37">
        <v>85671469</v>
      </c>
      <c r="AG37">
        <v>1297310</v>
      </c>
      <c r="AH37" t="s">
        <v>195</v>
      </c>
      <c r="AI37" t="s">
        <v>34</v>
      </c>
    </row>
    <row r="38" spans="1:35" x14ac:dyDescent="0.3">
      <c r="A38" s="1">
        <v>45307.038055555553</v>
      </c>
      <c r="B38">
        <v>8</v>
      </c>
      <c r="C38">
        <v>1</v>
      </c>
      <c r="D38" t="s">
        <v>26</v>
      </c>
      <c r="E38" t="s">
        <v>196</v>
      </c>
      <c r="F38" t="s">
        <v>197</v>
      </c>
      <c r="G38" t="s">
        <v>131</v>
      </c>
      <c r="H38" t="s">
        <v>198</v>
      </c>
      <c r="I38">
        <v>0</v>
      </c>
      <c r="K38" t="s">
        <v>31</v>
      </c>
      <c r="L38" t="s">
        <v>32</v>
      </c>
      <c r="M38" t="s">
        <v>196</v>
      </c>
      <c r="N38" t="s">
        <v>197</v>
      </c>
      <c r="P38" t="s">
        <v>33</v>
      </c>
      <c r="Q38" t="s">
        <v>34</v>
      </c>
      <c r="S38" t="s">
        <v>33</v>
      </c>
      <c r="T38" t="s">
        <v>34</v>
      </c>
      <c r="V38" t="s">
        <v>33</v>
      </c>
      <c r="W38" t="s">
        <v>34</v>
      </c>
      <c r="Y38" t="s">
        <v>33</v>
      </c>
      <c r="Z38" t="s">
        <v>34</v>
      </c>
      <c r="AA38" t="s">
        <v>35</v>
      </c>
      <c r="AB38" t="s">
        <v>36</v>
      </c>
      <c r="AC38">
        <v>48134936</v>
      </c>
      <c r="AD38" t="s">
        <v>37</v>
      </c>
      <c r="AE38" t="s">
        <v>197</v>
      </c>
      <c r="AF38">
        <v>85671469</v>
      </c>
      <c r="AG38">
        <v>1297311</v>
      </c>
      <c r="AH38" t="s">
        <v>199</v>
      </c>
      <c r="AI38" t="s">
        <v>34</v>
      </c>
    </row>
    <row r="39" spans="1:35" x14ac:dyDescent="0.3">
      <c r="A39" s="1">
        <v>45307.040370370371</v>
      </c>
      <c r="B39">
        <v>6</v>
      </c>
      <c r="C39">
        <v>1</v>
      </c>
      <c r="D39" t="s">
        <v>26</v>
      </c>
      <c r="E39" t="s">
        <v>200</v>
      </c>
      <c r="F39" t="s">
        <v>201</v>
      </c>
      <c r="G39" t="s">
        <v>41</v>
      </c>
      <c r="H39">
        <f>---0--2580</f>
        <v>2580</v>
      </c>
      <c r="I39">
        <v>0</v>
      </c>
      <c r="J39" t="s">
        <v>42</v>
      </c>
      <c r="K39" t="s">
        <v>43</v>
      </c>
      <c r="L39" t="s">
        <v>202</v>
      </c>
      <c r="M39" t="s">
        <v>200</v>
      </c>
      <c r="N39" t="s">
        <v>201</v>
      </c>
      <c r="P39" t="s">
        <v>33</v>
      </c>
      <c r="Q39" t="s">
        <v>34</v>
      </c>
      <c r="S39" t="s">
        <v>33</v>
      </c>
      <c r="T39" t="s">
        <v>34</v>
      </c>
      <c r="V39" t="s">
        <v>33</v>
      </c>
      <c r="W39" t="s">
        <v>34</v>
      </c>
      <c r="Y39" t="s">
        <v>33</v>
      </c>
      <c r="Z39" t="s">
        <v>34</v>
      </c>
      <c r="AB39" t="s">
        <v>36</v>
      </c>
      <c r="AE39" t="s">
        <v>34</v>
      </c>
      <c r="AG39">
        <v>1297312</v>
      </c>
      <c r="AH39" t="s">
        <v>38</v>
      </c>
      <c r="AI39" t="s">
        <v>34</v>
      </c>
    </row>
    <row r="40" spans="1:35" x14ac:dyDescent="0.3">
      <c r="A40" s="1">
        <v>45307.042523148149</v>
      </c>
      <c r="B40">
        <v>5</v>
      </c>
      <c r="C40">
        <v>1</v>
      </c>
      <c r="D40" t="s">
        <v>26</v>
      </c>
      <c r="E40" t="s">
        <v>203</v>
      </c>
      <c r="F40" t="s">
        <v>204</v>
      </c>
      <c r="G40" t="s">
        <v>50</v>
      </c>
      <c r="H40" t="s">
        <v>205</v>
      </c>
      <c r="I40">
        <v>0</v>
      </c>
      <c r="K40" t="s">
        <v>31</v>
      </c>
      <c r="L40" t="s">
        <v>32</v>
      </c>
      <c r="M40" t="s">
        <v>203</v>
      </c>
      <c r="N40" t="s">
        <v>204</v>
      </c>
      <c r="P40" t="s">
        <v>33</v>
      </c>
      <c r="Q40" t="s">
        <v>34</v>
      </c>
      <c r="S40" t="s">
        <v>33</v>
      </c>
      <c r="T40" t="s">
        <v>34</v>
      </c>
      <c r="V40" t="s">
        <v>33</v>
      </c>
      <c r="W40" t="s">
        <v>34</v>
      </c>
      <c r="Y40" t="s">
        <v>33</v>
      </c>
      <c r="Z40" t="s">
        <v>34</v>
      </c>
      <c r="AA40" t="s">
        <v>35</v>
      </c>
      <c r="AB40" t="s">
        <v>36</v>
      </c>
      <c r="AC40">
        <v>48173781</v>
      </c>
      <c r="AD40" t="s">
        <v>37</v>
      </c>
      <c r="AE40" t="s">
        <v>204</v>
      </c>
      <c r="AF40">
        <v>85671469</v>
      </c>
      <c r="AG40">
        <v>1297313</v>
      </c>
      <c r="AH40" t="s">
        <v>38</v>
      </c>
      <c r="AI40" t="s">
        <v>34</v>
      </c>
    </row>
    <row r="41" spans="1:35" x14ac:dyDescent="0.3">
      <c r="A41" s="1">
        <v>45307.043946759259</v>
      </c>
      <c r="B41">
        <v>7</v>
      </c>
      <c r="C41">
        <v>1</v>
      </c>
      <c r="D41" t="s">
        <v>26</v>
      </c>
      <c r="E41" t="s">
        <v>206</v>
      </c>
      <c r="F41" t="s">
        <v>207</v>
      </c>
      <c r="G41" t="s">
        <v>41</v>
      </c>
      <c r="H41">
        <f>---0--9616</f>
        <v>9616</v>
      </c>
      <c r="I41">
        <v>0</v>
      </c>
      <c r="J41" t="s">
        <v>42</v>
      </c>
      <c r="K41" t="s">
        <v>43</v>
      </c>
      <c r="L41" t="s">
        <v>44</v>
      </c>
      <c r="M41" t="s">
        <v>206</v>
      </c>
      <c r="N41" t="s">
        <v>207</v>
      </c>
      <c r="P41" t="s">
        <v>33</v>
      </c>
      <c r="Q41" t="s">
        <v>34</v>
      </c>
      <c r="S41" t="s">
        <v>33</v>
      </c>
      <c r="T41" t="s">
        <v>34</v>
      </c>
      <c r="V41" t="s">
        <v>33</v>
      </c>
      <c r="W41" t="s">
        <v>34</v>
      </c>
      <c r="Y41" t="s">
        <v>33</v>
      </c>
      <c r="Z41" t="s">
        <v>34</v>
      </c>
      <c r="AA41" t="s">
        <v>208</v>
      </c>
      <c r="AB41" t="s">
        <v>36</v>
      </c>
      <c r="AC41">
        <v>19306005</v>
      </c>
      <c r="AD41" t="s">
        <v>209</v>
      </c>
      <c r="AE41" t="s">
        <v>207</v>
      </c>
      <c r="AF41">
        <v>978632586</v>
      </c>
      <c r="AG41">
        <v>1297314</v>
      </c>
      <c r="AH41" t="s">
        <v>38</v>
      </c>
      <c r="AI41" t="s">
        <v>34</v>
      </c>
    </row>
    <row r="42" spans="1:35" x14ac:dyDescent="0.3">
      <c r="A42" s="1">
        <v>45307.04787037037</v>
      </c>
      <c r="B42">
        <v>5</v>
      </c>
      <c r="C42">
        <v>1</v>
      </c>
      <c r="D42" t="s">
        <v>26</v>
      </c>
      <c r="E42" t="s">
        <v>210</v>
      </c>
      <c r="F42" t="s">
        <v>211</v>
      </c>
      <c r="G42" t="s">
        <v>90</v>
      </c>
      <c r="H42" t="s">
        <v>212</v>
      </c>
      <c r="I42">
        <v>0</v>
      </c>
      <c r="K42" t="s">
        <v>31</v>
      </c>
      <c r="L42" t="s">
        <v>32</v>
      </c>
      <c r="M42" t="s">
        <v>210</v>
      </c>
      <c r="N42" t="s">
        <v>211</v>
      </c>
      <c r="P42" t="s">
        <v>33</v>
      </c>
      <c r="Q42" t="s">
        <v>34</v>
      </c>
      <c r="S42" t="s">
        <v>33</v>
      </c>
      <c r="T42" t="s">
        <v>34</v>
      </c>
      <c r="V42" t="s">
        <v>33</v>
      </c>
      <c r="W42" t="s">
        <v>34</v>
      </c>
      <c r="Y42" t="s">
        <v>33</v>
      </c>
      <c r="Z42" t="s">
        <v>34</v>
      </c>
      <c r="AA42" t="s">
        <v>92</v>
      </c>
      <c r="AB42" t="s">
        <v>36</v>
      </c>
      <c r="AC42">
        <v>59070475</v>
      </c>
      <c r="AD42" t="s">
        <v>93</v>
      </c>
      <c r="AE42" t="s">
        <v>211</v>
      </c>
      <c r="AF42">
        <v>9978044714</v>
      </c>
      <c r="AG42">
        <v>1297315</v>
      </c>
      <c r="AH42" t="s">
        <v>213</v>
      </c>
      <c r="AI42" t="s">
        <v>34</v>
      </c>
    </row>
    <row r="43" spans="1:35" x14ac:dyDescent="0.3">
      <c r="A43" s="1">
        <v>45307.048449074071</v>
      </c>
      <c r="B43">
        <v>6</v>
      </c>
      <c r="C43">
        <v>1</v>
      </c>
      <c r="D43" t="s">
        <v>26</v>
      </c>
      <c r="E43" t="s">
        <v>214</v>
      </c>
      <c r="F43" t="s">
        <v>215</v>
      </c>
      <c r="G43" t="s">
        <v>131</v>
      </c>
      <c r="H43" t="s">
        <v>216</v>
      </c>
      <c r="I43">
        <v>0</v>
      </c>
      <c r="K43" t="s">
        <v>31</v>
      </c>
      <c r="L43" t="s">
        <v>32</v>
      </c>
      <c r="M43" t="s">
        <v>214</v>
      </c>
      <c r="N43" t="s">
        <v>215</v>
      </c>
      <c r="P43" t="s">
        <v>33</v>
      </c>
      <c r="Q43" t="s">
        <v>34</v>
      </c>
      <c r="S43" t="s">
        <v>33</v>
      </c>
      <c r="T43" t="s">
        <v>34</v>
      </c>
      <c r="V43" t="s">
        <v>33</v>
      </c>
      <c r="W43" t="s">
        <v>34</v>
      </c>
      <c r="Y43" t="s">
        <v>33</v>
      </c>
      <c r="Z43" t="s">
        <v>34</v>
      </c>
      <c r="AA43" t="s">
        <v>35</v>
      </c>
      <c r="AB43" t="s">
        <v>36</v>
      </c>
      <c r="AC43">
        <v>48217546</v>
      </c>
      <c r="AD43" t="s">
        <v>37</v>
      </c>
      <c r="AE43" t="s">
        <v>215</v>
      </c>
      <c r="AF43">
        <v>85671469</v>
      </c>
      <c r="AG43">
        <v>1297316</v>
      </c>
      <c r="AH43" t="s">
        <v>217</v>
      </c>
      <c r="AI43" t="s">
        <v>34</v>
      </c>
    </row>
    <row r="44" spans="1:35" x14ac:dyDescent="0.3">
      <c r="A44" s="1">
        <v>45307.04923611111</v>
      </c>
      <c r="B44">
        <v>8</v>
      </c>
      <c r="C44">
        <v>1</v>
      </c>
      <c r="D44" t="s">
        <v>26</v>
      </c>
      <c r="E44" t="s">
        <v>218</v>
      </c>
      <c r="F44" t="s">
        <v>219</v>
      </c>
      <c r="G44" t="s">
        <v>29</v>
      </c>
      <c r="H44" t="s">
        <v>220</v>
      </c>
      <c r="I44">
        <v>0</v>
      </c>
      <c r="K44" t="s">
        <v>31</v>
      </c>
      <c r="L44" t="s">
        <v>32</v>
      </c>
      <c r="M44" t="s">
        <v>218</v>
      </c>
      <c r="N44" t="s">
        <v>219</v>
      </c>
      <c r="P44" t="s">
        <v>33</v>
      </c>
      <c r="Q44" t="s">
        <v>34</v>
      </c>
      <c r="S44" t="s">
        <v>33</v>
      </c>
      <c r="T44" t="s">
        <v>34</v>
      </c>
      <c r="V44" t="s">
        <v>33</v>
      </c>
      <c r="W44" t="s">
        <v>34</v>
      </c>
      <c r="Y44" t="s">
        <v>33</v>
      </c>
      <c r="Z44" t="s">
        <v>34</v>
      </c>
      <c r="AA44" t="s">
        <v>35</v>
      </c>
      <c r="AB44" t="s">
        <v>36</v>
      </c>
      <c r="AC44">
        <v>48230615</v>
      </c>
      <c r="AD44" t="s">
        <v>37</v>
      </c>
      <c r="AE44" t="s">
        <v>219</v>
      </c>
      <c r="AF44">
        <v>85671469</v>
      </c>
      <c r="AG44">
        <v>1297317</v>
      </c>
      <c r="AH44" t="s">
        <v>38</v>
      </c>
      <c r="AI44" t="s">
        <v>34</v>
      </c>
    </row>
    <row r="45" spans="1:35" x14ac:dyDescent="0.3">
      <c r="A45" s="1">
        <v>45307.057997685188</v>
      </c>
      <c r="B45">
        <v>5</v>
      </c>
      <c r="C45">
        <v>1</v>
      </c>
      <c r="D45" t="s">
        <v>26</v>
      </c>
      <c r="E45" t="s">
        <v>221</v>
      </c>
      <c r="F45" t="s">
        <v>222</v>
      </c>
      <c r="G45" t="s">
        <v>131</v>
      </c>
      <c r="H45" t="s">
        <v>223</v>
      </c>
      <c r="I45">
        <v>0</v>
      </c>
      <c r="K45" t="s">
        <v>31</v>
      </c>
      <c r="L45" t="s">
        <v>32</v>
      </c>
      <c r="M45" t="s">
        <v>221</v>
      </c>
      <c r="N45" t="s">
        <v>222</v>
      </c>
      <c r="P45" t="s">
        <v>33</v>
      </c>
      <c r="Q45" t="s">
        <v>34</v>
      </c>
      <c r="S45" t="s">
        <v>33</v>
      </c>
      <c r="T45" t="s">
        <v>34</v>
      </c>
      <c r="V45" t="s">
        <v>33</v>
      </c>
      <c r="W45" t="s">
        <v>34</v>
      </c>
      <c r="Y45" t="s">
        <v>33</v>
      </c>
      <c r="Z45" t="s">
        <v>34</v>
      </c>
      <c r="AA45" t="s">
        <v>35</v>
      </c>
      <c r="AB45" t="s">
        <v>36</v>
      </c>
      <c r="AC45">
        <v>48293660</v>
      </c>
      <c r="AD45" t="s">
        <v>37</v>
      </c>
      <c r="AE45" t="s">
        <v>222</v>
      </c>
      <c r="AF45">
        <v>85671469</v>
      </c>
      <c r="AG45">
        <v>1297318</v>
      </c>
      <c r="AH45" t="s">
        <v>38</v>
      </c>
      <c r="AI45" t="s">
        <v>34</v>
      </c>
    </row>
    <row r="46" spans="1:35" x14ac:dyDescent="0.3">
      <c r="A46" s="1">
        <v>45307.058055555557</v>
      </c>
      <c r="B46">
        <v>8</v>
      </c>
      <c r="C46">
        <v>1</v>
      </c>
      <c r="D46" t="s">
        <v>26</v>
      </c>
      <c r="E46" t="s">
        <v>224</v>
      </c>
      <c r="F46" t="s">
        <v>225</v>
      </c>
      <c r="G46" t="s">
        <v>41</v>
      </c>
      <c r="H46">
        <f>---0--2260</f>
        <v>2260</v>
      </c>
      <c r="I46">
        <v>0</v>
      </c>
      <c r="J46" t="s">
        <v>42</v>
      </c>
      <c r="K46" t="s">
        <v>43</v>
      </c>
      <c r="L46" t="s">
        <v>44</v>
      </c>
      <c r="M46" t="s">
        <v>224</v>
      </c>
      <c r="N46" t="s">
        <v>225</v>
      </c>
      <c r="P46" t="s">
        <v>33</v>
      </c>
      <c r="Q46" t="s">
        <v>34</v>
      </c>
      <c r="S46" t="s">
        <v>33</v>
      </c>
      <c r="T46" t="s">
        <v>34</v>
      </c>
      <c r="V46" t="s">
        <v>33</v>
      </c>
      <c r="W46" t="s">
        <v>34</v>
      </c>
      <c r="Y46" t="s">
        <v>33</v>
      </c>
      <c r="Z46" t="s">
        <v>34</v>
      </c>
      <c r="AA46" t="s">
        <v>226</v>
      </c>
      <c r="AB46" t="s">
        <v>36</v>
      </c>
      <c r="AC46">
        <v>45121268</v>
      </c>
      <c r="AD46" t="s">
        <v>227</v>
      </c>
      <c r="AE46" t="s">
        <v>225</v>
      </c>
      <c r="AF46">
        <v>156704864</v>
      </c>
      <c r="AG46">
        <v>1297319</v>
      </c>
      <c r="AH46" t="s">
        <v>38</v>
      </c>
      <c r="AI46" t="s">
        <v>34</v>
      </c>
    </row>
    <row r="47" spans="1:35" x14ac:dyDescent="0.3">
      <c r="A47" s="1">
        <v>45307.062048611115</v>
      </c>
      <c r="B47">
        <v>5</v>
      </c>
      <c r="C47">
        <v>1</v>
      </c>
      <c r="D47" t="s">
        <v>26</v>
      </c>
      <c r="E47" t="s">
        <v>228</v>
      </c>
      <c r="F47" t="s">
        <v>229</v>
      </c>
      <c r="G47" t="s">
        <v>41</v>
      </c>
      <c r="H47">
        <f>---0--2573</f>
        <v>2573</v>
      </c>
      <c r="I47">
        <v>0</v>
      </c>
      <c r="J47" t="s">
        <v>42</v>
      </c>
      <c r="K47" t="s">
        <v>43</v>
      </c>
      <c r="L47" t="s">
        <v>202</v>
      </c>
      <c r="M47" t="s">
        <v>228</v>
      </c>
      <c r="N47" t="s">
        <v>229</v>
      </c>
      <c r="P47" t="s">
        <v>33</v>
      </c>
      <c r="Q47" t="s">
        <v>34</v>
      </c>
      <c r="S47" t="s">
        <v>33</v>
      </c>
      <c r="T47" t="s">
        <v>34</v>
      </c>
      <c r="V47" t="s">
        <v>33</v>
      </c>
      <c r="W47" t="s">
        <v>34</v>
      </c>
      <c r="Y47" t="s">
        <v>33</v>
      </c>
      <c r="Z47" t="s">
        <v>34</v>
      </c>
      <c r="AB47" t="s">
        <v>36</v>
      </c>
      <c r="AE47" t="s">
        <v>34</v>
      </c>
      <c r="AG47">
        <v>1297320</v>
      </c>
      <c r="AH47" t="s">
        <v>38</v>
      </c>
      <c r="AI47" t="s">
        <v>34</v>
      </c>
    </row>
    <row r="48" spans="1:35" x14ac:dyDescent="0.3">
      <c r="A48" s="1">
        <v>45307.062141203707</v>
      </c>
      <c r="B48">
        <v>6</v>
      </c>
      <c r="C48">
        <v>1</v>
      </c>
      <c r="D48" t="s">
        <v>26</v>
      </c>
      <c r="E48" t="s">
        <v>230</v>
      </c>
      <c r="F48" t="s">
        <v>231</v>
      </c>
      <c r="G48" t="s">
        <v>90</v>
      </c>
      <c r="H48" t="s">
        <v>232</v>
      </c>
      <c r="I48">
        <v>0</v>
      </c>
      <c r="K48" t="s">
        <v>31</v>
      </c>
      <c r="L48" t="s">
        <v>32</v>
      </c>
      <c r="M48" t="s">
        <v>230</v>
      </c>
      <c r="N48" t="s">
        <v>231</v>
      </c>
      <c r="P48" t="s">
        <v>33</v>
      </c>
      <c r="Q48" t="s">
        <v>34</v>
      </c>
      <c r="S48" t="s">
        <v>33</v>
      </c>
      <c r="T48" t="s">
        <v>34</v>
      </c>
      <c r="V48" t="s">
        <v>33</v>
      </c>
      <c r="W48" t="s">
        <v>34</v>
      </c>
      <c r="Y48" t="s">
        <v>33</v>
      </c>
      <c r="Z48" t="s">
        <v>34</v>
      </c>
      <c r="AA48" t="s">
        <v>92</v>
      </c>
      <c r="AB48" t="s">
        <v>36</v>
      </c>
      <c r="AC48">
        <v>38139739</v>
      </c>
      <c r="AD48" t="s">
        <v>93</v>
      </c>
      <c r="AE48" t="s">
        <v>231</v>
      </c>
      <c r="AF48">
        <v>9978044714</v>
      </c>
      <c r="AG48">
        <v>1297321</v>
      </c>
      <c r="AH48" t="s">
        <v>233</v>
      </c>
      <c r="AI48" t="s">
        <v>34</v>
      </c>
    </row>
    <row r="49" spans="1:35" x14ac:dyDescent="0.3">
      <c r="A49" s="1">
        <v>45307.067349537036</v>
      </c>
      <c r="B49">
        <v>7</v>
      </c>
      <c r="C49">
        <v>1</v>
      </c>
      <c r="D49" t="s">
        <v>26</v>
      </c>
      <c r="E49" t="s">
        <v>234</v>
      </c>
      <c r="F49" t="s">
        <v>235</v>
      </c>
      <c r="G49" t="s">
        <v>41</v>
      </c>
      <c r="H49">
        <f>---0--3329</f>
        <v>3329</v>
      </c>
      <c r="I49">
        <v>0</v>
      </c>
      <c r="J49" t="s">
        <v>42</v>
      </c>
      <c r="K49" t="s">
        <v>43</v>
      </c>
      <c r="L49" t="s">
        <v>44</v>
      </c>
      <c r="M49" t="s">
        <v>234</v>
      </c>
      <c r="N49" t="s">
        <v>235</v>
      </c>
      <c r="P49" t="s">
        <v>33</v>
      </c>
      <c r="Q49" t="s">
        <v>34</v>
      </c>
      <c r="S49" t="s">
        <v>33</v>
      </c>
      <c r="T49" t="s">
        <v>34</v>
      </c>
      <c r="V49" t="s">
        <v>33</v>
      </c>
      <c r="W49" t="s">
        <v>34</v>
      </c>
      <c r="Y49" t="s">
        <v>33</v>
      </c>
      <c r="Z49" t="s">
        <v>34</v>
      </c>
      <c r="AA49" t="s">
        <v>236</v>
      </c>
      <c r="AB49" t="s">
        <v>36</v>
      </c>
      <c r="AC49">
        <v>70805129</v>
      </c>
      <c r="AD49" t="s">
        <v>120</v>
      </c>
      <c r="AE49" t="s">
        <v>235</v>
      </c>
      <c r="AF49">
        <v>795990586</v>
      </c>
      <c r="AG49">
        <v>1297322</v>
      </c>
      <c r="AH49" t="s">
        <v>38</v>
      </c>
      <c r="AI49" t="s">
        <v>34</v>
      </c>
    </row>
    <row r="50" spans="1:35" x14ac:dyDescent="0.3">
      <c r="A50" s="1">
        <v>45307.071157407408</v>
      </c>
      <c r="B50">
        <v>5</v>
      </c>
      <c r="C50">
        <v>1</v>
      </c>
      <c r="D50" t="s">
        <v>26</v>
      </c>
      <c r="E50" t="s">
        <v>237</v>
      </c>
      <c r="F50" t="s">
        <v>238</v>
      </c>
      <c r="G50" t="s">
        <v>131</v>
      </c>
      <c r="H50" t="s">
        <v>239</v>
      </c>
      <c r="I50">
        <v>0</v>
      </c>
      <c r="K50" t="s">
        <v>31</v>
      </c>
      <c r="L50" t="s">
        <v>32</v>
      </c>
      <c r="M50" t="s">
        <v>237</v>
      </c>
      <c r="N50" t="s">
        <v>238</v>
      </c>
      <c r="P50" t="s">
        <v>33</v>
      </c>
      <c r="Q50" t="s">
        <v>34</v>
      </c>
      <c r="S50" t="s">
        <v>33</v>
      </c>
      <c r="T50" t="s">
        <v>34</v>
      </c>
      <c r="V50" t="s">
        <v>33</v>
      </c>
      <c r="W50" t="s">
        <v>34</v>
      </c>
      <c r="Y50" t="s">
        <v>33</v>
      </c>
      <c r="Z50" t="s">
        <v>34</v>
      </c>
      <c r="AA50" t="s">
        <v>35</v>
      </c>
      <c r="AB50" t="s">
        <v>36</v>
      </c>
      <c r="AC50">
        <v>48391088</v>
      </c>
      <c r="AD50" t="s">
        <v>37</v>
      </c>
      <c r="AE50" t="s">
        <v>238</v>
      </c>
      <c r="AF50">
        <v>85671469</v>
      </c>
      <c r="AG50">
        <v>1297323</v>
      </c>
      <c r="AH50" t="s">
        <v>38</v>
      </c>
      <c r="AI50" t="s">
        <v>34</v>
      </c>
    </row>
    <row r="51" spans="1:35" x14ac:dyDescent="0.3">
      <c r="A51" s="1">
        <v>45307.073703703703</v>
      </c>
      <c r="B51">
        <v>5</v>
      </c>
      <c r="C51">
        <v>1</v>
      </c>
      <c r="D51" t="s">
        <v>26</v>
      </c>
      <c r="E51" t="s">
        <v>240</v>
      </c>
      <c r="F51" t="s">
        <v>241</v>
      </c>
      <c r="G51" t="s">
        <v>50</v>
      </c>
      <c r="H51" t="s">
        <v>242</v>
      </c>
      <c r="I51">
        <v>0</v>
      </c>
      <c r="K51" t="s">
        <v>31</v>
      </c>
      <c r="L51" t="s">
        <v>32</v>
      </c>
      <c r="M51" t="s">
        <v>240</v>
      </c>
      <c r="N51" t="s">
        <v>241</v>
      </c>
      <c r="P51" t="s">
        <v>33</v>
      </c>
      <c r="Q51" t="s">
        <v>34</v>
      </c>
      <c r="S51" t="s">
        <v>33</v>
      </c>
      <c r="T51" t="s">
        <v>34</v>
      </c>
      <c r="V51" t="s">
        <v>33</v>
      </c>
      <c r="W51" t="s">
        <v>34</v>
      </c>
      <c r="Y51" t="s">
        <v>33</v>
      </c>
      <c r="Z51" t="s">
        <v>34</v>
      </c>
      <c r="AA51" t="s">
        <v>35</v>
      </c>
      <c r="AB51" t="s">
        <v>36</v>
      </c>
      <c r="AC51">
        <v>48409042</v>
      </c>
      <c r="AD51" t="s">
        <v>37</v>
      </c>
      <c r="AE51" t="s">
        <v>241</v>
      </c>
      <c r="AF51">
        <v>85671469</v>
      </c>
      <c r="AG51">
        <v>1297324</v>
      </c>
      <c r="AH51" t="s">
        <v>243</v>
      </c>
      <c r="AI51" t="s">
        <v>34</v>
      </c>
    </row>
    <row r="52" spans="1:35" x14ac:dyDescent="0.3">
      <c r="A52" s="1">
        <v>45307.074930555558</v>
      </c>
      <c r="B52">
        <v>6</v>
      </c>
      <c r="C52">
        <v>1</v>
      </c>
      <c r="D52" t="s">
        <v>26</v>
      </c>
      <c r="E52" t="s">
        <v>244</v>
      </c>
      <c r="F52" t="s">
        <v>245</v>
      </c>
      <c r="G52" t="s">
        <v>142</v>
      </c>
      <c r="H52" t="s">
        <v>246</v>
      </c>
      <c r="I52">
        <v>0</v>
      </c>
      <c r="K52" t="s">
        <v>31</v>
      </c>
      <c r="L52" t="s">
        <v>32</v>
      </c>
      <c r="M52" t="s">
        <v>244</v>
      </c>
      <c r="N52" t="s">
        <v>245</v>
      </c>
      <c r="P52" t="s">
        <v>33</v>
      </c>
      <c r="Q52" t="s">
        <v>34</v>
      </c>
      <c r="S52" t="s">
        <v>33</v>
      </c>
      <c r="T52" t="s">
        <v>34</v>
      </c>
      <c r="V52" t="s">
        <v>33</v>
      </c>
      <c r="W52" t="s">
        <v>34</v>
      </c>
      <c r="Y52" t="s">
        <v>33</v>
      </c>
      <c r="Z52" t="s">
        <v>34</v>
      </c>
      <c r="AA52" t="s">
        <v>35</v>
      </c>
      <c r="AB52" t="s">
        <v>36</v>
      </c>
      <c r="AC52">
        <v>48414446</v>
      </c>
      <c r="AD52" t="s">
        <v>37</v>
      </c>
      <c r="AE52" t="s">
        <v>245</v>
      </c>
      <c r="AF52">
        <v>85671469</v>
      </c>
      <c r="AG52">
        <v>1297325</v>
      </c>
      <c r="AH52" t="s">
        <v>247</v>
      </c>
      <c r="AI52" t="s">
        <v>34</v>
      </c>
    </row>
    <row r="53" spans="1:35" x14ac:dyDescent="0.3">
      <c r="A53" s="1">
        <v>45307.075289351851</v>
      </c>
      <c r="B53">
        <v>2</v>
      </c>
      <c r="C53">
        <v>1</v>
      </c>
      <c r="D53" t="s">
        <v>26</v>
      </c>
      <c r="E53" t="s">
        <v>248</v>
      </c>
      <c r="F53" t="s">
        <v>249</v>
      </c>
      <c r="G53" t="s">
        <v>29</v>
      </c>
      <c r="H53" t="s">
        <v>250</v>
      </c>
      <c r="I53">
        <v>0</v>
      </c>
      <c r="K53" t="s">
        <v>31</v>
      </c>
      <c r="L53" t="s">
        <v>32</v>
      </c>
      <c r="M53" t="s">
        <v>248</v>
      </c>
      <c r="N53" t="s">
        <v>249</v>
      </c>
      <c r="P53" t="s">
        <v>33</v>
      </c>
      <c r="Q53" t="s">
        <v>34</v>
      </c>
      <c r="S53" t="s">
        <v>33</v>
      </c>
      <c r="T53" t="s">
        <v>34</v>
      </c>
      <c r="V53" t="s">
        <v>33</v>
      </c>
      <c r="W53" t="s">
        <v>34</v>
      </c>
      <c r="Y53" t="s">
        <v>33</v>
      </c>
      <c r="Z53" t="s">
        <v>34</v>
      </c>
      <c r="AA53" t="s">
        <v>35</v>
      </c>
      <c r="AB53" t="s">
        <v>36</v>
      </c>
      <c r="AC53">
        <v>48424913</v>
      </c>
      <c r="AD53" t="s">
        <v>37</v>
      </c>
      <c r="AE53" t="s">
        <v>249</v>
      </c>
      <c r="AF53">
        <v>85671469</v>
      </c>
      <c r="AG53">
        <v>1297326</v>
      </c>
      <c r="AH53" t="s">
        <v>38</v>
      </c>
      <c r="AI53" t="s">
        <v>34</v>
      </c>
    </row>
    <row r="54" spans="1:35" x14ac:dyDescent="0.3">
      <c r="A54" s="1">
        <v>45307.077106481483</v>
      </c>
      <c r="B54">
        <v>8</v>
      </c>
      <c r="C54">
        <v>1</v>
      </c>
      <c r="D54" t="s">
        <v>26</v>
      </c>
      <c r="E54" t="s">
        <v>251</v>
      </c>
      <c r="F54" t="s">
        <v>252</v>
      </c>
      <c r="G54" t="s">
        <v>29</v>
      </c>
      <c r="H54" t="s">
        <v>253</v>
      </c>
      <c r="I54">
        <v>0</v>
      </c>
      <c r="K54" t="s">
        <v>31</v>
      </c>
      <c r="L54" t="s">
        <v>32</v>
      </c>
      <c r="M54" t="s">
        <v>251</v>
      </c>
      <c r="N54" t="s">
        <v>252</v>
      </c>
      <c r="P54" t="s">
        <v>33</v>
      </c>
      <c r="Q54" t="s">
        <v>34</v>
      </c>
      <c r="S54" t="s">
        <v>33</v>
      </c>
      <c r="T54" t="s">
        <v>34</v>
      </c>
      <c r="V54" t="s">
        <v>33</v>
      </c>
      <c r="W54" t="s">
        <v>34</v>
      </c>
      <c r="Y54" t="s">
        <v>33</v>
      </c>
      <c r="Z54" t="s">
        <v>34</v>
      </c>
      <c r="AA54" t="s">
        <v>35</v>
      </c>
      <c r="AB54" t="s">
        <v>36</v>
      </c>
      <c r="AC54">
        <v>48441807</v>
      </c>
      <c r="AD54" t="s">
        <v>37</v>
      </c>
      <c r="AE54" t="s">
        <v>252</v>
      </c>
      <c r="AF54">
        <v>85671469</v>
      </c>
      <c r="AG54">
        <v>1297327</v>
      </c>
      <c r="AH54" t="s">
        <v>38</v>
      </c>
      <c r="AI54" t="s">
        <v>34</v>
      </c>
    </row>
    <row r="55" spans="1:35" x14ac:dyDescent="0.3">
      <c r="A55" s="1">
        <v>45307.077546296299</v>
      </c>
      <c r="B55">
        <v>7</v>
      </c>
      <c r="C55">
        <v>1</v>
      </c>
      <c r="D55" t="s">
        <v>26</v>
      </c>
      <c r="E55" t="s">
        <v>254</v>
      </c>
      <c r="F55" t="s">
        <v>255</v>
      </c>
      <c r="G55" t="s">
        <v>90</v>
      </c>
      <c r="H55" t="s">
        <v>256</v>
      </c>
      <c r="I55">
        <v>0</v>
      </c>
      <c r="K55" t="s">
        <v>31</v>
      </c>
      <c r="L55" t="s">
        <v>32</v>
      </c>
      <c r="M55" t="s">
        <v>254</v>
      </c>
      <c r="N55" t="s">
        <v>255</v>
      </c>
      <c r="P55" t="s">
        <v>33</v>
      </c>
      <c r="Q55" t="s">
        <v>34</v>
      </c>
      <c r="S55" t="s">
        <v>33</v>
      </c>
      <c r="T55" t="s">
        <v>34</v>
      </c>
      <c r="V55" t="s">
        <v>33</v>
      </c>
      <c r="W55" t="s">
        <v>34</v>
      </c>
      <c r="Y55" t="s">
        <v>33</v>
      </c>
      <c r="Z55" t="s">
        <v>34</v>
      </c>
      <c r="AA55" t="s">
        <v>92</v>
      </c>
      <c r="AB55" t="s">
        <v>36</v>
      </c>
      <c r="AC55">
        <v>67517699</v>
      </c>
      <c r="AD55" t="s">
        <v>93</v>
      </c>
      <c r="AE55" t="s">
        <v>255</v>
      </c>
      <c r="AF55">
        <v>9978044714</v>
      </c>
      <c r="AG55">
        <v>1297328</v>
      </c>
      <c r="AH55" t="s">
        <v>257</v>
      </c>
      <c r="AI55" t="s">
        <v>34</v>
      </c>
    </row>
    <row r="56" spans="1:35" x14ac:dyDescent="0.3">
      <c r="A56" s="1">
        <v>45307.077847222223</v>
      </c>
      <c r="B56">
        <v>5</v>
      </c>
      <c r="C56">
        <v>1</v>
      </c>
      <c r="D56" t="s">
        <v>26</v>
      </c>
      <c r="E56" t="s">
        <v>258</v>
      </c>
      <c r="F56" t="s">
        <v>259</v>
      </c>
      <c r="G56" t="s">
        <v>142</v>
      </c>
      <c r="H56" t="s">
        <v>260</v>
      </c>
      <c r="I56">
        <v>0</v>
      </c>
      <c r="K56" t="s">
        <v>31</v>
      </c>
      <c r="L56" t="s">
        <v>32</v>
      </c>
      <c r="M56" t="s">
        <v>258</v>
      </c>
      <c r="N56" t="s">
        <v>259</v>
      </c>
      <c r="P56" t="s">
        <v>33</v>
      </c>
      <c r="Q56" t="s">
        <v>34</v>
      </c>
      <c r="S56" t="s">
        <v>33</v>
      </c>
      <c r="T56" t="s">
        <v>34</v>
      </c>
      <c r="V56" t="s">
        <v>33</v>
      </c>
      <c r="W56" t="s">
        <v>34</v>
      </c>
      <c r="Y56" t="s">
        <v>33</v>
      </c>
      <c r="Z56" t="s">
        <v>34</v>
      </c>
      <c r="AA56" t="s">
        <v>35</v>
      </c>
      <c r="AB56" t="s">
        <v>36</v>
      </c>
      <c r="AC56">
        <v>48444527</v>
      </c>
      <c r="AD56" t="s">
        <v>37</v>
      </c>
      <c r="AE56" t="s">
        <v>259</v>
      </c>
      <c r="AF56">
        <v>85671469</v>
      </c>
      <c r="AG56">
        <v>1297329</v>
      </c>
      <c r="AH56" t="s">
        <v>38</v>
      </c>
      <c r="AI56" t="s">
        <v>34</v>
      </c>
    </row>
    <row r="57" spans="1:35" x14ac:dyDescent="0.3">
      <c r="A57" s="1">
        <v>45307.078125</v>
      </c>
      <c r="B57">
        <v>4</v>
      </c>
      <c r="C57">
        <v>1</v>
      </c>
      <c r="D57" t="s">
        <v>26</v>
      </c>
      <c r="E57" t="s">
        <v>261</v>
      </c>
      <c r="F57" t="s">
        <v>262</v>
      </c>
      <c r="G57" t="s">
        <v>29</v>
      </c>
      <c r="H57" t="s">
        <v>263</v>
      </c>
      <c r="I57">
        <v>0</v>
      </c>
      <c r="K57" t="s">
        <v>31</v>
      </c>
      <c r="L57" t="s">
        <v>32</v>
      </c>
      <c r="M57" t="s">
        <v>261</v>
      </c>
      <c r="N57" t="s">
        <v>262</v>
      </c>
      <c r="P57" t="s">
        <v>33</v>
      </c>
      <c r="Q57" t="s">
        <v>34</v>
      </c>
      <c r="S57" t="s">
        <v>33</v>
      </c>
      <c r="T57" t="s">
        <v>34</v>
      </c>
      <c r="V57" t="s">
        <v>33</v>
      </c>
      <c r="W57" t="s">
        <v>34</v>
      </c>
      <c r="Y57" t="s">
        <v>33</v>
      </c>
      <c r="Z57" t="s">
        <v>34</v>
      </c>
      <c r="AA57" t="s">
        <v>35</v>
      </c>
      <c r="AB57" t="s">
        <v>36</v>
      </c>
      <c r="AC57">
        <v>48435681</v>
      </c>
      <c r="AD57" t="s">
        <v>37</v>
      </c>
      <c r="AE57" t="s">
        <v>262</v>
      </c>
      <c r="AF57">
        <v>85671469</v>
      </c>
      <c r="AG57">
        <v>1297330</v>
      </c>
      <c r="AH57" t="s">
        <v>38</v>
      </c>
      <c r="AI57" t="s">
        <v>34</v>
      </c>
    </row>
    <row r="58" spans="1:35" x14ac:dyDescent="0.3">
      <c r="A58" s="1">
        <v>45307.079687500001</v>
      </c>
      <c r="B58">
        <v>6</v>
      </c>
      <c r="C58">
        <v>1</v>
      </c>
      <c r="D58" t="s">
        <v>26</v>
      </c>
      <c r="E58" t="s">
        <v>264</v>
      </c>
      <c r="F58" t="s">
        <v>265</v>
      </c>
      <c r="G58" t="s">
        <v>131</v>
      </c>
      <c r="H58" t="s">
        <v>266</v>
      </c>
      <c r="I58">
        <v>0</v>
      </c>
      <c r="K58" t="s">
        <v>31</v>
      </c>
      <c r="L58" t="s">
        <v>32</v>
      </c>
      <c r="M58" t="s">
        <v>264</v>
      </c>
      <c r="N58" t="s">
        <v>265</v>
      </c>
      <c r="P58" t="s">
        <v>33</v>
      </c>
      <c r="Q58" t="s">
        <v>34</v>
      </c>
      <c r="S58" t="s">
        <v>33</v>
      </c>
      <c r="T58" t="s">
        <v>34</v>
      </c>
      <c r="V58" t="s">
        <v>33</v>
      </c>
      <c r="W58" t="s">
        <v>34</v>
      </c>
      <c r="Y58" t="s">
        <v>33</v>
      </c>
      <c r="Z58" t="s">
        <v>34</v>
      </c>
      <c r="AA58" t="s">
        <v>35</v>
      </c>
      <c r="AB58" t="s">
        <v>36</v>
      </c>
      <c r="AC58">
        <v>48460678</v>
      </c>
      <c r="AD58" t="s">
        <v>37</v>
      </c>
      <c r="AE58" t="s">
        <v>265</v>
      </c>
      <c r="AF58">
        <v>85671469</v>
      </c>
      <c r="AG58">
        <v>1297331</v>
      </c>
      <c r="AH58" t="s">
        <v>38</v>
      </c>
      <c r="AI58" t="s">
        <v>34</v>
      </c>
    </row>
    <row r="59" spans="1:35" x14ac:dyDescent="0.3">
      <c r="A59" s="1">
        <v>45307.081122685187</v>
      </c>
      <c r="B59">
        <v>8</v>
      </c>
      <c r="C59">
        <v>1</v>
      </c>
      <c r="D59" t="s">
        <v>26</v>
      </c>
      <c r="E59" t="s">
        <v>267</v>
      </c>
      <c r="F59" t="s">
        <v>268</v>
      </c>
      <c r="G59" t="s">
        <v>131</v>
      </c>
      <c r="H59" t="s">
        <v>269</v>
      </c>
      <c r="I59">
        <v>0</v>
      </c>
      <c r="K59" t="s">
        <v>31</v>
      </c>
      <c r="L59" t="s">
        <v>32</v>
      </c>
      <c r="M59" t="s">
        <v>267</v>
      </c>
      <c r="N59" t="s">
        <v>268</v>
      </c>
      <c r="P59" t="s">
        <v>33</v>
      </c>
      <c r="Q59" t="s">
        <v>34</v>
      </c>
      <c r="S59" t="s">
        <v>33</v>
      </c>
      <c r="T59" t="s">
        <v>34</v>
      </c>
      <c r="V59" t="s">
        <v>33</v>
      </c>
      <c r="W59" t="s">
        <v>34</v>
      </c>
      <c r="Y59" t="s">
        <v>33</v>
      </c>
      <c r="Z59" t="s">
        <v>34</v>
      </c>
      <c r="AA59" t="s">
        <v>35</v>
      </c>
      <c r="AB59" t="s">
        <v>36</v>
      </c>
      <c r="AC59">
        <v>48465525</v>
      </c>
      <c r="AD59" t="s">
        <v>37</v>
      </c>
      <c r="AE59" t="s">
        <v>268</v>
      </c>
      <c r="AF59">
        <v>85671469</v>
      </c>
      <c r="AG59">
        <v>1297332</v>
      </c>
      <c r="AH59" t="s">
        <v>38</v>
      </c>
      <c r="AI59" t="s">
        <v>34</v>
      </c>
    </row>
    <row r="60" spans="1:35" x14ac:dyDescent="0.3">
      <c r="A60" s="1">
        <v>45307.086030092592</v>
      </c>
      <c r="B60">
        <v>5</v>
      </c>
      <c r="C60">
        <v>1</v>
      </c>
      <c r="D60" t="s">
        <v>26</v>
      </c>
      <c r="E60" t="s">
        <v>270</v>
      </c>
      <c r="F60" t="s">
        <v>271</v>
      </c>
      <c r="G60" t="s">
        <v>50</v>
      </c>
      <c r="H60" t="s">
        <v>272</v>
      </c>
      <c r="I60">
        <v>0</v>
      </c>
      <c r="K60" t="s">
        <v>31</v>
      </c>
      <c r="L60" t="s">
        <v>32</v>
      </c>
      <c r="M60" t="s">
        <v>270</v>
      </c>
      <c r="N60" t="s">
        <v>271</v>
      </c>
      <c r="P60" t="s">
        <v>33</v>
      </c>
      <c r="Q60" t="s">
        <v>34</v>
      </c>
      <c r="S60" t="s">
        <v>33</v>
      </c>
      <c r="T60" t="s">
        <v>34</v>
      </c>
      <c r="V60" t="s">
        <v>33</v>
      </c>
      <c r="W60" t="s">
        <v>34</v>
      </c>
      <c r="Y60" t="s">
        <v>33</v>
      </c>
      <c r="Z60" t="s">
        <v>34</v>
      </c>
      <c r="AA60" t="s">
        <v>35</v>
      </c>
      <c r="AB60" t="s">
        <v>36</v>
      </c>
      <c r="AC60">
        <v>48503317</v>
      </c>
      <c r="AD60" t="s">
        <v>37</v>
      </c>
      <c r="AE60" t="s">
        <v>271</v>
      </c>
      <c r="AF60">
        <v>85671469</v>
      </c>
      <c r="AG60">
        <v>1297333</v>
      </c>
      <c r="AH60" t="s">
        <v>38</v>
      </c>
      <c r="AI60" t="s">
        <v>34</v>
      </c>
    </row>
    <row r="61" spans="1:35" x14ac:dyDescent="0.3">
      <c r="A61" s="1">
        <v>45307.087187500001</v>
      </c>
      <c r="B61">
        <v>6</v>
      </c>
      <c r="C61">
        <v>1</v>
      </c>
      <c r="D61" t="s">
        <v>26</v>
      </c>
      <c r="E61" t="s">
        <v>273</v>
      </c>
      <c r="F61" t="s">
        <v>274</v>
      </c>
      <c r="G61" t="s">
        <v>50</v>
      </c>
      <c r="H61" t="s">
        <v>275</v>
      </c>
      <c r="I61">
        <v>0</v>
      </c>
      <c r="K61" t="s">
        <v>31</v>
      </c>
      <c r="L61" t="s">
        <v>32</v>
      </c>
      <c r="M61" t="s">
        <v>273</v>
      </c>
      <c r="N61" t="s">
        <v>274</v>
      </c>
      <c r="P61" t="s">
        <v>33</v>
      </c>
      <c r="Q61" t="s">
        <v>34</v>
      </c>
      <c r="S61" t="s">
        <v>33</v>
      </c>
      <c r="T61" t="s">
        <v>34</v>
      </c>
      <c r="V61" t="s">
        <v>33</v>
      </c>
      <c r="W61" t="s">
        <v>34</v>
      </c>
      <c r="Y61" t="s">
        <v>33</v>
      </c>
      <c r="Z61" t="s">
        <v>34</v>
      </c>
      <c r="AA61" t="s">
        <v>35</v>
      </c>
      <c r="AB61" t="s">
        <v>36</v>
      </c>
      <c r="AC61">
        <v>48521110</v>
      </c>
      <c r="AD61" t="s">
        <v>37</v>
      </c>
      <c r="AE61" t="s">
        <v>274</v>
      </c>
      <c r="AF61">
        <v>85671469</v>
      </c>
      <c r="AG61">
        <v>1297334</v>
      </c>
      <c r="AH61" t="s">
        <v>38</v>
      </c>
      <c r="AI61" t="s">
        <v>34</v>
      </c>
    </row>
    <row r="62" spans="1:35" x14ac:dyDescent="0.3">
      <c r="A62" s="1">
        <v>45307.089837962965</v>
      </c>
      <c r="B62">
        <v>5</v>
      </c>
      <c r="C62">
        <v>1</v>
      </c>
      <c r="D62" t="s">
        <v>26</v>
      </c>
      <c r="E62" t="s">
        <v>276</v>
      </c>
      <c r="F62" t="s">
        <v>277</v>
      </c>
      <c r="G62" t="s">
        <v>142</v>
      </c>
      <c r="H62" t="s">
        <v>278</v>
      </c>
      <c r="I62">
        <v>0</v>
      </c>
      <c r="K62" t="s">
        <v>31</v>
      </c>
      <c r="L62" t="s">
        <v>32</v>
      </c>
      <c r="M62" t="s">
        <v>276</v>
      </c>
      <c r="N62" t="s">
        <v>277</v>
      </c>
      <c r="P62" t="s">
        <v>33</v>
      </c>
      <c r="Q62" t="s">
        <v>34</v>
      </c>
      <c r="S62" t="s">
        <v>33</v>
      </c>
      <c r="T62" t="s">
        <v>34</v>
      </c>
      <c r="V62" t="s">
        <v>33</v>
      </c>
      <c r="W62" t="s">
        <v>34</v>
      </c>
      <c r="Y62" t="s">
        <v>33</v>
      </c>
      <c r="Z62" t="s">
        <v>34</v>
      </c>
      <c r="AA62" t="s">
        <v>35</v>
      </c>
      <c r="AB62" t="s">
        <v>36</v>
      </c>
      <c r="AC62">
        <v>48518224</v>
      </c>
      <c r="AD62" t="s">
        <v>37</v>
      </c>
      <c r="AE62" t="s">
        <v>277</v>
      </c>
      <c r="AF62">
        <v>85671469</v>
      </c>
      <c r="AG62">
        <v>1297335</v>
      </c>
      <c r="AH62" t="s">
        <v>279</v>
      </c>
      <c r="AI62" t="s">
        <v>34</v>
      </c>
    </row>
    <row r="63" spans="1:35" x14ac:dyDescent="0.3">
      <c r="A63" s="1">
        <v>45307.090891203705</v>
      </c>
      <c r="B63">
        <v>8</v>
      </c>
      <c r="C63">
        <v>1</v>
      </c>
      <c r="D63" t="s">
        <v>26</v>
      </c>
      <c r="E63" t="s">
        <v>280</v>
      </c>
      <c r="F63" t="s">
        <v>281</v>
      </c>
      <c r="G63" t="s">
        <v>142</v>
      </c>
      <c r="H63" t="s">
        <v>282</v>
      </c>
      <c r="I63">
        <v>0</v>
      </c>
      <c r="K63" t="s">
        <v>31</v>
      </c>
      <c r="L63" t="s">
        <v>32</v>
      </c>
      <c r="M63" t="s">
        <v>280</v>
      </c>
      <c r="N63" t="s">
        <v>281</v>
      </c>
      <c r="P63" t="s">
        <v>33</v>
      </c>
      <c r="Q63" t="s">
        <v>34</v>
      </c>
      <c r="S63" t="s">
        <v>33</v>
      </c>
      <c r="T63" t="s">
        <v>34</v>
      </c>
      <c r="V63" t="s">
        <v>33</v>
      </c>
      <c r="W63" t="s">
        <v>34</v>
      </c>
      <c r="Y63" t="s">
        <v>33</v>
      </c>
      <c r="Z63" t="s">
        <v>34</v>
      </c>
      <c r="AA63" t="s">
        <v>35</v>
      </c>
      <c r="AB63" t="s">
        <v>36</v>
      </c>
      <c r="AC63">
        <v>48550240</v>
      </c>
      <c r="AD63" t="s">
        <v>37</v>
      </c>
      <c r="AE63" t="s">
        <v>281</v>
      </c>
      <c r="AF63">
        <v>85671469</v>
      </c>
      <c r="AG63">
        <v>1297336</v>
      </c>
      <c r="AH63" t="s">
        <v>78</v>
      </c>
      <c r="AI63" t="s">
        <v>34</v>
      </c>
    </row>
    <row r="64" spans="1:35" x14ac:dyDescent="0.3">
      <c r="A64" s="1">
        <v>45307.091134259259</v>
      </c>
      <c r="B64">
        <v>7</v>
      </c>
      <c r="C64">
        <v>1</v>
      </c>
      <c r="D64" t="s">
        <v>26</v>
      </c>
      <c r="E64" t="s">
        <v>283</v>
      </c>
      <c r="F64" t="s">
        <v>284</v>
      </c>
      <c r="G64" t="s">
        <v>142</v>
      </c>
      <c r="H64" t="s">
        <v>285</v>
      </c>
      <c r="I64">
        <v>0</v>
      </c>
      <c r="K64" t="s">
        <v>31</v>
      </c>
      <c r="L64" t="s">
        <v>32</v>
      </c>
      <c r="M64" t="s">
        <v>283</v>
      </c>
      <c r="N64" t="s">
        <v>284</v>
      </c>
      <c r="P64" t="s">
        <v>33</v>
      </c>
      <c r="Q64" t="s">
        <v>34</v>
      </c>
      <c r="S64" t="s">
        <v>33</v>
      </c>
      <c r="T64" t="s">
        <v>34</v>
      </c>
      <c r="V64" t="s">
        <v>33</v>
      </c>
      <c r="W64" t="s">
        <v>34</v>
      </c>
      <c r="Y64" t="s">
        <v>33</v>
      </c>
      <c r="Z64" t="s">
        <v>34</v>
      </c>
      <c r="AA64" t="s">
        <v>35</v>
      </c>
      <c r="AB64" t="s">
        <v>36</v>
      </c>
      <c r="AC64">
        <v>48550672</v>
      </c>
      <c r="AD64" t="s">
        <v>37</v>
      </c>
      <c r="AE64" t="s">
        <v>284</v>
      </c>
      <c r="AF64">
        <v>85671469</v>
      </c>
      <c r="AG64">
        <v>1297337</v>
      </c>
      <c r="AH64" t="s">
        <v>286</v>
      </c>
      <c r="AI64" t="s">
        <v>34</v>
      </c>
    </row>
    <row r="65" spans="1:35" x14ac:dyDescent="0.3">
      <c r="A65" s="1">
        <v>45307.094687500001</v>
      </c>
      <c r="B65">
        <v>5</v>
      </c>
      <c r="C65">
        <v>1</v>
      </c>
      <c r="D65" t="s">
        <v>26</v>
      </c>
      <c r="E65" t="s">
        <v>287</v>
      </c>
      <c r="F65" t="s">
        <v>288</v>
      </c>
      <c r="G65" t="s">
        <v>50</v>
      </c>
      <c r="H65" t="s">
        <v>289</v>
      </c>
      <c r="I65">
        <v>0</v>
      </c>
      <c r="K65" t="s">
        <v>31</v>
      </c>
      <c r="L65" t="s">
        <v>32</v>
      </c>
      <c r="M65" t="s">
        <v>287</v>
      </c>
      <c r="N65" t="s">
        <v>288</v>
      </c>
      <c r="P65" t="s">
        <v>33</v>
      </c>
      <c r="Q65" t="s">
        <v>34</v>
      </c>
      <c r="S65" t="s">
        <v>33</v>
      </c>
      <c r="T65" t="s">
        <v>34</v>
      </c>
      <c r="V65" t="s">
        <v>33</v>
      </c>
      <c r="W65" t="s">
        <v>34</v>
      </c>
      <c r="Y65" t="s">
        <v>33</v>
      </c>
      <c r="Z65" t="s">
        <v>34</v>
      </c>
      <c r="AA65" t="s">
        <v>35</v>
      </c>
      <c r="AB65" t="s">
        <v>36</v>
      </c>
      <c r="AC65">
        <v>48548800</v>
      </c>
      <c r="AD65" t="s">
        <v>37</v>
      </c>
      <c r="AE65" t="s">
        <v>288</v>
      </c>
      <c r="AF65">
        <v>85671469</v>
      </c>
      <c r="AG65">
        <v>1297338</v>
      </c>
      <c r="AH65" t="s">
        <v>175</v>
      </c>
      <c r="AI65" t="s">
        <v>34</v>
      </c>
    </row>
    <row r="66" spans="1:35" x14ac:dyDescent="0.3">
      <c r="A66" s="1">
        <v>45307.095138888886</v>
      </c>
      <c r="B66">
        <v>6</v>
      </c>
      <c r="C66">
        <v>1</v>
      </c>
      <c r="D66" t="s">
        <v>26</v>
      </c>
      <c r="E66" t="s">
        <v>290</v>
      </c>
      <c r="F66" t="s">
        <v>291</v>
      </c>
      <c r="G66" t="s">
        <v>90</v>
      </c>
      <c r="H66" t="s">
        <v>292</v>
      </c>
      <c r="I66">
        <v>0</v>
      </c>
      <c r="K66" t="s">
        <v>31</v>
      </c>
      <c r="L66" t="s">
        <v>32</v>
      </c>
      <c r="M66" t="s">
        <v>290</v>
      </c>
      <c r="N66" t="s">
        <v>291</v>
      </c>
      <c r="P66" t="s">
        <v>33</v>
      </c>
      <c r="Q66" t="s">
        <v>34</v>
      </c>
      <c r="S66" t="s">
        <v>33</v>
      </c>
      <c r="T66" t="s">
        <v>34</v>
      </c>
      <c r="V66" t="s">
        <v>33</v>
      </c>
      <c r="W66" t="s">
        <v>34</v>
      </c>
      <c r="Y66" t="s">
        <v>33</v>
      </c>
      <c r="Z66" t="s">
        <v>34</v>
      </c>
      <c r="AA66" t="s">
        <v>92</v>
      </c>
      <c r="AB66" t="s">
        <v>36</v>
      </c>
      <c r="AC66">
        <v>45216913</v>
      </c>
      <c r="AD66" t="s">
        <v>93</v>
      </c>
      <c r="AE66" t="s">
        <v>291</v>
      </c>
      <c r="AF66">
        <v>9978044714</v>
      </c>
      <c r="AG66">
        <v>1297339</v>
      </c>
      <c r="AH66" t="s">
        <v>293</v>
      </c>
      <c r="AI66" t="s">
        <v>34</v>
      </c>
    </row>
    <row r="67" spans="1:35" x14ac:dyDescent="0.3">
      <c r="A67" s="1">
        <v>45307.096678240741</v>
      </c>
      <c r="B67">
        <v>8</v>
      </c>
      <c r="C67">
        <v>1</v>
      </c>
      <c r="D67" t="s">
        <v>26</v>
      </c>
      <c r="E67" t="s">
        <v>294</v>
      </c>
      <c r="F67" t="s">
        <v>295</v>
      </c>
      <c r="G67" t="s">
        <v>142</v>
      </c>
      <c r="H67" t="s">
        <v>296</v>
      </c>
      <c r="I67">
        <v>0</v>
      </c>
      <c r="K67" t="s">
        <v>31</v>
      </c>
      <c r="L67" t="s">
        <v>32</v>
      </c>
      <c r="M67" t="s">
        <v>294</v>
      </c>
      <c r="N67" t="s">
        <v>295</v>
      </c>
      <c r="P67" t="s">
        <v>33</v>
      </c>
      <c r="Q67" t="s">
        <v>34</v>
      </c>
      <c r="S67" t="s">
        <v>33</v>
      </c>
      <c r="T67" t="s">
        <v>34</v>
      </c>
      <c r="V67" t="s">
        <v>33</v>
      </c>
      <c r="W67" t="s">
        <v>34</v>
      </c>
      <c r="Y67" t="s">
        <v>33</v>
      </c>
      <c r="Z67" t="s">
        <v>34</v>
      </c>
      <c r="AA67" t="s">
        <v>35</v>
      </c>
      <c r="AB67" t="s">
        <v>36</v>
      </c>
      <c r="AC67">
        <v>48570658</v>
      </c>
      <c r="AD67" t="s">
        <v>37</v>
      </c>
      <c r="AE67" t="s">
        <v>295</v>
      </c>
      <c r="AF67">
        <v>85671469</v>
      </c>
      <c r="AG67">
        <v>1297340</v>
      </c>
      <c r="AH67" t="s">
        <v>38</v>
      </c>
      <c r="AI67" t="s">
        <v>34</v>
      </c>
    </row>
    <row r="68" spans="1:35" x14ac:dyDescent="0.3">
      <c r="A68" s="1">
        <v>45307.097395833334</v>
      </c>
      <c r="B68">
        <v>7</v>
      </c>
      <c r="C68">
        <v>1</v>
      </c>
      <c r="D68" t="s">
        <v>26</v>
      </c>
      <c r="E68" t="s">
        <v>297</v>
      </c>
      <c r="F68" t="s">
        <v>298</v>
      </c>
      <c r="G68" t="s">
        <v>131</v>
      </c>
      <c r="H68" t="s">
        <v>299</v>
      </c>
      <c r="I68">
        <v>0</v>
      </c>
      <c r="K68" t="s">
        <v>31</v>
      </c>
      <c r="L68" t="s">
        <v>32</v>
      </c>
      <c r="M68" t="s">
        <v>297</v>
      </c>
      <c r="N68" t="s">
        <v>298</v>
      </c>
      <c r="P68" t="s">
        <v>33</v>
      </c>
      <c r="Q68" t="s">
        <v>34</v>
      </c>
      <c r="S68" t="s">
        <v>33</v>
      </c>
      <c r="T68" t="s">
        <v>34</v>
      </c>
      <c r="V68" t="s">
        <v>33</v>
      </c>
      <c r="W68" t="s">
        <v>34</v>
      </c>
      <c r="Y68" t="s">
        <v>33</v>
      </c>
      <c r="Z68" t="s">
        <v>34</v>
      </c>
      <c r="AA68" t="s">
        <v>35</v>
      </c>
      <c r="AB68" t="s">
        <v>36</v>
      </c>
      <c r="AC68">
        <v>48563626</v>
      </c>
      <c r="AD68" t="s">
        <v>37</v>
      </c>
      <c r="AE68" t="s">
        <v>298</v>
      </c>
      <c r="AF68">
        <v>85671469</v>
      </c>
      <c r="AG68">
        <v>1297341</v>
      </c>
      <c r="AH68" t="s">
        <v>38</v>
      </c>
      <c r="AI68" t="s">
        <v>34</v>
      </c>
    </row>
    <row r="69" spans="1:35" x14ac:dyDescent="0.3">
      <c r="A69" s="1">
        <v>45307.100752314815</v>
      </c>
      <c r="B69">
        <v>5</v>
      </c>
      <c r="C69">
        <v>1</v>
      </c>
      <c r="D69" t="s">
        <v>26</v>
      </c>
      <c r="E69" t="s">
        <v>300</v>
      </c>
      <c r="F69" t="s">
        <v>301</v>
      </c>
      <c r="G69" t="s">
        <v>73</v>
      </c>
      <c r="H69" t="s">
        <v>302</v>
      </c>
      <c r="I69">
        <v>0</v>
      </c>
      <c r="J69" t="s">
        <v>303</v>
      </c>
      <c r="K69" t="s">
        <v>31</v>
      </c>
      <c r="L69" t="s">
        <v>44</v>
      </c>
      <c r="M69" t="s">
        <v>300</v>
      </c>
      <c r="N69" t="s">
        <v>301</v>
      </c>
      <c r="P69" t="s">
        <v>33</v>
      </c>
      <c r="Q69" t="s">
        <v>34</v>
      </c>
      <c r="S69" t="s">
        <v>33</v>
      </c>
      <c r="T69" t="s">
        <v>34</v>
      </c>
      <c r="V69" t="s">
        <v>33</v>
      </c>
      <c r="W69" t="s">
        <v>34</v>
      </c>
      <c r="Y69" t="s">
        <v>33</v>
      </c>
      <c r="Z69" t="s">
        <v>34</v>
      </c>
      <c r="AA69" t="s">
        <v>166</v>
      </c>
      <c r="AB69" t="s">
        <v>36</v>
      </c>
      <c r="AC69">
        <v>48569419</v>
      </c>
      <c r="AD69" t="s">
        <v>62</v>
      </c>
      <c r="AE69" t="s">
        <v>301</v>
      </c>
      <c r="AF69">
        <v>85671469</v>
      </c>
      <c r="AG69">
        <v>1297342</v>
      </c>
      <c r="AH69" t="s">
        <v>304</v>
      </c>
      <c r="AI69" t="s">
        <v>34</v>
      </c>
    </row>
    <row r="70" spans="1:35" x14ac:dyDescent="0.3">
      <c r="A70" s="1">
        <v>45307.104363425926</v>
      </c>
      <c r="B70">
        <v>5</v>
      </c>
      <c r="C70">
        <v>1</v>
      </c>
      <c r="D70" t="s">
        <v>26</v>
      </c>
      <c r="E70" t="s">
        <v>305</v>
      </c>
      <c r="F70" t="s">
        <v>306</v>
      </c>
      <c r="G70" t="s">
        <v>142</v>
      </c>
      <c r="H70" t="s">
        <v>307</v>
      </c>
      <c r="I70">
        <v>0</v>
      </c>
      <c r="K70" t="s">
        <v>31</v>
      </c>
      <c r="L70" t="s">
        <v>32</v>
      </c>
      <c r="M70" t="s">
        <v>305</v>
      </c>
      <c r="N70" t="s">
        <v>306</v>
      </c>
      <c r="P70" t="s">
        <v>33</v>
      </c>
      <c r="Q70" t="s">
        <v>34</v>
      </c>
      <c r="S70" t="s">
        <v>33</v>
      </c>
      <c r="T70" t="s">
        <v>34</v>
      </c>
      <c r="V70" t="s">
        <v>33</v>
      </c>
      <c r="W70" t="s">
        <v>34</v>
      </c>
      <c r="Y70" t="s">
        <v>33</v>
      </c>
      <c r="Z70" t="s">
        <v>34</v>
      </c>
      <c r="AA70" t="s">
        <v>35</v>
      </c>
      <c r="AB70" t="s">
        <v>36</v>
      </c>
      <c r="AC70">
        <v>48585469</v>
      </c>
      <c r="AD70" t="s">
        <v>37</v>
      </c>
      <c r="AE70" t="s">
        <v>306</v>
      </c>
      <c r="AF70">
        <v>85671469</v>
      </c>
      <c r="AG70">
        <v>1297343</v>
      </c>
      <c r="AH70" t="s">
        <v>38</v>
      </c>
      <c r="AI70" t="s">
        <v>34</v>
      </c>
    </row>
    <row r="71" spans="1:35" x14ac:dyDescent="0.3">
      <c r="A71" s="1">
        <v>45307.105254629627</v>
      </c>
      <c r="B71">
        <v>8</v>
      </c>
      <c r="C71">
        <v>1</v>
      </c>
      <c r="D71" t="s">
        <v>26</v>
      </c>
      <c r="E71" t="s">
        <v>308</v>
      </c>
      <c r="F71" t="s">
        <v>309</v>
      </c>
      <c r="G71" t="s">
        <v>50</v>
      </c>
      <c r="H71" t="s">
        <v>310</v>
      </c>
      <c r="I71">
        <v>0</v>
      </c>
      <c r="K71" t="s">
        <v>31</v>
      </c>
      <c r="L71" t="s">
        <v>32</v>
      </c>
      <c r="M71" t="s">
        <v>308</v>
      </c>
      <c r="N71" t="s">
        <v>309</v>
      </c>
      <c r="P71" t="s">
        <v>33</v>
      </c>
      <c r="Q71" t="s">
        <v>34</v>
      </c>
      <c r="S71" t="s">
        <v>33</v>
      </c>
      <c r="T71" t="s">
        <v>34</v>
      </c>
      <c r="V71" t="s">
        <v>33</v>
      </c>
      <c r="W71" t="s">
        <v>34</v>
      </c>
      <c r="Y71" t="s">
        <v>33</v>
      </c>
      <c r="Z71" t="s">
        <v>34</v>
      </c>
      <c r="AA71" t="s">
        <v>35</v>
      </c>
      <c r="AB71" t="s">
        <v>36</v>
      </c>
      <c r="AC71">
        <v>48586857</v>
      </c>
      <c r="AD71" t="s">
        <v>37</v>
      </c>
      <c r="AE71" t="s">
        <v>309</v>
      </c>
      <c r="AF71">
        <v>85671469</v>
      </c>
      <c r="AG71">
        <v>1297344</v>
      </c>
      <c r="AH71" t="s">
        <v>38</v>
      </c>
      <c r="AI71" t="s">
        <v>34</v>
      </c>
    </row>
    <row r="72" spans="1:35" x14ac:dyDescent="0.3">
      <c r="A72" s="1">
        <v>45307.105324074073</v>
      </c>
      <c r="B72">
        <v>6</v>
      </c>
      <c r="C72">
        <v>1</v>
      </c>
      <c r="D72" t="s">
        <v>26</v>
      </c>
      <c r="E72" t="s">
        <v>311</v>
      </c>
      <c r="F72" t="s">
        <v>312</v>
      </c>
      <c r="G72" t="s">
        <v>131</v>
      </c>
      <c r="H72" t="s">
        <v>313</v>
      </c>
      <c r="I72">
        <v>0</v>
      </c>
      <c r="K72" t="s">
        <v>31</v>
      </c>
      <c r="L72" t="s">
        <v>32</v>
      </c>
      <c r="M72" t="s">
        <v>311</v>
      </c>
      <c r="N72" t="s">
        <v>312</v>
      </c>
      <c r="P72" t="s">
        <v>33</v>
      </c>
      <c r="Q72" t="s">
        <v>34</v>
      </c>
      <c r="S72" t="s">
        <v>33</v>
      </c>
      <c r="T72" t="s">
        <v>34</v>
      </c>
      <c r="V72" t="s">
        <v>33</v>
      </c>
      <c r="W72" t="s">
        <v>34</v>
      </c>
      <c r="Y72" t="s">
        <v>33</v>
      </c>
      <c r="Z72" t="s">
        <v>34</v>
      </c>
      <c r="AA72" t="s">
        <v>35</v>
      </c>
      <c r="AB72" t="s">
        <v>36</v>
      </c>
      <c r="AC72">
        <v>48594757</v>
      </c>
      <c r="AD72" t="s">
        <v>37</v>
      </c>
      <c r="AE72" t="s">
        <v>312</v>
      </c>
      <c r="AF72">
        <v>85671469</v>
      </c>
      <c r="AG72">
        <v>1297345</v>
      </c>
      <c r="AH72" t="s">
        <v>38</v>
      </c>
      <c r="AI72" t="s">
        <v>34</v>
      </c>
    </row>
    <row r="73" spans="1:35" x14ac:dyDescent="0.3">
      <c r="A73" s="1">
        <v>45307.107048611113</v>
      </c>
      <c r="B73">
        <v>2</v>
      </c>
      <c r="C73">
        <v>1</v>
      </c>
      <c r="D73" t="s">
        <v>26</v>
      </c>
      <c r="E73" t="s">
        <v>314</v>
      </c>
      <c r="F73" t="s">
        <v>315</v>
      </c>
      <c r="G73" t="s">
        <v>142</v>
      </c>
      <c r="H73" t="s">
        <v>316</v>
      </c>
      <c r="I73">
        <v>0</v>
      </c>
      <c r="K73" t="s">
        <v>31</v>
      </c>
      <c r="L73" t="s">
        <v>32</v>
      </c>
      <c r="M73" t="s">
        <v>314</v>
      </c>
      <c r="N73" t="s">
        <v>315</v>
      </c>
      <c r="P73" t="s">
        <v>33</v>
      </c>
      <c r="Q73" t="s">
        <v>34</v>
      </c>
      <c r="S73" t="s">
        <v>33</v>
      </c>
      <c r="T73" t="s">
        <v>34</v>
      </c>
      <c r="V73" t="s">
        <v>33</v>
      </c>
      <c r="W73" t="s">
        <v>34</v>
      </c>
      <c r="Y73" t="s">
        <v>33</v>
      </c>
      <c r="Z73" t="s">
        <v>34</v>
      </c>
      <c r="AA73" t="s">
        <v>35</v>
      </c>
      <c r="AB73" t="s">
        <v>36</v>
      </c>
      <c r="AC73">
        <v>48589673</v>
      </c>
      <c r="AD73" t="s">
        <v>37</v>
      </c>
      <c r="AE73" t="s">
        <v>315</v>
      </c>
      <c r="AF73">
        <v>85671469</v>
      </c>
      <c r="AG73">
        <v>1297346</v>
      </c>
      <c r="AH73" t="s">
        <v>38</v>
      </c>
      <c r="AI73" t="s">
        <v>34</v>
      </c>
    </row>
    <row r="74" spans="1:35" x14ac:dyDescent="0.3">
      <c r="A74" s="1">
        <v>45307.109386574077</v>
      </c>
      <c r="B74">
        <v>8</v>
      </c>
      <c r="C74">
        <v>1</v>
      </c>
      <c r="D74" t="s">
        <v>26</v>
      </c>
      <c r="E74" t="s">
        <v>317</v>
      </c>
      <c r="F74" t="s">
        <v>318</v>
      </c>
      <c r="G74" t="s">
        <v>29</v>
      </c>
      <c r="H74" t="s">
        <v>319</v>
      </c>
      <c r="I74">
        <v>0</v>
      </c>
      <c r="K74" t="s">
        <v>31</v>
      </c>
      <c r="L74" t="s">
        <v>32</v>
      </c>
      <c r="M74" t="s">
        <v>317</v>
      </c>
      <c r="N74" t="s">
        <v>318</v>
      </c>
      <c r="P74" t="s">
        <v>33</v>
      </c>
      <c r="Q74" t="s">
        <v>34</v>
      </c>
      <c r="S74" t="s">
        <v>33</v>
      </c>
      <c r="T74" t="s">
        <v>34</v>
      </c>
      <c r="V74" t="s">
        <v>33</v>
      </c>
      <c r="W74" t="s">
        <v>34</v>
      </c>
      <c r="Y74" t="s">
        <v>33</v>
      </c>
      <c r="Z74" t="s">
        <v>34</v>
      </c>
      <c r="AA74" t="s">
        <v>35</v>
      </c>
      <c r="AB74" t="s">
        <v>36</v>
      </c>
      <c r="AC74">
        <v>48603049</v>
      </c>
      <c r="AD74" t="s">
        <v>37</v>
      </c>
      <c r="AE74" t="s">
        <v>318</v>
      </c>
      <c r="AF74">
        <v>85671469</v>
      </c>
      <c r="AG74">
        <v>1297347</v>
      </c>
      <c r="AH74" t="s">
        <v>38</v>
      </c>
      <c r="AI74" t="s">
        <v>34</v>
      </c>
    </row>
    <row r="75" spans="1:35" x14ac:dyDescent="0.3">
      <c r="A75" s="1">
        <v>45307.110243055555</v>
      </c>
      <c r="B75">
        <v>5</v>
      </c>
      <c r="C75">
        <v>1</v>
      </c>
      <c r="D75" t="s">
        <v>26</v>
      </c>
      <c r="E75" t="s">
        <v>320</v>
      </c>
      <c r="F75" t="s">
        <v>321</v>
      </c>
      <c r="G75" t="s">
        <v>90</v>
      </c>
      <c r="H75" t="s">
        <v>322</v>
      </c>
      <c r="I75">
        <v>0</v>
      </c>
      <c r="K75" t="s">
        <v>31</v>
      </c>
      <c r="L75" t="s">
        <v>32</v>
      </c>
      <c r="M75" t="s">
        <v>320</v>
      </c>
      <c r="N75" t="s">
        <v>321</v>
      </c>
      <c r="P75" t="s">
        <v>33</v>
      </c>
      <c r="Q75" t="s">
        <v>34</v>
      </c>
      <c r="S75" t="s">
        <v>33</v>
      </c>
      <c r="T75" t="s">
        <v>34</v>
      </c>
      <c r="V75" t="s">
        <v>33</v>
      </c>
      <c r="W75" t="s">
        <v>34</v>
      </c>
      <c r="Y75" t="s">
        <v>33</v>
      </c>
      <c r="Z75" t="s">
        <v>34</v>
      </c>
      <c r="AA75" t="s">
        <v>92</v>
      </c>
      <c r="AB75" t="s">
        <v>36</v>
      </c>
      <c r="AC75">
        <v>64837649</v>
      </c>
      <c r="AD75" t="s">
        <v>93</v>
      </c>
      <c r="AE75" t="s">
        <v>321</v>
      </c>
      <c r="AF75">
        <v>9978044714</v>
      </c>
      <c r="AG75">
        <v>1297348</v>
      </c>
      <c r="AH75" t="s">
        <v>323</v>
      </c>
      <c r="AI75" t="s">
        <v>34</v>
      </c>
    </row>
    <row r="76" spans="1:35" x14ac:dyDescent="0.3">
      <c r="A76" s="1">
        <v>45307.110312500001</v>
      </c>
      <c r="B76">
        <v>6</v>
      </c>
      <c r="C76">
        <v>1</v>
      </c>
      <c r="D76" t="s">
        <v>26</v>
      </c>
      <c r="E76" t="s">
        <v>324</v>
      </c>
      <c r="F76" t="s">
        <v>325</v>
      </c>
      <c r="G76" t="s">
        <v>90</v>
      </c>
      <c r="H76" t="s">
        <v>326</v>
      </c>
      <c r="I76">
        <v>0</v>
      </c>
      <c r="K76" t="s">
        <v>31</v>
      </c>
      <c r="L76" t="s">
        <v>32</v>
      </c>
      <c r="M76" t="s">
        <v>324</v>
      </c>
      <c r="N76" t="s">
        <v>325</v>
      </c>
      <c r="P76" t="s">
        <v>33</v>
      </c>
      <c r="Q76" t="s">
        <v>34</v>
      </c>
      <c r="S76" t="s">
        <v>33</v>
      </c>
      <c r="T76" t="s">
        <v>34</v>
      </c>
      <c r="V76" t="s">
        <v>33</v>
      </c>
      <c r="W76" t="s">
        <v>34</v>
      </c>
      <c r="Y76" t="s">
        <v>33</v>
      </c>
      <c r="Z76" t="s">
        <v>34</v>
      </c>
      <c r="AA76" t="s">
        <v>92</v>
      </c>
      <c r="AB76" t="s">
        <v>36</v>
      </c>
      <c r="AC76">
        <v>52351407</v>
      </c>
      <c r="AD76" t="s">
        <v>93</v>
      </c>
      <c r="AE76" t="s">
        <v>325</v>
      </c>
      <c r="AF76">
        <v>9978044714</v>
      </c>
      <c r="AG76">
        <v>1297349</v>
      </c>
      <c r="AH76" t="s">
        <v>327</v>
      </c>
      <c r="AI76" t="s">
        <v>34</v>
      </c>
    </row>
    <row r="77" spans="1:35" x14ac:dyDescent="0.3">
      <c r="A77" s="1">
        <v>45307.111863425926</v>
      </c>
      <c r="B77">
        <v>8</v>
      </c>
      <c r="C77">
        <v>1</v>
      </c>
      <c r="D77" t="s">
        <v>26</v>
      </c>
      <c r="E77" t="s">
        <v>328</v>
      </c>
      <c r="F77" t="s">
        <v>329</v>
      </c>
      <c r="G77" t="s">
        <v>50</v>
      </c>
      <c r="H77" t="s">
        <v>330</v>
      </c>
      <c r="I77">
        <v>0</v>
      </c>
      <c r="K77" t="s">
        <v>31</v>
      </c>
      <c r="L77" t="s">
        <v>32</v>
      </c>
      <c r="M77" t="s">
        <v>328</v>
      </c>
      <c r="N77" t="s">
        <v>329</v>
      </c>
      <c r="P77" t="s">
        <v>33</v>
      </c>
      <c r="Q77" t="s">
        <v>34</v>
      </c>
      <c r="S77" t="s">
        <v>33</v>
      </c>
      <c r="T77" t="s">
        <v>34</v>
      </c>
      <c r="V77" t="s">
        <v>33</v>
      </c>
      <c r="W77" t="s">
        <v>34</v>
      </c>
      <c r="Y77" t="s">
        <v>33</v>
      </c>
      <c r="Z77" t="s">
        <v>34</v>
      </c>
      <c r="AA77" t="s">
        <v>35</v>
      </c>
      <c r="AB77" t="s">
        <v>36</v>
      </c>
      <c r="AC77">
        <v>48614314</v>
      </c>
      <c r="AD77" t="s">
        <v>37</v>
      </c>
      <c r="AE77" t="s">
        <v>329</v>
      </c>
      <c r="AF77">
        <v>85671469</v>
      </c>
      <c r="AG77">
        <v>1297350</v>
      </c>
      <c r="AH77" t="s">
        <v>128</v>
      </c>
      <c r="AI77" t="s">
        <v>34</v>
      </c>
    </row>
    <row r="78" spans="1:35" x14ac:dyDescent="0.3">
      <c r="A78" s="1">
        <v>45307.112349537034</v>
      </c>
      <c r="B78">
        <v>5</v>
      </c>
      <c r="C78">
        <v>1</v>
      </c>
      <c r="D78" t="s">
        <v>26</v>
      </c>
      <c r="E78" t="s">
        <v>331</v>
      </c>
      <c r="F78" t="s">
        <v>332</v>
      </c>
      <c r="G78" t="s">
        <v>131</v>
      </c>
      <c r="H78" t="s">
        <v>333</v>
      </c>
      <c r="I78">
        <v>0</v>
      </c>
      <c r="K78" t="s">
        <v>31</v>
      </c>
      <c r="L78" t="s">
        <v>32</v>
      </c>
      <c r="M78" t="s">
        <v>331</v>
      </c>
      <c r="N78" t="s">
        <v>332</v>
      </c>
      <c r="P78" t="s">
        <v>33</v>
      </c>
      <c r="Q78" t="s">
        <v>34</v>
      </c>
      <c r="S78" t="s">
        <v>33</v>
      </c>
      <c r="T78" t="s">
        <v>34</v>
      </c>
      <c r="V78" t="s">
        <v>33</v>
      </c>
      <c r="W78" t="s">
        <v>34</v>
      </c>
      <c r="Y78" t="s">
        <v>33</v>
      </c>
      <c r="Z78" t="s">
        <v>34</v>
      </c>
      <c r="AA78" t="s">
        <v>35</v>
      </c>
      <c r="AB78" t="s">
        <v>36</v>
      </c>
      <c r="AC78">
        <v>48607386</v>
      </c>
      <c r="AD78" t="s">
        <v>37</v>
      </c>
      <c r="AE78" t="s">
        <v>332</v>
      </c>
      <c r="AF78">
        <v>85671469</v>
      </c>
      <c r="AG78">
        <v>1297351</v>
      </c>
      <c r="AH78" t="s">
        <v>38</v>
      </c>
      <c r="AI78" t="s">
        <v>34</v>
      </c>
    </row>
    <row r="79" spans="1:35" x14ac:dyDescent="0.3">
      <c r="A79" s="1">
        <v>45307.11278935185</v>
      </c>
      <c r="B79">
        <v>6</v>
      </c>
      <c r="C79">
        <v>1</v>
      </c>
      <c r="D79" t="s">
        <v>26</v>
      </c>
      <c r="E79" t="s">
        <v>334</v>
      </c>
      <c r="F79" t="s">
        <v>335</v>
      </c>
      <c r="G79" t="s">
        <v>142</v>
      </c>
      <c r="H79" t="s">
        <v>336</v>
      </c>
      <c r="I79">
        <v>0</v>
      </c>
      <c r="K79" t="s">
        <v>31</v>
      </c>
      <c r="L79" t="s">
        <v>32</v>
      </c>
      <c r="M79" t="s">
        <v>334</v>
      </c>
      <c r="N79" t="s">
        <v>335</v>
      </c>
      <c r="P79" t="s">
        <v>33</v>
      </c>
      <c r="Q79" t="s">
        <v>34</v>
      </c>
      <c r="S79" t="s">
        <v>33</v>
      </c>
      <c r="T79" t="s">
        <v>34</v>
      </c>
      <c r="V79" t="s">
        <v>33</v>
      </c>
      <c r="W79" t="s">
        <v>34</v>
      </c>
      <c r="Y79" t="s">
        <v>33</v>
      </c>
      <c r="Z79" t="s">
        <v>34</v>
      </c>
      <c r="AA79" t="s">
        <v>35</v>
      </c>
      <c r="AB79" t="s">
        <v>36</v>
      </c>
      <c r="AC79">
        <v>48608016</v>
      </c>
      <c r="AD79" t="s">
        <v>37</v>
      </c>
      <c r="AE79" t="s">
        <v>335</v>
      </c>
      <c r="AF79">
        <v>85671469</v>
      </c>
      <c r="AG79">
        <v>1297352</v>
      </c>
      <c r="AH79" t="s">
        <v>38</v>
      </c>
      <c r="AI79" t="s">
        <v>34</v>
      </c>
    </row>
    <row r="80" spans="1:35" x14ac:dyDescent="0.3">
      <c r="A80" s="1">
        <v>45307.113611111112</v>
      </c>
      <c r="B80">
        <v>8</v>
      </c>
      <c r="C80">
        <v>1</v>
      </c>
      <c r="D80" t="s">
        <v>26</v>
      </c>
      <c r="E80" t="s">
        <v>337</v>
      </c>
      <c r="F80" t="s">
        <v>338</v>
      </c>
      <c r="G80" t="s">
        <v>50</v>
      </c>
      <c r="H80" t="s">
        <v>339</v>
      </c>
      <c r="I80">
        <v>0</v>
      </c>
      <c r="K80" t="s">
        <v>31</v>
      </c>
      <c r="L80" t="s">
        <v>32</v>
      </c>
      <c r="M80" t="s">
        <v>337</v>
      </c>
      <c r="N80" t="s">
        <v>338</v>
      </c>
      <c r="P80" t="s">
        <v>33</v>
      </c>
      <c r="Q80" t="s">
        <v>34</v>
      </c>
      <c r="S80" t="s">
        <v>33</v>
      </c>
      <c r="T80" t="s">
        <v>34</v>
      </c>
      <c r="V80" t="s">
        <v>33</v>
      </c>
      <c r="W80" t="s">
        <v>34</v>
      </c>
      <c r="Y80" t="s">
        <v>33</v>
      </c>
      <c r="Z80" t="s">
        <v>34</v>
      </c>
      <c r="AA80" t="s">
        <v>35</v>
      </c>
      <c r="AB80" t="s">
        <v>36</v>
      </c>
      <c r="AC80">
        <v>48609153</v>
      </c>
      <c r="AD80" t="s">
        <v>37</v>
      </c>
      <c r="AE80" t="s">
        <v>338</v>
      </c>
      <c r="AF80">
        <v>85671469</v>
      </c>
      <c r="AG80">
        <v>1297353</v>
      </c>
      <c r="AH80" t="s">
        <v>38</v>
      </c>
      <c r="AI80" t="s">
        <v>34</v>
      </c>
    </row>
    <row r="81" spans="1:35" x14ac:dyDescent="0.3">
      <c r="A81" s="1">
        <v>45307.114328703705</v>
      </c>
      <c r="B81">
        <v>7</v>
      </c>
      <c r="C81">
        <v>1</v>
      </c>
      <c r="D81" t="s">
        <v>26</v>
      </c>
      <c r="E81" t="s">
        <v>340</v>
      </c>
      <c r="F81" t="s">
        <v>341</v>
      </c>
      <c r="G81" t="s">
        <v>131</v>
      </c>
      <c r="H81" t="s">
        <v>342</v>
      </c>
      <c r="I81">
        <v>0</v>
      </c>
      <c r="K81" t="s">
        <v>31</v>
      </c>
      <c r="L81" t="s">
        <v>32</v>
      </c>
      <c r="M81" t="s">
        <v>340</v>
      </c>
      <c r="N81" t="s">
        <v>341</v>
      </c>
      <c r="P81" t="s">
        <v>33</v>
      </c>
      <c r="Q81" t="s">
        <v>34</v>
      </c>
      <c r="S81" t="s">
        <v>33</v>
      </c>
      <c r="T81" t="s">
        <v>34</v>
      </c>
      <c r="V81" t="s">
        <v>33</v>
      </c>
      <c r="W81" t="s">
        <v>34</v>
      </c>
      <c r="Y81" t="s">
        <v>33</v>
      </c>
      <c r="Z81" t="s">
        <v>34</v>
      </c>
      <c r="AA81" t="s">
        <v>35</v>
      </c>
      <c r="AB81" t="s">
        <v>36</v>
      </c>
      <c r="AC81">
        <v>48620104</v>
      </c>
      <c r="AD81" t="s">
        <v>37</v>
      </c>
      <c r="AE81" t="s">
        <v>341</v>
      </c>
      <c r="AF81">
        <v>85671469</v>
      </c>
      <c r="AG81">
        <v>1297354</v>
      </c>
      <c r="AH81" t="s">
        <v>343</v>
      </c>
      <c r="AI81" t="s">
        <v>34</v>
      </c>
    </row>
    <row r="82" spans="1:35" x14ac:dyDescent="0.3">
      <c r="A82" s="1">
        <v>45307.117118055554</v>
      </c>
      <c r="B82">
        <v>7</v>
      </c>
      <c r="C82">
        <v>1</v>
      </c>
      <c r="D82" t="s">
        <v>26</v>
      </c>
      <c r="E82" t="s">
        <v>344</v>
      </c>
      <c r="F82" t="s">
        <v>345</v>
      </c>
      <c r="G82" t="s">
        <v>90</v>
      </c>
      <c r="H82" t="s">
        <v>346</v>
      </c>
      <c r="I82">
        <v>0</v>
      </c>
      <c r="K82" t="s">
        <v>31</v>
      </c>
      <c r="L82" t="s">
        <v>32</v>
      </c>
      <c r="M82" t="s">
        <v>344</v>
      </c>
      <c r="N82" t="s">
        <v>345</v>
      </c>
      <c r="P82" t="s">
        <v>33</v>
      </c>
      <c r="Q82" t="s">
        <v>34</v>
      </c>
      <c r="S82" t="s">
        <v>33</v>
      </c>
      <c r="T82" t="s">
        <v>34</v>
      </c>
      <c r="V82" t="s">
        <v>33</v>
      </c>
      <c r="W82" t="s">
        <v>34</v>
      </c>
      <c r="Y82" t="s">
        <v>33</v>
      </c>
      <c r="Z82" t="s">
        <v>34</v>
      </c>
      <c r="AA82" t="s">
        <v>92</v>
      </c>
      <c r="AB82" t="s">
        <v>36</v>
      </c>
      <c r="AC82">
        <v>23516046</v>
      </c>
      <c r="AD82" t="s">
        <v>93</v>
      </c>
      <c r="AE82" t="s">
        <v>345</v>
      </c>
      <c r="AF82">
        <v>9978044714</v>
      </c>
      <c r="AG82">
        <v>1297355</v>
      </c>
      <c r="AH82" t="s">
        <v>347</v>
      </c>
      <c r="AI82" t="s">
        <v>34</v>
      </c>
    </row>
    <row r="83" spans="1:35" x14ac:dyDescent="0.3">
      <c r="A83" s="1">
        <v>45307.117800925924</v>
      </c>
      <c r="B83">
        <v>4</v>
      </c>
      <c r="C83">
        <v>1</v>
      </c>
      <c r="D83" t="s">
        <v>26</v>
      </c>
      <c r="E83" t="s">
        <v>348</v>
      </c>
      <c r="F83" t="s">
        <v>349</v>
      </c>
      <c r="G83" t="s">
        <v>142</v>
      </c>
      <c r="H83" t="s">
        <v>350</v>
      </c>
      <c r="I83">
        <v>0</v>
      </c>
      <c r="K83" t="s">
        <v>31</v>
      </c>
      <c r="L83" t="s">
        <v>32</v>
      </c>
      <c r="M83" t="s">
        <v>348</v>
      </c>
      <c r="N83" t="s">
        <v>349</v>
      </c>
      <c r="P83" t="s">
        <v>33</v>
      </c>
      <c r="Q83" t="s">
        <v>34</v>
      </c>
      <c r="S83" t="s">
        <v>33</v>
      </c>
      <c r="T83" t="s">
        <v>34</v>
      </c>
      <c r="V83" t="s">
        <v>33</v>
      </c>
      <c r="W83" t="s">
        <v>34</v>
      </c>
      <c r="Y83" t="s">
        <v>33</v>
      </c>
      <c r="Z83" t="s">
        <v>34</v>
      </c>
      <c r="AA83" t="s">
        <v>35</v>
      </c>
      <c r="AB83" t="s">
        <v>36</v>
      </c>
      <c r="AC83">
        <v>48624822</v>
      </c>
      <c r="AD83" t="s">
        <v>37</v>
      </c>
      <c r="AE83" t="s">
        <v>349</v>
      </c>
      <c r="AF83">
        <v>85671469</v>
      </c>
      <c r="AG83">
        <v>1297356</v>
      </c>
      <c r="AH83" t="s">
        <v>38</v>
      </c>
      <c r="AI83" t="s">
        <v>34</v>
      </c>
    </row>
    <row r="84" spans="1:35" x14ac:dyDescent="0.3">
      <c r="A84" s="1">
        <v>45307.118055555555</v>
      </c>
      <c r="B84">
        <v>5</v>
      </c>
      <c r="C84">
        <v>1</v>
      </c>
      <c r="D84" t="s">
        <v>26</v>
      </c>
      <c r="E84" t="s">
        <v>351</v>
      </c>
      <c r="F84" t="s">
        <v>352</v>
      </c>
      <c r="G84" t="s">
        <v>142</v>
      </c>
      <c r="H84" t="s">
        <v>353</v>
      </c>
      <c r="I84">
        <v>0</v>
      </c>
      <c r="K84" t="s">
        <v>31</v>
      </c>
      <c r="L84" t="s">
        <v>32</v>
      </c>
      <c r="M84" t="s">
        <v>351</v>
      </c>
      <c r="N84" t="s">
        <v>352</v>
      </c>
      <c r="P84" t="s">
        <v>33</v>
      </c>
      <c r="Q84" t="s">
        <v>34</v>
      </c>
      <c r="S84" t="s">
        <v>33</v>
      </c>
      <c r="T84" t="s">
        <v>34</v>
      </c>
      <c r="V84" t="s">
        <v>33</v>
      </c>
      <c r="W84" t="s">
        <v>34</v>
      </c>
      <c r="Y84" t="s">
        <v>33</v>
      </c>
      <c r="Z84" t="s">
        <v>34</v>
      </c>
      <c r="AA84" t="s">
        <v>35</v>
      </c>
      <c r="AB84" t="s">
        <v>36</v>
      </c>
      <c r="AC84">
        <v>48632594</v>
      </c>
      <c r="AD84" t="s">
        <v>37</v>
      </c>
      <c r="AE84" t="s">
        <v>352</v>
      </c>
      <c r="AF84">
        <v>85671469</v>
      </c>
      <c r="AG84">
        <v>1297357</v>
      </c>
      <c r="AH84" t="s">
        <v>150</v>
      </c>
      <c r="AI84" t="s">
        <v>34</v>
      </c>
    </row>
    <row r="85" spans="1:35" x14ac:dyDescent="0.3">
      <c r="A85" s="1">
        <v>45307.118622685186</v>
      </c>
      <c r="B85">
        <v>3</v>
      </c>
      <c r="C85">
        <v>1</v>
      </c>
      <c r="D85" t="s">
        <v>26</v>
      </c>
      <c r="E85" t="s">
        <v>354</v>
      </c>
      <c r="F85" t="s">
        <v>355</v>
      </c>
      <c r="G85" t="s">
        <v>131</v>
      </c>
      <c r="H85" t="s">
        <v>356</v>
      </c>
      <c r="I85">
        <v>0</v>
      </c>
      <c r="K85" t="s">
        <v>31</v>
      </c>
      <c r="L85" t="s">
        <v>32</v>
      </c>
      <c r="M85" t="s">
        <v>354</v>
      </c>
      <c r="N85" t="s">
        <v>355</v>
      </c>
      <c r="P85" t="s">
        <v>33</v>
      </c>
      <c r="Q85" t="s">
        <v>34</v>
      </c>
      <c r="S85" t="s">
        <v>33</v>
      </c>
      <c r="T85" t="s">
        <v>34</v>
      </c>
      <c r="V85" t="s">
        <v>33</v>
      </c>
      <c r="W85" t="s">
        <v>34</v>
      </c>
      <c r="Y85" t="s">
        <v>33</v>
      </c>
      <c r="Z85" t="s">
        <v>34</v>
      </c>
      <c r="AA85" t="s">
        <v>35</v>
      </c>
      <c r="AB85" t="s">
        <v>36</v>
      </c>
      <c r="AC85">
        <v>48633352</v>
      </c>
      <c r="AD85" t="s">
        <v>37</v>
      </c>
      <c r="AE85" t="s">
        <v>355</v>
      </c>
      <c r="AF85">
        <v>85671469</v>
      </c>
      <c r="AG85">
        <v>1297358</v>
      </c>
      <c r="AH85" t="s">
        <v>38</v>
      </c>
      <c r="AI85" t="s">
        <v>34</v>
      </c>
    </row>
    <row r="86" spans="1:35" x14ac:dyDescent="0.3">
      <c r="A86" s="1">
        <v>45307.119490740741</v>
      </c>
      <c r="B86">
        <v>5</v>
      </c>
      <c r="C86">
        <v>1</v>
      </c>
      <c r="D86" t="s">
        <v>26</v>
      </c>
      <c r="E86" t="s">
        <v>357</v>
      </c>
      <c r="F86" t="s">
        <v>358</v>
      </c>
      <c r="G86" t="s">
        <v>131</v>
      </c>
      <c r="H86" t="s">
        <v>359</v>
      </c>
      <c r="I86">
        <v>0</v>
      </c>
      <c r="K86" t="s">
        <v>31</v>
      </c>
      <c r="L86" t="s">
        <v>32</v>
      </c>
      <c r="M86" t="s">
        <v>357</v>
      </c>
      <c r="N86" t="s">
        <v>358</v>
      </c>
      <c r="P86" t="s">
        <v>33</v>
      </c>
      <c r="Q86" t="s">
        <v>34</v>
      </c>
      <c r="S86" t="s">
        <v>33</v>
      </c>
      <c r="T86" t="s">
        <v>34</v>
      </c>
      <c r="V86" t="s">
        <v>33</v>
      </c>
      <c r="W86" t="s">
        <v>34</v>
      </c>
      <c r="Y86" t="s">
        <v>33</v>
      </c>
      <c r="Z86" t="s">
        <v>34</v>
      </c>
      <c r="AA86" t="s">
        <v>35</v>
      </c>
      <c r="AB86" t="s">
        <v>36</v>
      </c>
      <c r="AC86">
        <v>48627098</v>
      </c>
      <c r="AD86" t="s">
        <v>37</v>
      </c>
      <c r="AE86" t="s">
        <v>358</v>
      </c>
      <c r="AF86">
        <v>85671469</v>
      </c>
      <c r="AG86">
        <v>1297359</v>
      </c>
      <c r="AH86" t="s">
        <v>360</v>
      </c>
      <c r="AI86" t="s">
        <v>34</v>
      </c>
    </row>
    <row r="87" spans="1:35" x14ac:dyDescent="0.3">
      <c r="A87" s="1">
        <v>45307.12158564815</v>
      </c>
      <c r="B87">
        <v>5</v>
      </c>
      <c r="C87">
        <v>1</v>
      </c>
      <c r="D87" t="s">
        <v>26</v>
      </c>
      <c r="E87" t="s">
        <v>361</v>
      </c>
      <c r="F87" t="s">
        <v>362</v>
      </c>
      <c r="G87" t="s">
        <v>90</v>
      </c>
      <c r="H87" t="s">
        <v>363</v>
      </c>
      <c r="I87">
        <v>0</v>
      </c>
      <c r="K87" t="s">
        <v>31</v>
      </c>
      <c r="L87" t="s">
        <v>32</v>
      </c>
      <c r="M87" t="s">
        <v>361</v>
      </c>
      <c r="N87" t="s">
        <v>362</v>
      </c>
      <c r="P87" t="s">
        <v>33</v>
      </c>
      <c r="Q87" t="s">
        <v>34</v>
      </c>
      <c r="S87" t="s">
        <v>33</v>
      </c>
      <c r="T87" t="s">
        <v>34</v>
      </c>
      <c r="V87" t="s">
        <v>33</v>
      </c>
      <c r="W87" t="s">
        <v>34</v>
      </c>
      <c r="Y87" t="s">
        <v>33</v>
      </c>
      <c r="Z87" t="s">
        <v>34</v>
      </c>
      <c r="AA87" t="s">
        <v>92</v>
      </c>
      <c r="AB87" t="s">
        <v>36</v>
      </c>
      <c r="AC87">
        <v>48675030</v>
      </c>
      <c r="AD87" t="s">
        <v>93</v>
      </c>
      <c r="AE87" t="s">
        <v>362</v>
      </c>
      <c r="AF87">
        <v>9978044714</v>
      </c>
      <c r="AG87">
        <v>1297360</v>
      </c>
      <c r="AH87" t="s">
        <v>78</v>
      </c>
      <c r="AI87" t="s">
        <v>34</v>
      </c>
    </row>
    <row r="88" spans="1:35" x14ac:dyDescent="0.3">
      <c r="A88" s="1">
        <v>45307.124398148146</v>
      </c>
      <c r="B88">
        <v>5</v>
      </c>
      <c r="C88">
        <v>1</v>
      </c>
      <c r="D88" t="s">
        <v>26</v>
      </c>
      <c r="E88" t="s">
        <v>364</v>
      </c>
      <c r="F88" t="s">
        <v>365</v>
      </c>
      <c r="G88" t="s">
        <v>90</v>
      </c>
      <c r="H88" t="s">
        <v>366</v>
      </c>
      <c r="I88">
        <v>0</v>
      </c>
      <c r="K88" t="s">
        <v>31</v>
      </c>
      <c r="L88" t="s">
        <v>32</v>
      </c>
      <c r="M88" t="s">
        <v>364</v>
      </c>
      <c r="N88" t="s">
        <v>365</v>
      </c>
      <c r="P88" t="s">
        <v>33</v>
      </c>
      <c r="Q88" t="s">
        <v>34</v>
      </c>
      <c r="S88" t="s">
        <v>33</v>
      </c>
      <c r="T88" t="s">
        <v>34</v>
      </c>
      <c r="V88" t="s">
        <v>33</v>
      </c>
      <c r="W88" t="s">
        <v>34</v>
      </c>
      <c r="Y88" t="s">
        <v>33</v>
      </c>
      <c r="Z88" t="s">
        <v>34</v>
      </c>
      <c r="AA88" t="s">
        <v>92</v>
      </c>
      <c r="AB88" t="s">
        <v>36</v>
      </c>
      <c r="AC88">
        <v>48732131</v>
      </c>
      <c r="AD88" t="s">
        <v>93</v>
      </c>
      <c r="AE88" t="s">
        <v>365</v>
      </c>
      <c r="AF88">
        <v>9978044714</v>
      </c>
      <c r="AG88">
        <v>1297361</v>
      </c>
      <c r="AH88" t="s">
        <v>128</v>
      </c>
      <c r="AI88" t="s">
        <v>34</v>
      </c>
    </row>
    <row r="89" spans="1:35" x14ac:dyDescent="0.3">
      <c r="A89" s="1">
        <v>45307.125185185185</v>
      </c>
      <c r="B89">
        <v>8</v>
      </c>
      <c r="C89">
        <v>1</v>
      </c>
      <c r="D89" t="s">
        <v>26</v>
      </c>
      <c r="E89" t="s">
        <v>367</v>
      </c>
      <c r="F89" t="s">
        <v>368</v>
      </c>
      <c r="G89" t="s">
        <v>90</v>
      </c>
      <c r="H89" t="s">
        <v>369</v>
      </c>
      <c r="I89">
        <v>0</v>
      </c>
      <c r="K89" t="s">
        <v>31</v>
      </c>
      <c r="L89" t="s">
        <v>32</v>
      </c>
      <c r="M89" t="s">
        <v>367</v>
      </c>
      <c r="N89" t="s">
        <v>368</v>
      </c>
      <c r="P89" t="s">
        <v>33</v>
      </c>
      <c r="Q89" t="s">
        <v>34</v>
      </c>
      <c r="S89" t="s">
        <v>33</v>
      </c>
      <c r="T89" t="s">
        <v>34</v>
      </c>
      <c r="V89" t="s">
        <v>33</v>
      </c>
      <c r="W89" t="s">
        <v>34</v>
      </c>
      <c r="Y89" t="s">
        <v>33</v>
      </c>
      <c r="Z89" t="s">
        <v>34</v>
      </c>
      <c r="AA89" t="s">
        <v>92</v>
      </c>
      <c r="AB89" t="s">
        <v>36</v>
      </c>
      <c r="AC89">
        <v>68042109</v>
      </c>
      <c r="AD89" t="s">
        <v>93</v>
      </c>
      <c r="AE89" t="s">
        <v>368</v>
      </c>
      <c r="AF89">
        <v>9978044714</v>
      </c>
      <c r="AG89">
        <v>1297362</v>
      </c>
      <c r="AH89" t="s">
        <v>128</v>
      </c>
      <c r="AI89" t="s">
        <v>34</v>
      </c>
    </row>
    <row r="90" spans="1:35" x14ac:dyDescent="0.3">
      <c r="A90" s="1">
        <v>45307.127060185187</v>
      </c>
      <c r="B90">
        <v>5</v>
      </c>
      <c r="C90">
        <v>1</v>
      </c>
      <c r="D90" t="s">
        <v>26</v>
      </c>
      <c r="E90" t="s">
        <v>370</v>
      </c>
      <c r="F90" t="s">
        <v>371</v>
      </c>
      <c r="G90" t="s">
        <v>142</v>
      </c>
      <c r="H90" t="s">
        <v>372</v>
      </c>
      <c r="I90">
        <v>0</v>
      </c>
      <c r="K90" t="s">
        <v>31</v>
      </c>
      <c r="L90" t="s">
        <v>32</v>
      </c>
      <c r="M90" t="s">
        <v>370</v>
      </c>
      <c r="N90" t="s">
        <v>371</v>
      </c>
      <c r="P90" t="s">
        <v>33</v>
      </c>
      <c r="Q90" t="s">
        <v>34</v>
      </c>
      <c r="S90" t="s">
        <v>33</v>
      </c>
      <c r="T90" t="s">
        <v>34</v>
      </c>
      <c r="V90" t="s">
        <v>33</v>
      </c>
      <c r="W90" t="s">
        <v>34</v>
      </c>
      <c r="Y90" t="s">
        <v>33</v>
      </c>
      <c r="Z90" t="s">
        <v>34</v>
      </c>
      <c r="AA90" t="s">
        <v>35</v>
      </c>
      <c r="AB90" t="s">
        <v>36</v>
      </c>
      <c r="AC90">
        <v>48646821</v>
      </c>
      <c r="AD90" t="s">
        <v>37</v>
      </c>
      <c r="AE90" t="s">
        <v>371</v>
      </c>
      <c r="AF90">
        <v>85671469</v>
      </c>
      <c r="AG90">
        <v>1297363</v>
      </c>
      <c r="AH90" t="s">
        <v>373</v>
      </c>
      <c r="AI90" t="s">
        <v>34</v>
      </c>
    </row>
    <row r="91" spans="1:35" x14ac:dyDescent="0.3">
      <c r="A91" s="1">
        <v>45307.127372685187</v>
      </c>
      <c r="B91">
        <v>4</v>
      </c>
      <c r="C91">
        <v>1</v>
      </c>
      <c r="D91" t="s">
        <v>26</v>
      </c>
      <c r="E91" t="s">
        <v>374</v>
      </c>
      <c r="F91" t="s">
        <v>375</v>
      </c>
      <c r="G91" t="s">
        <v>50</v>
      </c>
      <c r="H91" t="s">
        <v>376</v>
      </c>
      <c r="I91">
        <v>0</v>
      </c>
      <c r="K91" t="s">
        <v>31</v>
      </c>
      <c r="L91" t="s">
        <v>32</v>
      </c>
      <c r="M91" t="s">
        <v>374</v>
      </c>
      <c r="N91" t="s">
        <v>375</v>
      </c>
      <c r="P91" t="s">
        <v>33</v>
      </c>
      <c r="Q91" t="s">
        <v>34</v>
      </c>
      <c r="S91" t="s">
        <v>33</v>
      </c>
      <c r="T91" t="s">
        <v>34</v>
      </c>
      <c r="V91" t="s">
        <v>33</v>
      </c>
      <c r="W91" t="s">
        <v>34</v>
      </c>
      <c r="Y91" t="s">
        <v>33</v>
      </c>
      <c r="Z91" t="s">
        <v>34</v>
      </c>
      <c r="AA91" t="s">
        <v>35</v>
      </c>
      <c r="AB91" t="s">
        <v>36</v>
      </c>
      <c r="AC91">
        <v>48654134</v>
      </c>
      <c r="AD91" t="s">
        <v>37</v>
      </c>
      <c r="AE91" t="s">
        <v>375</v>
      </c>
      <c r="AF91">
        <v>85671469</v>
      </c>
      <c r="AG91">
        <v>1297364</v>
      </c>
      <c r="AH91" t="s">
        <v>38</v>
      </c>
      <c r="AI91" t="s">
        <v>34</v>
      </c>
    </row>
    <row r="92" spans="1:35" x14ac:dyDescent="0.3">
      <c r="A92" s="1">
        <v>45307.127974537034</v>
      </c>
      <c r="B92">
        <v>4</v>
      </c>
      <c r="C92">
        <v>1</v>
      </c>
      <c r="D92" t="s">
        <v>26</v>
      </c>
      <c r="E92" t="s">
        <v>377</v>
      </c>
      <c r="F92" t="s">
        <v>378</v>
      </c>
      <c r="G92" t="s">
        <v>41</v>
      </c>
      <c r="H92">
        <f>---0--4145</f>
        <v>4145</v>
      </c>
      <c r="I92">
        <v>0</v>
      </c>
      <c r="J92" t="s">
        <v>42</v>
      </c>
      <c r="K92" t="s">
        <v>43</v>
      </c>
      <c r="L92" t="s">
        <v>44</v>
      </c>
      <c r="M92" t="s">
        <v>377</v>
      </c>
      <c r="N92" t="s">
        <v>378</v>
      </c>
      <c r="P92" t="s">
        <v>33</v>
      </c>
      <c r="Q92" t="s">
        <v>34</v>
      </c>
      <c r="S92" t="s">
        <v>33</v>
      </c>
      <c r="T92" t="s">
        <v>34</v>
      </c>
      <c r="V92" t="s">
        <v>33</v>
      </c>
      <c r="W92" t="s">
        <v>34</v>
      </c>
      <c r="Y92" t="s">
        <v>33</v>
      </c>
      <c r="Z92" t="s">
        <v>34</v>
      </c>
      <c r="AA92" t="s">
        <v>379</v>
      </c>
      <c r="AB92" t="s">
        <v>36</v>
      </c>
      <c r="AC92">
        <v>48654842</v>
      </c>
      <c r="AD92" t="s">
        <v>62</v>
      </c>
      <c r="AE92" t="s">
        <v>378</v>
      </c>
      <c r="AF92">
        <v>85671469</v>
      </c>
      <c r="AG92">
        <v>1297365</v>
      </c>
      <c r="AH92" t="s">
        <v>38</v>
      </c>
      <c r="AI92" t="s">
        <v>34</v>
      </c>
    </row>
    <row r="93" spans="1:35" x14ac:dyDescent="0.3">
      <c r="A93" s="1">
        <v>45307.128599537034</v>
      </c>
      <c r="B93">
        <v>5</v>
      </c>
      <c r="C93">
        <v>1</v>
      </c>
      <c r="D93" t="s">
        <v>26</v>
      </c>
      <c r="E93" t="s">
        <v>380</v>
      </c>
      <c r="F93" t="s">
        <v>381</v>
      </c>
      <c r="G93" t="s">
        <v>142</v>
      </c>
      <c r="H93" t="s">
        <v>382</v>
      </c>
      <c r="I93">
        <v>0</v>
      </c>
      <c r="K93" t="s">
        <v>31</v>
      </c>
      <c r="L93" t="s">
        <v>32</v>
      </c>
      <c r="M93" t="s">
        <v>380</v>
      </c>
      <c r="N93" t="s">
        <v>381</v>
      </c>
      <c r="P93" t="s">
        <v>33</v>
      </c>
      <c r="Q93" t="s">
        <v>34</v>
      </c>
      <c r="S93" t="s">
        <v>33</v>
      </c>
      <c r="T93" t="s">
        <v>34</v>
      </c>
      <c r="V93" t="s">
        <v>33</v>
      </c>
      <c r="W93" t="s">
        <v>34</v>
      </c>
      <c r="Y93" t="s">
        <v>33</v>
      </c>
      <c r="Z93" t="s">
        <v>34</v>
      </c>
      <c r="AA93" t="s">
        <v>35</v>
      </c>
      <c r="AB93" t="s">
        <v>36</v>
      </c>
      <c r="AC93">
        <v>48655600</v>
      </c>
      <c r="AD93" t="s">
        <v>37</v>
      </c>
      <c r="AE93" t="s">
        <v>381</v>
      </c>
      <c r="AF93">
        <v>85671469</v>
      </c>
      <c r="AG93">
        <v>1297366</v>
      </c>
      <c r="AH93" t="s">
        <v>383</v>
      </c>
      <c r="AI93" t="s">
        <v>34</v>
      </c>
    </row>
    <row r="94" spans="1:35" x14ac:dyDescent="0.3">
      <c r="A94" s="1">
        <v>45307.128842592596</v>
      </c>
      <c r="B94">
        <v>8</v>
      </c>
      <c r="C94">
        <v>1</v>
      </c>
      <c r="D94" t="s">
        <v>26</v>
      </c>
      <c r="E94" t="s">
        <v>384</v>
      </c>
      <c r="F94" t="s">
        <v>385</v>
      </c>
      <c r="G94" t="s">
        <v>73</v>
      </c>
      <c r="H94" t="s">
        <v>386</v>
      </c>
      <c r="I94">
        <v>0</v>
      </c>
      <c r="J94" t="s">
        <v>387</v>
      </c>
      <c r="K94" t="s">
        <v>31</v>
      </c>
      <c r="L94" t="s">
        <v>44</v>
      </c>
      <c r="M94" t="s">
        <v>384</v>
      </c>
      <c r="N94" t="s">
        <v>385</v>
      </c>
      <c r="P94" t="s">
        <v>33</v>
      </c>
      <c r="Q94" t="s">
        <v>34</v>
      </c>
      <c r="S94" t="s">
        <v>33</v>
      </c>
      <c r="T94" t="s">
        <v>34</v>
      </c>
      <c r="V94" t="s">
        <v>33</v>
      </c>
      <c r="W94" t="s">
        <v>34</v>
      </c>
      <c r="Y94" t="s">
        <v>33</v>
      </c>
      <c r="Z94" t="s">
        <v>34</v>
      </c>
      <c r="AA94" t="s">
        <v>137</v>
      </c>
      <c r="AB94" t="s">
        <v>36</v>
      </c>
      <c r="AC94">
        <v>48655867</v>
      </c>
      <c r="AD94" t="s">
        <v>138</v>
      </c>
      <c r="AE94" t="s">
        <v>385</v>
      </c>
      <c r="AF94">
        <v>85671469</v>
      </c>
      <c r="AG94">
        <v>1297367</v>
      </c>
      <c r="AH94" t="s">
        <v>139</v>
      </c>
      <c r="AI94" t="s">
        <v>34</v>
      </c>
    </row>
    <row r="95" spans="1:35" x14ac:dyDescent="0.3">
      <c r="A95" s="1">
        <v>45307.13071759259</v>
      </c>
      <c r="B95">
        <v>8</v>
      </c>
      <c r="C95">
        <v>1</v>
      </c>
      <c r="D95" t="s">
        <v>26</v>
      </c>
      <c r="E95" t="s">
        <v>388</v>
      </c>
      <c r="F95" t="s">
        <v>389</v>
      </c>
      <c r="G95" t="s">
        <v>142</v>
      </c>
      <c r="H95" t="s">
        <v>390</v>
      </c>
      <c r="I95">
        <v>0</v>
      </c>
      <c r="K95" t="s">
        <v>31</v>
      </c>
      <c r="L95" t="s">
        <v>32</v>
      </c>
      <c r="M95" t="s">
        <v>388</v>
      </c>
      <c r="N95" t="s">
        <v>389</v>
      </c>
      <c r="P95" t="s">
        <v>33</v>
      </c>
      <c r="Q95" t="s">
        <v>34</v>
      </c>
      <c r="S95" t="s">
        <v>33</v>
      </c>
      <c r="T95" t="s">
        <v>34</v>
      </c>
      <c r="V95" t="s">
        <v>33</v>
      </c>
      <c r="W95" t="s">
        <v>34</v>
      </c>
      <c r="Y95" t="s">
        <v>33</v>
      </c>
      <c r="Z95" t="s">
        <v>34</v>
      </c>
      <c r="AA95" t="s">
        <v>35</v>
      </c>
      <c r="AB95" t="s">
        <v>36</v>
      </c>
      <c r="AC95">
        <v>48661399</v>
      </c>
      <c r="AD95" t="s">
        <v>37</v>
      </c>
      <c r="AE95" t="s">
        <v>389</v>
      </c>
      <c r="AF95">
        <v>85671469</v>
      </c>
      <c r="AG95">
        <v>1297368</v>
      </c>
      <c r="AH95" t="s">
        <v>38</v>
      </c>
      <c r="AI95" t="s">
        <v>34</v>
      </c>
    </row>
    <row r="96" spans="1:35" x14ac:dyDescent="0.3">
      <c r="A96" s="1">
        <v>45307.130914351852</v>
      </c>
      <c r="B96">
        <v>5</v>
      </c>
      <c r="C96">
        <v>1</v>
      </c>
      <c r="D96" t="s">
        <v>26</v>
      </c>
      <c r="E96" t="s">
        <v>391</v>
      </c>
      <c r="F96" t="s">
        <v>392</v>
      </c>
      <c r="G96" t="s">
        <v>50</v>
      </c>
      <c r="H96" t="s">
        <v>393</v>
      </c>
      <c r="I96">
        <v>0</v>
      </c>
      <c r="K96" t="s">
        <v>31</v>
      </c>
      <c r="L96" t="s">
        <v>32</v>
      </c>
      <c r="M96" t="s">
        <v>391</v>
      </c>
      <c r="N96" t="s">
        <v>392</v>
      </c>
      <c r="P96" t="s">
        <v>33</v>
      </c>
      <c r="Q96" t="s">
        <v>34</v>
      </c>
      <c r="S96" t="s">
        <v>33</v>
      </c>
      <c r="T96" t="s">
        <v>34</v>
      </c>
      <c r="V96" t="s">
        <v>33</v>
      </c>
      <c r="W96" t="s">
        <v>34</v>
      </c>
      <c r="Y96" t="s">
        <v>33</v>
      </c>
      <c r="Z96" t="s">
        <v>34</v>
      </c>
      <c r="AA96" t="s">
        <v>35</v>
      </c>
      <c r="AB96" t="s">
        <v>36</v>
      </c>
      <c r="AC96">
        <v>48658302</v>
      </c>
      <c r="AD96" t="s">
        <v>37</v>
      </c>
      <c r="AE96" t="s">
        <v>392</v>
      </c>
      <c r="AF96">
        <v>85671469</v>
      </c>
      <c r="AG96">
        <v>1297369</v>
      </c>
      <c r="AH96" t="s">
        <v>257</v>
      </c>
      <c r="AI96" t="s">
        <v>34</v>
      </c>
    </row>
    <row r="97" spans="1:35" x14ac:dyDescent="0.3">
      <c r="A97" s="1">
        <v>45307.132372685184</v>
      </c>
      <c r="B97">
        <v>6</v>
      </c>
      <c r="C97">
        <v>1</v>
      </c>
      <c r="D97" t="s">
        <v>26</v>
      </c>
      <c r="E97" t="s">
        <v>394</v>
      </c>
      <c r="F97" t="s">
        <v>395</v>
      </c>
      <c r="G97" t="s">
        <v>29</v>
      </c>
      <c r="H97" t="s">
        <v>396</v>
      </c>
      <c r="I97">
        <v>0</v>
      </c>
      <c r="K97" t="s">
        <v>31</v>
      </c>
      <c r="L97" t="s">
        <v>32</v>
      </c>
      <c r="M97" t="s">
        <v>394</v>
      </c>
      <c r="N97" t="s">
        <v>395</v>
      </c>
      <c r="P97" t="s">
        <v>33</v>
      </c>
      <c r="Q97" t="s">
        <v>34</v>
      </c>
      <c r="S97" t="s">
        <v>33</v>
      </c>
      <c r="T97" t="s">
        <v>34</v>
      </c>
      <c r="V97" t="s">
        <v>33</v>
      </c>
      <c r="W97" t="s">
        <v>34</v>
      </c>
      <c r="Y97" t="s">
        <v>33</v>
      </c>
      <c r="Z97" t="s">
        <v>34</v>
      </c>
      <c r="AA97" t="s">
        <v>35</v>
      </c>
      <c r="AB97" t="s">
        <v>36</v>
      </c>
      <c r="AC97">
        <v>48663497</v>
      </c>
      <c r="AD97" t="s">
        <v>37</v>
      </c>
      <c r="AE97" t="s">
        <v>395</v>
      </c>
      <c r="AF97">
        <v>85671469</v>
      </c>
      <c r="AG97">
        <v>1297370</v>
      </c>
      <c r="AH97" t="s">
        <v>38</v>
      </c>
      <c r="AI97" t="s">
        <v>34</v>
      </c>
    </row>
    <row r="98" spans="1:35" x14ac:dyDescent="0.3">
      <c r="A98" s="1">
        <v>45307.135185185187</v>
      </c>
      <c r="B98">
        <v>5</v>
      </c>
      <c r="C98">
        <v>1</v>
      </c>
      <c r="D98" t="s">
        <v>26</v>
      </c>
      <c r="E98" t="s">
        <v>397</v>
      </c>
      <c r="F98" t="s">
        <v>398</v>
      </c>
      <c r="G98" t="s">
        <v>29</v>
      </c>
      <c r="H98" t="s">
        <v>399</v>
      </c>
      <c r="I98">
        <v>0</v>
      </c>
      <c r="K98" t="s">
        <v>31</v>
      </c>
      <c r="L98" t="s">
        <v>32</v>
      </c>
      <c r="M98" t="s">
        <v>397</v>
      </c>
      <c r="N98" t="s">
        <v>398</v>
      </c>
      <c r="P98" t="s">
        <v>33</v>
      </c>
      <c r="Q98" t="s">
        <v>34</v>
      </c>
      <c r="S98" t="s">
        <v>33</v>
      </c>
      <c r="T98" t="s">
        <v>34</v>
      </c>
      <c r="V98" t="s">
        <v>33</v>
      </c>
      <c r="W98" t="s">
        <v>34</v>
      </c>
      <c r="Y98" t="s">
        <v>33</v>
      </c>
      <c r="Z98" t="s">
        <v>34</v>
      </c>
      <c r="AA98" t="s">
        <v>35</v>
      </c>
      <c r="AB98" t="s">
        <v>36</v>
      </c>
      <c r="AC98">
        <v>48666770</v>
      </c>
      <c r="AD98" t="s">
        <v>37</v>
      </c>
      <c r="AE98" t="s">
        <v>398</v>
      </c>
      <c r="AF98">
        <v>85671469</v>
      </c>
      <c r="AG98">
        <v>1297371</v>
      </c>
      <c r="AH98" t="s">
        <v>400</v>
      </c>
      <c r="AI98" t="s">
        <v>34</v>
      </c>
    </row>
    <row r="99" spans="1:35" x14ac:dyDescent="0.3">
      <c r="A99" s="1">
        <v>45307.136412037034</v>
      </c>
      <c r="B99">
        <v>6</v>
      </c>
      <c r="C99">
        <v>1</v>
      </c>
      <c r="D99" t="s">
        <v>26</v>
      </c>
      <c r="E99" t="s">
        <v>401</v>
      </c>
      <c r="F99" t="s">
        <v>402</v>
      </c>
      <c r="G99" t="s">
        <v>142</v>
      </c>
      <c r="H99" t="s">
        <v>403</v>
      </c>
      <c r="I99">
        <v>0</v>
      </c>
      <c r="K99" t="s">
        <v>31</v>
      </c>
      <c r="L99" t="s">
        <v>32</v>
      </c>
      <c r="M99" t="s">
        <v>401</v>
      </c>
      <c r="N99" t="s">
        <v>402</v>
      </c>
      <c r="P99" t="s">
        <v>33</v>
      </c>
      <c r="Q99" t="s">
        <v>34</v>
      </c>
      <c r="S99" t="s">
        <v>33</v>
      </c>
      <c r="T99" t="s">
        <v>34</v>
      </c>
      <c r="V99" t="s">
        <v>33</v>
      </c>
      <c r="W99" t="s">
        <v>34</v>
      </c>
      <c r="Y99" t="s">
        <v>33</v>
      </c>
      <c r="Z99" t="s">
        <v>34</v>
      </c>
      <c r="AA99" t="s">
        <v>35</v>
      </c>
      <c r="AB99" t="s">
        <v>36</v>
      </c>
      <c r="AC99">
        <v>48674510</v>
      </c>
      <c r="AD99" t="s">
        <v>37</v>
      </c>
      <c r="AE99" t="s">
        <v>402</v>
      </c>
      <c r="AF99">
        <v>85671469</v>
      </c>
      <c r="AG99">
        <v>1297372</v>
      </c>
      <c r="AH99" t="s">
        <v>286</v>
      </c>
      <c r="AI99" t="s">
        <v>34</v>
      </c>
    </row>
    <row r="100" spans="1:35" x14ac:dyDescent="0.3">
      <c r="A100" s="1">
        <v>45307.14099537037</v>
      </c>
      <c r="B100">
        <v>5</v>
      </c>
      <c r="C100">
        <v>1</v>
      </c>
      <c r="D100" t="s">
        <v>26</v>
      </c>
      <c r="E100" t="s">
        <v>404</v>
      </c>
      <c r="F100" t="s">
        <v>405</v>
      </c>
      <c r="G100" t="s">
        <v>131</v>
      </c>
      <c r="H100" t="s">
        <v>406</v>
      </c>
      <c r="I100">
        <v>0</v>
      </c>
      <c r="K100" t="s">
        <v>31</v>
      </c>
      <c r="L100" t="s">
        <v>32</v>
      </c>
      <c r="M100" t="s">
        <v>404</v>
      </c>
      <c r="N100" t="s">
        <v>405</v>
      </c>
      <c r="P100" t="s">
        <v>33</v>
      </c>
      <c r="Q100" t="s">
        <v>34</v>
      </c>
      <c r="S100" t="s">
        <v>33</v>
      </c>
      <c r="T100" t="s">
        <v>34</v>
      </c>
      <c r="V100" t="s">
        <v>33</v>
      </c>
      <c r="W100" t="s">
        <v>34</v>
      </c>
      <c r="Y100" t="s">
        <v>33</v>
      </c>
      <c r="Z100" t="s">
        <v>34</v>
      </c>
      <c r="AA100" t="s">
        <v>35</v>
      </c>
      <c r="AB100" t="s">
        <v>36</v>
      </c>
      <c r="AC100">
        <v>48683378</v>
      </c>
      <c r="AD100" t="s">
        <v>37</v>
      </c>
      <c r="AE100" t="s">
        <v>405</v>
      </c>
      <c r="AF100">
        <v>85671469</v>
      </c>
      <c r="AG100">
        <v>1297373</v>
      </c>
      <c r="AH100" t="s">
        <v>38</v>
      </c>
      <c r="AI100" t="s">
        <v>34</v>
      </c>
    </row>
    <row r="101" spans="1:35" x14ac:dyDescent="0.3">
      <c r="A101" s="1">
        <v>45307.141400462962</v>
      </c>
      <c r="B101">
        <v>2</v>
      </c>
      <c r="C101">
        <v>1</v>
      </c>
      <c r="D101" t="s">
        <v>26</v>
      </c>
      <c r="E101" t="s">
        <v>407</v>
      </c>
      <c r="F101" t="s">
        <v>408</v>
      </c>
      <c r="G101" t="s">
        <v>41</v>
      </c>
      <c r="H101">
        <f>---0--2515</f>
        <v>2515</v>
      </c>
      <c r="I101">
        <v>0</v>
      </c>
      <c r="J101" t="s">
        <v>42</v>
      </c>
      <c r="K101" t="s">
        <v>43</v>
      </c>
      <c r="L101" t="s">
        <v>44</v>
      </c>
      <c r="M101" t="s">
        <v>407</v>
      </c>
      <c r="N101" t="s">
        <v>408</v>
      </c>
      <c r="P101" t="s">
        <v>33</v>
      </c>
      <c r="Q101" t="s">
        <v>34</v>
      </c>
      <c r="S101" t="s">
        <v>33</v>
      </c>
      <c r="T101" t="s">
        <v>34</v>
      </c>
      <c r="V101" t="s">
        <v>33</v>
      </c>
      <c r="W101" t="s">
        <v>34</v>
      </c>
      <c r="Y101" t="s">
        <v>33</v>
      </c>
      <c r="Z101" t="s">
        <v>34</v>
      </c>
      <c r="AA101" t="s">
        <v>409</v>
      </c>
      <c r="AB101" t="s">
        <v>36</v>
      </c>
      <c r="AC101">
        <v>70845842</v>
      </c>
      <c r="AD101" t="s">
        <v>410</v>
      </c>
      <c r="AE101" t="s">
        <v>408</v>
      </c>
      <c r="AF101">
        <v>795990586</v>
      </c>
      <c r="AG101">
        <v>1297374</v>
      </c>
      <c r="AH101" t="s">
        <v>38</v>
      </c>
      <c r="AI101" t="s">
        <v>34</v>
      </c>
    </row>
    <row r="102" spans="1:35" x14ac:dyDescent="0.3">
      <c r="A102" s="1">
        <v>45307.141469907408</v>
      </c>
      <c r="B102">
        <v>6</v>
      </c>
      <c r="C102">
        <v>1</v>
      </c>
      <c r="D102" t="s">
        <v>26</v>
      </c>
      <c r="E102" t="s">
        <v>411</v>
      </c>
      <c r="F102" t="s">
        <v>412</v>
      </c>
      <c r="G102" t="s">
        <v>29</v>
      </c>
      <c r="H102" t="s">
        <v>413</v>
      </c>
      <c r="I102">
        <v>0</v>
      </c>
      <c r="K102" t="s">
        <v>31</v>
      </c>
      <c r="L102" t="s">
        <v>32</v>
      </c>
      <c r="M102" t="s">
        <v>411</v>
      </c>
      <c r="N102" t="s">
        <v>412</v>
      </c>
      <c r="P102" t="s">
        <v>33</v>
      </c>
      <c r="Q102" t="s">
        <v>34</v>
      </c>
      <c r="S102" t="s">
        <v>33</v>
      </c>
      <c r="T102" t="s">
        <v>34</v>
      </c>
      <c r="V102" t="s">
        <v>33</v>
      </c>
      <c r="W102" t="s">
        <v>34</v>
      </c>
      <c r="Y102" t="s">
        <v>33</v>
      </c>
      <c r="Z102" t="s">
        <v>34</v>
      </c>
      <c r="AA102" t="s">
        <v>35</v>
      </c>
      <c r="AB102" t="s">
        <v>36</v>
      </c>
      <c r="AC102">
        <v>48683941</v>
      </c>
      <c r="AD102" t="s">
        <v>37</v>
      </c>
      <c r="AE102" t="s">
        <v>412</v>
      </c>
      <c r="AF102">
        <v>85671469</v>
      </c>
      <c r="AG102">
        <v>1297375</v>
      </c>
      <c r="AH102" t="s">
        <v>99</v>
      </c>
      <c r="AI102" t="s">
        <v>34</v>
      </c>
    </row>
    <row r="103" spans="1:35" x14ac:dyDescent="0.3">
      <c r="A103" s="1">
        <v>45307.142638888887</v>
      </c>
      <c r="B103">
        <v>8</v>
      </c>
      <c r="C103">
        <v>1</v>
      </c>
      <c r="D103" t="s">
        <v>26</v>
      </c>
      <c r="E103" t="s">
        <v>414</v>
      </c>
      <c r="F103" t="s">
        <v>415</v>
      </c>
      <c r="G103" t="s">
        <v>131</v>
      </c>
      <c r="H103" t="s">
        <v>416</v>
      </c>
      <c r="I103">
        <v>0</v>
      </c>
      <c r="K103" t="s">
        <v>43</v>
      </c>
      <c r="L103" t="s">
        <v>32</v>
      </c>
      <c r="M103" t="s">
        <v>414</v>
      </c>
      <c r="N103" t="s">
        <v>415</v>
      </c>
      <c r="P103" t="s">
        <v>33</v>
      </c>
      <c r="Q103" t="s">
        <v>34</v>
      </c>
      <c r="S103" t="s">
        <v>33</v>
      </c>
      <c r="T103" t="s">
        <v>34</v>
      </c>
      <c r="V103" t="s">
        <v>33</v>
      </c>
      <c r="W103" t="s">
        <v>34</v>
      </c>
      <c r="Y103" t="s">
        <v>33</v>
      </c>
      <c r="Z103" t="s">
        <v>34</v>
      </c>
      <c r="AA103" t="s">
        <v>35</v>
      </c>
      <c r="AB103" t="s">
        <v>36</v>
      </c>
      <c r="AC103">
        <v>48691542</v>
      </c>
      <c r="AD103" t="s">
        <v>37</v>
      </c>
      <c r="AE103" t="s">
        <v>415</v>
      </c>
      <c r="AF103">
        <v>85671469</v>
      </c>
      <c r="AG103">
        <v>1297376</v>
      </c>
      <c r="AH103" t="s">
        <v>38</v>
      </c>
      <c r="AI103" t="s">
        <v>34</v>
      </c>
    </row>
    <row r="104" spans="1:35" x14ac:dyDescent="0.3">
      <c r="A104" s="1">
        <v>45307.143252314818</v>
      </c>
      <c r="B104">
        <v>7</v>
      </c>
      <c r="C104">
        <v>1</v>
      </c>
      <c r="D104" t="s">
        <v>26</v>
      </c>
      <c r="E104" t="s">
        <v>417</v>
      </c>
      <c r="F104" t="s">
        <v>418</v>
      </c>
      <c r="G104" t="s">
        <v>131</v>
      </c>
      <c r="H104" t="s">
        <v>419</v>
      </c>
      <c r="I104">
        <v>0</v>
      </c>
      <c r="K104" t="s">
        <v>31</v>
      </c>
      <c r="L104" t="s">
        <v>32</v>
      </c>
      <c r="M104" t="s">
        <v>417</v>
      </c>
      <c r="N104" t="s">
        <v>418</v>
      </c>
      <c r="P104" t="s">
        <v>33</v>
      </c>
      <c r="Q104" t="s">
        <v>34</v>
      </c>
      <c r="S104" t="s">
        <v>33</v>
      </c>
      <c r="T104" t="s">
        <v>34</v>
      </c>
      <c r="V104" t="s">
        <v>33</v>
      </c>
      <c r="W104" t="s">
        <v>34</v>
      </c>
      <c r="Y104" t="s">
        <v>33</v>
      </c>
      <c r="Z104" t="s">
        <v>34</v>
      </c>
      <c r="AA104" t="s">
        <v>35</v>
      </c>
      <c r="AB104" t="s">
        <v>36</v>
      </c>
      <c r="AC104">
        <v>48692209</v>
      </c>
      <c r="AD104" t="s">
        <v>37</v>
      </c>
      <c r="AE104" t="s">
        <v>418</v>
      </c>
      <c r="AF104">
        <v>85671469</v>
      </c>
      <c r="AG104">
        <v>1297377</v>
      </c>
      <c r="AH104" t="s">
        <v>420</v>
      </c>
      <c r="AI104" t="s">
        <v>34</v>
      </c>
    </row>
    <row r="105" spans="1:35" x14ac:dyDescent="0.3">
      <c r="A105" s="1">
        <v>45307.145949074074</v>
      </c>
      <c r="B105">
        <v>5</v>
      </c>
      <c r="C105">
        <v>1</v>
      </c>
      <c r="D105" t="s">
        <v>26</v>
      </c>
      <c r="E105" t="s">
        <v>421</v>
      </c>
      <c r="F105" t="s">
        <v>422</v>
      </c>
      <c r="G105" t="s">
        <v>142</v>
      </c>
      <c r="H105" t="s">
        <v>423</v>
      </c>
      <c r="I105">
        <v>0</v>
      </c>
      <c r="K105" t="s">
        <v>31</v>
      </c>
      <c r="L105" t="s">
        <v>32</v>
      </c>
      <c r="M105" t="s">
        <v>421</v>
      </c>
      <c r="N105" t="s">
        <v>422</v>
      </c>
      <c r="P105" t="s">
        <v>33</v>
      </c>
      <c r="Q105" t="s">
        <v>34</v>
      </c>
      <c r="S105" t="s">
        <v>33</v>
      </c>
      <c r="T105" t="s">
        <v>34</v>
      </c>
      <c r="V105" t="s">
        <v>33</v>
      </c>
      <c r="W105" t="s">
        <v>34</v>
      </c>
      <c r="Y105" t="s">
        <v>33</v>
      </c>
      <c r="Z105" t="s">
        <v>34</v>
      </c>
      <c r="AA105" t="s">
        <v>35</v>
      </c>
      <c r="AB105" t="s">
        <v>36</v>
      </c>
      <c r="AC105">
        <v>48689040</v>
      </c>
      <c r="AD105" t="s">
        <v>37</v>
      </c>
      <c r="AE105" t="s">
        <v>422</v>
      </c>
      <c r="AF105">
        <v>85671469</v>
      </c>
      <c r="AG105">
        <v>1297378</v>
      </c>
      <c r="AH105" t="s">
        <v>99</v>
      </c>
      <c r="AI105" t="s">
        <v>34</v>
      </c>
    </row>
    <row r="106" spans="1:35" x14ac:dyDescent="0.3">
      <c r="A106" s="1">
        <v>45307.146018518521</v>
      </c>
      <c r="B106">
        <v>8</v>
      </c>
      <c r="C106">
        <v>1</v>
      </c>
      <c r="D106" t="s">
        <v>26</v>
      </c>
      <c r="E106" t="s">
        <v>424</v>
      </c>
      <c r="F106" t="s">
        <v>425</v>
      </c>
      <c r="G106" t="s">
        <v>90</v>
      </c>
      <c r="H106" t="s">
        <v>426</v>
      </c>
      <c r="I106">
        <v>0</v>
      </c>
      <c r="K106" t="s">
        <v>31</v>
      </c>
      <c r="L106" t="s">
        <v>32</v>
      </c>
      <c r="M106" t="s">
        <v>424</v>
      </c>
      <c r="N106" t="s">
        <v>425</v>
      </c>
      <c r="P106" t="s">
        <v>33</v>
      </c>
      <c r="Q106" t="s">
        <v>34</v>
      </c>
      <c r="S106" t="s">
        <v>33</v>
      </c>
      <c r="T106" t="s">
        <v>34</v>
      </c>
      <c r="V106" t="s">
        <v>33</v>
      </c>
      <c r="W106" t="s">
        <v>34</v>
      </c>
      <c r="Y106" t="s">
        <v>33</v>
      </c>
      <c r="Z106" t="s">
        <v>34</v>
      </c>
      <c r="AA106" t="s">
        <v>92</v>
      </c>
      <c r="AB106" t="s">
        <v>36</v>
      </c>
      <c r="AC106">
        <v>41447020</v>
      </c>
      <c r="AD106" t="s">
        <v>93</v>
      </c>
      <c r="AE106" t="s">
        <v>425</v>
      </c>
      <c r="AF106">
        <v>9978044714</v>
      </c>
      <c r="AG106">
        <v>1297379</v>
      </c>
      <c r="AH106" t="s">
        <v>427</v>
      </c>
      <c r="AI106" t="s">
        <v>34</v>
      </c>
    </row>
    <row r="107" spans="1:35" x14ac:dyDescent="0.3">
      <c r="A107" s="1">
        <v>45307.146793981483</v>
      </c>
      <c r="B107">
        <v>6</v>
      </c>
      <c r="C107">
        <v>1</v>
      </c>
      <c r="D107" t="s">
        <v>26</v>
      </c>
      <c r="E107" t="s">
        <v>428</v>
      </c>
      <c r="F107" t="s">
        <v>429</v>
      </c>
      <c r="G107" t="s">
        <v>50</v>
      </c>
      <c r="H107" t="s">
        <v>430</v>
      </c>
      <c r="I107">
        <v>0</v>
      </c>
      <c r="K107" t="s">
        <v>31</v>
      </c>
      <c r="L107" t="s">
        <v>32</v>
      </c>
      <c r="M107" t="s">
        <v>428</v>
      </c>
      <c r="N107" t="s">
        <v>429</v>
      </c>
      <c r="P107" t="s">
        <v>33</v>
      </c>
      <c r="Q107" t="s">
        <v>34</v>
      </c>
      <c r="S107" t="s">
        <v>33</v>
      </c>
      <c r="T107" t="s">
        <v>34</v>
      </c>
      <c r="V107" t="s">
        <v>33</v>
      </c>
      <c r="W107" t="s">
        <v>34</v>
      </c>
      <c r="Y107" t="s">
        <v>33</v>
      </c>
      <c r="Z107" t="s">
        <v>34</v>
      </c>
      <c r="AA107" t="s">
        <v>35</v>
      </c>
      <c r="AB107" t="s">
        <v>36</v>
      </c>
      <c r="AC107">
        <v>48689954</v>
      </c>
      <c r="AD107" t="s">
        <v>37</v>
      </c>
      <c r="AE107" t="s">
        <v>429</v>
      </c>
      <c r="AF107">
        <v>85671469</v>
      </c>
      <c r="AG107">
        <v>1297380</v>
      </c>
      <c r="AH107" t="s">
        <v>175</v>
      </c>
      <c r="AI107" t="s">
        <v>34</v>
      </c>
    </row>
    <row r="108" spans="1:35" x14ac:dyDescent="0.3">
      <c r="A108" s="1">
        <v>45307.149560185186</v>
      </c>
      <c r="B108">
        <v>5</v>
      </c>
      <c r="C108">
        <v>1</v>
      </c>
      <c r="D108" t="s">
        <v>26</v>
      </c>
      <c r="E108" t="s">
        <v>431</v>
      </c>
      <c r="F108" t="s">
        <v>432</v>
      </c>
      <c r="G108" t="s">
        <v>90</v>
      </c>
      <c r="H108" t="s">
        <v>433</v>
      </c>
      <c r="I108">
        <v>0</v>
      </c>
      <c r="K108" t="s">
        <v>31</v>
      </c>
      <c r="L108" t="s">
        <v>32</v>
      </c>
      <c r="M108" t="s">
        <v>431</v>
      </c>
      <c r="N108" t="s">
        <v>432</v>
      </c>
      <c r="P108" t="s">
        <v>33</v>
      </c>
      <c r="Q108" t="s">
        <v>34</v>
      </c>
      <c r="S108" t="s">
        <v>33</v>
      </c>
      <c r="T108" t="s">
        <v>34</v>
      </c>
      <c r="V108" t="s">
        <v>33</v>
      </c>
      <c r="W108" t="s">
        <v>34</v>
      </c>
      <c r="Y108" t="s">
        <v>33</v>
      </c>
      <c r="Z108" t="s">
        <v>34</v>
      </c>
      <c r="AA108" t="s">
        <v>92</v>
      </c>
      <c r="AB108" t="s">
        <v>36</v>
      </c>
      <c r="AC108">
        <v>20473352</v>
      </c>
      <c r="AD108" t="s">
        <v>93</v>
      </c>
      <c r="AE108" t="s">
        <v>432</v>
      </c>
      <c r="AF108">
        <v>9978044714</v>
      </c>
      <c r="AG108">
        <v>1297381</v>
      </c>
      <c r="AH108" t="s">
        <v>347</v>
      </c>
      <c r="AI108" t="s">
        <v>34</v>
      </c>
    </row>
    <row r="109" spans="1:35" x14ac:dyDescent="0.3">
      <c r="A109" s="1">
        <v>45307.151203703703</v>
      </c>
      <c r="B109">
        <v>6</v>
      </c>
      <c r="C109">
        <v>1</v>
      </c>
      <c r="D109" t="s">
        <v>26</v>
      </c>
      <c r="E109" t="s">
        <v>434</v>
      </c>
      <c r="F109" t="s">
        <v>435</v>
      </c>
      <c r="G109" t="s">
        <v>41</v>
      </c>
      <c r="H109">
        <f>---0--5550</f>
        <v>5550</v>
      </c>
      <c r="I109">
        <v>0</v>
      </c>
      <c r="J109" t="s">
        <v>42</v>
      </c>
      <c r="K109" t="s">
        <v>43</v>
      </c>
      <c r="L109" t="s">
        <v>44</v>
      </c>
      <c r="M109" t="s">
        <v>434</v>
      </c>
      <c r="N109" t="s">
        <v>435</v>
      </c>
      <c r="P109" t="s">
        <v>33</v>
      </c>
      <c r="Q109" t="s">
        <v>34</v>
      </c>
      <c r="S109" t="s">
        <v>33</v>
      </c>
      <c r="T109" t="s">
        <v>34</v>
      </c>
      <c r="V109" t="s">
        <v>33</v>
      </c>
      <c r="W109" t="s">
        <v>34</v>
      </c>
      <c r="Y109" t="s">
        <v>33</v>
      </c>
      <c r="Z109" t="s">
        <v>34</v>
      </c>
      <c r="AA109" t="s">
        <v>436</v>
      </c>
      <c r="AB109" t="s">
        <v>36</v>
      </c>
      <c r="AC109">
        <v>70847831</v>
      </c>
      <c r="AD109" t="s">
        <v>437</v>
      </c>
      <c r="AE109" t="s">
        <v>435</v>
      </c>
      <c r="AF109">
        <v>795990586</v>
      </c>
      <c r="AG109">
        <v>1297382</v>
      </c>
      <c r="AH109" t="s">
        <v>38</v>
      </c>
      <c r="AI109" t="s">
        <v>34</v>
      </c>
    </row>
    <row r="110" spans="1:35" x14ac:dyDescent="0.3">
      <c r="A110" s="1">
        <v>45307.151446759257</v>
      </c>
      <c r="B110">
        <v>5</v>
      </c>
      <c r="C110">
        <v>1</v>
      </c>
      <c r="D110" t="s">
        <v>26</v>
      </c>
      <c r="E110" t="s">
        <v>438</v>
      </c>
      <c r="F110" t="s">
        <v>439</v>
      </c>
      <c r="G110" t="s">
        <v>142</v>
      </c>
      <c r="H110" t="s">
        <v>440</v>
      </c>
      <c r="I110">
        <v>0</v>
      </c>
      <c r="K110" t="s">
        <v>31</v>
      </c>
      <c r="L110" t="s">
        <v>32</v>
      </c>
      <c r="M110" t="s">
        <v>438</v>
      </c>
      <c r="N110" t="s">
        <v>439</v>
      </c>
      <c r="P110" t="s">
        <v>33</v>
      </c>
      <c r="Q110" t="s">
        <v>34</v>
      </c>
      <c r="S110" t="s">
        <v>33</v>
      </c>
      <c r="T110" t="s">
        <v>34</v>
      </c>
      <c r="V110" t="s">
        <v>33</v>
      </c>
      <c r="W110" t="s">
        <v>34</v>
      </c>
      <c r="Y110" t="s">
        <v>33</v>
      </c>
      <c r="Z110" t="s">
        <v>34</v>
      </c>
      <c r="AA110" t="s">
        <v>35</v>
      </c>
      <c r="AB110" t="s">
        <v>36</v>
      </c>
      <c r="AC110">
        <v>48710208</v>
      </c>
      <c r="AD110" t="s">
        <v>37</v>
      </c>
      <c r="AE110" t="s">
        <v>439</v>
      </c>
      <c r="AF110">
        <v>85671469</v>
      </c>
      <c r="AG110">
        <v>1297383</v>
      </c>
      <c r="AH110" t="s">
        <v>38</v>
      </c>
      <c r="AI110" t="s">
        <v>34</v>
      </c>
    </row>
    <row r="111" spans="1:35" x14ac:dyDescent="0.3">
      <c r="A111" s="1">
        <v>45307.152638888889</v>
      </c>
      <c r="B111">
        <v>6</v>
      </c>
      <c r="C111">
        <v>1</v>
      </c>
      <c r="D111" t="s">
        <v>26</v>
      </c>
      <c r="E111" t="s">
        <v>441</v>
      </c>
      <c r="F111" t="s">
        <v>442</v>
      </c>
      <c r="G111" t="s">
        <v>142</v>
      </c>
      <c r="H111" t="s">
        <v>443</v>
      </c>
      <c r="I111">
        <v>0</v>
      </c>
      <c r="K111" t="s">
        <v>31</v>
      </c>
      <c r="L111" t="s">
        <v>32</v>
      </c>
      <c r="M111" t="s">
        <v>441</v>
      </c>
      <c r="N111" t="s">
        <v>442</v>
      </c>
      <c r="P111" t="s">
        <v>33</v>
      </c>
      <c r="Q111" t="s">
        <v>34</v>
      </c>
      <c r="S111" t="s">
        <v>33</v>
      </c>
      <c r="T111" t="s">
        <v>34</v>
      </c>
      <c r="V111" t="s">
        <v>33</v>
      </c>
      <c r="W111" t="s">
        <v>34</v>
      </c>
      <c r="Y111" t="s">
        <v>33</v>
      </c>
      <c r="Z111" t="s">
        <v>34</v>
      </c>
      <c r="AA111" t="s">
        <v>35</v>
      </c>
      <c r="AB111" t="s">
        <v>36</v>
      </c>
      <c r="AC111">
        <v>48705641</v>
      </c>
      <c r="AD111" t="s">
        <v>37</v>
      </c>
      <c r="AE111" t="s">
        <v>442</v>
      </c>
      <c r="AF111">
        <v>85671469</v>
      </c>
      <c r="AG111">
        <v>1297384</v>
      </c>
      <c r="AH111" t="s">
        <v>38</v>
      </c>
      <c r="AI111" t="s">
        <v>34</v>
      </c>
    </row>
    <row r="112" spans="1:35" x14ac:dyDescent="0.3">
      <c r="A112" s="1">
        <v>45307.15520833333</v>
      </c>
      <c r="B112">
        <v>7</v>
      </c>
      <c r="C112">
        <v>1</v>
      </c>
      <c r="D112" t="s">
        <v>26</v>
      </c>
      <c r="E112" t="s">
        <v>444</v>
      </c>
      <c r="F112" t="s">
        <v>445</v>
      </c>
      <c r="G112" t="s">
        <v>131</v>
      </c>
      <c r="H112" t="s">
        <v>446</v>
      </c>
      <c r="I112">
        <v>0</v>
      </c>
      <c r="K112" t="s">
        <v>31</v>
      </c>
      <c r="L112" t="s">
        <v>32</v>
      </c>
      <c r="M112" t="s">
        <v>444</v>
      </c>
      <c r="N112" t="s">
        <v>445</v>
      </c>
      <c r="P112" t="s">
        <v>33</v>
      </c>
      <c r="Q112" t="s">
        <v>34</v>
      </c>
      <c r="S112" t="s">
        <v>33</v>
      </c>
      <c r="T112" t="s">
        <v>34</v>
      </c>
      <c r="V112" t="s">
        <v>33</v>
      </c>
      <c r="W112" t="s">
        <v>34</v>
      </c>
      <c r="Y112" t="s">
        <v>33</v>
      </c>
      <c r="Z112" t="s">
        <v>34</v>
      </c>
      <c r="AA112" t="s">
        <v>35</v>
      </c>
      <c r="AB112" t="s">
        <v>36</v>
      </c>
      <c r="AC112">
        <v>48713532</v>
      </c>
      <c r="AD112" t="s">
        <v>37</v>
      </c>
      <c r="AE112" t="s">
        <v>445</v>
      </c>
      <c r="AF112">
        <v>85671469</v>
      </c>
      <c r="AG112">
        <v>1297385</v>
      </c>
      <c r="AH112" t="s">
        <v>38</v>
      </c>
      <c r="AI112" t="s">
        <v>34</v>
      </c>
    </row>
    <row r="113" spans="1:35" x14ac:dyDescent="0.3">
      <c r="A113" s="1">
        <v>45307.15520833333</v>
      </c>
      <c r="B113">
        <v>8</v>
      </c>
      <c r="C113">
        <v>1</v>
      </c>
      <c r="D113" t="s">
        <v>26</v>
      </c>
      <c r="E113" t="s">
        <v>447</v>
      </c>
      <c r="F113" t="s">
        <v>448</v>
      </c>
      <c r="G113" t="s">
        <v>50</v>
      </c>
      <c r="H113" t="s">
        <v>449</v>
      </c>
      <c r="I113">
        <v>0</v>
      </c>
      <c r="K113" t="s">
        <v>31</v>
      </c>
      <c r="L113" t="s">
        <v>32</v>
      </c>
      <c r="M113" t="s">
        <v>447</v>
      </c>
      <c r="N113" t="s">
        <v>448</v>
      </c>
      <c r="P113" t="s">
        <v>33</v>
      </c>
      <c r="Q113" t="s">
        <v>34</v>
      </c>
      <c r="S113" t="s">
        <v>33</v>
      </c>
      <c r="T113" t="s">
        <v>34</v>
      </c>
      <c r="V113" t="s">
        <v>33</v>
      </c>
      <c r="W113" t="s">
        <v>34</v>
      </c>
      <c r="Y113" t="s">
        <v>33</v>
      </c>
      <c r="Z113" t="s">
        <v>34</v>
      </c>
      <c r="AA113" t="s">
        <v>35</v>
      </c>
      <c r="AB113" t="s">
        <v>36</v>
      </c>
      <c r="AC113">
        <v>48708002</v>
      </c>
      <c r="AD113" t="s">
        <v>37</v>
      </c>
      <c r="AE113" t="s">
        <v>448</v>
      </c>
      <c r="AF113">
        <v>85671469</v>
      </c>
      <c r="AG113">
        <v>1297386</v>
      </c>
      <c r="AH113" t="s">
        <v>38</v>
      </c>
      <c r="AI113" t="s">
        <v>34</v>
      </c>
    </row>
    <row r="114" spans="1:35" x14ac:dyDescent="0.3">
      <c r="A114" s="1">
        <v>45307.155474537038</v>
      </c>
      <c r="B114">
        <v>5</v>
      </c>
      <c r="C114">
        <v>1</v>
      </c>
      <c r="D114" t="s">
        <v>26</v>
      </c>
      <c r="E114" t="s">
        <v>450</v>
      </c>
      <c r="F114" t="s">
        <v>451</v>
      </c>
      <c r="G114" t="s">
        <v>73</v>
      </c>
      <c r="H114" t="s">
        <v>452</v>
      </c>
      <c r="I114">
        <v>0</v>
      </c>
      <c r="J114" t="s">
        <v>453</v>
      </c>
      <c r="K114" t="s">
        <v>31</v>
      </c>
      <c r="L114" t="s">
        <v>44</v>
      </c>
      <c r="M114" t="s">
        <v>450</v>
      </c>
      <c r="N114" t="s">
        <v>451</v>
      </c>
      <c r="P114" t="s">
        <v>33</v>
      </c>
      <c r="Q114" t="s">
        <v>34</v>
      </c>
      <c r="S114" t="s">
        <v>33</v>
      </c>
      <c r="T114" t="s">
        <v>34</v>
      </c>
      <c r="V114" t="s">
        <v>33</v>
      </c>
      <c r="W114" t="s">
        <v>34</v>
      </c>
      <c r="Y114" t="s">
        <v>33</v>
      </c>
      <c r="Z114" t="s">
        <v>34</v>
      </c>
      <c r="AA114" t="s">
        <v>137</v>
      </c>
      <c r="AB114" t="s">
        <v>36</v>
      </c>
      <c r="AC114">
        <v>48713761</v>
      </c>
      <c r="AD114" t="s">
        <v>138</v>
      </c>
      <c r="AE114" t="s">
        <v>451</v>
      </c>
      <c r="AF114">
        <v>85671469</v>
      </c>
      <c r="AG114">
        <v>1297387</v>
      </c>
      <c r="AH114" t="s">
        <v>454</v>
      </c>
      <c r="AI114" t="s">
        <v>34</v>
      </c>
    </row>
    <row r="115" spans="1:35" x14ac:dyDescent="0.3">
      <c r="A115" s="1">
        <v>45307.155752314815</v>
      </c>
      <c r="B115">
        <v>6</v>
      </c>
      <c r="C115">
        <v>1</v>
      </c>
      <c r="D115" t="s">
        <v>26</v>
      </c>
      <c r="E115" t="s">
        <v>455</v>
      </c>
      <c r="F115" t="s">
        <v>456</v>
      </c>
      <c r="G115" t="s">
        <v>131</v>
      </c>
      <c r="H115" t="s">
        <v>457</v>
      </c>
      <c r="I115">
        <v>0</v>
      </c>
      <c r="K115" t="s">
        <v>31</v>
      </c>
      <c r="L115" t="s">
        <v>32</v>
      </c>
      <c r="M115" t="s">
        <v>455</v>
      </c>
      <c r="N115" t="s">
        <v>456</v>
      </c>
      <c r="P115" t="s">
        <v>33</v>
      </c>
      <c r="Q115" t="s">
        <v>34</v>
      </c>
      <c r="S115" t="s">
        <v>33</v>
      </c>
      <c r="T115" t="s">
        <v>34</v>
      </c>
      <c r="V115" t="s">
        <v>33</v>
      </c>
      <c r="W115" t="s">
        <v>34</v>
      </c>
      <c r="Y115" t="s">
        <v>33</v>
      </c>
      <c r="Z115" t="s">
        <v>34</v>
      </c>
      <c r="AA115" t="s">
        <v>35</v>
      </c>
      <c r="AB115" t="s">
        <v>36</v>
      </c>
      <c r="AC115">
        <v>48714013</v>
      </c>
      <c r="AD115" t="s">
        <v>37</v>
      </c>
      <c r="AE115" t="s">
        <v>456</v>
      </c>
      <c r="AF115">
        <v>85671469</v>
      </c>
      <c r="AG115">
        <v>1297388</v>
      </c>
      <c r="AH115" t="s">
        <v>38</v>
      </c>
      <c r="AI115" t="s">
        <v>34</v>
      </c>
    </row>
    <row r="116" spans="1:35" x14ac:dyDescent="0.3">
      <c r="A116" s="1">
        <v>45307.157719907409</v>
      </c>
      <c r="B116">
        <v>8</v>
      </c>
      <c r="C116">
        <v>1</v>
      </c>
      <c r="D116" t="s">
        <v>26</v>
      </c>
      <c r="E116" t="s">
        <v>458</v>
      </c>
      <c r="F116" t="s">
        <v>459</v>
      </c>
      <c r="G116" t="s">
        <v>50</v>
      </c>
      <c r="H116" t="s">
        <v>460</v>
      </c>
      <c r="I116">
        <v>0</v>
      </c>
      <c r="K116" t="s">
        <v>31</v>
      </c>
      <c r="L116" t="s">
        <v>32</v>
      </c>
      <c r="M116" t="s">
        <v>458</v>
      </c>
      <c r="N116" t="s">
        <v>459</v>
      </c>
      <c r="P116" t="s">
        <v>33</v>
      </c>
      <c r="Q116" t="s">
        <v>34</v>
      </c>
      <c r="S116" t="s">
        <v>33</v>
      </c>
      <c r="T116" t="s">
        <v>34</v>
      </c>
      <c r="V116" t="s">
        <v>33</v>
      </c>
      <c r="W116" t="s">
        <v>34</v>
      </c>
      <c r="Y116" t="s">
        <v>33</v>
      </c>
      <c r="Z116" t="s">
        <v>34</v>
      </c>
      <c r="AA116" t="s">
        <v>35</v>
      </c>
      <c r="AB116" t="s">
        <v>36</v>
      </c>
      <c r="AC116">
        <v>48715634</v>
      </c>
      <c r="AD116" t="s">
        <v>37</v>
      </c>
      <c r="AE116" t="s">
        <v>459</v>
      </c>
      <c r="AF116">
        <v>85671469</v>
      </c>
      <c r="AG116">
        <v>1297389</v>
      </c>
      <c r="AH116" t="s">
        <v>38</v>
      </c>
      <c r="AI116" t="s">
        <v>34</v>
      </c>
    </row>
    <row r="117" spans="1:35" x14ac:dyDescent="0.3">
      <c r="A117" s="1">
        <v>45307.158518518518</v>
      </c>
      <c r="B117">
        <v>5</v>
      </c>
      <c r="C117">
        <v>1</v>
      </c>
      <c r="D117" t="s">
        <v>26</v>
      </c>
      <c r="E117" t="s">
        <v>461</v>
      </c>
      <c r="F117" t="s">
        <v>462</v>
      </c>
      <c r="G117" t="s">
        <v>29</v>
      </c>
      <c r="H117" t="s">
        <v>463</v>
      </c>
      <c r="I117">
        <v>0</v>
      </c>
      <c r="K117" t="s">
        <v>31</v>
      </c>
      <c r="L117" t="s">
        <v>32</v>
      </c>
      <c r="M117" t="s">
        <v>461</v>
      </c>
      <c r="N117" t="s">
        <v>462</v>
      </c>
      <c r="P117" t="s">
        <v>33</v>
      </c>
      <c r="Q117" t="s">
        <v>34</v>
      </c>
      <c r="S117" t="s">
        <v>33</v>
      </c>
      <c r="T117" t="s">
        <v>34</v>
      </c>
      <c r="V117" t="s">
        <v>33</v>
      </c>
      <c r="W117" t="s">
        <v>34</v>
      </c>
      <c r="Y117" t="s">
        <v>33</v>
      </c>
      <c r="Z117" t="s">
        <v>34</v>
      </c>
      <c r="AA117" t="s">
        <v>35</v>
      </c>
      <c r="AB117" t="s">
        <v>36</v>
      </c>
      <c r="AC117">
        <v>48716281</v>
      </c>
      <c r="AD117" t="s">
        <v>37</v>
      </c>
      <c r="AE117" t="s">
        <v>462</v>
      </c>
      <c r="AF117">
        <v>85671469</v>
      </c>
      <c r="AG117">
        <v>1297390</v>
      </c>
      <c r="AH117" t="s">
        <v>38</v>
      </c>
      <c r="AI117" t="s">
        <v>34</v>
      </c>
    </row>
    <row r="118" spans="1:35" x14ac:dyDescent="0.3">
      <c r="A118" s="1">
        <v>45307.160138888888</v>
      </c>
      <c r="B118">
        <v>8</v>
      </c>
      <c r="C118">
        <v>1</v>
      </c>
      <c r="D118" t="s">
        <v>26</v>
      </c>
      <c r="E118" t="s">
        <v>464</v>
      </c>
      <c r="F118" t="s">
        <v>465</v>
      </c>
      <c r="G118" t="s">
        <v>131</v>
      </c>
      <c r="H118" t="s">
        <v>466</v>
      </c>
      <c r="I118">
        <v>0</v>
      </c>
      <c r="K118" t="s">
        <v>31</v>
      </c>
      <c r="L118" t="s">
        <v>32</v>
      </c>
      <c r="M118" t="s">
        <v>464</v>
      </c>
      <c r="N118" t="s">
        <v>465</v>
      </c>
      <c r="P118" t="s">
        <v>33</v>
      </c>
      <c r="Q118" t="s">
        <v>34</v>
      </c>
      <c r="S118" t="s">
        <v>33</v>
      </c>
      <c r="T118" t="s">
        <v>34</v>
      </c>
      <c r="V118" t="s">
        <v>33</v>
      </c>
      <c r="W118" t="s">
        <v>34</v>
      </c>
      <c r="Y118" t="s">
        <v>33</v>
      </c>
      <c r="Z118" t="s">
        <v>34</v>
      </c>
      <c r="AA118" t="s">
        <v>35</v>
      </c>
      <c r="AB118" t="s">
        <v>36</v>
      </c>
      <c r="AC118">
        <v>48722394</v>
      </c>
      <c r="AD118" t="s">
        <v>37</v>
      </c>
      <c r="AE118" t="s">
        <v>465</v>
      </c>
      <c r="AF118">
        <v>85671469</v>
      </c>
      <c r="AG118">
        <v>1297391</v>
      </c>
      <c r="AH118" t="s">
        <v>38</v>
      </c>
      <c r="AI118" t="s">
        <v>34</v>
      </c>
    </row>
    <row r="119" spans="1:35" x14ac:dyDescent="0.3">
      <c r="A119" s="1">
        <v>45307.160138888888</v>
      </c>
      <c r="B119">
        <v>5</v>
      </c>
      <c r="C119">
        <v>1</v>
      </c>
      <c r="D119" t="s">
        <v>26</v>
      </c>
      <c r="E119" t="s">
        <v>467</v>
      </c>
      <c r="F119" t="s">
        <v>468</v>
      </c>
      <c r="G119" t="s">
        <v>29</v>
      </c>
      <c r="H119" t="s">
        <v>469</v>
      </c>
      <c r="I119">
        <v>0</v>
      </c>
      <c r="K119" t="s">
        <v>31</v>
      </c>
      <c r="L119" t="s">
        <v>32</v>
      </c>
      <c r="M119" t="s">
        <v>467</v>
      </c>
      <c r="N119" t="s">
        <v>468</v>
      </c>
      <c r="P119" t="s">
        <v>33</v>
      </c>
      <c r="Q119" t="s">
        <v>34</v>
      </c>
      <c r="S119" t="s">
        <v>33</v>
      </c>
      <c r="T119" t="s">
        <v>34</v>
      </c>
      <c r="V119" t="s">
        <v>33</v>
      </c>
      <c r="W119" t="s">
        <v>34</v>
      </c>
      <c r="Y119" t="s">
        <v>33</v>
      </c>
      <c r="Z119" t="s">
        <v>34</v>
      </c>
      <c r="AA119" t="s">
        <v>35</v>
      </c>
      <c r="AB119" t="s">
        <v>36</v>
      </c>
      <c r="AC119">
        <v>48722395</v>
      </c>
      <c r="AD119" t="s">
        <v>37</v>
      </c>
      <c r="AE119" t="s">
        <v>468</v>
      </c>
      <c r="AF119">
        <v>85671469</v>
      </c>
      <c r="AG119">
        <v>1297392</v>
      </c>
      <c r="AH119" t="s">
        <v>38</v>
      </c>
      <c r="AI119" t="s">
        <v>34</v>
      </c>
    </row>
    <row r="120" spans="1:35" x14ac:dyDescent="0.3">
      <c r="A120" s="1">
        <v>45307.161099537036</v>
      </c>
      <c r="B120">
        <v>6</v>
      </c>
      <c r="C120">
        <v>1</v>
      </c>
      <c r="D120" t="s">
        <v>26</v>
      </c>
      <c r="E120" t="s">
        <v>470</v>
      </c>
      <c r="F120" t="s">
        <v>471</v>
      </c>
      <c r="G120" t="s">
        <v>142</v>
      </c>
      <c r="H120" t="s">
        <v>472</v>
      </c>
      <c r="I120">
        <v>0</v>
      </c>
      <c r="K120" t="s">
        <v>31</v>
      </c>
      <c r="L120" t="s">
        <v>32</v>
      </c>
      <c r="M120" t="s">
        <v>470</v>
      </c>
      <c r="N120" t="s">
        <v>471</v>
      </c>
      <c r="P120" t="s">
        <v>33</v>
      </c>
      <c r="Q120" t="s">
        <v>34</v>
      </c>
      <c r="S120" t="s">
        <v>33</v>
      </c>
      <c r="T120" t="s">
        <v>34</v>
      </c>
      <c r="V120" t="s">
        <v>33</v>
      </c>
      <c r="W120" t="s">
        <v>34</v>
      </c>
      <c r="Y120" t="s">
        <v>33</v>
      </c>
      <c r="Z120" t="s">
        <v>34</v>
      </c>
      <c r="AA120" t="s">
        <v>35</v>
      </c>
      <c r="AB120" t="s">
        <v>36</v>
      </c>
      <c r="AC120">
        <v>48723240</v>
      </c>
      <c r="AD120" t="s">
        <v>37</v>
      </c>
      <c r="AE120" t="s">
        <v>471</v>
      </c>
      <c r="AF120">
        <v>85671469</v>
      </c>
      <c r="AG120">
        <v>1297393</v>
      </c>
      <c r="AH120" t="s">
        <v>38</v>
      </c>
      <c r="AI120" t="s">
        <v>34</v>
      </c>
    </row>
    <row r="121" spans="1:35" x14ac:dyDescent="0.3">
      <c r="A121" s="1">
        <v>45307.162488425929</v>
      </c>
      <c r="B121">
        <v>8</v>
      </c>
      <c r="C121">
        <v>1</v>
      </c>
      <c r="D121" t="s">
        <v>26</v>
      </c>
      <c r="E121" t="s">
        <v>473</v>
      </c>
      <c r="F121" t="s">
        <v>474</v>
      </c>
      <c r="G121" t="s">
        <v>29</v>
      </c>
      <c r="H121" t="s">
        <v>475</v>
      </c>
      <c r="I121">
        <v>0</v>
      </c>
      <c r="K121" t="s">
        <v>31</v>
      </c>
      <c r="L121" t="s">
        <v>32</v>
      </c>
      <c r="M121" t="s">
        <v>473</v>
      </c>
      <c r="N121" t="s">
        <v>474</v>
      </c>
      <c r="P121" t="s">
        <v>33</v>
      </c>
      <c r="Q121" t="s">
        <v>34</v>
      </c>
      <c r="S121" t="s">
        <v>33</v>
      </c>
      <c r="T121" t="s">
        <v>34</v>
      </c>
      <c r="V121" t="s">
        <v>33</v>
      </c>
      <c r="W121" t="s">
        <v>34</v>
      </c>
      <c r="Y121" t="s">
        <v>33</v>
      </c>
      <c r="Z121" t="s">
        <v>34</v>
      </c>
      <c r="AA121" t="s">
        <v>35</v>
      </c>
      <c r="AB121" t="s">
        <v>36</v>
      </c>
      <c r="AC121">
        <v>48724438</v>
      </c>
      <c r="AD121" t="s">
        <v>37</v>
      </c>
      <c r="AE121" t="s">
        <v>474</v>
      </c>
      <c r="AF121">
        <v>85671469</v>
      </c>
      <c r="AG121">
        <v>1297394</v>
      </c>
      <c r="AH121" t="s">
        <v>38</v>
      </c>
      <c r="AI121" t="s">
        <v>34</v>
      </c>
    </row>
    <row r="122" spans="1:35" x14ac:dyDescent="0.3">
      <c r="A122" s="1">
        <v>45307.163726851853</v>
      </c>
      <c r="B122">
        <v>8</v>
      </c>
      <c r="C122">
        <v>1</v>
      </c>
      <c r="D122" t="s">
        <v>26</v>
      </c>
      <c r="E122" t="s">
        <v>476</v>
      </c>
      <c r="F122" t="s">
        <v>477</v>
      </c>
      <c r="G122" t="s">
        <v>142</v>
      </c>
      <c r="H122" t="s">
        <v>478</v>
      </c>
      <c r="I122">
        <v>0</v>
      </c>
      <c r="K122" t="s">
        <v>31</v>
      </c>
      <c r="L122" t="s">
        <v>32</v>
      </c>
      <c r="M122" t="s">
        <v>476</v>
      </c>
      <c r="N122" t="s">
        <v>477</v>
      </c>
      <c r="P122" t="s">
        <v>33</v>
      </c>
      <c r="Q122" t="s">
        <v>34</v>
      </c>
      <c r="S122" t="s">
        <v>33</v>
      </c>
      <c r="T122" t="s">
        <v>34</v>
      </c>
      <c r="V122" t="s">
        <v>33</v>
      </c>
      <c r="W122" t="s">
        <v>34</v>
      </c>
      <c r="Y122" t="s">
        <v>33</v>
      </c>
      <c r="Z122" t="s">
        <v>34</v>
      </c>
      <c r="AA122" t="s">
        <v>35</v>
      </c>
      <c r="AB122" t="s">
        <v>36</v>
      </c>
      <c r="AC122">
        <v>48730504</v>
      </c>
      <c r="AD122" t="s">
        <v>37</v>
      </c>
      <c r="AE122" t="s">
        <v>477</v>
      </c>
      <c r="AF122">
        <v>85671469</v>
      </c>
      <c r="AG122">
        <v>1297395</v>
      </c>
      <c r="AH122" t="s">
        <v>150</v>
      </c>
      <c r="AI122" t="s">
        <v>34</v>
      </c>
    </row>
    <row r="123" spans="1:35" x14ac:dyDescent="0.3">
      <c r="A123" s="1">
        <v>45307.169953703706</v>
      </c>
      <c r="B123">
        <v>5</v>
      </c>
      <c r="C123">
        <v>1</v>
      </c>
      <c r="D123" t="s">
        <v>26</v>
      </c>
      <c r="E123" t="s">
        <v>479</v>
      </c>
      <c r="F123" t="s">
        <v>480</v>
      </c>
      <c r="G123" t="s">
        <v>73</v>
      </c>
      <c r="H123" t="s">
        <v>481</v>
      </c>
      <c r="I123">
        <v>0</v>
      </c>
      <c r="J123" t="s">
        <v>482</v>
      </c>
      <c r="K123" t="s">
        <v>31</v>
      </c>
      <c r="L123" t="s">
        <v>44</v>
      </c>
      <c r="M123" t="s">
        <v>479</v>
      </c>
      <c r="N123" t="s">
        <v>480</v>
      </c>
      <c r="P123" t="s">
        <v>33</v>
      </c>
      <c r="Q123" t="s">
        <v>34</v>
      </c>
      <c r="S123" t="s">
        <v>33</v>
      </c>
      <c r="T123" t="s">
        <v>34</v>
      </c>
      <c r="V123" t="s">
        <v>33</v>
      </c>
      <c r="W123" t="s">
        <v>34</v>
      </c>
      <c r="Y123" t="s">
        <v>33</v>
      </c>
      <c r="Z123" t="s">
        <v>34</v>
      </c>
      <c r="AA123" t="s">
        <v>76</v>
      </c>
      <c r="AB123" t="s">
        <v>36</v>
      </c>
      <c r="AC123">
        <v>955870</v>
      </c>
      <c r="AD123" t="s">
        <v>77</v>
      </c>
      <c r="AE123" t="s">
        <v>480</v>
      </c>
      <c r="AF123">
        <v>870021815</v>
      </c>
      <c r="AG123">
        <v>1297396</v>
      </c>
      <c r="AH123" t="s">
        <v>38</v>
      </c>
      <c r="AI123" t="s">
        <v>34</v>
      </c>
    </row>
    <row r="124" spans="1:35" x14ac:dyDescent="0.3">
      <c r="A124" s="1">
        <v>45307.170706018522</v>
      </c>
      <c r="B124">
        <v>6</v>
      </c>
      <c r="C124">
        <v>1</v>
      </c>
      <c r="D124" t="s">
        <v>26</v>
      </c>
      <c r="E124" t="s">
        <v>483</v>
      </c>
      <c r="F124" t="s">
        <v>484</v>
      </c>
      <c r="G124" t="s">
        <v>131</v>
      </c>
      <c r="H124" t="s">
        <v>485</v>
      </c>
      <c r="I124">
        <v>0</v>
      </c>
      <c r="K124" t="s">
        <v>31</v>
      </c>
      <c r="L124" t="s">
        <v>32</v>
      </c>
      <c r="M124" t="s">
        <v>483</v>
      </c>
      <c r="N124" t="s">
        <v>484</v>
      </c>
      <c r="P124" t="s">
        <v>33</v>
      </c>
      <c r="Q124" t="s">
        <v>34</v>
      </c>
      <c r="S124" t="s">
        <v>33</v>
      </c>
      <c r="T124" t="s">
        <v>34</v>
      </c>
      <c r="V124" t="s">
        <v>33</v>
      </c>
      <c r="W124" t="s">
        <v>34</v>
      </c>
      <c r="Y124" t="s">
        <v>33</v>
      </c>
      <c r="Z124" t="s">
        <v>34</v>
      </c>
      <c r="AA124" t="s">
        <v>35</v>
      </c>
      <c r="AB124" t="s">
        <v>36</v>
      </c>
      <c r="AC124">
        <v>48735942</v>
      </c>
      <c r="AD124" t="s">
        <v>37</v>
      </c>
      <c r="AE124" t="s">
        <v>484</v>
      </c>
      <c r="AF124">
        <v>85671469</v>
      </c>
      <c r="AG124">
        <v>1297397</v>
      </c>
      <c r="AH124" t="s">
        <v>486</v>
      </c>
      <c r="AI124" t="s">
        <v>34</v>
      </c>
    </row>
    <row r="125" spans="1:35" x14ac:dyDescent="0.3">
      <c r="A125" s="1">
        <v>45307.174178240741</v>
      </c>
      <c r="B125">
        <v>8</v>
      </c>
      <c r="C125">
        <v>1</v>
      </c>
      <c r="D125" t="s">
        <v>26</v>
      </c>
      <c r="E125" t="s">
        <v>487</v>
      </c>
      <c r="F125" t="s">
        <v>488</v>
      </c>
      <c r="G125" t="s">
        <v>131</v>
      </c>
      <c r="H125" t="s">
        <v>489</v>
      </c>
      <c r="I125">
        <v>0</v>
      </c>
      <c r="K125" t="s">
        <v>31</v>
      </c>
      <c r="L125" t="s">
        <v>32</v>
      </c>
      <c r="M125" t="s">
        <v>487</v>
      </c>
      <c r="N125" t="s">
        <v>488</v>
      </c>
      <c r="P125" t="s">
        <v>33</v>
      </c>
      <c r="Q125" t="s">
        <v>34</v>
      </c>
      <c r="S125" t="s">
        <v>33</v>
      </c>
      <c r="T125" t="s">
        <v>34</v>
      </c>
      <c r="V125" t="s">
        <v>33</v>
      </c>
      <c r="W125" t="s">
        <v>34</v>
      </c>
      <c r="Y125" t="s">
        <v>33</v>
      </c>
      <c r="Z125" t="s">
        <v>34</v>
      </c>
      <c r="AA125" t="s">
        <v>35</v>
      </c>
      <c r="AB125" t="s">
        <v>36</v>
      </c>
      <c r="AC125">
        <v>48738475</v>
      </c>
      <c r="AD125" t="s">
        <v>37</v>
      </c>
      <c r="AE125" t="s">
        <v>488</v>
      </c>
      <c r="AF125">
        <v>85671469</v>
      </c>
      <c r="AG125">
        <v>1297398</v>
      </c>
      <c r="AH125" t="s">
        <v>327</v>
      </c>
      <c r="AI125" t="s">
        <v>34</v>
      </c>
    </row>
    <row r="126" spans="1:35" x14ac:dyDescent="0.3">
      <c r="A126" s="1">
        <v>45307.176412037035</v>
      </c>
      <c r="B126">
        <v>5</v>
      </c>
      <c r="C126">
        <v>1</v>
      </c>
      <c r="D126" t="s">
        <v>26</v>
      </c>
      <c r="E126" t="s">
        <v>490</v>
      </c>
      <c r="F126" t="s">
        <v>491</v>
      </c>
      <c r="G126" t="s">
        <v>131</v>
      </c>
      <c r="H126" t="s">
        <v>492</v>
      </c>
      <c r="I126">
        <v>0</v>
      </c>
      <c r="K126" t="s">
        <v>31</v>
      </c>
      <c r="L126" t="s">
        <v>32</v>
      </c>
      <c r="M126" t="s">
        <v>490</v>
      </c>
      <c r="N126" t="s">
        <v>491</v>
      </c>
      <c r="P126" t="s">
        <v>33</v>
      </c>
      <c r="Q126" t="s">
        <v>34</v>
      </c>
      <c r="S126" t="s">
        <v>33</v>
      </c>
      <c r="T126" t="s">
        <v>34</v>
      </c>
      <c r="V126" t="s">
        <v>33</v>
      </c>
      <c r="W126" t="s">
        <v>34</v>
      </c>
      <c r="Y126" t="s">
        <v>33</v>
      </c>
      <c r="Z126" t="s">
        <v>34</v>
      </c>
      <c r="AA126" t="s">
        <v>35</v>
      </c>
      <c r="AB126" t="s">
        <v>36</v>
      </c>
      <c r="AC126">
        <v>48750064</v>
      </c>
      <c r="AD126" t="s">
        <v>37</v>
      </c>
      <c r="AE126" t="s">
        <v>491</v>
      </c>
      <c r="AF126">
        <v>85671469</v>
      </c>
      <c r="AG126">
        <v>1297399</v>
      </c>
      <c r="AH126" t="s">
        <v>493</v>
      </c>
      <c r="AI126" t="s">
        <v>34</v>
      </c>
    </row>
    <row r="127" spans="1:35" x14ac:dyDescent="0.3">
      <c r="A127" s="1">
        <v>45307.177442129629</v>
      </c>
      <c r="B127">
        <v>6</v>
      </c>
      <c r="C127">
        <v>1</v>
      </c>
      <c r="D127" t="s">
        <v>26</v>
      </c>
      <c r="E127" t="s">
        <v>494</v>
      </c>
      <c r="F127" t="s">
        <v>495</v>
      </c>
      <c r="G127" t="s">
        <v>29</v>
      </c>
      <c r="H127" t="s">
        <v>496</v>
      </c>
      <c r="I127">
        <v>0</v>
      </c>
      <c r="K127" t="s">
        <v>31</v>
      </c>
      <c r="L127" t="s">
        <v>32</v>
      </c>
      <c r="M127" t="s">
        <v>494</v>
      </c>
      <c r="N127" t="s">
        <v>495</v>
      </c>
      <c r="P127" t="s">
        <v>33</v>
      </c>
      <c r="Q127" t="s">
        <v>34</v>
      </c>
      <c r="S127" t="s">
        <v>33</v>
      </c>
      <c r="T127" t="s">
        <v>34</v>
      </c>
      <c r="V127" t="s">
        <v>33</v>
      </c>
      <c r="W127" t="s">
        <v>34</v>
      </c>
      <c r="Y127" t="s">
        <v>33</v>
      </c>
      <c r="Z127" t="s">
        <v>34</v>
      </c>
      <c r="AA127" t="s">
        <v>35</v>
      </c>
      <c r="AB127" t="s">
        <v>36</v>
      </c>
      <c r="AC127">
        <v>48746785</v>
      </c>
      <c r="AD127" t="s">
        <v>37</v>
      </c>
      <c r="AE127" t="s">
        <v>495</v>
      </c>
      <c r="AF127">
        <v>85671469</v>
      </c>
      <c r="AG127">
        <v>1297400</v>
      </c>
      <c r="AH127" t="s">
        <v>497</v>
      </c>
      <c r="AI127" t="s">
        <v>34</v>
      </c>
    </row>
    <row r="128" spans="1:35" x14ac:dyDescent="0.3">
      <c r="A128" s="1">
        <v>45307.177453703705</v>
      </c>
      <c r="B128">
        <v>8</v>
      </c>
      <c r="C128">
        <v>1</v>
      </c>
      <c r="D128" t="s">
        <v>26</v>
      </c>
      <c r="E128" t="s">
        <v>498</v>
      </c>
      <c r="F128" t="s">
        <v>499</v>
      </c>
      <c r="G128" t="s">
        <v>41</v>
      </c>
      <c r="H128">
        <f>---0--7768</f>
        <v>7768</v>
      </c>
      <c r="I128">
        <v>0</v>
      </c>
      <c r="J128" t="s">
        <v>42</v>
      </c>
      <c r="K128" t="s">
        <v>43</v>
      </c>
      <c r="L128" t="s">
        <v>44</v>
      </c>
      <c r="M128" t="s">
        <v>498</v>
      </c>
      <c r="N128" t="s">
        <v>499</v>
      </c>
      <c r="P128" t="s">
        <v>33</v>
      </c>
      <c r="Q128" t="s">
        <v>34</v>
      </c>
      <c r="S128" t="s">
        <v>33</v>
      </c>
      <c r="T128" t="s">
        <v>34</v>
      </c>
      <c r="V128" t="s">
        <v>33</v>
      </c>
      <c r="W128" t="s">
        <v>34</v>
      </c>
      <c r="Y128" t="s">
        <v>33</v>
      </c>
      <c r="Z128" t="s">
        <v>34</v>
      </c>
      <c r="AA128" t="s">
        <v>500</v>
      </c>
      <c r="AB128" t="s">
        <v>36</v>
      </c>
      <c r="AC128">
        <v>713026</v>
      </c>
      <c r="AD128" t="s">
        <v>501</v>
      </c>
      <c r="AE128" t="s">
        <v>499</v>
      </c>
      <c r="AF128">
        <v>870021815</v>
      </c>
      <c r="AG128">
        <v>1297401</v>
      </c>
      <c r="AH128" t="s">
        <v>38</v>
      </c>
      <c r="AI128" t="s">
        <v>34</v>
      </c>
    </row>
    <row r="129" spans="1:35" x14ac:dyDescent="0.3">
      <c r="A129" s="1">
        <v>45307.17895833333</v>
      </c>
      <c r="B129">
        <v>5</v>
      </c>
      <c r="C129">
        <v>1</v>
      </c>
      <c r="D129" t="s">
        <v>26</v>
      </c>
      <c r="E129" t="s">
        <v>502</v>
      </c>
      <c r="F129" t="s">
        <v>503</v>
      </c>
      <c r="G129" t="s">
        <v>73</v>
      </c>
      <c r="H129" t="s">
        <v>504</v>
      </c>
      <c r="I129">
        <v>0</v>
      </c>
      <c r="J129" t="s">
        <v>505</v>
      </c>
      <c r="K129" t="s">
        <v>31</v>
      </c>
      <c r="L129" t="s">
        <v>44</v>
      </c>
      <c r="M129" t="s">
        <v>502</v>
      </c>
      <c r="N129" t="s">
        <v>503</v>
      </c>
      <c r="P129" t="s">
        <v>33</v>
      </c>
      <c r="Q129" t="s">
        <v>34</v>
      </c>
      <c r="S129" t="s">
        <v>33</v>
      </c>
      <c r="T129" t="s">
        <v>34</v>
      </c>
      <c r="V129" t="s">
        <v>33</v>
      </c>
      <c r="W129" t="s">
        <v>34</v>
      </c>
      <c r="Y129" t="s">
        <v>33</v>
      </c>
      <c r="Z129" t="s">
        <v>34</v>
      </c>
      <c r="AA129" t="s">
        <v>76</v>
      </c>
      <c r="AB129" t="s">
        <v>36</v>
      </c>
      <c r="AC129">
        <v>90863</v>
      </c>
      <c r="AD129" t="s">
        <v>77</v>
      </c>
      <c r="AE129" t="s">
        <v>503</v>
      </c>
      <c r="AF129">
        <v>870021815</v>
      </c>
      <c r="AG129">
        <v>1297402</v>
      </c>
      <c r="AH129" t="s">
        <v>506</v>
      </c>
      <c r="AI129" t="s">
        <v>34</v>
      </c>
    </row>
    <row r="130" spans="1:35" x14ac:dyDescent="0.3">
      <c r="A130" s="1">
        <v>45307.180972222224</v>
      </c>
      <c r="B130">
        <v>5</v>
      </c>
      <c r="C130">
        <v>1</v>
      </c>
      <c r="D130" t="s">
        <v>26</v>
      </c>
      <c r="E130" t="s">
        <v>507</v>
      </c>
      <c r="F130" t="s">
        <v>508</v>
      </c>
      <c r="G130" t="s">
        <v>50</v>
      </c>
      <c r="H130" t="s">
        <v>509</v>
      </c>
      <c r="I130">
        <v>0</v>
      </c>
      <c r="K130" t="s">
        <v>31</v>
      </c>
      <c r="L130" t="s">
        <v>32</v>
      </c>
      <c r="M130" t="s">
        <v>507</v>
      </c>
      <c r="N130" t="s">
        <v>508</v>
      </c>
      <c r="P130" t="s">
        <v>33</v>
      </c>
      <c r="Q130" t="s">
        <v>34</v>
      </c>
      <c r="S130" t="s">
        <v>33</v>
      </c>
      <c r="T130" t="s">
        <v>34</v>
      </c>
      <c r="V130" t="s">
        <v>33</v>
      </c>
      <c r="W130" t="s">
        <v>34</v>
      </c>
      <c r="Y130" t="s">
        <v>33</v>
      </c>
      <c r="Z130" t="s">
        <v>34</v>
      </c>
      <c r="AA130" t="s">
        <v>35</v>
      </c>
      <c r="AB130" t="s">
        <v>36</v>
      </c>
      <c r="AC130">
        <v>48753302</v>
      </c>
      <c r="AD130" t="s">
        <v>37</v>
      </c>
      <c r="AE130" t="s">
        <v>508</v>
      </c>
      <c r="AF130">
        <v>85671469</v>
      </c>
      <c r="AG130">
        <v>1297403</v>
      </c>
      <c r="AH130" t="s">
        <v>38</v>
      </c>
      <c r="AI130" t="s">
        <v>34</v>
      </c>
    </row>
    <row r="131" spans="1:35" x14ac:dyDescent="0.3">
      <c r="A131" s="1">
        <v>45307.18309027778</v>
      </c>
      <c r="B131">
        <v>5</v>
      </c>
      <c r="C131">
        <v>1</v>
      </c>
      <c r="D131" t="s">
        <v>26</v>
      </c>
      <c r="E131" t="s">
        <v>510</v>
      </c>
      <c r="F131" t="s">
        <v>511</v>
      </c>
      <c r="G131" t="s">
        <v>73</v>
      </c>
      <c r="H131" t="s">
        <v>512</v>
      </c>
      <c r="I131">
        <v>0</v>
      </c>
      <c r="J131" t="s">
        <v>513</v>
      </c>
      <c r="K131" t="s">
        <v>31</v>
      </c>
      <c r="L131" t="s">
        <v>44</v>
      </c>
      <c r="M131" t="s">
        <v>510</v>
      </c>
      <c r="N131" t="s">
        <v>511</v>
      </c>
      <c r="P131" t="s">
        <v>33</v>
      </c>
      <c r="Q131" t="s">
        <v>34</v>
      </c>
      <c r="S131" t="s">
        <v>33</v>
      </c>
      <c r="T131" t="s">
        <v>34</v>
      </c>
      <c r="V131" t="s">
        <v>33</v>
      </c>
      <c r="W131" t="s">
        <v>34</v>
      </c>
      <c r="Y131" t="s">
        <v>33</v>
      </c>
      <c r="Z131" t="s">
        <v>34</v>
      </c>
      <c r="AA131" t="s">
        <v>137</v>
      </c>
      <c r="AB131" t="s">
        <v>36</v>
      </c>
      <c r="AC131">
        <v>48761152</v>
      </c>
      <c r="AD131" t="s">
        <v>138</v>
      </c>
      <c r="AE131" t="s">
        <v>511</v>
      </c>
      <c r="AF131">
        <v>85671469</v>
      </c>
      <c r="AG131">
        <v>1297404</v>
      </c>
      <c r="AH131" t="s">
        <v>514</v>
      </c>
      <c r="AI131" t="s">
        <v>34</v>
      </c>
    </row>
    <row r="132" spans="1:35" x14ac:dyDescent="0.3">
      <c r="A132" s="1">
        <v>45307.185185185182</v>
      </c>
      <c r="B132">
        <v>5</v>
      </c>
      <c r="C132">
        <v>1</v>
      </c>
      <c r="D132" t="s">
        <v>26</v>
      </c>
      <c r="E132" t="s">
        <v>515</v>
      </c>
      <c r="F132" t="s">
        <v>516</v>
      </c>
      <c r="G132" t="s">
        <v>131</v>
      </c>
      <c r="H132" t="s">
        <v>517</v>
      </c>
      <c r="I132">
        <v>0</v>
      </c>
      <c r="K132" t="s">
        <v>31</v>
      </c>
      <c r="L132" t="s">
        <v>32</v>
      </c>
      <c r="M132" t="s">
        <v>515</v>
      </c>
      <c r="N132" t="s">
        <v>516</v>
      </c>
      <c r="P132" t="s">
        <v>33</v>
      </c>
      <c r="Q132" t="s">
        <v>34</v>
      </c>
      <c r="S132" t="s">
        <v>33</v>
      </c>
      <c r="T132" t="s">
        <v>34</v>
      </c>
      <c r="V132" t="s">
        <v>33</v>
      </c>
      <c r="W132" t="s">
        <v>34</v>
      </c>
      <c r="Y132" t="s">
        <v>33</v>
      </c>
      <c r="Z132" t="s">
        <v>34</v>
      </c>
      <c r="AA132" t="s">
        <v>35</v>
      </c>
      <c r="AB132" t="s">
        <v>36</v>
      </c>
      <c r="AC132">
        <v>48756140</v>
      </c>
      <c r="AD132" t="s">
        <v>37</v>
      </c>
      <c r="AE132" t="s">
        <v>516</v>
      </c>
      <c r="AF132">
        <v>85671469</v>
      </c>
      <c r="AG132">
        <v>1297405</v>
      </c>
      <c r="AH132" t="s">
        <v>518</v>
      </c>
      <c r="AI132" t="s">
        <v>34</v>
      </c>
    </row>
    <row r="133" spans="1:35" x14ac:dyDescent="0.3">
      <c r="A133" s="1">
        <v>45307.189513888887</v>
      </c>
      <c r="B133">
        <v>5</v>
      </c>
      <c r="C133">
        <v>1</v>
      </c>
      <c r="D133" t="s">
        <v>26</v>
      </c>
      <c r="E133" t="s">
        <v>519</v>
      </c>
      <c r="F133" t="s">
        <v>520</v>
      </c>
      <c r="G133" t="s">
        <v>50</v>
      </c>
      <c r="H133" t="s">
        <v>521</v>
      </c>
      <c r="I133">
        <v>0</v>
      </c>
      <c r="K133" t="s">
        <v>31</v>
      </c>
      <c r="L133" t="s">
        <v>32</v>
      </c>
      <c r="M133" t="s">
        <v>519</v>
      </c>
      <c r="N133" t="s">
        <v>520</v>
      </c>
      <c r="P133" t="s">
        <v>33</v>
      </c>
      <c r="Q133" t="s">
        <v>34</v>
      </c>
      <c r="S133" t="s">
        <v>33</v>
      </c>
      <c r="T133" t="s">
        <v>34</v>
      </c>
      <c r="V133" t="s">
        <v>33</v>
      </c>
      <c r="W133" t="s">
        <v>34</v>
      </c>
      <c r="Y133" t="s">
        <v>33</v>
      </c>
      <c r="Z133" t="s">
        <v>34</v>
      </c>
      <c r="AA133" t="s">
        <v>35</v>
      </c>
      <c r="AB133" t="s">
        <v>36</v>
      </c>
      <c r="AC133">
        <v>48758695</v>
      </c>
      <c r="AD133" t="s">
        <v>37</v>
      </c>
      <c r="AE133" t="s">
        <v>520</v>
      </c>
      <c r="AF133">
        <v>85671469</v>
      </c>
      <c r="AG133">
        <v>1297406</v>
      </c>
      <c r="AH133" t="s">
        <v>38</v>
      </c>
      <c r="AI133" t="s">
        <v>34</v>
      </c>
    </row>
    <row r="134" spans="1:35" x14ac:dyDescent="0.3">
      <c r="A134" s="1">
        <v>45307.190787037034</v>
      </c>
      <c r="B134">
        <v>5</v>
      </c>
      <c r="C134">
        <v>1</v>
      </c>
      <c r="D134" t="s">
        <v>26</v>
      </c>
      <c r="E134" t="s">
        <v>522</v>
      </c>
      <c r="F134" t="s">
        <v>523</v>
      </c>
      <c r="G134" t="s">
        <v>90</v>
      </c>
      <c r="H134" t="s">
        <v>524</v>
      </c>
      <c r="I134">
        <v>0</v>
      </c>
      <c r="K134" t="s">
        <v>31</v>
      </c>
      <c r="L134" t="s">
        <v>32</v>
      </c>
      <c r="M134" t="s">
        <v>522</v>
      </c>
      <c r="N134" t="s">
        <v>523</v>
      </c>
      <c r="P134" t="s">
        <v>33</v>
      </c>
      <c r="Q134" t="s">
        <v>34</v>
      </c>
      <c r="S134" t="s">
        <v>33</v>
      </c>
      <c r="T134" t="s">
        <v>34</v>
      </c>
      <c r="V134" t="s">
        <v>33</v>
      </c>
      <c r="W134" t="s">
        <v>34</v>
      </c>
      <c r="Y134" t="s">
        <v>33</v>
      </c>
      <c r="Z134" t="s">
        <v>34</v>
      </c>
      <c r="AA134" t="s">
        <v>92</v>
      </c>
      <c r="AB134" t="s">
        <v>36</v>
      </c>
      <c r="AC134">
        <v>57572806</v>
      </c>
      <c r="AD134" t="s">
        <v>93</v>
      </c>
      <c r="AE134" t="s">
        <v>523</v>
      </c>
      <c r="AF134">
        <v>9978044714</v>
      </c>
      <c r="AG134">
        <v>1297407</v>
      </c>
      <c r="AH134" t="s">
        <v>525</v>
      </c>
      <c r="AI134" t="s">
        <v>34</v>
      </c>
    </row>
    <row r="135" spans="1:35" x14ac:dyDescent="0.3">
      <c r="A135" s="1">
        <v>45307.193854166668</v>
      </c>
      <c r="B135">
        <v>5</v>
      </c>
      <c r="C135">
        <v>1</v>
      </c>
      <c r="D135" t="s">
        <v>26</v>
      </c>
      <c r="E135" t="s">
        <v>526</v>
      </c>
      <c r="F135" t="s">
        <v>527</v>
      </c>
      <c r="G135" t="s">
        <v>29</v>
      </c>
      <c r="H135" t="s">
        <v>528</v>
      </c>
      <c r="I135">
        <v>0</v>
      </c>
      <c r="K135" t="s">
        <v>31</v>
      </c>
      <c r="L135" t="s">
        <v>32</v>
      </c>
      <c r="M135" t="s">
        <v>526</v>
      </c>
      <c r="N135" t="s">
        <v>527</v>
      </c>
      <c r="P135" t="s">
        <v>33</v>
      </c>
      <c r="Q135" t="s">
        <v>34</v>
      </c>
      <c r="S135" t="s">
        <v>33</v>
      </c>
      <c r="T135" t="s">
        <v>34</v>
      </c>
      <c r="V135" t="s">
        <v>33</v>
      </c>
      <c r="W135" t="s">
        <v>34</v>
      </c>
      <c r="Y135" t="s">
        <v>33</v>
      </c>
      <c r="Z135" t="s">
        <v>34</v>
      </c>
      <c r="AA135" t="s">
        <v>35</v>
      </c>
      <c r="AB135" t="s">
        <v>36</v>
      </c>
      <c r="AC135">
        <v>48768388</v>
      </c>
      <c r="AD135" t="s">
        <v>37</v>
      </c>
      <c r="AE135" t="s">
        <v>527</v>
      </c>
      <c r="AF135">
        <v>85671469</v>
      </c>
      <c r="AG135">
        <v>1297408</v>
      </c>
      <c r="AH135" t="s">
        <v>38</v>
      </c>
      <c r="AI135" t="s">
        <v>34</v>
      </c>
    </row>
    <row r="136" spans="1:35" x14ac:dyDescent="0.3">
      <c r="A136" s="1">
        <v>45307.196145833332</v>
      </c>
      <c r="B136">
        <v>5</v>
      </c>
      <c r="C136">
        <v>1</v>
      </c>
      <c r="D136" t="s">
        <v>26</v>
      </c>
      <c r="E136" t="s">
        <v>529</v>
      </c>
      <c r="F136" t="s">
        <v>530</v>
      </c>
      <c r="G136" t="s">
        <v>131</v>
      </c>
      <c r="H136" t="s">
        <v>531</v>
      </c>
      <c r="I136">
        <v>0</v>
      </c>
      <c r="K136" t="s">
        <v>31</v>
      </c>
      <c r="L136" t="s">
        <v>32</v>
      </c>
      <c r="M136" t="s">
        <v>529</v>
      </c>
      <c r="N136" t="s">
        <v>530</v>
      </c>
      <c r="P136" t="s">
        <v>33</v>
      </c>
      <c r="Q136" t="s">
        <v>34</v>
      </c>
      <c r="S136" t="s">
        <v>33</v>
      </c>
      <c r="T136" t="s">
        <v>34</v>
      </c>
      <c r="V136" t="s">
        <v>33</v>
      </c>
      <c r="W136" t="s">
        <v>34</v>
      </c>
      <c r="Y136" t="s">
        <v>33</v>
      </c>
      <c r="Z136" t="s">
        <v>34</v>
      </c>
      <c r="AA136" t="s">
        <v>35</v>
      </c>
      <c r="AB136" t="s">
        <v>36</v>
      </c>
      <c r="AC136">
        <v>48772514</v>
      </c>
      <c r="AD136" t="s">
        <v>37</v>
      </c>
      <c r="AE136" t="s">
        <v>530</v>
      </c>
      <c r="AF136">
        <v>85671469</v>
      </c>
      <c r="AG136">
        <v>1297409</v>
      </c>
      <c r="AH136" t="s">
        <v>38</v>
      </c>
      <c r="AI136" t="s">
        <v>34</v>
      </c>
    </row>
    <row r="137" spans="1:35" x14ac:dyDescent="0.3">
      <c r="A137" s="1">
        <v>45307.197615740741</v>
      </c>
      <c r="B137">
        <v>6</v>
      </c>
      <c r="C137">
        <v>1</v>
      </c>
      <c r="D137" t="s">
        <v>26</v>
      </c>
      <c r="E137" t="s">
        <v>532</v>
      </c>
      <c r="F137" t="s">
        <v>533</v>
      </c>
      <c r="G137" t="s">
        <v>29</v>
      </c>
      <c r="H137" t="s">
        <v>534</v>
      </c>
      <c r="I137">
        <v>0</v>
      </c>
      <c r="K137" t="s">
        <v>31</v>
      </c>
      <c r="L137" t="s">
        <v>32</v>
      </c>
      <c r="M137" t="s">
        <v>532</v>
      </c>
      <c r="N137" t="s">
        <v>533</v>
      </c>
      <c r="P137" t="s">
        <v>33</v>
      </c>
      <c r="Q137" t="s">
        <v>34</v>
      </c>
      <c r="S137" t="s">
        <v>33</v>
      </c>
      <c r="T137" t="s">
        <v>34</v>
      </c>
      <c r="V137" t="s">
        <v>33</v>
      </c>
      <c r="W137" t="s">
        <v>34</v>
      </c>
      <c r="Y137" t="s">
        <v>33</v>
      </c>
      <c r="Z137" t="s">
        <v>34</v>
      </c>
      <c r="AA137" t="s">
        <v>35</v>
      </c>
      <c r="AB137" t="s">
        <v>36</v>
      </c>
      <c r="AC137">
        <v>48773358</v>
      </c>
      <c r="AD137" t="s">
        <v>37</v>
      </c>
      <c r="AE137" t="s">
        <v>533</v>
      </c>
      <c r="AF137">
        <v>85671469</v>
      </c>
      <c r="AG137">
        <v>1297410</v>
      </c>
      <c r="AH137" t="s">
        <v>38</v>
      </c>
      <c r="AI137" t="s">
        <v>34</v>
      </c>
    </row>
    <row r="138" spans="1:35" x14ac:dyDescent="0.3">
      <c r="A138" s="1">
        <v>45307.199328703704</v>
      </c>
      <c r="B138">
        <v>8</v>
      </c>
      <c r="C138">
        <v>1</v>
      </c>
      <c r="D138" t="s">
        <v>26</v>
      </c>
      <c r="E138" t="s">
        <v>535</v>
      </c>
      <c r="F138" t="s">
        <v>536</v>
      </c>
      <c r="G138" t="s">
        <v>131</v>
      </c>
      <c r="H138" t="s">
        <v>537</v>
      </c>
      <c r="I138">
        <v>0</v>
      </c>
      <c r="K138" t="s">
        <v>31</v>
      </c>
      <c r="L138" t="s">
        <v>32</v>
      </c>
      <c r="M138" t="s">
        <v>535</v>
      </c>
      <c r="N138" t="s">
        <v>536</v>
      </c>
      <c r="P138" t="s">
        <v>33</v>
      </c>
      <c r="Q138" t="s">
        <v>34</v>
      </c>
      <c r="S138" t="s">
        <v>33</v>
      </c>
      <c r="T138" t="s">
        <v>34</v>
      </c>
      <c r="V138" t="s">
        <v>33</v>
      </c>
      <c r="W138" t="s">
        <v>34</v>
      </c>
      <c r="Y138" t="s">
        <v>33</v>
      </c>
      <c r="Z138" t="s">
        <v>34</v>
      </c>
      <c r="AA138" t="s">
        <v>35</v>
      </c>
      <c r="AB138" t="s">
        <v>36</v>
      </c>
      <c r="AC138">
        <v>48774386</v>
      </c>
      <c r="AD138" t="s">
        <v>37</v>
      </c>
      <c r="AE138" t="s">
        <v>536</v>
      </c>
      <c r="AF138">
        <v>85671469</v>
      </c>
      <c r="AG138">
        <v>1297411</v>
      </c>
      <c r="AH138" t="s">
        <v>38</v>
      </c>
      <c r="AI138" t="s">
        <v>34</v>
      </c>
    </row>
    <row r="139" spans="1:35" x14ac:dyDescent="0.3">
      <c r="A139" s="1">
        <v>45307.211770833332</v>
      </c>
      <c r="B139">
        <v>5</v>
      </c>
      <c r="C139">
        <v>1</v>
      </c>
      <c r="D139" t="s">
        <v>26</v>
      </c>
      <c r="E139" t="s">
        <v>538</v>
      </c>
      <c r="F139" t="s">
        <v>539</v>
      </c>
      <c r="G139" t="s">
        <v>50</v>
      </c>
      <c r="H139" t="s">
        <v>540</v>
      </c>
      <c r="I139">
        <v>0</v>
      </c>
      <c r="K139" t="s">
        <v>31</v>
      </c>
      <c r="L139" t="s">
        <v>32</v>
      </c>
      <c r="M139" t="s">
        <v>538</v>
      </c>
      <c r="N139" t="s">
        <v>539</v>
      </c>
      <c r="P139" t="s">
        <v>33</v>
      </c>
      <c r="Q139" t="s">
        <v>34</v>
      </c>
      <c r="S139" t="s">
        <v>33</v>
      </c>
      <c r="T139" t="s">
        <v>34</v>
      </c>
      <c r="V139" t="s">
        <v>33</v>
      </c>
      <c r="W139" t="s">
        <v>34</v>
      </c>
      <c r="Y139" t="s">
        <v>33</v>
      </c>
      <c r="Z139" t="s">
        <v>34</v>
      </c>
      <c r="AA139" t="s">
        <v>35</v>
      </c>
      <c r="AB139" t="s">
        <v>36</v>
      </c>
      <c r="AC139">
        <v>48792256</v>
      </c>
      <c r="AD139" t="s">
        <v>37</v>
      </c>
      <c r="AE139" t="s">
        <v>539</v>
      </c>
      <c r="AF139">
        <v>85671469</v>
      </c>
      <c r="AG139">
        <v>1297412</v>
      </c>
      <c r="AH139" t="s">
        <v>420</v>
      </c>
      <c r="AI139" t="s">
        <v>34</v>
      </c>
    </row>
    <row r="140" spans="1:35" x14ac:dyDescent="0.3">
      <c r="A140" s="1">
        <v>45307.212268518517</v>
      </c>
      <c r="B140">
        <v>6</v>
      </c>
      <c r="C140">
        <v>1</v>
      </c>
      <c r="D140" t="s">
        <v>26</v>
      </c>
      <c r="E140" t="s">
        <v>541</v>
      </c>
      <c r="F140" t="s">
        <v>542</v>
      </c>
      <c r="G140" t="s">
        <v>131</v>
      </c>
      <c r="H140" t="s">
        <v>543</v>
      </c>
      <c r="I140">
        <v>0</v>
      </c>
      <c r="K140" t="s">
        <v>31</v>
      </c>
      <c r="L140" t="s">
        <v>32</v>
      </c>
      <c r="M140" t="s">
        <v>541</v>
      </c>
      <c r="N140" t="s">
        <v>542</v>
      </c>
      <c r="P140" t="s">
        <v>33</v>
      </c>
      <c r="Q140" t="s">
        <v>34</v>
      </c>
      <c r="S140" t="s">
        <v>33</v>
      </c>
      <c r="T140" t="s">
        <v>34</v>
      </c>
      <c r="V140" t="s">
        <v>33</v>
      </c>
      <c r="W140" t="s">
        <v>34</v>
      </c>
      <c r="Y140" t="s">
        <v>33</v>
      </c>
      <c r="Z140" t="s">
        <v>34</v>
      </c>
      <c r="AA140" t="s">
        <v>35</v>
      </c>
      <c r="AB140" t="s">
        <v>36</v>
      </c>
      <c r="AC140">
        <v>48801173</v>
      </c>
      <c r="AD140" t="s">
        <v>37</v>
      </c>
      <c r="AE140" t="s">
        <v>542</v>
      </c>
      <c r="AF140">
        <v>85671469</v>
      </c>
      <c r="AG140">
        <v>1297413</v>
      </c>
      <c r="AH140" t="s">
        <v>38</v>
      </c>
      <c r="AI140" t="s">
        <v>34</v>
      </c>
    </row>
    <row r="141" spans="1:35" x14ac:dyDescent="0.3">
      <c r="A141" s="1">
        <v>45307.222743055558</v>
      </c>
      <c r="B141">
        <v>5</v>
      </c>
      <c r="C141">
        <v>1</v>
      </c>
      <c r="D141" t="s">
        <v>26</v>
      </c>
      <c r="E141" t="s">
        <v>544</v>
      </c>
      <c r="F141" t="s">
        <v>545</v>
      </c>
      <c r="G141" t="s">
        <v>90</v>
      </c>
      <c r="H141" t="s">
        <v>546</v>
      </c>
      <c r="I141">
        <v>0</v>
      </c>
      <c r="K141" t="s">
        <v>31</v>
      </c>
      <c r="L141" t="s">
        <v>32</v>
      </c>
      <c r="M141" t="s">
        <v>544</v>
      </c>
      <c r="N141" t="s">
        <v>545</v>
      </c>
      <c r="P141" t="s">
        <v>33</v>
      </c>
      <c r="Q141" t="s">
        <v>34</v>
      </c>
      <c r="S141" t="s">
        <v>33</v>
      </c>
      <c r="T141" t="s">
        <v>34</v>
      </c>
      <c r="V141" t="s">
        <v>33</v>
      </c>
      <c r="W141" t="s">
        <v>34</v>
      </c>
      <c r="Y141" t="s">
        <v>33</v>
      </c>
      <c r="Z141" t="s">
        <v>34</v>
      </c>
      <c r="AA141" t="s">
        <v>92</v>
      </c>
      <c r="AB141" t="s">
        <v>36</v>
      </c>
      <c r="AC141">
        <v>63729527</v>
      </c>
      <c r="AD141" t="s">
        <v>93</v>
      </c>
      <c r="AE141" t="s">
        <v>545</v>
      </c>
      <c r="AF141">
        <v>9978044714</v>
      </c>
      <c r="AG141">
        <v>1297414</v>
      </c>
      <c r="AH141" t="s">
        <v>243</v>
      </c>
      <c r="AI141" t="s">
        <v>34</v>
      </c>
    </row>
    <row r="142" spans="1:35" x14ac:dyDescent="0.3">
      <c r="A142" s="1">
        <v>45307.223993055559</v>
      </c>
      <c r="B142">
        <v>6</v>
      </c>
      <c r="C142">
        <v>1</v>
      </c>
      <c r="D142" t="s">
        <v>26</v>
      </c>
      <c r="E142" t="s">
        <v>547</v>
      </c>
      <c r="F142" t="s">
        <v>548</v>
      </c>
      <c r="G142" t="s">
        <v>29</v>
      </c>
      <c r="H142" t="s">
        <v>549</v>
      </c>
      <c r="I142">
        <v>0</v>
      </c>
      <c r="K142" t="s">
        <v>31</v>
      </c>
      <c r="L142" t="s">
        <v>32</v>
      </c>
      <c r="M142" t="s">
        <v>547</v>
      </c>
      <c r="N142" t="s">
        <v>548</v>
      </c>
      <c r="P142" t="s">
        <v>33</v>
      </c>
      <c r="Q142" t="s">
        <v>34</v>
      </c>
      <c r="S142" t="s">
        <v>33</v>
      </c>
      <c r="T142" t="s">
        <v>34</v>
      </c>
      <c r="V142" t="s">
        <v>33</v>
      </c>
      <c r="W142" t="s">
        <v>34</v>
      </c>
      <c r="Y142" t="s">
        <v>33</v>
      </c>
      <c r="Z142" t="s">
        <v>34</v>
      </c>
      <c r="AA142" t="s">
        <v>35</v>
      </c>
      <c r="AB142" t="s">
        <v>36</v>
      </c>
      <c r="AC142">
        <v>48810232</v>
      </c>
      <c r="AD142" t="s">
        <v>37</v>
      </c>
      <c r="AE142" t="s">
        <v>548</v>
      </c>
      <c r="AF142">
        <v>85671469</v>
      </c>
      <c r="AG142">
        <v>1297415</v>
      </c>
      <c r="AH142" t="s">
        <v>550</v>
      </c>
      <c r="AI142" t="s">
        <v>34</v>
      </c>
    </row>
    <row r="143" spans="1:35" x14ac:dyDescent="0.3">
      <c r="A143" s="1">
        <v>45307.224421296298</v>
      </c>
      <c r="B143">
        <v>2</v>
      </c>
      <c r="C143">
        <v>1</v>
      </c>
      <c r="D143" t="s">
        <v>26</v>
      </c>
      <c r="E143" t="s">
        <v>551</v>
      </c>
      <c r="F143" t="s">
        <v>552</v>
      </c>
      <c r="G143" t="s">
        <v>131</v>
      </c>
      <c r="H143" t="s">
        <v>553</v>
      </c>
      <c r="I143">
        <v>0</v>
      </c>
      <c r="K143" t="s">
        <v>31</v>
      </c>
      <c r="L143" t="s">
        <v>32</v>
      </c>
      <c r="M143" t="s">
        <v>551</v>
      </c>
      <c r="N143" t="s">
        <v>552</v>
      </c>
      <c r="P143" t="s">
        <v>33</v>
      </c>
      <c r="Q143" t="s">
        <v>34</v>
      </c>
      <c r="S143" t="s">
        <v>33</v>
      </c>
      <c r="T143" t="s">
        <v>34</v>
      </c>
      <c r="V143" t="s">
        <v>33</v>
      </c>
      <c r="W143" t="s">
        <v>34</v>
      </c>
      <c r="Y143" t="s">
        <v>33</v>
      </c>
      <c r="Z143" t="s">
        <v>34</v>
      </c>
      <c r="AA143" t="s">
        <v>35</v>
      </c>
      <c r="AB143" t="s">
        <v>36</v>
      </c>
      <c r="AC143">
        <v>48820529</v>
      </c>
      <c r="AD143" t="s">
        <v>37</v>
      </c>
      <c r="AE143" t="s">
        <v>552</v>
      </c>
      <c r="AF143">
        <v>85671469</v>
      </c>
      <c r="AG143">
        <v>1297416</v>
      </c>
      <c r="AH143" t="s">
        <v>38</v>
      </c>
      <c r="AI143" t="s">
        <v>34</v>
      </c>
    </row>
    <row r="144" spans="1:35" x14ac:dyDescent="0.3">
      <c r="A144" s="1">
        <v>45307.229768518519</v>
      </c>
      <c r="B144">
        <v>5</v>
      </c>
      <c r="C144">
        <v>1</v>
      </c>
      <c r="D144" t="s">
        <v>26</v>
      </c>
      <c r="E144" t="s">
        <v>554</v>
      </c>
      <c r="F144" t="s">
        <v>555</v>
      </c>
      <c r="G144" t="s">
        <v>50</v>
      </c>
      <c r="H144" t="s">
        <v>556</v>
      </c>
      <c r="I144">
        <v>0</v>
      </c>
      <c r="K144" t="s">
        <v>31</v>
      </c>
      <c r="L144" t="s">
        <v>32</v>
      </c>
      <c r="M144" t="s">
        <v>554</v>
      </c>
      <c r="N144" t="s">
        <v>555</v>
      </c>
      <c r="P144" t="s">
        <v>33</v>
      </c>
      <c r="Q144" t="s">
        <v>34</v>
      </c>
      <c r="S144" t="s">
        <v>33</v>
      </c>
      <c r="T144" t="s">
        <v>34</v>
      </c>
      <c r="V144" t="s">
        <v>33</v>
      </c>
      <c r="W144" t="s">
        <v>34</v>
      </c>
      <c r="Y144" t="s">
        <v>33</v>
      </c>
      <c r="Z144" t="s">
        <v>34</v>
      </c>
      <c r="AA144" t="s">
        <v>35</v>
      </c>
      <c r="AB144" t="s">
        <v>36</v>
      </c>
      <c r="AC144">
        <v>48825068</v>
      </c>
      <c r="AD144" t="s">
        <v>37</v>
      </c>
      <c r="AE144" t="s">
        <v>555</v>
      </c>
      <c r="AF144">
        <v>85671469</v>
      </c>
      <c r="AG144">
        <v>1297417</v>
      </c>
      <c r="AH144" t="s">
        <v>38</v>
      </c>
      <c r="AI144" t="s">
        <v>34</v>
      </c>
    </row>
    <row r="145" spans="1:35" x14ac:dyDescent="0.3">
      <c r="A145" s="1">
        <v>45307.235763888886</v>
      </c>
      <c r="B145">
        <v>8</v>
      </c>
      <c r="C145">
        <v>1</v>
      </c>
      <c r="D145" t="s">
        <v>26</v>
      </c>
      <c r="E145" t="s">
        <v>557</v>
      </c>
      <c r="F145" t="s">
        <v>558</v>
      </c>
      <c r="G145" t="s">
        <v>29</v>
      </c>
      <c r="H145" t="s">
        <v>559</v>
      </c>
      <c r="I145">
        <v>0</v>
      </c>
      <c r="K145" t="s">
        <v>31</v>
      </c>
      <c r="L145" t="s">
        <v>32</v>
      </c>
      <c r="M145" t="s">
        <v>557</v>
      </c>
      <c r="N145" t="s">
        <v>558</v>
      </c>
      <c r="P145" t="s">
        <v>33</v>
      </c>
      <c r="Q145" t="s">
        <v>34</v>
      </c>
      <c r="S145" t="s">
        <v>33</v>
      </c>
      <c r="T145" t="s">
        <v>34</v>
      </c>
      <c r="V145" t="s">
        <v>33</v>
      </c>
      <c r="W145" t="s">
        <v>34</v>
      </c>
      <c r="Y145" t="s">
        <v>33</v>
      </c>
      <c r="Z145" t="s">
        <v>34</v>
      </c>
      <c r="AA145" t="s">
        <v>35</v>
      </c>
      <c r="AB145" t="s">
        <v>36</v>
      </c>
      <c r="AC145">
        <v>48819208</v>
      </c>
      <c r="AD145" t="s">
        <v>37</v>
      </c>
      <c r="AE145" t="s">
        <v>558</v>
      </c>
      <c r="AF145">
        <v>85671469</v>
      </c>
      <c r="AG145">
        <v>1297418</v>
      </c>
      <c r="AH145" t="s">
        <v>38</v>
      </c>
      <c r="AI145" t="s">
        <v>34</v>
      </c>
    </row>
    <row r="146" spans="1:35" x14ac:dyDescent="0.3">
      <c r="A146" s="1">
        <v>45307.23773148148</v>
      </c>
      <c r="B146">
        <v>8</v>
      </c>
      <c r="C146">
        <v>1</v>
      </c>
      <c r="D146" t="s">
        <v>26</v>
      </c>
      <c r="E146" t="s">
        <v>560</v>
      </c>
      <c r="F146" t="s">
        <v>561</v>
      </c>
      <c r="G146" t="s">
        <v>131</v>
      </c>
      <c r="H146" t="s">
        <v>562</v>
      </c>
      <c r="I146">
        <v>0</v>
      </c>
      <c r="K146" t="s">
        <v>31</v>
      </c>
      <c r="L146" t="s">
        <v>32</v>
      </c>
      <c r="M146" t="s">
        <v>560</v>
      </c>
      <c r="N146" t="s">
        <v>561</v>
      </c>
      <c r="P146" t="s">
        <v>33</v>
      </c>
      <c r="Q146" t="s">
        <v>34</v>
      </c>
      <c r="S146" t="s">
        <v>33</v>
      </c>
      <c r="T146" t="s">
        <v>34</v>
      </c>
      <c r="V146" t="s">
        <v>33</v>
      </c>
      <c r="W146" t="s">
        <v>34</v>
      </c>
      <c r="Y146" t="s">
        <v>33</v>
      </c>
      <c r="Z146" t="s">
        <v>34</v>
      </c>
      <c r="AA146" t="s">
        <v>35</v>
      </c>
      <c r="AB146" t="s">
        <v>36</v>
      </c>
      <c r="AC146">
        <v>48840809</v>
      </c>
      <c r="AD146" t="s">
        <v>37</v>
      </c>
      <c r="AE146" t="s">
        <v>561</v>
      </c>
      <c r="AF146">
        <v>85671469</v>
      </c>
      <c r="AG146">
        <v>1297419</v>
      </c>
      <c r="AH146" t="s">
        <v>38</v>
      </c>
      <c r="AI146" t="s">
        <v>34</v>
      </c>
    </row>
    <row r="147" spans="1:35" x14ac:dyDescent="0.3">
      <c r="A147" s="1">
        <v>45307.237847222219</v>
      </c>
      <c r="B147">
        <v>5</v>
      </c>
      <c r="C147">
        <v>1</v>
      </c>
      <c r="D147" t="s">
        <v>26</v>
      </c>
      <c r="E147" t="s">
        <v>563</v>
      </c>
      <c r="F147" t="s">
        <v>564</v>
      </c>
      <c r="G147" t="s">
        <v>50</v>
      </c>
      <c r="H147" t="s">
        <v>565</v>
      </c>
      <c r="I147">
        <v>0</v>
      </c>
      <c r="K147" t="s">
        <v>31</v>
      </c>
      <c r="L147" t="s">
        <v>32</v>
      </c>
      <c r="M147" t="s">
        <v>563</v>
      </c>
      <c r="N147" t="s">
        <v>564</v>
      </c>
      <c r="P147" t="s">
        <v>33</v>
      </c>
      <c r="Q147" t="s">
        <v>34</v>
      </c>
      <c r="S147" t="s">
        <v>33</v>
      </c>
      <c r="T147" t="s">
        <v>34</v>
      </c>
      <c r="V147" t="s">
        <v>33</v>
      </c>
      <c r="W147" t="s">
        <v>34</v>
      </c>
      <c r="Y147" t="s">
        <v>33</v>
      </c>
      <c r="Z147" t="s">
        <v>34</v>
      </c>
      <c r="AA147" t="s">
        <v>35</v>
      </c>
      <c r="AB147" t="s">
        <v>36</v>
      </c>
      <c r="AC147">
        <v>48840891</v>
      </c>
      <c r="AD147" t="s">
        <v>37</v>
      </c>
      <c r="AE147" t="s">
        <v>564</v>
      </c>
      <c r="AF147">
        <v>85671469</v>
      </c>
      <c r="AG147">
        <v>1297420</v>
      </c>
      <c r="AH147" t="s">
        <v>566</v>
      </c>
      <c r="AI147" t="s">
        <v>34</v>
      </c>
    </row>
    <row r="148" spans="1:35" x14ac:dyDescent="0.3">
      <c r="A148" s="1">
        <v>45307.239212962966</v>
      </c>
      <c r="B148">
        <v>7</v>
      </c>
      <c r="C148">
        <v>1</v>
      </c>
      <c r="D148" t="s">
        <v>26</v>
      </c>
      <c r="E148" t="s">
        <v>567</v>
      </c>
      <c r="F148" t="s">
        <v>568</v>
      </c>
      <c r="G148" t="s">
        <v>142</v>
      </c>
      <c r="H148" t="s">
        <v>569</v>
      </c>
      <c r="I148">
        <v>0</v>
      </c>
      <c r="K148" t="s">
        <v>31</v>
      </c>
      <c r="L148" t="s">
        <v>32</v>
      </c>
      <c r="M148" t="s">
        <v>567</v>
      </c>
      <c r="N148" t="s">
        <v>568</v>
      </c>
      <c r="P148" t="s">
        <v>33</v>
      </c>
      <c r="Q148" t="s">
        <v>34</v>
      </c>
      <c r="S148" t="s">
        <v>33</v>
      </c>
      <c r="T148" t="s">
        <v>34</v>
      </c>
      <c r="V148" t="s">
        <v>33</v>
      </c>
      <c r="W148" t="s">
        <v>34</v>
      </c>
      <c r="Y148" t="s">
        <v>33</v>
      </c>
      <c r="Z148" t="s">
        <v>34</v>
      </c>
      <c r="AA148" t="s">
        <v>35</v>
      </c>
      <c r="AB148" t="s">
        <v>36</v>
      </c>
      <c r="AC148">
        <v>48842026</v>
      </c>
      <c r="AD148" t="s">
        <v>37</v>
      </c>
      <c r="AE148" t="s">
        <v>568</v>
      </c>
      <c r="AF148">
        <v>85671469</v>
      </c>
      <c r="AG148">
        <v>1297421</v>
      </c>
      <c r="AH148" t="s">
        <v>38</v>
      </c>
      <c r="AI148" t="s">
        <v>34</v>
      </c>
    </row>
    <row r="149" spans="1:35" x14ac:dyDescent="0.3">
      <c r="A149" s="1">
        <v>45307.243900462963</v>
      </c>
      <c r="B149">
        <v>5</v>
      </c>
      <c r="C149">
        <v>1</v>
      </c>
      <c r="D149" t="s">
        <v>26</v>
      </c>
      <c r="E149" t="s">
        <v>570</v>
      </c>
      <c r="F149" t="s">
        <v>571</v>
      </c>
      <c r="G149" t="s">
        <v>142</v>
      </c>
      <c r="H149" t="s">
        <v>572</v>
      </c>
      <c r="I149">
        <v>0</v>
      </c>
      <c r="K149" t="s">
        <v>31</v>
      </c>
      <c r="L149" t="s">
        <v>32</v>
      </c>
      <c r="M149" t="s">
        <v>570</v>
      </c>
      <c r="N149" t="s">
        <v>571</v>
      </c>
      <c r="P149" t="s">
        <v>33</v>
      </c>
      <c r="Q149" t="s">
        <v>34</v>
      </c>
      <c r="S149" t="s">
        <v>33</v>
      </c>
      <c r="T149" t="s">
        <v>34</v>
      </c>
      <c r="V149" t="s">
        <v>33</v>
      </c>
      <c r="W149" t="s">
        <v>34</v>
      </c>
      <c r="Y149" t="s">
        <v>33</v>
      </c>
      <c r="Z149" t="s">
        <v>34</v>
      </c>
      <c r="AA149" t="s">
        <v>35</v>
      </c>
      <c r="AB149" t="s">
        <v>36</v>
      </c>
      <c r="AC149">
        <v>48838773</v>
      </c>
      <c r="AD149" t="s">
        <v>37</v>
      </c>
      <c r="AE149" t="s">
        <v>571</v>
      </c>
      <c r="AF149">
        <v>85671469</v>
      </c>
      <c r="AG149">
        <v>1297422</v>
      </c>
      <c r="AH149" t="s">
        <v>38</v>
      </c>
      <c r="AI149" t="s">
        <v>34</v>
      </c>
    </row>
    <row r="150" spans="1:35" x14ac:dyDescent="0.3">
      <c r="A150" s="1">
        <v>45307.247187499997</v>
      </c>
      <c r="B150">
        <v>8</v>
      </c>
      <c r="C150">
        <v>1</v>
      </c>
      <c r="D150" t="s">
        <v>26</v>
      </c>
      <c r="E150" t="s">
        <v>573</v>
      </c>
      <c r="F150" t="s">
        <v>574</v>
      </c>
      <c r="G150" t="s">
        <v>131</v>
      </c>
      <c r="H150" t="s">
        <v>575</v>
      </c>
      <c r="I150">
        <v>0</v>
      </c>
      <c r="K150" t="s">
        <v>31</v>
      </c>
      <c r="L150" t="s">
        <v>32</v>
      </c>
      <c r="M150" t="s">
        <v>573</v>
      </c>
      <c r="N150" t="s">
        <v>574</v>
      </c>
      <c r="P150" t="s">
        <v>33</v>
      </c>
      <c r="Q150" t="s">
        <v>34</v>
      </c>
      <c r="S150" t="s">
        <v>33</v>
      </c>
      <c r="T150" t="s">
        <v>34</v>
      </c>
      <c r="V150" t="s">
        <v>33</v>
      </c>
      <c r="W150" t="s">
        <v>34</v>
      </c>
      <c r="Y150" t="s">
        <v>33</v>
      </c>
      <c r="Z150" t="s">
        <v>34</v>
      </c>
      <c r="AA150" t="s">
        <v>35</v>
      </c>
      <c r="AB150" t="s">
        <v>36</v>
      </c>
      <c r="AC150">
        <v>48852291</v>
      </c>
      <c r="AD150" t="s">
        <v>37</v>
      </c>
      <c r="AE150" t="s">
        <v>574</v>
      </c>
      <c r="AF150">
        <v>85671469</v>
      </c>
      <c r="AG150">
        <v>1297423</v>
      </c>
      <c r="AH150" t="s">
        <v>38</v>
      </c>
      <c r="AI150" t="s">
        <v>34</v>
      </c>
    </row>
    <row r="151" spans="1:35" x14ac:dyDescent="0.3">
      <c r="A151" s="1">
        <v>45307.249282407407</v>
      </c>
      <c r="B151">
        <v>5</v>
      </c>
      <c r="C151">
        <v>1</v>
      </c>
      <c r="D151" t="s">
        <v>26</v>
      </c>
      <c r="E151" t="s">
        <v>576</v>
      </c>
      <c r="F151" t="s">
        <v>577</v>
      </c>
      <c r="G151" t="s">
        <v>90</v>
      </c>
      <c r="H151" t="s">
        <v>578</v>
      </c>
      <c r="I151">
        <v>0</v>
      </c>
      <c r="K151" t="s">
        <v>31</v>
      </c>
      <c r="L151" t="s">
        <v>32</v>
      </c>
      <c r="M151" t="s">
        <v>576</v>
      </c>
      <c r="N151" t="s">
        <v>577</v>
      </c>
      <c r="P151" t="s">
        <v>33</v>
      </c>
      <c r="Q151" t="s">
        <v>34</v>
      </c>
      <c r="S151" t="s">
        <v>33</v>
      </c>
      <c r="T151" t="s">
        <v>34</v>
      </c>
      <c r="V151" t="s">
        <v>33</v>
      </c>
      <c r="W151" t="s">
        <v>34</v>
      </c>
      <c r="Y151" t="s">
        <v>33</v>
      </c>
      <c r="Z151" t="s">
        <v>34</v>
      </c>
      <c r="AA151" t="s">
        <v>92</v>
      </c>
      <c r="AB151" t="s">
        <v>36</v>
      </c>
      <c r="AC151">
        <v>38055330</v>
      </c>
      <c r="AD151" t="s">
        <v>93</v>
      </c>
      <c r="AE151" t="s">
        <v>577</v>
      </c>
      <c r="AF151">
        <v>9978044714</v>
      </c>
      <c r="AG151">
        <v>1297424</v>
      </c>
      <c r="AH151" t="s">
        <v>293</v>
      </c>
      <c r="AI151" t="s">
        <v>34</v>
      </c>
    </row>
    <row r="152" spans="1:35" x14ac:dyDescent="0.3">
      <c r="A152" s="1">
        <v>45307.249791666669</v>
      </c>
      <c r="B152">
        <v>3</v>
      </c>
      <c r="C152">
        <v>1</v>
      </c>
      <c r="D152" t="s">
        <v>26</v>
      </c>
      <c r="E152" t="s">
        <v>579</v>
      </c>
      <c r="F152" t="s">
        <v>580</v>
      </c>
      <c r="G152" t="s">
        <v>90</v>
      </c>
      <c r="H152" t="s">
        <v>581</v>
      </c>
      <c r="I152">
        <v>0</v>
      </c>
      <c r="K152" t="s">
        <v>31</v>
      </c>
      <c r="L152" t="s">
        <v>32</v>
      </c>
      <c r="M152" t="s">
        <v>579</v>
      </c>
      <c r="N152" t="s">
        <v>580</v>
      </c>
      <c r="P152" t="s">
        <v>33</v>
      </c>
      <c r="Q152" t="s">
        <v>34</v>
      </c>
      <c r="S152" t="s">
        <v>33</v>
      </c>
      <c r="T152" t="s">
        <v>34</v>
      </c>
      <c r="V152" t="s">
        <v>33</v>
      </c>
      <c r="W152" t="s">
        <v>34</v>
      </c>
      <c r="Y152" t="s">
        <v>33</v>
      </c>
      <c r="Z152" t="s">
        <v>34</v>
      </c>
      <c r="AA152" t="s">
        <v>92</v>
      </c>
      <c r="AB152" t="s">
        <v>36</v>
      </c>
      <c r="AC152">
        <v>51993204</v>
      </c>
      <c r="AD152" t="s">
        <v>93</v>
      </c>
      <c r="AE152" t="s">
        <v>580</v>
      </c>
      <c r="AF152">
        <v>9978044714</v>
      </c>
      <c r="AG152">
        <v>1297425</v>
      </c>
      <c r="AH152" t="s">
        <v>582</v>
      </c>
      <c r="AI152" t="s">
        <v>34</v>
      </c>
    </row>
    <row r="153" spans="1:35" x14ac:dyDescent="0.3">
      <c r="A153" s="1">
        <v>45307.254756944443</v>
      </c>
      <c r="B153">
        <v>5</v>
      </c>
      <c r="C153">
        <v>1</v>
      </c>
      <c r="D153" t="s">
        <v>26</v>
      </c>
      <c r="E153" t="s">
        <v>583</v>
      </c>
      <c r="F153" t="s">
        <v>584</v>
      </c>
      <c r="G153" t="s">
        <v>50</v>
      </c>
      <c r="H153" t="s">
        <v>585</v>
      </c>
      <c r="I153">
        <v>0</v>
      </c>
      <c r="K153" t="s">
        <v>31</v>
      </c>
      <c r="L153" t="s">
        <v>32</v>
      </c>
      <c r="M153" t="s">
        <v>583</v>
      </c>
      <c r="N153" t="s">
        <v>584</v>
      </c>
      <c r="P153" t="s">
        <v>33</v>
      </c>
      <c r="Q153" t="s">
        <v>34</v>
      </c>
      <c r="S153" t="s">
        <v>33</v>
      </c>
      <c r="T153" t="s">
        <v>34</v>
      </c>
      <c r="V153" t="s">
        <v>33</v>
      </c>
      <c r="W153" t="s">
        <v>34</v>
      </c>
      <c r="Y153" t="s">
        <v>33</v>
      </c>
      <c r="Z153" t="s">
        <v>34</v>
      </c>
      <c r="AA153" t="s">
        <v>35</v>
      </c>
      <c r="AB153" t="s">
        <v>36</v>
      </c>
      <c r="AC153">
        <v>48871481</v>
      </c>
      <c r="AD153" t="s">
        <v>37</v>
      </c>
      <c r="AE153" t="s">
        <v>584</v>
      </c>
      <c r="AF153">
        <v>85671469</v>
      </c>
      <c r="AG153">
        <v>1297426</v>
      </c>
      <c r="AH153" t="s">
        <v>38</v>
      </c>
      <c r="AI153" t="s">
        <v>34</v>
      </c>
    </row>
    <row r="154" spans="1:35" x14ac:dyDescent="0.3">
      <c r="A154" s="1">
        <v>45307.255208333336</v>
      </c>
      <c r="B154">
        <v>6</v>
      </c>
      <c r="C154">
        <v>1</v>
      </c>
      <c r="D154" t="s">
        <v>26</v>
      </c>
      <c r="E154" t="s">
        <v>586</v>
      </c>
      <c r="F154" t="s">
        <v>587</v>
      </c>
      <c r="G154" t="s">
        <v>29</v>
      </c>
      <c r="H154" t="s">
        <v>588</v>
      </c>
      <c r="I154">
        <v>0</v>
      </c>
      <c r="K154" t="s">
        <v>31</v>
      </c>
      <c r="L154" t="s">
        <v>32</v>
      </c>
      <c r="M154" t="s">
        <v>586</v>
      </c>
      <c r="N154" t="s">
        <v>587</v>
      </c>
      <c r="P154" t="s">
        <v>33</v>
      </c>
      <c r="Q154" t="s">
        <v>34</v>
      </c>
      <c r="S154" t="s">
        <v>33</v>
      </c>
      <c r="T154" t="s">
        <v>34</v>
      </c>
      <c r="V154" t="s">
        <v>33</v>
      </c>
      <c r="W154" t="s">
        <v>34</v>
      </c>
      <c r="Y154" t="s">
        <v>33</v>
      </c>
      <c r="Z154" t="s">
        <v>34</v>
      </c>
      <c r="AA154" t="s">
        <v>35</v>
      </c>
      <c r="AB154" t="s">
        <v>36</v>
      </c>
      <c r="AC154">
        <v>48872094</v>
      </c>
      <c r="AD154" t="s">
        <v>37</v>
      </c>
      <c r="AE154" t="s">
        <v>587</v>
      </c>
      <c r="AF154">
        <v>85671469</v>
      </c>
      <c r="AG154">
        <v>1297427</v>
      </c>
      <c r="AH154" t="s">
        <v>38</v>
      </c>
      <c r="AI154" t="s">
        <v>34</v>
      </c>
    </row>
    <row r="155" spans="1:35" x14ac:dyDescent="0.3">
      <c r="A155" s="1">
        <v>45307.267187500001</v>
      </c>
      <c r="B155">
        <v>4</v>
      </c>
      <c r="C155">
        <v>1</v>
      </c>
      <c r="D155" t="s">
        <v>26</v>
      </c>
      <c r="E155" t="s">
        <v>589</v>
      </c>
      <c r="F155" t="s">
        <v>590</v>
      </c>
      <c r="G155" t="s">
        <v>50</v>
      </c>
      <c r="H155" t="s">
        <v>591</v>
      </c>
      <c r="I155">
        <v>0</v>
      </c>
      <c r="K155" t="s">
        <v>31</v>
      </c>
      <c r="L155" t="s">
        <v>32</v>
      </c>
      <c r="M155" t="s">
        <v>589</v>
      </c>
      <c r="N155" t="s">
        <v>590</v>
      </c>
      <c r="P155" t="s">
        <v>33</v>
      </c>
      <c r="Q155" t="s">
        <v>34</v>
      </c>
      <c r="S155" t="s">
        <v>33</v>
      </c>
      <c r="T155" t="s">
        <v>34</v>
      </c>
      <c r="V155" t="s">
        <v>33</v>
      </c>
      <c r="W155" t="s">
        <v>34</v>
      </c>
      <c r="Y155" t="s">
        <v>33</v>
      </c>
      <c r="Z155" t="s">
        <v>34</v>
      </c>
      <c r="AA155" t="s">
        <v>35</v>
      </c>
      <c r="AB155" t="s">
        <v>36</v>
      </c>
      <c r="AC155">
        <v>48901326</v>
      </c>
      <c r="AD155" t="s">
        <v>37</v>
      </c>
      <c r="AE155" t="s">
        <v>590</v>
      </c>
      <c r="AF155">
        <v>85671469</v>
      </c>
      <c r="AG155">
        <v>1297428</v>
      </c>
      <c r="AH155" t="s">
        <v>38</v>
      </c>
      <c r="AI155" t="s">
        <v>34</v>
      </c>
    </row>
    <row r="156" spans="1:35" x14ac:dyDescent="0.3">
      <c r="A156" s="1">
        <v>45307.270069444443</v>
      </c>
      <c r="B156">
        <v>5</v>
      </c>
      <c r="C156">
        <v>1</v>
      </c>
      <c r="D156" t="s">
        <v>26</v>
      </c>
      <c r="E156" t="s">
        <v>592</v>
      </c>
      <c r="F156" t="s">
        <v>593</v>
      </c>
      <c r="G156" t="s">
        <v>90</v>
      </c>
      <c r="H156" t="s">
        <v>594</v>
      </c>
      <c r="I156">
        <v>0</v>
      </c>
      <c r="K156" t="s">
        <v>31</v>
      </c>
      <c r="L156" t="s">
        <v>32</v>
      </c>
      <c r="M156" t="s">
        <v>592</v>
      </c>
      <c r="N156" t="s">
        <v>593</v>
      </c>
      <c r="P156" t="s">
        <v>33</v>
      </c>
      <c r="Q156" t="s">
        <v>34</v>
      </c>
      <c r="S156" t="s">
        <v>33</v>
      </c>
      <c r="T156" t="s">
        <v>34</v>
      </c>
      <c r="V156" t="s">
        <v>33</v>
      </c>
      <c r="W156" t="s">
        <v>34</v>
      </c>
      <c r="Y156" t="s">
        <v>33</v>
      </c>
      <c r="Z156" t="s">
        <v>34</v>
      </c>
      <c r="AA156" t="s">
        <v>92</v>
      </c>
      <c r="AB156" t="s">
        <v>36</v>
      </c>
      <c r="AC156">
        <v>25021756</v>
      </c>
      <c r="AD156" t="s">
        <v>93</v>
      </c>
      <c r="AE156" t="s">
        <v>593</v>
      </c>
      <c r="AF156">
        <v>9978044714</v>
      </c>
      <c r="AG156">
        <v>1297429</v>
      </c>
      <c r="AH156" t="s">
        <v>595</v>
      </c>
      <c r="AI156" t="s">
        <v>34</v>
      </c>
    </row>
    <row r="157" spans="1:35" x14ac:dyDescent="0.3">
      <c r="A157" s="1">
        <v>45307.276539351849</v>
      </c>
      <c r="B157">
        <v>5</v>
      </c>
      <c r="C157">
        <v>1</v>
      </c>
      <c r="D157" t="s">
        <v>26</v>
      </c>
      <c r="E157" t="s">
        <v>596</v>
      </c>
      <c r="F157" t="s">
        <v>597</v>
      </c>
      <c r="G157" t="s">
        <v>50</v>
      </c>
      <c r="H157" t="s">
        <v>598</v>
      </c>
      <c r="I157">
        <v>0</v>
      </c>
      <c r="K157" t="s">
        <v>31</v>
      </c>
      <c r="L157" t="s">
        <v>32</v>
      </c>
      <c r="M157" t="s">
        <v>596</v>
      </c>
      <c r="N157" t="s">
        <v>597</v>
      </c>
      <c r="P157" t="s">
        <v>33</v>
      </c>
      <c r="Q157" t="s">
        <v>34</v>
      </c>
      <c r="S157" t="s">
        <v>33</v>
      </c>
      <c r="T157" t="s">
        <v>34</v>
      </c>
      <c r="V157" t="s">
        <v>33</v>
      </c>
      <c r="W157" t="s">
        <v>34</v>
      </c>
      <c r="Y157" t="s">
        <v>33</v>
      </c>
      <c r="Z157" t="s">
        <v>34</v>
      </c>
      <c r="AA157" t="s">
        <v>35</v>
      </c>
      <c r="AB157" t="s">
        <v>36</v>
      </c>
      <c r="AC157">
        <v>48924099</v>
      </c>
      <c r="AD157" t="s">
        <v>37</v>
      </c>
      <c r="AE157" t="s">
        <v>597</v>
      </c>
      <c r="AF157">
        <v>85671469</v>
      </c>
      <c r="AG157">
        <v>1297430</v>
      </c>
      <c r="AH157" t="s">
        <v>550</v>
      </c>
      <c r="AI157" t="s">
        <v>34</v>
      </c>
    </row>
    <row r="158" spans="1:35" x14ac:dyDescent="0.3">
      <c r="A158" s="1">
        <v>45307.281666666669</v>
      </c>
      <c r="B158">
        <v>8</v>
      </c>
      <c r="C158">
        <v>1</v>
      </c>
      <c r="D158" t="s">
        <v>26</v>
      </c>
      <c r="E158" t="s">
        <v>599</v>
      </c>
      <c r="F158" t="s">
        <v>600</v>
      </c>
      <c r="G158" t="s">
        <v>41</v>
      </c>
      <c r="H158">
        <f>---0--1695</f>
        <v>1695</v>
      </c>
      <c r="I158">
        <v>0</v>
      </c>
      <c r="J158" t="s">
        <v>42</v>
      </c>
      <c r="K158" t="s">
        <v>43</v>
      </c>
      <c r="L158" t="s">
        <v>44</v>
      </c>
      <c r="M158" t="s">
        <v>599</v>
      </c>
      <c r="N158" t="s">
        <v>600</v>
      </c>
      <c r="P158" t="s">
        <v>33</v>
      </c>
      <c r="Q158" t="s">
        <v>34</v>
      </c>
      <c r="S158" t="s">
        <v>33</v>
      </c>
      <c r="T158" t="s">
        <v>34</v>
      </c>
      <c r="V158" t="s">
        <v>33</v>
      </c>
      <c r="W158" t="s">
        <v>34</v>
      </c>
      <c r="Y158" t="s">
        <v>33</v>
      </c>
      <c r="Z158" t="s">
        <v>34</v>
      </c>
      <c r="AA158" t="s">
        <v>601</v>
      </c>
      <c r="AB158" t="s">
        <v>36</v>
      </c>
      <c r="AC158">
        <v>52300055</v>
      </c>
      <c r="AD158" t="s">
        <v>602</v>
      </c>
      <c r="AE158" t="s">
        <v>600</v>
      </c>
      <c r="AF158">
        <v>9978044714</v>
      </c>
      <c r="AG158">
        <v>1297431</v>
      </c>
      <c r="AH158" t="s">
        <v>603</v>
      </c>
      <c r="AI158" t="s">
        <v>34</v>
      </c>
    </row>
    <row r="159" spans="1:35" x14ac:dyDescent="0.3">
      <c r="A159" s="1">
        <v>45307.285486111112</v>
      </c>
      <c r="B159">
        <v>7</v>
      </c>
      <c r="C159">
        <v>1</v>
      </c>
      <c r="D159" t="s">
        <v>26</v>
      </c>
      <c r="E159" t="s">
        <v>604</v>
      </c>
      <c r="F159" t="s">
        <v>605</v>
      </c>
      <c r="G159" t="s">
        <v>41</v>
      </c>
      <c r="H159">
        <f>---0--2459</f>
        <v>2459</v>
      </c>
      <c r="I159">
        <v>0</v>
      </c>
      <c r="J159" t="s">
        <v>42</v>
      </c>
      <c r="K159" t="s">
        <v>43</v>
      </c>
      <c r="L159" t="s">
        <v>44</v>
      </c>
      <c r="M159" t="s">
        <v>604</v>
      </c>
      <c r="N159" t="s">
        <v>605</v>
      </c>
      <c r="P159" t="s">
        <v>33</v>
      </c>
      <c r="Q159" t="s">
        <v>34</v>
      </c>
      <c r="S159" t="s">
        <v>33</v>
      </c>
      <c r="T159" t="s">
        <v>34</v>
      </c>
      <c r="V159" t="s">
        <v>33</v>
      </c>
      <c r="W159" t="s">
        <v>34</v>
      </c>
      <c r="Y159" t="s">
        <v>33</v>
      </c>
      <c r="Z159" t="s">
        <v>34</v>
      </c>
      <c r="AA159" t="s">
        <v>606</v>
      </c>
      <c r="AB159" t="s">
        <v>36</v>
      </c>
      <c r="AC159">
        <v>48960804</v>
      </c>
      <c r="AD159" t="s">
        <v>607</v>
      </c>
      <c r="AE159" t="s">
        <v>605</v>
      </c>
      <c r="AF159">
        <v>85671469</v>
      </c>
      <c r="AG159">
        <v>1297432</v>
      </c>
      <c r="AH159" t="s">
        <v>128</v>
      </c>
      <c r="AI159" t="s">
        <v>34</v>
      </c>
    </row>
    <row r="160" spans="1:35" x14ac:dyDescent="0.3">
      <c r="A160" s="1">
        <v>45307.285567129627</v>
      </c>
      <c r="B160">
        <v>8</v>
      </c>
      <c r="C160">
        <v>1</v>
      </c>
      <c r="D160" t="s">
        <v>26</v>
      </c>
      <c r="E160" t="s">
        <v>608</v>
      </c>
      <c r="F160" t="s">
        <v>609</v>
      </c>
      <c r="G160" t="s">
        <v>73</v>
      </c>
      <c r="H160" t="s">
        <v>610</v>
      </c>
      <c r="I160">
        <v>0</v>
      </c>
      <c r="J160" t="s">
        <v>611</v>
      </c>
      <c r="K160" t="s">
        <v>31</v>
      </c>
      <c r="L160" t="s">
        <v>44</v>
      </c>
      <c r="M160" t="s">
        <v>608</v>
      </c>
      <c r="N160" t="s">
        <v>609</v>
      </c>
      <c r="P160" t="s">
        <v>33</v>
      </c>
      <c r="Q160" t="s">
        <v>34</v>
      </c>
      <c r="S160" t="s">
        <v>33</v>
      </c>
      <c r="T160" t="s">
        <v>34</v>
      </c>
      <c r="V160" t="s">
        <v>33</v>
      </c>
      <c r="W160" t="s">
        <v>34</v>
      </c>
      <c r="Y160" t="s">
        <v>33</v>
      </c>
      <c r="Z160" t="s">
        <v>34</v>
      </c>
      <c r="AA160" t="s">
        <v>137</v>
      </c>
      <c r="AB160" t="s">
        <v>36</v>
      </c>
      <c r="AC160">
        <v>48957850</v>
      </c>
      <c r="AD160" t="s">
        <v>138</v>
      </c>
      <c r="AE160" t="s">
        <v>609</v>
      </c>
      <c r="AF160">
        <v>85671469</v>
      </c>
      <c r="AG160">
        <v>1297433</v>
      </c>
      <c r="AH160" t="s">
        <v>612</v>
      </c>
      <c r="AI160" t="s">
        <v>34</v>
      </c>
    </row>
    <row r="161" spans="1:35" x14ac:dyDescent="0.3">
      <c r="A161" s="1">
        <v>45307.285960648151</v>
      </c>
      <c r="B161">
        <v>5</v>
      </c>
      <c r="C161">
        <v>1</v>
      </c>
      <c r="D161" t="s">
        <v>26</v>
      </c>
      <c r="E161" t="s">
        <v>613</v>
      </c>
      <c r="F161" t="s">
        <v>614</v>
      </c>
      <c r="G161" t="s">
        <v>29</v>
      </c>
      <c r="H161" t="s">
        <v>615</v>
      </c>
      <c r="I161">
        <v>0</v>
      </c>
      <c r="K161" t="s">
        <v>31</v>
      </c>
      <c r="L161" t="s">
        <v>32</v>
      </c>
      <c r="M161" t="s">
        <v>613</v>
      </c>
      <c r="N161" t="s">
        <v>614</v>
      </c>
      <c r="P161" t="s">
        <v>33</v>
      </c>
      <c r="Q161" t="s">
        <v>34</v>
      </c>
      <c r="S161" t="s">
        <v>33</v>
      </c>
      <c r="T161" t="s">
        <v>34</v>
      </c>
      <c r="V161" t="s">
        <v>33</v>
      </c>
      <c r="W161" t="s">
        <v>34</v>
      </c>
      <c r="Y161" t="s">
        <v>33</v>
      </c>
      <c r="Z161" t="s">
        <v>34</v>
      </c>
      <c r="AA161" t="s">
        <v>35</v>
      </c>
      <c r="AB161" t="s">
        <v>36</v>
      </c>
      <c r="AC161">
        <v>48961745</v>
      </c>
      <c r="AD161" t="s">
        <v>37</v>
      </c>
      <c r="AE161" t="s">
        <v>614</v>
      </c>
      <c r="AF161">
        <v>85671469</v>
      </c>
      <c r="AG161">
        <v>1297434</v>
      </c>
      <c r="AH161" t="s">
        <v>38</v>
      </c>
      <c r="AI161" t="s">
        <v>34</v>
      </c>
    </row>
    <row r="162" spans="1:35" x14ac:dyDescent="0.3">
      <c r="A162" s="1">
        <v>45307.286400462966</v>
      </c>
      <c r="B162">
        <v>4</v>
      </c>
      <c r="C162">
        <v>1</v>
      </c>
      <c r="D162" t="s">
        <v>26</v>
      </c>
      <c r="E162" t="s">
        <v>374</v>
      </c>
      <c r="F162" t="s">
        <v>375</v>
      </c>
      <c r="G162" t="s">
        <v>50</v>
      </c>
      <c r="H162" t="s">
        <v>616</v>
      </c>
      <c r="I162">
        <v>0</v>
      </c>
      <c r="K162" t="s">
        <v>31</v>
      </c>
      <c r="L162" t="s">
        <v>32</v>
      </c>
      <c r="M162" t="s">
        <v>374</v>
      </c>
      <c r="N162" t="s">
        <v>375</v>
      </c>
      <c r="P162" t="s">
        <v>33</v>
      </c>
      <c r="Q162" t="s">
        <v>34</v>
      </c>
      <c r="S162" t="s">
        <v>33</v>
      </c>
      <c r="T162" t="s">
        <v>34</v>
      </c>
      <c r="V162" t="s">
        <v>33</v>
      </c>
      <c r="W162" t="s">
        <v>34</v>
      </c>
      <c r="Y162" t="s">
        <v>33</v>
      </c>
      <c r="Z162" t="s">
        <v>34</v>
      </c>
      <c r="AA162" t="s">
        <v>35</v>
      </c>
      <c r="AB162" t="s">
        <v>36</v>
      </c>
      <c r="AC162">
        <v>48959201</v>
      </c>
      <c r="AD162" t="s">
        <v>37</v>
      </c>
      <c r="AE162" t="s">
        <v>375</v>
      </c>
      <c r="AF162">
        <v>85671469</v>
      </c>
      <c r="AG162">
        <v>1297435</v>
      </c>
      <c r="AH162" t="s">
        <v>617</v>
      </c>
      <c r="AI162" t="s">
        <v>34</v>
      </c>
    </row>
    <row r="163" spans="1:35" x14ac:dyDescent="0.3">
      <c r="A163" s="1">
        <v>45307.287210648145</v>
      </c>
      <c r="B163">
        <v>4</v>
      </c>
      <c r="C163">
        <v>1</v>
      </c>
      <c r="D163" t="s">
        <v>26</v>
      </c>
      <c r="E163" t="s">
        <v>618</v>
      </c>
      <c r="F163" t="s">
        <v>619</v>
      </c>
      <c r="G163" t="s">
        <v>41</v>
      </c>
      <c r="H163">
        <f>---0--4129</f>
        <v>4129</v>
      </c>
      <c r="I163">
        <v>0</v>
      </c>
      <c r="J163" t="s">
        <v>42</v>
      </c>
      <c r="K163" t="s">
        <v>43</v>
      </c>
      <c r="L163" t="s">
        <v>44</v>
      </c>
      <c r="M163" t="s">
        <v>618</v>
      </c>
      <c r="N163" t="s">
        <v>619</v>
      </c>
      <c r="P163" t="s">
        <v>33</v>
      </c>
      <c r="Q163" t="s">
        <v>34</v>
      </c>
      <c r="S163" t="s">
        <v>33</v>
      </c>
      <c r="T163" t="s">
        <v>34</v>
      </c>
      <c r="V163" t="s">
        <v>33</v>
      </c>
      <c r="W163" t="s">
        <v>34</v>
      </c>
      <c r="Y163" t="s">
        <v>33</v>
      </c>
      <c r="Z163" t="s">
        <v>34</v>
      </c>
      <c r="AA163" t="s">
        <v>620</v>
      </c>
      <c r="AB163" t="s">
        <v>36</v>
      </c>
      <c r="AC163">
        <v>70961797</v>
      </c>
      <c r="AD163" t="s">
        <v>108</v>
      </c>
      <c r="AE163" t="s">
        <v>619</v>
      </c>
      <c r="AF163">
        <v>795990586</v>
      </c>
      <c r="AG163">
        <v>1297436</v>
      </c>
      <c r="AH163" t="s">
        <v>38</v>
      </c>
      <c r="AI163" t="s">
        <v>34</v>
      </c>
    </row>
    <row r="164" spans="1:35" x14ac:dyDescent="0.3">
      <c r="A164" s="1">
        <v>45307.288321759261</v>
      </c>
      <c r="B164">
        <v>8</v>
      </c>
      <c r="C164">
        <v>1</v>
      </c>
      <c r="D164" t="s">
        <v>26</v>
      </c>
      <c r="E164" t="s">
        <v>621</v>
      </c>
      <c r="F164" t="s">
        <v>622</v>
      </c>
      <c r="G164" t="s">
        <v>131</v>
      </c>
      <c r="H164" t="s">
        <v>623</v>
      </c>
      <c r="I164">
        <v>0</v>
      </c>
      <c r="K164" t="s">
        <v>31</v>
      </c>
      <c r="L164" t="s">
        <v>32</v>
      </c>
      <c r="M164" t="s">
        <v>621</v>
      </c>
      <c r="N164" t="s">
        <v>622</v>
      </c>
      <c r="P164" t="s">
        <v>33</v>
      </c>
      <c r="Q164" t="s">
        <v>34</v>
      </c>
      <c r="S164" t="s">
        <v>33</v>
      </c>
      <c r="T164" t="s">
        <v>34</v>
      </c>
      <c r="V164" t="s">
        <v>33</v>
      </c>
      <c r="W164" t="s">
        <v>34</v>
      </c>
      <c r="Y164" t="s">
        <v>33</v>
      </c>
      <c r="Z164" t="s">
        <v>34</v>
      </c>
      <c r="AA164" t="s">
        <v>35</v>
      </c>
      <c r="AB164" t="s">
        <v>36</v>
      </c>
      <c r="AC164">
        <v>48966487</v>
      </c>
      <c r="AD164" t="s">
        <v>37</v>
      </c>
      <c r="AE164" t="s">
        <v>622</v>
      </c>
      <c r="AF164">
        <v>85671469</v>
      </c>
      <c r="AG164">
        <v>1297437</v>
      </c>
      <c r="AH164" t="s">
        <v>624</v>
      </c>
      <c r="AI164" t="s">
        <v>34</v>
      </c>
    </row>
    <row r="165" spans="1:35" x14ac:dyDescent="0.3">
      <c r="A165" s="1">
        <v>45307.289189814815</v>
      </c>
      <c r="B165">
        <v>7</v>
      </c>
      <c r="C165">
        <v>1</v>
      </c>
      <c r="D165" t="s">
        <v>26</v>
      </c>
      <c r="E165" t="s">
        <v>625</v>
      </c>
      <c r="F165" t="s">
        <v>626</v>
      </c>
      <c r="G165" t="s">
        <v>41</v>
      </c>
      <c r="H165">
        <f>---0--6932</f>
        <v>6932</v>
      </c>
      <c r="I165">
        <v>0</v>
      </c>
      <c r="J165" t="s">
        <v>42</v>
      </c>
      <c r="K165" t="s">
        <v>43</v>
      </c>
      <c r="L165" t="s">
        <v>44</v>
      </c>
      <c r="M165" t="s">
        <v>625</v>
      </c>
      <c r="N165" t="s">
        <v>626</v>
      </c>
      <c r="P165" t="s">
        <v>33</v>
      </c>
      <c r="Q165" t="s">
        <v>34</v>
      </c>
      <c r="S165" t="s">
        <v>33</v>
      </c>
      <c r="T165" t="s">
        <v>34</v>
      </c>
      <c r="V165" t="s">
        <v>33</v>
      </c>
      <c r="W165" t="s">
        <v>34</v>
      </c>
      <c r="Y165" t="s">
        <v>33</v>
      </c>
      <c r="Z165" t="s">
        <v>34</v>
      </c>
      <c r="AA165" t="s">
        <v>627</v>
      </c>
      <c r="AB165" t="s">
        <v>36</v>
      </c>
      <c r="AC165">
        <v>60534046</v>
      </c>
      <c r="AD165" t="s">
        <v>628</v>
      </c>
      <c r="AE165" t="s">
        <v>626</v>
      </c>
      <c r="AF165">
        <v>795990586</v>
      </c>
      <c r="AG165">
        <v>1297438</v>
      </c>
      <c r="AH165" t="s">
        <v>629</v>
      </c>
      <c r="AI165" t="s">
        <v>34</v>
      </c>
    </row>
    <row r="166" spans="1:35" x14ac:dyDescent="0.3">
      <c r="A166" s="1">
        <v>45307.290520833332</v>
      </c>
      <c r="B166">
        <v>4</v>
      </c>
      <c r="C166">
        <v>1</v>
      </c>
      <c r="D166" t="s">
        <v>26</v>
      </c>
      <c r="E166" t="s">
        <v>630</v>
      </c>
      <c r="F166" t="s">
        <v>631</v>
      </c>
      <c r="G166" t="s">
        <v>41</v>
      </c>
      <c r="H166">
        <f>---0--3567</f>
        <v>3567</v>
      </c>
      <c r="I166">
        <v>0</v>
      </c>
      <c r="J166" t="s">
        <v>42</v>
      </c>
      <c r="K166" t="s">
        <v>43</v>
      </c>
      <c r="L166" t="s">
        <v>44</v>
      </c>
      <c r="M166" t="s">
        <v>630</v>
      </c>
      <c r="N166" t="s">
        <v>631</v>
      </c>
      <c r="P166" t="s">
        <v>33</v>
      </c>
      <c r="Q166" t="s">
        <v>34</v>
      </c>
      <c r="S166" t="s">
        <v>33</v>
      </c>
      <c r="T166" t="s">
        <v>34</v>
      </c>
      <c r="V166" t="s">
        <v>33</v>
      </c>
      <c r="W166" t="s">
        <v>34</v>
      </c>
      <c r="Y166" t="s">
        <v>33</v>
      </c>
      <c r="Z166" t="s">
        <v>34</v>
      </c>
      <c r="AA166" t="s">
        <v>632</v>
      </c>
      <c r="AB166" t="s">
        <v>36</v>
      </c>
      <c r="AC166">
        <v>70973010</v>
      </c>
      <c r="AD166" t="s">
        <v>46</v>
      </c>
      <c r="AE166" t="s">
        <v>631</v>
      </c>
      <c r="AF166">
        <v>795990586</v>
      </c>
      <c r="AG166">
        <v>1297439</v>
      </c>
      <c r="AH166" t="s">
        <v>38</v>
      </c>
      <c r="AI166" t="s">
        <v>34</v>
      </c>
    </row>
    <row r="167" spans="1:35" x14ac:dyDescent="0.3">
      <c r="A167" s="1">
        <v>45307.29074074074</v>
      </c>
      <c r="B167">
        <v>6</v>
      </c>
      <c r="C167">
        <v>1</v>
      </c>
      <c r="D167" t="s">
        <v>26</v>
      </c>
      <c r="E167" t="s">
        <v>633</v>
      </c>
      <c r="F167" t="s">
        <v>634</v>
      </c>
      <c r="G167" t="s">
        <v>50</v>
      </c>
      <c r="H167" t="s">
        <v>635</v>
      </c>
      <c r="I167">
        <v>0</v>
      </c>
      <c r="K167" t="s">
        <v>31</v>
      </c>
      <c r="L167" t="s">
        <v>32</v>
      </c>
      <c r="M167" t="s">
        <v>633</v>
      </c>
      <c r="N167" t="s">
        <v>634</v>
      </c>
      <c r="P167" t="s">
        <v>33</v>
      </c>
      <c r="Q167" t="s">
        <v>34</v>
      </c>
      <c r="S167" t="s">
        <v>33</v>
      </c>
      <c r="T167" t="s">
        <v>34</v>
      </c>
      <c r="V167" t="s">
        <v>33</v>
      </c>
      <c r="W167" t="s">
        <v>34</v>
      </c>
      <c r="Y167" t="s">
        <v>33</v>
      </c>
      <c r="Z167" t="s">
        <v>34</v>
      </c>
      <c r="AA167" t="s">
        <v>35</v>
      </c>
      <c r="AB167" t="s">
        <v>36</v>
      </c>
      <c r="AC167">
        <v>48981414</v>
      </c>
      <c r="AD167" t="s">
        <v>37</v>
      </c>
      <c r="AE167" t="s">
        <v>634</v>
      </c>
      <c r="AF167">
        <v>85671469</v>
      </c>
      <c r="AG167">
        <v>1297440</v>
      </c>
      <c r="AH167" t="s">
        <v>38</v>
      </c>
      <c r="AI167" t="s">
        <v>34</v>
      </c>
    </row>
    <row r="168" spans="1:35" x14ac:dyDescent="0.3">
      <c r="A168" s="1">
        <v>45307.292187500003</v>
      </c>
      <c r="B168">
        <v>8</v>
      </c>
      <c r="C168">
        <v>1</v>
      </c>
      <c r="D168" t="s">
        <v>26</v>
      </c>
      <c r="E168" t="s">
        <v>636</v>
      </c>
      <c r="F168" t="s">
        <v>637</v>
      </c>
      <c r="G168" t="s">
        <v>50</v>
      </c>
      <c r="H168" t="s">
        <v>638</v>
      </c>
      <c r="I168">
        <v>0</v>
      </c>
      <c r="K168" t="s">
        <v>31</v>
      </c>
      <c r="L168" t="s">
        <v>32</v>
      </c>
      <c r="M168" t="s">
        <v>636</v>
      </c>
      <c r="N168" t="s">
        <v>637</v>
      </c>
      <c r="P168" t="s">
        <v>33</v>
      </c>
      <c r="Q168" t="s">
        <v>34</v>
      </c>
      <c r="S168" t="s">
        <v>33</v>
      </c>
      <c r="T168" t="s">
        <v>34</v>
      </c>
      <c r="V168" t="s">
        <v>33</v>
      </c>
      <c r="W168" t="s">
        <v>34</v>
      </c>
      <c r="Y168" t="s">
        <v>33</v>
      </c>
      <c r="Z168" t="s">
        <v>34</v>
      </c>
      <c r="AA168" t="s">
        <v>35</v>
      </c>
      <c r="AB168" t="s">
        <v>36</v>
      </c>
      <c r="AC168">
        <v>48984663</v>
      </c>
      <c r="AD168" t="s">
        <v>37</v>
      </c>
      <c r="AE168" t="s">
        <v>637</v>
      </c>
      <c r="AF168">
        <v>85671469</v>
      </c>
      <c r="AG168">
        <v>1297441</v>
      </c>
      <c r="AH168" t="s">
        <v>38</v>
      </c>
      <c r="AI168" t="s">
        <v>34</v>
      </c>
    </row>
    <row r="169" spans="1:35" x14ac:dyDescent="0.3">
      <c r="A169" s="1">
        <v>45307.294131944444</v>
      </c>
      <c r="B169">
        <v>8</v>
      </c>
      <c r="C169">
        <v>1</v>
      </c>
      <c r="D169" t="s">
        <v>26</v>
      </c>
      <c r="E169" t="s">
        <v>639</v>
      </c>
      <c r="F169" t="s">
        <v>640</v>
      </c>
      <c r="G169" t="s">
        <v>29</v>
      </c>
      <c r="H169" t="s">
        <v>641</v>
      </c>
      <c r="I169">
        <v>0</v>
      </c>
      <c r="K169" t="s">
        <v>31</v>
      </c>
      <c r="L169" t="s">
        <v>32</v>
      </c>
      <c r="M169" t="s">
        <v>639</v>
      </c>
      <c r="N169" t="s">
        <v>640</v>
      </c>
      <c r="P169" t="s">
        <v>33</v>
      </c>
      <c r="Q169" t="s">
        <v>34</v>
      </c>
      <c r="S169" t="s">
        <v>33</v>
      </c>
      <c r="T169" t="s">
        <v>34</v>
      </c>
      <c r="V169" t="s">
        <v>33</v>
      </c>
      <c r="W169" t="s">
        <v>34</v>
      </c>
      <c r="Y169" t="s">
        <v>33</v>
      </c>
      <c r="Z169" t="s">
        <v>34</v>
      </c>
      <c r="AA169" t="s">
        <v>35</v>
      </c>
      <c r="AB169" t="s">
        <v>36</v>
      </c>
      <c r="AC169">
        <v>48989518</v>
      </c>
      <c r="AD169" t="s">
        <v>37</v>
      </c>
      <c r="AE169" t="s">
        <v>640</v>
      </c>
      <c r="AF169">
        <v>85671469</v>
      </c>
      <c r="AG169">
        <v>1297442</v>
      </c>
      <c r="AH169" t="s">
        <v>38</v>
      </c>
      <c r="AI169" t="s">
        <v>34</v>
      </c>
    </row>
    <row r="170" spans="1:35" x14ac:dyDescent="0.3">
      <c r="A170" s="1">
        <v>45307.296863425923</v>
      </c>
      <c r="B170">
        <v>5</v>
      </c>
      <c r="C170">
        <v>1</v>
      </c>
      <c r="D170" t="s">
        <v>26</v>
      </c>
      <c r="E170" t="s">
        <v>642</v>
      </c>
      <c r="F170" t="s">
        <v>643</v>
      </c>
      <c r="G170" t="s">
        <v>142</v>
      </c>
      <c r="H170" t="s">
        <v>644</v>
      </c>
      <c r="I170">
        <v>0</v>
      </c>
      <c r="K170" t="s">
        <v>31</v>
      </c>
      <c r="L170" t="s">
        <v>32</v>
      </c>
      <c r="M170" t="s">
        <v>642</v>
      </c>
      <c r="N170" t="s">
        <v>643</v>
      </c>
      <c r="P170" t="s">
        <v>33</v>
      </c>
      <c r="Q170" t="s">
        <v>34</v>
      </c>
      <c r="S170" t="s">
        <v>33</v>
      </c>
      <c r="T170" t="s">
        <v>34</v>
      </c>
      <c r="V170" t="s">
        <v>33</v>
      </c>
      <c r="W170" t="s">
        <v>34</v>
      </c>
      <c r="Y170" t="s">
        <v>33</v>
      </c>
      <c r="Z170" t="s">
        <v>34</v>
      </c>
      <c r="AA170" t="s">
        <v>35</v>
      </c>
      <c r="AB170" t="s">
        <v>36</v>
      </c>
      <c r="AC170">
        <v>48998522</v>
      </c>
      <c r="AD170" t="s">
        <v>37</v>
      </c>
      <c r="AE170" t="s">
        <v>643</v>
      </c>
      <c r="AF170">
        <v>85671469</v>
      </c>
      <c r="AG170">
        <v>1297443</v>
      </c>
      <c r="AH170" t="s">
        <v>38</v>
      </c>
      <c r="AI170" t="s">
        <v>34</v>
      </c>
    </row>
    <row r="171" spans="1:35" x14ac:dyDescent="0.3">
      <c r="A171" s="1">
        <v>45307.297673611109</v>
      </c>
      <c r="B171">
        <v>8</v>
      </c>
      <c r="C171">
        <v>1</v>
      </c>
      <c r="D171" t="s">
        <v>26</v>
      </c>
      <c r="E171" t="s">
        <v>645</v>
      </c>
      <c r="F171" t="s">
        <v>646</v>
      </c>
      <c r="G171" t="s">
        <v>90</v>
      </c>
      <c r="H171" t="s">
        <v>647</v>
      </c>
      <c r="I171">
        <v>0</v>
      </c>
      <c r="K171" t="s">
        <v>31</v>
      </c>
      <c r="L171" t="s">
        <v>32</v>
      </c>
      <c r="M171" t="s">
        <v>645</v>
      </c>
      <c r="N171" t="s">
        <v>646</v>
      </c>
      <c r="P171" t="s">
        <v>33</v>
      </c>
      <c r="Q171" t="s">
        <v>34</v>
      </c>
      <c r="S171" t="s">
        <v>33</v>
      </c>
      <c r="T171" t="s">
        <v>34</v>
      </c>
      <c r="V171" t="s">
        <v>33</v>
      </c>
      <c r="W171" t="s">
        <v>34</v>
      </c>
      <c r="Y171" t="s">
        <v>33</v>
      </c>
      <c r="Z171" t="s">
        <v>34</v>
      </c>
      <c r="AA171" t="s">
        <v>92</v>
      </c>
      <c r="AB171" t="s">
        <v>36</v>
      </c>
      <c r="AC171">
        <v>29896565</v>
      </c>
      <c r="AD171" t="s">
        <v>93</v>
      </c>
      <c r="AE171" t="s">
        <v>646</v>
      </c>
      <c r="AF171">
        <v>9978044714</v>
      </c>
      <c r="AG171">
        <v>1297444</v>
      </c>
      <c r="AH171" t="s">
        <v>648</v>
      </c>
      <c r="AI171" t="s">
        <v>34</v>
      </c>
    </row>
    <row r="172" spans="1:35" x14ac:dyDescent="0.3">
      <c r="A172" s="1">
        <v>45307.299317129633</v>
      </c>
      <c r="B172">
        <v>6</v>
      </c>
      <c r="C172">
        <v>1</v>
      </c>
      <c r="D172" t="s">
        <v>26</v>
      </c>
      <c r="E172" t="s">
        <v>649</v>
      </c>
      <c r="F172" t="s">
        <v>650</v>
      </c>
      <c r="G172" t="s">
        <v>41</v>
      </c>
      <c r="H172">
        <f>---0--8819</f>
        <v>8819</v>
      </c>
      <c r="I172">
        <v>0</v>
      </c>
      <c r="J172" t="s">
        <v>42</v>
      </c>
      <c r="K172" t="s">
        <v>43</v>
      </c>
      <c r="L172" t="s">
        <v>44</v>
      </c>
      <c r="M172" t="s">
        <v>649</v>
      </c>
      <c r="N172" t="s">
        <v>650</v>
      </c>
      <c r="P172" t="s">
        <v>33</v>
      </c>
      <c r="Q172" t="s">
        <v>34</v>
      </c>
      <c r="S172" t="s">
        <v>33</v>
      </c>
      <c r="T172" t="s">
        <v>34</v>
      </c>
      <c r="V172" t="s">
        <v>33</v>
      </c>
      <c r="W172" t="s">
        <v>34</v>
      </c>
      <c r="Y172" t="s">
        <v>33</v>
      </c>
      <c r="Z172" t="s">
        <v>34</v>
      </c>
      <c r="AA172" t="s">
        <v>651</v>
      </c>
      <c r="AB172" t="s">
        <v>36</v>
      </c>
      <c r="AC172">
        <v>30051609</v>
      </c>
      <c r="AD172" t="s">
        <v>652</v>
      </c>
      <c r="AE172" t="s">
        <v>650</v>
      </c>
      <c r="AF172">
        <v>76598102</v>
      </c>
      <c r="AG172">
        <v>1297445</v>
      </c>
      <c r="AH172" t="s">
        <v>653</v>
      </c>
      <c r="AI172" t="s">
        <v>34</v>
      </c>
    </row>
    <row r="173" spans="1:35" x14ac:dyDescent="0.3">
      <c r="A173" s="1">
        <v>45307.302314814813</v>
      </c>
      <c r="B173">
        <v>6</v>
      </c>
      <c r="C173">
        <v>1</v>
      </c>
      <c r="D173" t="s">
        <v>26</v>
      </c>
      <c r="E173" t="s">
        <v>654</v>
      </c>
      <c r="F173" t="s">
        <v>655</v>
      </c>
      <c r="G173" t="s">
        <v>41</v>
      </c>
      <c r="H173">
        <f>---0--5113</f>
        <v>5113</v>
      </c>
      <c r="I173">
        <v>0</v>
      </c>
      <c r="J173" t="s">
        <v>42</v>
      </c>
      <c r="K173" t="s">
        <v>43</v>
      </c>
      <c r="L173" t="s">
        <v>44</v>
      </c>
      <c r="M173" t="s">
        <v>654</v>
      </c>
      <c r="N173" t="s">
        <v>655</v>
      </c>
      <c r="P173" t="s">
        <v>33</v>
      </c>
      <c r="Q173" t="s">
        <v>34</v>
      </c>
      <c r="S173" t="s">
        <v>33</v>
      </c>
      <c r="T173" t="s">
        <v>34</v>
      </c>
      <c r="V173" t="s">
        <v>33</v>
      </c>
      <c r="W173" t="s">
        <v>34</v>
      </c>
      <c r="Y173" t="s">
        <v>33</v>
      </c>
      <c r="Z173" t="s">
        <v>34</v>
      </c>
      <c r="AA173" t="s">
        <v>656</v>
      </c>
      <c r="AB173" t="s">
        <v>36</v>
      </c>
      <c r="AC173">
        <v>49040040</v>
      </c>
      <c r="AD173" t="s">
        <v>138</v>
      </c>
      <c r="AE173" t="s">
        <v>655</v>
      </c>
      <c r="AF173">
        <v>85671469</v>
      </c>
      <c r="AG173">
        <v>1297446</v>
      </c>
      <c r="AH173" t="s">
        <v>38</v>
      </c>
      <c r="AI173" t="s">
        <v>34</v>
      </c>
    </row>
    <row r="174" spans="1:35" x14ac:dyDescent="0.3">
      <c r="A174" s="1">
        <v>45307.310717592591</v>
      </c>
      <c r="B174">
        <v>5</v>
      </c>
      <c r="C174">
        <v>1</v>
      </c>
      <c r="D174" t="s">
        <v>26</v>
      </c>
      <c r="E174" t="s">
        <v>657</v>
      </c>
      <c r="F174" t="s">
        <v>658</v>
      </c>
      <c r="G174" t="s">
        <v>131</v>
      </c>
      <c r="H174" t="s">
        <v>659</v>
      </c>
      <c r="I174">
        <v>0</v>
      </c>
      <c r="K174" t="s">
        <v>31</v>
      </c>
      <c r="L174" t="s">
        <v>32</v>
      </c>
      <c r="M174" t="s">
        <v>657</v>
      </c>
      <c r="N174" t="s">
        <v>658</v>
      </c>
      <c r="P174" t="s">
        <v>33</v>
      </c>
      <c r="Q174" t="s">
        <v>34</v>
      </c>
      <c r="S174" t="s">
        <v>33</v>
      </c>
      <c r="T174" t="s">
        <v>34</v>
      </c>
      <c r="V174" t="s">
        <v>33</v>
      </c>
      <c r="W174" t="s">
        <v>34</v>
      </c>
      <c r="Y174" t="s">
        <v>33</v>
      </c>
      <c r="Z174" t="s">
        <v>34</v>
      </c>
      <c r="AA174" t="s">
        <v>35</v>
      </c>
      <c r="AB174" t="s">
        <v>36</v>
      </c>
      <c r="AC174">
        <v>49069774</v>
      </c>
      <c r="AD174" t="s">
        <v>37</v>
      </c>
      <c r="AE174" t="s">
        <v>658</v>
      </c>
      <c r="AF174">
        <v>85671469</v>
      </c>
      <c r="AG174">
        <v>1297447</v>
      </c>
      <c r="AH174" t="s">
        <v>38</v>
      </c>
      <c r="AI174" t="s">
        <v>34</v>
      </c>
    </row>
    <row r="175" spans="1:35" x14ac:dyDescent="0.3">
      <c r="A175" s="1">
        <v>45307.311284722222</v>
      </c>
      <c r="B175">
        <v>8</v>
      </c>
      <c r="C175">
        <v>1</v>
      </c>
      <c r="D175" t="s">
        <v>26</v>
      </c>
      <c r="E175" t="s">
        <v>660</v>
      </c>
      <c r="F175" t="s">
        <v>661</v>
      </c>
      <c r="G175" t="s">
        <v>41</v>
      </c>
      <c r="H175">
        <f>---0--7254</f>
        <v>7254</v>
      </c>
      <c r="I175">
        <v>0</v>
      </c>
      <c r="J175" t="s">
        <v>42</v>
      </c>
      <c r="K175" t="s">
        <v>43</v>
      </c>
      <c r="L175" t="s">
        <v>44</v>
      </c>
      <c r="M175" t="s">
        <v>660</v>
      </c>
      <c r="N175" t="s">
        <v>661</v>
      </c>
      <c r="P175" t="s">
        <v>33</v>
      </c>
      <c r="Q175" t="s">
        <v>34</v>
      </c>
      <c r="S175" t="s">
        <v>33</v>
      </c>
      <c r="T175" t="s">
        <v>34</v>
      </c>
      <c r="V175" t="s">
        <v>33</v>
      </c>
      <c r="W175" t="s">
        <v>34</v>
      </c>
      <c r="Y175" t="s">
        <v>33</v>
      </c>
      <c r="Z175" t="s">
        <v>34</v>
      </c>
      <c r="AA175" t="s">
        <v>662</v>
      </c>
      <c r="AB175" t="s">
        <v>36</v>
      </c>
      <c r="AC175">
        <v>33097071</v>
      </c>
      <c r="AD175" t="s">
        <v>663</v>
      </c>
      <c r="AE175" t="s">
        <v>661</v>
      </c>
      <c r="AF175">
        <v>76598102</v>
      </c>
      <c r="AG175">
        <v>1297448</v>
      </c>
      <c r="AH175" t="s">
        <v>38</v>
      </c>
      <c r="AI175" t="s">
        <v>34</v>
      </c>
    </row>
    <row r="176" spans="1:35" x14ac:dyDescent="0.3">
      <c r="A176" s="1">
        <v>45307.32571759259</v>
      </c>
      <c r="B176">
        <v>5</v>
      </c>
      <c r="C176">
        <v>1</v>
      </c>
      <c r="D176" t="s">
        <v>26</v>
      </c>
      <c r="E176" t="s">
        <v>664</v>
      </c>
      <c r="F176" t="s">
        <v>665</v>
      </c>
      <c r="G176" t="s">
        <v>41</v>
      </c>
      <c r="H176">
        <f>---0--6738</f>
        <v>6738</v>
      </c>
      <c r="I176">
        <v>0</v>
      </c>
      <c r="J176" t="s">
        <v>42</v>
      </c>
      <c r="K176" t="s">
        <v>43</v>
      </c>
      <c r="L176" t="s">
        <v>44</v>
      </c>
      <c r="M176" t="s">
        <v>664</v>
      </c>
      <c r="N176" t="s">
        <v>665</v>
      </c>
      <c r="P176" t="s">
        <v>33</v>
      </c>
      <c r="Q176" t="s">
        <v>34</v>
      </c>
      <c r="S176" t="s">
        <v>33</v>
      </c>
      <c r="T176" t="s">
        <v>34</v>
      </c>
      <c r="V176" t="s">
        <v>33</v>
      </c>
      <c r="W176" t="s">
        <v>34</v>
      </c>
      <c r="Y176" t="s">
        <v>33</v>
      </c>
      <c r="Z176" t="s">
        <v>34</v>
      </c>
      <c r="AA176" t="s">
        <v>666</v>
      </c>
      <c r="AB176" t="s">
        <v>36</v>
      </c>
      <c r="AC176">
        <v>49162708</v>
      </c>
      <c r="AD176" t="s">
        <v>138</v>
      </c>
      <c r="AE176" t="s">
        <v>665</v>
      </c>
      <c r="AF176">
        <v>85671469</v>
      </c>
      <c r="AG176">
        <v>1297449</v>
      </c>
      <c r="AH176" t="s">
        <v>667</v>
      </c>
      <c r="AI176" t="s">
        <v>34</v>
      </c>
    </row>
    <row r="177" spans="1:35" x14ac:dyDescent="0.3">
      <c r="A177" s="1">
        <v>45307.327581018515</v>
      </c>
      <c r="B177">
        <v>8</v>
      </c>
      <c r="C177">
        <v>1</v>
      </c>
      <c r="D177" t="s">
        <v>26</v>
      </c>
      <c r="E177" t="s">
        <v>668</v>
      </c>
      <c r="F177" t="s">
        <v>669</v>
      </c>
      <c r="G177" t="s">
        <v>41</v>
      </c>
      <c r="H177">
        <f>---0--5105</f>
        <v>5105</v>
      </c>
      <c r="I177">
        <v>0</v>
      </c>
      <c r="J177" t="s">
        <v>42</v>
      </c>
      <c r="K177" t="s">
        <v>43</v>
      </c>
      <c r="L177" t="s">
        <v>44</v>
      </c>
      <c r="M177" t="s">
        <v>668</v>
      </c>
      <c r="N177" t="s">
        <v>669</v>
      </c>
      <c r="P177" t="s">
        <v>33</v>
      </c>
      <c r="Q177" t="s">
        <v>34</v>
      </c>
      <c r="S177" t="s">
        <v>33</v>
      </c>
      <c r="T177" t="s">
        <v>34</v>
      </c>
      <c r="V177" t="s">
        <v>33</v>
      </c>
      <c r="W177" t="s">
        <v>34</v>
      </c>
      <c r="Y177" t="s">
        <v>33</v>
      </c>
      <c r="Z177" t="s">
        <v>34</v>
      </c>
      <c r="AA177" t="s">
        <v>670</v>
      </c>
      <c r="AB177" t="s">
        <v>36</v>
      </c>
      <c r="AC177">
        <v>65986268</v>
      </c>
      <c r="AD177" t="s">
        <v>671</v>
      </c>
      <c r="AE177" t="s">
        <v>669</v>
      </c>
      <c r="AF177">
        <v>156704864</v>
      </c>
      <c r="AG177">
        <v>1297450</v>
      </c>
      <c r="AH177" t="s">
        <v>38</v>
      </c>
      <c r="AI177" t="s">
        <v>34</v>
      </c>
    </row>
    <row r="178" spans="1:35" x14ac:dyDescent="0.3">
      <c r="A178" s="1">
        <v>45307.334155092591</v>
      </c>
      <c r="B178">
        <v>8</v>
      </c>
      <c r="C178">
        <v>1</v>
      </c>
      <c r="D178" t="s">
        <v>26</v>
      </c>
      <c r="E178" t="s">
        <v>672</v>
      </c>
      <c r="F178" t="s">
        <v>673</v>
      </c>
      <c r="G178" t="s">
        <v>131</v>
      </c>
      <c r="H178" t="s">
        <v>674</v>
      </c>
      <c r="I178">
        <v>0</v>
      </c>
      <c r="K178" t="s">
        <v>31</v>
      </c>
      <c r="L178" t="s">
        <v>32</v>
      </c>
      <c r="M178" t="s">
        <v>672</v>
      </c>
      <c r="N178" t="s">
        <v>673</v>
      </c>
      <c r="P178" t="s">
        <v>33</v>
      </c>
      <c r="Q178" t="s">
        <v>34</v>
      </c>
      <c r="S178" t="s">
        <v>33</v>
      </c>
      <c r="T178" t="s">
        <v>34</v>
      </c>
      <c r="V178" t="s">
        <v>33</v>
      </c>
      <c r="W178" t="s">
        <v>34</v>
      </c>
      <c r="Y178" t="s">
        <v>33</v>
      </c>
      <c r="Z178" t="s">
        <v>34</v>
      </c>
      <c r="AA178" t="s">
        <v>35</v>
      </c>
      <c r="AB178" t="s">
        <v>36</v>
      </c>
      <c r="AC178">
        <v>49224196</v>
      </c>
      <c r="AD178" t="s">
        <v>37</v>
      </c>
      <c r="AE178" t="s">
        <v>673</v>
      </c>
      <c r="AF178">
        <v>85671469</v>
      </c>
      <c r="AG178">
        <v>1297451</v>
      </c>
      <c r="AH178" t="s">
        <v>38</v>
      </c>
      <c r="AI178" t="s">
        <v>34</v>
      </c>
    </row>
    <row r="179" spans="1:35" x14ac:dyDescent="0.3">
      <c r="A179" s="1">
        <v>45307.338356481479</v>
      </c>
      <c r="B179">
        <v>5</v>
      </c>
      <c r="C179">
        <v>1</v>
      </c>
      <c r="D179" t="s">
        <v>26</v>
      </c>
      <c r="E179" t="s">
        <v>675</v>
      </c>
      <c r="F179" t="s">
        <v>676</v>
      </c>
      <c r="G179" t="s">
        <v>131</v>
      </c>
      <c r="H179" t="s">
        <v>677</v>
      </c>
      <c r="I179">
        <v>0</v>
      </c>
      <c r="K179" t="s">
        <v>31</v>
      </c>
      <c r="L179" t="s">
        <v>32</v>
      </c>
      <c r="M179" t="s">
        <v>675</v>
      </c>
      <c r="N179" t="s">
        <v>676</v>
      </c>
      <c r="P179" t="s">
        <v>33</v>
      </c>
      <c r="Q179" t="s">
        <v>34</v>
      </c>
      <c r="S179" t="s">
        <v>33</v>
      </c>
      <c r="T179" t="s">
        <v>34</v>
      </c>
      <c r="V179" t="s">
        <v>33</v>
      </c>
      <c r="W179" t="s">
        <v>34</v>
      </c>
      <c r="Y179" t="s">
        <v>33</v>
      </c>
      <c r="Z179" t="s">
        <v>34</v>
      </c>
      <c r="AA179" t="s">
        <v>35</v>
      </c>
      <c r="AB179" t="s">
        <v>36</v>
      </c>
      <c r="AC179">
        <v>49254910</v>
      </c>
      <c r="AD179" t="s">
        <v>37</v>
      </c>
      <c r="AE179" t="s">
        <v>676</v>
      </c>
      <c r="AF179">
        <v>85671469</v>
      </c>
      <c r="AG179">
        <v>1297452</v>
      </c>
      <c r="AH179" t="s">
        <v>38</v>
      </c>
      <c r="AI179" t="s">
        <v>34</v>
      </c>
    </row>
    <row r="180" spans="1:35" x14ac:dyDescent="0.3">
      <c r="A180" s="1">
        <v>45307.340104166666</v>
      </c>
      <c r="B180">
        <v>6</v>
      </c>
      <c r="C180">
        <v>1</v>
      </c>
      <c r="D180" t="s">
        <v>26</v>
      </c>
      <c r="E180" t="s">
        <v>678</v>
      </c>
      <c r="F180" t="s">
        <v>679</v>
      </c>
      <c r="G180" t="s">
        <v>41</v>
      </c>
      <c r="H180">
        <f>---0--3021</f>
        <v>3021</v>
      </c>
      <c r="I180">
        <v>0</v>
      </c>
      <c r="J180" t="s">
        <v>42</v>
      </c>
      <c r="K180" t="s">
        <v>43</v>
      </c>
      <c r="L180" t="s">
        <v>44</v>
      </c>
      <c r="M180" t="s">
        <v>678</v>
      </c>
      <c r="N180" t="s">
        <v>679</v>
      </c>
      <c r="P180" t="s">
        <v>33</v>
      </c>
      <c r="Q180" t="s">
        <v>34</v>
      </c>
      <c r="S180" t="s">
        <v>33</v>
      </c>
      <c r="T180" t="s">
        <v>34</v>
      </c>
      <c r="V180" t="s">
        <v>33</v>
      </c>
      <c r="W180" t="s">
        <v>34</v>
      </c>
      <c r="Y180" t="s">
        <v>33</v>
      </c>
      <c r="Z180" t="s">
        <v>34</v>
      </c>
      <c r="AA180" t="s">
        <v>680</v>
      </c>
      <c r="AB180" t="s">
        <v>36</v>
      </c>
      <c r="AC180">
        <v>53958122</v>
      </c>
      <c r="AD180" t="s">
        <v>681</v>
      </c>
      <c r="AE180" t="s">
        <v>679</v>
      </c>
      <c r="AF180">
        <v>131827720</v>
      </c>
      <c r="AG180">
        <v>1297453</v>
      </c>
      <c r="AH180" t="s">
        <v>38</v>
      </c>
      <c r="AI180" t="s">
        <v>34</v>
      </c>
    </row>
    <row r="181" spans="1:35" x14ac:dyDescent="0.3">
      <c r="A181" s="1">
        <v>45307.341377314813</v>
      </c>
      <c r="B181">
        <v>6</v>
      </c>
      <c r="C181">
        <v>1</v>
      </c>
      <c r="D181" t="s">
        <v>26</v>
      </c>
      <c r="E181" t="s">
        <v>682</v>
      </c>
      <c r="F181" t="s">
        <v>683</v>
      </c>
      <c r="G181" t="s">
        <v>41</v>
      </c>
      <c r="H181">
        <f>---0--3021</f>
        <v>3021</v>
      </c>
      <c r="I181">
        <v>0</v>
      </c>
      <c r="J181" t="s">
        <v>42</v>
      </c>
      <c r="K181" t="s">
        <v>43</v>
      </c>
      <c r="L181" t="s">
        <v>44</v>
      </c>
      <c r="M181" t="s">
        <v>682</v>
      </c>
      <c r="N181" t="s">
        <v>683</v>
      </c>
      <c r="P181" t="s">
        <v>33</v>
      </c>
      <c r="Q181" t="s">
        <v>34</v>
      </c>
      <c r="S181" t="s">
        <v>33</v>
      </c>
      <c r="T181" t="s">
        <v>34</v>
      </c>
      <c r="V181" t="s">
        <v>33</v>
      </c>
      <c r="W181" t="s">
        <v>34</v>
      </c>
      <c r="Y181" t="s">
        <v>33</v>
      </c>
      <c r="Z181" t="s">
        <v>34</v>
      </c>
      <c r="AA181" t="s">
        <v>680</v>
      </c>
      <c r="AB181" t="s">
        <v>36</v>
      </c>
      <c r="AC181">
        <v>53964360</v>
      </c>
      <c r="AD181" t="s">
        <v>681</v>
      </c>
      <c r="AE181" t="s">
        <v>683</v>
      </c>
      <c r="AF181">
        <v>131827720</v>
      </c>
      <c r="AG181">
        <v>1297454</v>
      </c>
      <c r="AH181" t="s">
        <v>38</v>
      </c>
      <c r="AI181" t="s">
        <v>34</v>
      </c>
    </row>
    <row r="182" spans="1:35" x14ac:dyDescent="0.3">
      <c r="A182" s="1">
        <v>45307.346041666664</v>
      </c>
      <c r="B182">
        <v>5</v>
      </c>
      <c r="C182">
        <v>1</v>
      </c>
      <c r="D182" t="s">
        <v>26</v>
      </c>
      <c r="E182" t="s">
        <v>684</v>
      </c>
      <c r="F182" t="s">
        <v>685</v>
      </c>
      <c r="G182" t="s">
        <v>41</v>
      </c>
      <c r="H182">
        <f>---0--2512</f>
        <v>2512</v>
      </c>
      <c r="I182">
        <v>0</v>
      </c>
      <c r="J182" t="s">
        <v>42</v>
      </c>
      <c r="K182" t="s">
        <v>43</v>
      </c>
      <c r="L182" t="s">
        <v>44</v>
      </c>
      <c r="M182" t="s">
        <v>684</v>
      </c>
      <c r="N182" t="s">
        <v>685</v>
      </c>
      <c r="P182" t="s">
        <v>33</v>
      </c>
      <c r="Q182" t="s">
        <v>34</v>
      </c>
      <c r="S182" t="s">
        <v>33</v>
      </c>
      <c r="T182" t="s">
        <v>34</v>
      </c>
      <c r="V182" t="s">
        <v>33</v>
      </c>
      <c r="W182" t="s">
        <v>34</v>
      </c>
      <c r="Y182" t="s">
        <v>33</v>
      </c>
      <c r="Z182" t="s">
        <v>34</v>
      </c>
      <c r="AA182" t="s">
        <v>686</v>
      </c>
      <c r="AB182" t="s">
        <v>36</v>
      </c>
      <c r="AC182">
        <v>30016390</v>
      </c>
      <c r="AD182" t="s">
        <v>652</v>
      </c>
      <c r="AE182" t="s">
        <v>685</v>
      </c>
      <c r="AF182">
        <v>76598102</v>
      </c>
      <c r="AG182">
        <v>1297455</v>
      </c>
      <c r="AH182" t="s">
        <v>38</v>
      </c>
      <c r="AI182" t="s">
        <v>34</v>
      </c>
    </row>
    <row r="183" spans="1:35" x14ac:dyDescent="0.3">
      <c r="A183" s="1">
        <v>45307.347604166665</v>
      </c>
      <c r="B183">
        <v>6</v>
      </c>
      <c r="C183">
        <v>1</v>
      </c>
      <c r="D183" t="s">
        <v>26</v>
      </c>
      <c r="E183" t="s">
        <v>687</v>
      </c>
      <c r="F183" t="s">
        <v>688</v>
      </c>
      <c r="G183" t="s">
        <v>131</v>
      </c>
      <c r="H183" t="s">
        <v>689</v>
      </c>
      <c r="I183">
        <v>0</v>
      </c>
      <c r="K183" t="s">
        <v>31</v>
      </c>
      <c r="L183" t="s">
        <v>32</v>
      </c>
      <c r="M183" t="s">
        <v>687</v>
      </c>
      <c r="N183" t="s">
        <v>688</v>
      </c>
      <c r="P183" t="s">
        <v>33</v>
      </c>
      <c r="Q183" t="s">
        <v>34</v>
      </c>
      <c r="S183" t="s">
        <v>33</v>
      </c>
      <c r="T183" t="s">
        <v>34</v>
      </c>
      <c r="V183" t="s">
        <v>33</v>
      </c>
      <c r="W183" t="s">
        <v>34</v>
      </c>
      <c r="Y183" t="s">
        <v>33</v>
      </c>
      <c r="Z183" t="s">
        <v>34</v>
      </c>
      <c r="AA183" t="s">
        <v>35</v>
      </c>
      <c r="AB183" t="s">
        <v>36</v>
      </c>
      <c r="AC183">
        <v>49334408</v>
      </c>
      <c r="AD183" t="s">
        <v>37</v>
      </c>
      <c r="AE183" t="s">
        <v>688</v>
      </c>
      <c r="AF183">
        <v>85671469</v>
      </c>
      <c r="AG183">
        <v>1297456</v>
      </c>
      <c r="AH183" t="s">
        <v>38</v>
      </c>
      <c r="AI183" t="s">
        <v>34</v>
      </c>
    </row>
    <row r="184" spans="1:35" x14ac:dyDescent="0.3">
      <c r="A184" s="1">
        <v>45307.348946759259</v>
      </c>
      <c r="B184">
        <v>8</v>
      </c>
      <c r="C184">
        <v>1</v>
      </c>
      <c r="D184" t="s">
        <v>26</v>
      </c>
      <c r="E184" t="s">
        <v>690</v>
      </c>
      <c r="F184" t="s">
        <v>691</v>
      </c>
      <c r="G184" t="s">
        <v>90</v>
      </c>
      <c r="H184" t="s">
        <v>692</v>
      </c>
      <c r="I184">
        <v>0</v>
      </c>
      <c r="K184" t="s">
        <v>31</v>
      </c>
      <c r="L184" t="s">
        <v>32</v>
      </c>
      <c r="M184" t="s">
        <v>690</v>
      </c>
      <c r="N184" t="s">
        <v>691</v>
      </c>
      <c r="P184" t="s">
        <v>33</v>
      </c>
      <c r="Q184" t="s">
        <v>34</v>
      </c>
      <c r="S184" t="s">
        <v>33</v>
      </c>
      <c r="T184" t="s">
        <v>34</v>
      </c>
      <c r="V184" t="s">
        <v>33</v>
      </c>
      <c r="W184" t="s">
        <v>34</v>
      </c>
      <c r="Y184" t="s">
        <v>33</v>
      </c>
      <c r="Z184" t="s">
        <v>34</v>
      </c>
      <c r="AA184" t="s">
        <v>92</v>
      </c>
      <c r="AB184" t="s">
        <v>36</v>
      </c>
      <c r="AC184">
        <v>50264934</v>
      </c>
      <c r="AD184" t="s">
        <v>93</v>
      </c>
      <c r="AE184" t="s">
        <v>691</v>
      </c>
      <c r="AF184">
        <v>9978044714</v>
      </c>
      <c r="AG184">
        <v>1297457</v>
      </c>
      <c r="AH184" t="s">
        <v>257</v>
      </c>
      <c r="AI184" t="s">
        <v>34</v>
      </c>
    </row>
    <row r="185" spans="1:35" x14ac:dyDescent="0.3">
      <c r="A185" s="1">
        <v>45307.357268518521</v>
      </c>
      <c r="B185">
        <v>8</v>
      </c>
      <c r="C185">
        <v>1</v>
      </c>
      <c r="D185" t="s">
        <v>26</v>
      </c>
      <c r="E185" t="s">
        <v>693</v>
      </c>
      <c r="F185" t="s">
        <v>694</v>
      </c>
      <c r="G185" t="s">
        <v>131</v>
      </c>
      <c r="H185" t="s">
        <v>695</v>
      </c>
      <c r="I185">
        <v>0</v>
      </c>
      <c r="K185" t="s">
        <v>31</v>
      </c>
      <c r="L185" t="s">
        <v>32</v>
      </c>
      <c r="M185" t="s">
        <v>693</v>
      </c>
      <c r="N185" t="s">
        <v>694</v>
      </c>
      <c r="P185" t="s">
        <v>33</v>
      </c>
      <c r="Q185" t="s">
        <v>34</v>
      </c>
      <c r="S185" t="s">
        <v>33</v>
      </c>
      <c r="T185" t="s">
        <v>34</v>
      </c>
      <c r="V185" t="s">
        <v>33</v>
      </c>
      <c r="W185" t="s">
        <v>34</v>
      </c>
      <c r="Y185" t="s">
        <v>33</v>
      </c>
      <c r="Z185" t="s">
        <v>34</v>
      </c>
      <c r="AA185" t="s">
        <v>35</v>
      </c>
      <c r="AB185" t="s">
        <v>36</v>
      </c>
      <c r="AC185">
        <v>49428351</v>
      </c>
      <c r="AD185" t="s">
        <v>37</v>
      </c>
      <c r="AE185" t="s">
        <v>694</v>
      </c>
      <c r="AF185">
        <v>85671469</v>
      </c>
      <c r="AG185">
        <v>1297458</v>
      </c>
      <c r="AH185" t="s">
        <v>38</v>
      </c>
      <c r="AI185" t="s">
        <v>34</v>
      </c>
    </row>
    <row r="186" spans="1:35" x14ac:dyDescent="0.3">
      <c r="A186" s="1">
        <v>45307.362824074073</v>
      </c>
      <c r="B186">
        <v>5</v>
      </c>
      <c r="C186">
        <v>1</v>
      </c>
      <c r="D186" t="s">
        <v>26</v>
      </c>
      <c r="E186" t="s">
        <v>696</v>
      </c>
      <c r="F186" t="s">
        <v>697</v>
      </c>
      <c r="G186" t="s">
        <v>73</v>
      </c>
      <c r="H186" t="s">
        <v>698</v>
      </c>
      <c r="I186">
        <v>0</v>
      </c>
      <c r="J186" t="s">
        <v>699</v>
      </c>
      <c r="K186" t="s">
        <v>31</v>
      </c>
      <c r="L186" t="s">
        <v>44</v>
      </c>
      <c r="M186" t="s">
        <v>696</v>
      </c>
      <c r="N186" t="s">
        <v>697</v>
      </c>
      <c r="P186" t="s">
        <v>33</v>
      </c>
      <c r="Q186" t="s">
        <v>34</v>
      </c>
      <c r="S186" t="s">
        <v>33</v>
      </c>
      <c r="T186" t="s">
        <v>34</v>
      </c>
      <c r="V186" t="s">
        <v>33</v>
      </c>
      <c r="W186" t="s">
        <v>34</v>
      </c>
      <c r="Y186" t="s">
        <v>33</v>
      </c>
      <c r="Z186" t="s">
        <v>34</v>
      </c>
      <c r="AA186" t="s">
        <v>76</v>
      </c>
      <c r="AB186" t="s">
        <v>36</v>
      </c>
      <c r="AC186">
        <v>350415</v>
      </c>
      <c r="AD186" t="s">
        <v>77</v>
      </c>
      <c r="AE186" t="s">
        <v>697</v>
      </c>
      <c r="AF186">
        <v>870021815</v>
      </c>
      <c r="AG186">
        <v>1297459</v>
      </c>
      <c r="AH186" t="s">
        <v>700</v>
      </c>
      <c r="AI186" t="s">
        <v>34</v>
      </c>
    </row>
    <row r="187" spans="1:35" x14ac:dyDescent="0.3">
      <c r="A187" s="1">
        <v>45307.366516203707</v>
      </c>
      <c r="B187">
        <v>6</v>
      </c>
      <c r="C187">
        <v>1</v>
      </c>
      <c r="D187" t="s">
        <v>26</v>
      </c>
      <c r="E187" t="s">
        <v>701</v>
      </c>
      <c r="F187" t="s">
        <v>702</v>
      </c>
      <c r="G187" t="s">
        <v>41</v>
      </c>
      <c r="H187">
        <f>---0--5093</f>
        <v>5093</v>
      </c>
      <c r="I187">
        <v>0</v>
      </c>
      <c r="J187" t="s">
        <v>42</v>
      </c>
      <c r="K187" t="s">
        <v>43</v>
      </c>
      <c r="L187" t="s">
        <v>44</v>
      </c>
      <c r="M187" t="s">
        <v>701</v>
      </c>
      <c r="N187" t="s">
        <v>702</v>
      </c>
      <c r="P187" t="s">
        <v>33</v>
      </c>
      <c r="Q187" t="s">
        <v>34</v>
      </c>
      <c r="S187" t="s">
        <v>33</v>
      </c>
      <c r="T187" t="s">
        <v>34</v>
      </c>
      <c r="V187" t="s">
        <v>33</v>
      </c>
      <c r="W187" t="s">
        <v>34</v>
      </c>
      <c r="Y187" t="s">
        <v>33</v>
      </c>
      <c r="Z187" t="s">
        <v>34</v>
      </c>
      <c r="AA187" t="s">
        <v>703</v>
      </c>
      <c r="AB187" t="s">
        <v>36</v>
      </c>
      <c r="AC187">
        <v>71261880</v>
      </c>
      <c r="AD187" t="s">
        <v>108</v>
      </c>
      <c r="AE187" t="s">
        <v>702</v>
      </c>
      <c r="AF187">
        <v>795990586</v>
      </c>
      <c r="AG187">
        <v>1297460</v>
      </c>
      <c r="AH187" t="s">
        <v>704</v>
      </c>
      <c r="AI187" t="s">
        <v>34</v>
      </c>
    </row>
    <row r="188" spans="1:35" x14ac:dyDescent="0.3">
      <c r="A188" s="1">
        <v>45307.366805555554</v>
      </c>
      <c r="B188">
        <v>2</v>
      </c>
      <c r="C188">
        <v>1</v>
      </c>
      <c r="D188" t="s">
        <v>26</v>
      </c>
      <c r="E188" t="s">
        <v>705</v>
      </c>
      <c r="F188" t="s">
        <v>706</v>
      </c>
      <c r="G188" t="s">
        <v>41</v>
      </c>
      <c r="H188">
        <f>---0--6647</f>
        <v>6647</v>
      </c>
      <c r="I188">
        <v>0</v>
      </c>
      <c r="J188" t="s">
        <v>42</v>
      </c>
      <c r="K188" t="s">
        <v>43</v>
      </c>
      <c r="L188" t="s">
        <v>44</v>
      </c>
      <c r="M188" t="s">
        <v>705</v>
      </c>
      <c r="N188" t="s">
        <v>706</v>
      </c>
      <c r="P188" t="s">
        <v>33</v>
      </c>
      <c r="Q188" t="s">
        <v>34</v>
      </c>
      <c r="S188" t="s">
        <v>33</v>
      </c>
      <c r="T188" t="s">
        <v>34</v>
      </c>
      <c r="V188" t="s">
        <v>33</v>
      </c>
      <c r="W188" t="s">
        <v>34</v>
      </c>
      <c r="Y188" t="s">
        <v>33</v>
      </c>
      <c r="Z188" t="s">
        <v>34</v>
      </c>
      <c r="AA188" t="s">
        <v>707</v>
      </c>
      <c r="AB188" t="s">
        <v>36</v>
      </c>
      <c r="AC188">
        <v>30022695</v>
      </c>
      <c r="AD188" t="s">
        <v>652</v>
      </c>
      <c r="AE188" t="s">
        <v>706</v>
      </c>
      <c r="AF188">
        <v>76598102</v>
      </c>
      <c r="AG188">
        <v>1297461</v>
      </c>
      <c r="AH188" t="s">
        <v>38</v>
      </c>
      <c r="AI188" t="s">
        <v>34</v>
      </c>
    </row>
    <row r="189" spans="1:35" x14ac:dyDescent="0.3">
      <c r="A189" s="1">
        <v>45307.366840277777</v>
      </c>
      <c r="B189">
        <v>5</v>
      </c>
      <c r="C189">
        <v>1</v>
      </c>
      <c r="D189" t="s">
        <v>26</v>
      </c>
      <c r="E189" t="s">
        <v>708</v>
      </c>
      <c r="F189" t="s">
        <v>709</v>
      </c>
      <c r="G189" t="s">
        <v>29</v>
      </c>
      <c r="H189" t="s">
        <v>710</v>
      </c>
      <c r="I189">
        <v>0</v>
      </c>
      <c r="K189" t="s">
        <v>31</v>
      </c>
      <c r="L189" t="s">
        <v>32</v>
      </c>
      <c r="M189" t="s">
        <v>708</v>
      </c>
      <c r="N189" t="s">
        <v>709</v>
      </c>
      <c r="P189" t="s">
        <v>33</v>
      </c>
      <c r="Q189" t="s">
        <v>34</v>
      </c>
      <c r="S189" t="s">
        <v>33</v>
      </c>
      <c r="T189" t="s">
        <v>34</v>
      </c>
      <c r="V189" t="s">
        <v>33</v>
      </c>
      <c r="W189" t="s">
        <v>34</v>
      </c>
      <c r="Y189" t="s">
        <v>33</v>
      </c>
      <c r="Z189" t="s">
        <v>34</v>
      </c>
      <c r="AA189" t="s">
        <v>35</v>
      </c>
      <c r="AB189" t="s">
        <v>36</v>
      </c>
      <c r="AC189">
        <v>49529143</v>
      </c>
      <c r="AD189" t="s">
        <v>37</v>
      </c>
      <c r="AE189" t="s">
        <v>709</v>
      </c>
      <c r="AF189">
        <v>85671469</v>
      </c>
      <c r="AG189">
        <v>1297462</v>
      </c>
      <c r="AH189" t="s">
        <v>38</v>
      </c>
      <c r="AI189" t="s">
        <v>34</v>
      </c>
    </row>
    <row r="190" spans="1:35" x14ac:dyDescent="0.3">
      <c r="A190" s="1">
        <v>45307.371249999997</v>
      </c>
      <c r="B190">
        <v>5</v>
      </c>
      <c r="C190">
        <v>1</v>
      </c>
      <c r="D190" t="s">
        <v>26</v>
      </c>
      <c r="E190" t="s">
        <v>711</v>
      </c>
      <c r="F190" t="s">
        <v>712</v>
      </c>
      <c r="G190" t="s">
        <v>50</v>
      </c>
      <c r="H190" t="s">
        <v>713</v>
      </c>
      <c r="I190">
        <v>0</v>
      </c>
      <c r="K190" t="s">
        <v>31</v>
      </c>
      <c r="L190" t="s">
        <v>32</v>
      </c>
      <c r="M190" t="s">
        <v>711</v>
      </c>
      <c r="N190" t="s">
        <v>712</v>
      </c>
      <c r="P190" t="s">
        <v>33</v>
      </c>
      <c r="Q190" t="s">
        <v>34</v>
      </c>
      <c r="S190" t="s">
        <v>33</v>
      </c>
      <c r="T190" t="s">
        <v>34</v>
      </c>
      <c r="V190" t="s">
        <v>33</v>
      </c>
      <c r="W190" t="s">
        <v>34</v>
      </c>
      <c r="Y190" t="s">
        <v>33</v>
      </c>
      <c r="Z190" t="s">
        <v>34</v>
      </c>
      <c r="AA190" t="s">
        <v>35</v>
      </c>
      <c r="AB190" t="s">
        <v>36</v>
      </c>
      <c r="AC190">
        <v>49591798</v>
      </c>
      <c r="AD190" t="s">
        <v>37</v>
      </c>
      <c r="AE190" t="s">
        <v>712</v>
      </c>
      <c r="AF190">
        <v>85671469</v>
      </c>
      <c r="AG190">
        <v>1297463</v>
      </c>
      <c r="AH190" t="s">
        <v>38</v>
      </c>
      <c r="AI190" t="s">
        <v>34</v>
      </c>
    </row>
    <row r="191" spans="1:35" x14ac:dyDescent="0.3">
      <c r="A191" s="1">
        <v>45307.371840277781</v>
      </c>
      <c r="B191">
        <v>8</v>
      </c>
      <c r="C191">
        <v>1</v>
      </c>
      <c r="D191" t="s">
        <v>26</v>
      </c>
      <c r="E191" t="s">
        <v>113</v>
      </c>
      <c r="F191" t="s">
        <v>114</v>
      </c>
      <c r="G191" t="s">
        <v>41</v>
      </c>
      <c r="H191">
        <f>---0--4505</f>
        <v>4505</v>
      </c>
      <c r="I191">
        <v>0</v>
      </c>
      <c r="J191" t="s">
        <v>42</v>
      </c>
      <c r="K191" t="s">
        <v>43</v>
      </c>
      <c r="L191" t="s">
        <v>44</v>
      </c>
      <c r="M191" t="s">
        <v>113</v>
      </c>
      <c r="N191" t="s">
        <v>114</v>
      </c>
      <c r="P191" t="s">
        <v>33</v>
      </c>
      <c r="Q191" t="s">
        <v>34</v>
      </c>
      <c r="S191" t="s">
        <v>33</v>
      </c>
      <c r="T191" t="s">
        <v>34</v>
      </c>
      <c r="V191" t="s">
        <v>33</v>
      </c>
      <c r="W191" t="s">
        <v>34</v>
      </c>
      <c r="Y191" t="s">
        <v>33</v>
      </c>
      <c r="Z191" t="s">
        <v>34</v>
      </c>
      <c r="AA191" t="s">
        <v>208</v>
      </c>
      <c r="AB191" t="s">
        <v>36</v>
      </c>
      <c r="AC191">
        <v>24200105</v>
      </c>
      <c r="AD191" t="s">
        <v>209</v>
      </c>
      <c r="AE191" t="s">
        <v>114</v>
      </c>
      <c r="AF191">
        <v>978632586</v>
      </c>
      <c r="AG191">
        <v>1297464</v>
      </c>
      <c r="AH191" t="s">
        <v>327</v>
      </c>
      <c r="AI191" t="s">
        <v>34</v>
      </c>
    </row>
    <row r="192" spans="1:35" x14ac:dyDescent="0.3">
      <c r="A192" s="1">
        <v>45307.375671296293</v>
      </c>
      <c r="B192">
        <v>5</v>
      </c>
      <c r="C192">
        <v>1</v>
      </c>
      <c r="D192" t="s">
        <v>26</v>
      </c>
      <c r="E192" t="s">
        <v>714</v>
      </c>
      <c r="F192" t="s">
        <v>715</v>
      </c>
      <c r="G192" t="s">
        <v>142</v>
      </c>
      <c r="H192" t="s">
        <v>149</v>
      </c>
      <c r="I192">
        <v>0</v>
      </c>
      <c r="K192" t="s">
        <v>31</v>
      </c>
      <c r="L192" t="s">
        <v>32</v>
      </c>
      <c r="M192" t="s">
        <v>714</v>
      </c>
      <c r="N192" t="s">
        <v>715</v>
      </c>
      <c r="P192" t="s">
        <v>33</v>
      </c>
      <c r="Q192" t="s">
        <v>34</v>
      </c>
      <c r="S192" t="s">
        <v>33</v>
      </c>
      <c r="T192" t="s">
        <v>34</v>
      </c>
      <c r="V192" t="s">
        <v>33</v>
      </c>
      <c r="W192" t="s">
        <v>34</v>
      </c>
      <c r="Y192" t="s">
        <v>33</v>
      </c>
      <c r="Z192" t="s">
        <v>34</v>
      </c>
      <c r="AA192" t="s">
        <v>35</v>
      </c>
      <c r="AB192" t="s">
        <v>36</v>
      </c>
      <c r="AC192">
        <v>49635078</v>
      </c>
      <c r="AD192" t="s">
        <v>37</v>
      </c>
      <c r="AE192" t="s">
        <v>715</v>
      </c>
      <c r="AF192">
        <v>85671469</v>
      </c>
      <c r="AG192">
        <v>1297465</v>
      </c>
      <c r="AH192" t="s">
        <v>716</v>
      </c>
      <c r="AI192" t="s">
        <v>34</v>
      </c>
    </row>
    <row r="193" spans="1:35" x14ac:dyDescent="0.3">
      <c r="A193" s="1">
        <v>45307.376539351855</v>
      </c>
      <c r="B193">
        <v>8</v>
      </c>
      <c r="C193">
        <v>2</v>
      </c>
      <c r="D193" t="s">
        <v>26</v>
      </c>
      <c r="E193" t="s">
        <v>717</v>
      </c>
      <c r="F193" t="s">
        <v>718</v>
      </c>
      <c r="G193" t="s">
        <v>90</v>
      </c>
      <c r="H193" t="s">
        <v>719</v>
      </c>
      <c r="I193">
        <v>0</v>
      </c>
      <c r="K193" t="s">
        <v>31</v>
      </c>
      <c r="L193" t="s">
        <v>32</v>
      </c>
      <c r="M193" t="s">
        <v>717</v>
      </c>
      <c r="N193" t="s">
        <v>718</v>
      </c>
      <c r="P193" t="s">
        <v>33</v>
      </c>
      <c r="Q193" t="s">
        <v>34</v>
      </c>
      <c r="S193" t="s">
        <v>33</v>
      </c>
      <c r="T193" t="s">
        <v>34</v>
      </c>
      <c r="V193" t="s">
        <v>33</v>
      </c>
      <c r="W193" t="s">
        <v>34</v>
      </c>
      <c r="Y193" t="s">
        <v>33</v>
      </c>
      <c r="Z193" t="s">
        <v>34</v>
      </c>
      <c r="AA193" t="s">
        <v>92</v>
      </c>
      <c r="AB193" t="s">
        <v>36</v>
      </c>
      <c r="AC193">
        <v>61371483</v>
      </c>
      <c r="AD193" t="s">
        <v>93</v>
      </c>
      <c r="AE193" t="s">
        <v>718</v>
      </c>
      <c r="AF193">
        <v>9978044714</v>
      </c>
      <c r="AG193">
        <v>1297466</v>
      </c>
      <c r="AH193" t="s">
        <v>648</v>
      </c>
      <c r="AI193" t="s">
        <v>34</v>
      </c>
    </row>
    <row r="194" spans="1:35" x14ac:dyDescent="0.3">
      <c r="A194" s="1">
        <v>45307.37709490741</v>
      </c>
      <c r="B194">
        <v>7</v>
      </c>
      <c r="C194">
        <v>2</v>
      </c>
      <c r="D194" t="s">
        <v>26</v>
      </c>
      <c r="E194" t="s">
        <v>720</v>
      </c>
      <c r="F194" t="s">
        <v>721</v>
      </c>
      <c r="G194" t="s">
        <v>142</v>
      </c>
      <c r="H194" t="s">
        <v>722</v>
      </c>
      <c r="I194">
        <v>0</v>
      </c>
      <c r="K194" t="s">
        <v>31</v>
      </c>
      <c r="L194" t="s">
        <v>32</v>
      </c>
      <c r="M194" t="s">
        <v>720</v>
      </c>
      <c r="N194" t="s">
        <v>721</v>
      </c>
      <c r="P194" t="s">
        <v>33</v>
      </c>
      <c r="Q194" t="s">
        <v>34</v>
      </c>
      <c r="S194" t="s">
        <v>33</v>
      </c>
      <c r="T194" t="s">
        <v>34</v>
      </c>
      <c r="V194" t="s">
        <v>33</v>
      </c>
      <c r="W194" t="s">
        <v>34</v>
      </c>
      <c r="Y194" t="s">
        <v>33</v>
      </c>
      <c r="Z194" t="s">
        <v>34</v>
      </c>
      <c r="AA194" t="s">
        <v>35</v>
      </c>
      <c r="AB194" t="s">
        <v>36</v>
      </c>
      <c r="AC194">
        <v>49647155</v>
      </c>
      <c r="AD194" t="s">
        <v>37</v>
      </c>
      <c r="AE194" t="s">
        <v>721</v>
      </c>
      <c r="AF194">
        <v>85671469</v>
      </c>
      <c r="AG194">
        <v>1297467</v>
      </c>
      <c r="AH194" t="s">
        <v>323</v>
      </c>
      <c r="AI194" t="s">
        <v>34</v>
      </c>
    </row>
    <row r="195" spans="1:35" x14ac:dyDescent="0.3">
      <c r="A195" s="1">
        <v>45307.377106481479</v>
      </c>
      <c r="B195">
        <v>6</v>
      </c>
      <c r="C195">
        <v>1</v>
      </c>
      <c r="D195" t="s">
        <v>26</v>
      </c>
      <c r="E195" t="s">
        <v>723</v>
      </c>
      <c r="F195" t="s">
        <v>724</v>
      </c>
      <c r="G195" t="s">
        <v>142</v>
      </c>
      <c r="H195" t="s">
        <v>725</v>
      </c>
      <c r="I195">
        <v>0</v>
      </c>
      <c r="K195" t="s">
        <v>31</v>
      </c>
      <c r="L195" t="s">
        <v>32</v>
      </c>
      <c r="M195" t="s">
        <v>723</v>
      </c>
      <c r="N195" t="s">
        <v>724</v>
      </c>
      <c r="P195" t="s">
        <v>33</v>
      </c>
      <c r="Q195" t="s">
        <v>34</v>
      </c>
      <c r="S195" t="s">
        <v>33</v>
      </c>
      <c r="T195" t="s">
        <v>34</v>
      </c>
      <c r="V195" t="s">
        <v>33</v>
      </c>
      <c r="W195" t="s">
        <v>34</v>
      </c>
      <c r="Y195" t="s">
        <v>33</v>
      </c>
      <c r="Z195" t="s">
        <v>34</v>
      </c>
      <c r="AA195" t="s">
        <v>35</v>
      </c>
      <c r="AB195" t="s">
        <v>36</v>
      </c>
      <c r="AC195">
        <v>49647163</v>
      </c>
      <c r="AD195" t="s">
        <v>37</v>
      </c>
      <c r="AE195" t="s">
        <v>724</v>
      </c>
      <c r="AF195">
        <v>85671469</v>
      </c>
      <c r="AG195">
        <v>1297468</v>
      </c>
      <c r="AH195" t="s">
        <v>327</v>
      </c>
      <c r="AI195" t="s">
        <v>34</v>
      </c>
    </row>
    <row r="196" spans="1:35" x14ac:dyDescent="0.3">
      <c r="A196" s="1">
        <v>45307.377442129633</v>
      </c>
      <c r="B196">
        <v>6</v>
      </c>
      <c r="C196">
        <v>1</v>
      </c>
      <c r="D196" t="s">
        <v>26</v>
      </c>
      <c r="E196" t="s">
        <v>726</v>
      </c>
      <c r="F196" t="s">
        <v>727</v>
      </c>
      <c r="G196" t="s">
        <v>41</v>
      </c>
      <c r="H196">
        <f>---0--5564</f>
        <v>5564</v>
      </c>
      <c r="I196">
        <v>0</v>
      </c>
      <c r="J196" t="s">
        <v>42</v>
      </c>
      <c r="K196" t="s">
        <v>43</v>
      </c>
      <c r="L196" t="s">
        <v>44</v>
      </c>
      <c r="M196" t="s">
        <v>726</v>
      </c>
      <c r="N196" t="s">
        <v>727</v>
      </c>
      <c r="P196" t="s">
        <v>33</v>
      </c>
      <c r="Q196" t="s">
        <v>34</v>
      </c>
      <c r="S196" t="s">
        <v>33</v>
      </c>
      <c r="T196" t="s">
        <v>34</v>
      </c>
      <c r="V196" t="s">
        <v>33</v>
      </c>
      <c r="W196" t="s">
        <v>34</v>
      </c>
      <c r="Y196" t="s">
        <v>33</v>
      </c>
      <c r="Z196" t="s">
        <v>34</v>
      </c>
      <c r="AA196" t="s">
        <v>728</v>
      </c>
      <c r="AB196" t="s">
        <v>36</v>
      </c>
      <c r="AC196">
        <v>8450088</v>
      </c>
      <c r="AD196" t="s">
        <v>82</v>
      </c>
      <c r="AE196" t="s">
        <v>727</v>
      </c>
      <c r="AF196">
        <v>156704864</v>
      </c>
      <c r="AG196">
        <v>1297469</v>
      </c>
      <c r="AH196" t="s">
        <v>38</v>
      </c>
      <c r="AI196" t="s">
        <v>34</v>
      </c>
    </row>
    <row r="197" spans="1:35" x14ac:dyDescent="0.3">
      <c r="A197" s="1">
        <v>45307.377592592595</v>
      </c>
      <c r="B197">
        <v>4</v>
      </c>
      <c r="C197">
        <v>1</v>
      </c>
      <c r="D197" t="s">
        <v>26</v>
      </c>
      <c r="E197" t="s">
        <v>729</v>
      </c>
      <c r="F197" t="s">
        <v>730</v>
      </c>
      <c r="G197" t="s">
        <v>41</v>
      </c>
      <c r="H197">
        <f>---0--5931</f>
        <v>5931</v>
      </c>
      <c r="I197">
        <v>0</v>
      </c>
      <c r="J197" t="s">
        <v>42</v>
      </c>
      <c r="K197" t="s">
        <v>43</v>
      </c>
      <c r="L197" t="s">
        <v>202</v>
      </c>
      <c r="M197" t="s">
        <v>729</v>
      </c>
      <c r="N197" t="s">
        <v>730</v>
      </c>
      <c r="P197" t="s">
        <v>33</v>
      </c>
      <c r="Q197" t="s">
        <v>34</v>
      </c>
      <c r="S197" t="s">
        <v>33</v>
      </c>
      <c r="T197" t="s">
        <v>34</v>
      </c>
      <c r="V197" t="s">
        <v>33</v>
      </c>
      <c r="W197" t="s">
        <v>34</v>
      </c>
      <c r="Y197" t="s">
        <v>33</v>
      </c>
      <c r="Z197" t="s">
        <v>34</v>
      </c>
      <c r="AB197" t="s">
        <v>36</v>
      </c>
      <c r="AE197" t="s">
        <v>34</v>
      </c>
      <c r="AG197">
        <v>1297470</v>
      </c>
      <c r="AH197" t="s">
        <v>38</v>
      </c>
      <c r="AI197" t="s">
        <v>730</v>
      </c>
    </row>
    <row r="198" spans="1:35" x14ac:dyDescent="0.3">
      <c r="A198" s="1">
        <v>45307.38554398148</v>
      </c>
      <c r="B198">
        <v>4</v>
      </c>
      <c r="C198">
        <v>1</v>
      </c>
      <c r="D198" t="s">
        <v>26</v>
      </c>
      <c r="E198" t="s">
        <v>731</v>
      </c>
      <c r="F198" t="s">
        <v>732</v>
      </c>
      <c r="G198" t="s">
        <v>41</v>
      </c>
      <c r="H198">
        <f>---0--2594</f>
        <v>2594</v>
      </c>
      <c r="I198">
        <v>0</v>
      </c>
      <c r="J198" t="s">
        <v>42</v>
      </c>
      <c r="K198" t="s">
        <v>43</v>
      </c>
      <c r="L198" t="s">
        <v>44</v>
      </c>
      <c r="M198" t="s">
        <v>731</v>
      </c>
      <c r="N198" t="s">
        <v>732</v>
      </c>
      <c r="P198" t="s">
        <v>33</v>
      </c>
      <c r="Q198" t="s">
        <v>34</v>
      </c>
      <c r="S198" t="s">
        <v>33</v>
      </c>
      <c r="T198" t="s">
        <v>34</v>
      </c>
      <c r="V198" t="s">
        <v>33</v>
      </c>
      <c r="W198" t="s">
        <v>34</v>
      </c>
      <c r="Y198" t="s">
        <v>33</v>
      </c>
      <c r="Z198" t="s">
        <v>34</v>
      </c>
      <c r="AA198" t="s">
        <v>733</v>
      </c>
      <c r="AB198" t="s">
        <v>36</v>
      </c>
      <c r="AC198">
        <v>550727</v>
      </c>
      <c r="AD198" t="s">
        <v>501</v>
      </c>
      <c r="AE198" t="s">
        <v>732</v>
      </c>
      <c r="AF198">
        <v>870021815</v>
      </c>
      <c r="AG198">
        <v>1297471</v>
      </c>
      <c r="AH198" t="s">
        <v>217</v>
      </c>
      <c r="AI198" t="s">
        <v>34</v>
      </c>
    </row>
    <row r="199" spans="1:35" x14ac:dyDescent="0.3">
      <c r="A199" s="1">
        <v>45307.389780092592</v>
      </c>
      <c r="B199">
        <v>5</v>
      </c>
      <c r="C199">
        <v>1</v>
      </c>
      <c r="D199" t="s">
        <v>26</v>
      </c>
      <c r="E199" t="s">
        <v>734</v>
      </c>
      <c r="F199" t="s">
        <v>735</v>
      </c>
      <c r="G199" t="s">
        <v>90</v>
      </c>
      <c r="H199" t="s">
        <v>736</v>
      </c>
      <c r="I199">
        <v>0</v>
      </c>
      <c r="K199" t="s">
        <v>31</v>
      </c>
      <c r="L199" t="s">
        <v>32</v>
      </c>
      <c r="M199" t="s">
        <v>734</v>
      </c>
      <c r="N199" t="s">
        <v>735</v>
      </c>
      <c r="P199" t="s">
        <v>33</v>
      </c>
      <c r="Q199" t="s">
        <v>34</v>
      </c>
      <c r="S199" t="s">
        <v>33</v>
      </c>
      <c r="T199" t="s">
        <v>34</v>
      </c>
      <c r="V199" t="s">
        <v>33</v>
      </c>
      <c r="W199" t="s">
        <v>34</v>
      </c>
      <c r="Y199" t="s">
        <v>33</v>
      </c>
      <c r="Z199" t="s">
        <v>34</v>
      </c>
      <c r="AA199" t="s">
        <v>92</v>
      </c>
      <c r="AB199" t="s">
        <v>36</v>
      </c>
      <c r="AC199">
        <v>36477375</v>
      </c>
      <c r="AD199" t="s">
        <v>93</v>
      </c>
      <c r="AE199" t="s">
        <v>735</v>
      </c>
      <c r="AF199">
        <v>9978044714</v>
      </c>
      <c r="AG199">
        <v>1297472</v>
      </c>
      <c r="AH199" t="s">
        <v>566</v>
      </c>
      <c r="AI199" t="s">
        <v>34</v>
      </c>
    </row>
    <row r="200" spans="1:35" x14ac:dyDescent="0.3">
      <c r="A200" s="1">
        <v>45307.391597222224</v>
      </c>
      <c r="B200">
        <v>5</v>
      </c>
      <c r="C200">
        <v>1</v>
      </c>
      <c r="D200" t="s">
        <v>26</v>
      </c>
      <c r="E200" t="s">
        <v>737</v>
      </c>
      <c r="F200" t="s">
        <v>738</v>
      </c>
      <c r="G200" t="s">
        <v>29</v>
      </c>
      <c r="H200" t="s">
        <v>739</v>
      </c>
      <c r="I200">
        <v>0</v>
      </c>
      <c r="K200" t="s">
        <v>31</v>
      </c>
      <c r="L200" t="s">
        <v>32</v>
      </c>
      <c r="M200" t="s">
        <v>737</v>
      </c>
      <c r="N200" t="s">
        <v>738</v>
      </c>
      <c r="P200" t="s">
        <v>33</v>
      </c>
      <c r="Q200" t="s">
        <v>34</v>
      </c>
      <c r="S200" t="s">
        <v>33</v>
      </c>
      <c r="T200" t="s">
        <v>34</v>
      </c>
      <c r="V200" t="s">
        <v>33</v>
      </c>
      <c r="W200" t="s">
        <v>34</v>
      </c>
      <c r="Y200" t="s">
        <v>33</v>
      </c>
      <c r="Z200" t="s">
        <v>34</v>
      </c>
      <c r="AA200" t="s">
        <v>35</v>
      </c>
      <c r="AB200" t="s">
        <v>36</v>
      </c>
      <c r="AC200">
        <v>49845766</v>
      </c>
      <c r="AD200" t="s">
        <v>37</v>
      </c>
      <c r="AE200" t="s">
        <v>738</v>
      </c>
      <c r="AF200">
        <v>85671469</v>
      </c>
      <c r="AG200">
        <v>1297473</v>
      </c>
      <c r="AH200" t="s">
        <v>38</v>
      </c>
      <c r="AI200" t="s">
        <v>34</v>
      </c>
    </row>
    <row r="201" spans="1:35" x14ac:dyDescent="0.3">
      <c r="A201" s="1">
        <v>45307.393229166664</v>
      </c>
      <c r="B201">
        <v>8</v>
      </c>
      <c r="C201">
        <v>2</v>
      </c>
      <c r="D201" t="s">
        <v>26</v>
      </c>
      <c r="E201" t="s">
        <v>740</v>
      </c>
      <c r="F201" t="s">
        <v>741</v>
      </c>
      <c r="G201" t="s">
        <v>73</v>
      </c>
      <c r="H201" t="s">
        <v>742</v>
      </c>
      <c r="I201">
        <v>0</v>
      </c>
      <c r="J201" t="s">
        <v>743</v>
      </c>
      <c r="K201" t="s">
        <v>31</v>
      </c>
      <c r="L201" t="s">
        <v>44</v>
      </c>
      <c r="M201" t="s">
        <v>740</v>
      </c>
      <c r="N201" t="s">
        <v>741</v>
      </c>
      <c r="P201" t="s">
        <v>33</v>
      </c>
      <c r="Q201" t="s">
        <v>34</v>
      </c>
      <c r="S201" t="s">
        <v>33</v>
      </c>
      <c r="T201" t="s">
        <v>34</v>
      </c>
      <c r="V201" t="s">
        <v>33</v>
      </c>
      <c r="W201" t="s">
        <v>34</v>
      </c>
      <c r="Y201" t="s">
        <v>33</v>
      </c>
      <c r="Z201" t="s">
        <v>34</v>
      </c>
      <c r="AA201" t="s">
        <v>76</v>
      </c>
      <c r="AB201" t="s">
        <v>36</v>
      </c>
      <c r="AC201">
        <v>465131</v>
      </c>
      <c r="AD201" t="s">
        <v>77</v>
      </c>
      <c r="AE201" t="s">
        <v>741</v>
      </c>
      <c r="AF201">
        <v>870021815</v>
      </c>
      <c r="AG201">
        <v>1297474</v>
      </c>
      <c r="AH201" t="s">
        <v>744</v>
      </c>
      <c r="AI201" t="s">
        <v>34</v>
      </c>
    </row>
    <row r="202" spans="1:35" x14ac:dyDescent="0.3">
      <c r="A202" s="1">
        <v>45307.393576388888</v>
      </c>
      <c r="B202">
        <v>6</v>
      </c>
      <c r="C202">
        <v>1</v>
      </c>
      <c r="D202" t="s">
        <v>26</v>
      </c>
      <c r="E202" t="s">
        <v>745</v>
      </c>
      <c r="F202" t="s">
        <v>746</v>
      </c>
      <c r="G202" t="s">
        <v>747</v>
      </c>
      <c r="H202" t="s">
        <v>748</v>
      </c>
      <c r="I202">
        <v>0</v>
      </c>
      <c r="K202" t="s">
        <v>31</v>
      </c>
      <c r="L202" t="s">
        <v>749</v>
      </c>
      <c r="M202" t="s">
        <v>745</v>
      </c>
      <c r="N202" t="s">
        <v>746</v>
      </c>
      <c r="P202" t="s">
        <v>33</v>
      </c>
      <c r="Q202" t="s">
        <v>34</v>
      </c>
      <c r="S202" t="s">
        <v>33</v>
      </c>
      <c r="T202" t="s">
        <v>34</v>
      </c>
      <c r="V202" t="s">
        <v>33</v>
      </c>
      <c r="W202" t="s">
        <v>34</v>
      </c>
      <c r="Y202" t="s">
        <v>33</v>
      </c>
      <c r="Z202" t="s">
        <v>34</v>
      </c>
      <c r="AB202" t="s">
        <v>36</v>
      </c>
      <c r="AE202" t="s">
        <v>34</v>
      </c>
      <c r="AG202">
        <v>1297475</v>
      </c>
      <c r="AH202" t="s">
        <v>750</v>
      </c>
      <c r="AI202" t="s">
        <v>34</v>
      </c>
    </row>
    <row r="203" spans="1:35" x14ac:dyDescent="0.3">
      <c r="A203" s="1">
        <v>45307.394791666666</v>
      </c>
      <c r="B203">
        <v>6</v>
      </c>
      <c r="C203">
        <v>1</v>
      </c>
      <c r="D203" t="s">
        <v>26</v>
      </c>
      <c r="E203" t="s">
        <v>751</v>
      </c>
      <c r="F203" t="s">
        <v>752</v>
      </c>
      <c r="G203" t="s">
        <v>747</v>
      </c>
      <c r="H203" t="s">
        <v>753</v>
      </c>
      <c r="I203">
        <v>0</v>
      </c>
      <c r="K203" t="s">
        <v>31</v>
      </c>
      <c r="L203" t="s">
        <v>749</v>
      </c>
      <c r="M203" t="s">
        <v>751</v>
      </c>
      <c r="N203" t="s">
        <v>752</v>
      </c>
      <c r="P203" t="s">
        <v>33</v>
      </c>
      <c r="Q203" t="s">
        <v>34</v>
      </c>
      <c r="S203" t="s">
        <v>33</v>
      </c>
      <c r="T203" t="s">
        <v>34</v>
      </c>
      <c r="V203" t="s">
        <v>33</v>
      </c>
      <c r="W203" t="s">
        <v>34</v>
      </c>
      <c r="Y203" t="s">
        <v>33</v>
      </c>
      <c r="Z203" t="s">
        <v>34</v>
      </c>
      <c r="AB203" t="s">
        <v>36</v>
      </c>
      <c r="AE203" t="s">
        <v>34</v>
      </c>
      <c r="AG203">
        <v>1297476</v>
      </c>
      <c r="AH203" t="s">
        <v>754</v>
      </c>
      <c r="AI203" t="s">
        <v>34</v>
      </c>
    </row>
    <row r="204" spans="1:35" x14ac:dyDescent="0.3">
      <c r="A204" s="1">
        <v>45307.394942129627</v>
      </c>
      <c r="B204">
        <v>2</v>
      </c>
      <c r="C204">
        <v>1</v>
      </c>
      <c r="D204" t="s">
        <v>26</v>
      </c>
      <c r="E204" t="s">
        <v>755</v>
      </c>
      <c r="F204" t="s">
        <v>756</v>
      </c>
      <c r="G204" t="s">
        <v>41</v>
      </c>
      <c r="H204">
        <f>---0--1336</f>
        <v>1336</v>
      </c>
      <c r="I204">
        <v>0</v>
      </c>
      <c r="J204" t="s">
        <v>42</v>
      </c>
      <c r="K204" t="s">
        <v>43</v>
      </c>
      <c r="L204" t="s">
        <v>44</v>
      </c>
      <c r="M204" t="s">
        <v>755</v>
      </c>
      <c r="N204" t="s">
        <v>756</v>
      </c>
      <c r="P204" t="s">
        <v>33</v>
      </c>
      <c r="Q204" t="s">
        <v>34</v>
      </c>
      <c r="S204" t="s">
        <v>33</v>
      </c>
      <c r="T204" t="s">
        <v>34</v>
      </c>
      <c r="V204" t="s">
        <v>33</v>
      </c>
      <c r="W204" t="s">
        <v>34</v>
      </c>
      <c r="Y204" t="s">
        <v>33</v>
      </c>
      <c r="Z204" t="s">
        <v>34</v>
      </c>
      <c r="AA204" t="s">
        <v>757</v>
      </c>
      <c r="AB204" t="s">
        <v>36</v>
      </c>
      <c r="AC204">
        <v>30021913</v>
      </c>
      <c r="AD204" t="s">
        <v>758</v>
      </c>
      <c r="AE204" t="s">
        <v>756</v>
      </c>
      <c r="AF204">
        <v>76598102</v>
      </c>
      <c r="AG204">
        <v>1297477</v>
      </c>
      <c r="AH204" t="s">
        <v>759</v>
      </c>
      <c r="AI204" t="s">
        <v>34</v>
      </c>
    </row>
    <row r="205" spans="1:35" x14ac:dyDescent="0.3">
      <c r="A205" s="1">
        <v>45307.395370370374</v>
      </c>
      <c r="B205">
        <v>1</v>
      </c>
      <c r="C205">
        <v>1</v>
      </c>
      <c r="D205" t="s">
        <v>26</v>
      </c>
      <c r="E205" t="s">
        <v>760</v>
      </c>
      <c r="F205" t="s">
        <v>761</v>
      </c>
      <c r="G205" t="s">
        <v>41</v>
      </c>
      <c r="H205">
        <f>---0--1300</f>
        <v>1300</v>
      </c>
      <c r="I205">
        <v>0</v>
      </c>
      <c r="J205" t="s">
        <v>42</v>
      </c>
      <c r="K205" t="s">
        <v>43</v>
      </c>
      <c r="L205" t="s">
        <v>44</v>
      </c>
      <c r="M205" t="s">
        <v>760</v>
      </c>
      <c r="N205" t="s">
        <v>761</v>
      </c>
      <c r="P205" t="s">
        <v>33</v>
      </c>
      <c r="Q205" t="s">
        <v>34</v>
      </c>
      <c r="S205" t="s">
        <v>33</v>
      </c>
      <c r="T205" t="s">
        <v>34</v>
      </c>
      <c r="V205" t="s">
        <v>33</v>
      </c>
      <c r="W205" t="s">
        <v>34</v>
      </c>
      <c r="Y205" t="s">
        <v>33</v>
      </c>
      <c r="Z205" t="s">
        <v>34</v>
      </c>
      <c r="AA205" t="s">
        <v>757</v>
      </c>
      <c r="AB205" t="s">
        <v>36</v>
      </c>
      <c r="AC205">
        <v>30021924</v>
      </c>
      <c r="AD205" t="s">
        <v>758</v>
      </c>
      <c r="AE205" t="s">
        <v>761</v>
      </c>
      <c r="AF205">
        <v>76598102</v>
      </c>
      <c r="AG205">
        <v>1297478</v>
      </c>
      <c r="AH205" t="s">
        <v>38</v>
      </c>
      <c r="AI205" t="s">
        <v>34</v>
      </c>
    </row>
    <row r="206" spans="1:35" x14ac:dyDescent="0.3">
      <c r="A206" s="1">
        <v>45307.395995370367</v>
      </c>
      <c r="B206">
        <v>8</v>
      </c>
      <c r="C206">
        <v>2</v>
      </c>
      <c r="D206" t="s">
        <v>26</v>
      </c>
      <c r="E206" t="s">
        <v>762</v>
      </c>
      <c r="F206" t="s">
        <v>763</v>
      </c>
      <c r="G206" t="s">
        <v>41</v>
      </c>
      <c r="H206">
        <f>---0--9398</f>
        <v>9398</v>
      </c>
      <c r="I206">
        <v>0</v>
      </c>
      <c r="J206" t="s">
        <v>42</v>
      </c>
      <c r="K206" t="s">
        <v>43</v>
      </c>
      <c r="L206" t="s">
        <v>44</v>
      </c>
      <c r="M206" t="s">
        <v>762</v>
      </c>
      <c r="N206" t="s">
        <v>763</v>
      </c>
      <c r="P206" t="s">
        <v>33</v>
      </c>
      <c r="Q206" t="s">
        <v>34</v>
      </c>
      <c r="S206" t="s">
        <v>33</v>
      </c>
      <c r="T206" t="s">
        <v>34</v>
      </c>
      <c r="V206" t="s">
        <v>33</v>
      </c>
      <c r="W206" t="s">
        <v>34</v>
      </c>
      <c r="Y206" t="s">
        <v>33</v>
      </c>
      <c r="Z206" t="s">
        <v>34</v>
      </c>
      <c r="AA206" t="s">
        <v>666</v>
      </c>
      <c r="AB206" t="s">
        <v>36</v>
      </c>
      <c r="AC206">
        <v>49897196</v>
      </c>
      <c r="AD206" t="s">
        <v>138</v>
      </c>
      <c r="AE206" t="s">
        <v>763</v>
      </c>
      <c r="AF206">
        <v>85671469</v>
      </c>
      <c r="AG206">
        <v>1297479</v>
      </c>
      <c r="AH206" t="s">
        <v>38</v>
      </c>
      <c r="AI206" t="s">
        <v>34</v>
      </c>
    </row>
    <row r="207" spans="1:35" x14ac:dyDescent="0.3">
      <c r="A207" s="1">
        <v>45307.396111111113</v>
      </c>
      <c r="B207">
        <v>5</v>
      </c>
      <c r="C207">
        <v>1</v>
      </c>
      <c r="D207" t="s">
        <v>26</v>
      </c>
      <c r="E207" t="s">
        <v>764</v>
      </c>
      <c r="F207" t="s">
        <v>765</v>
      </c>
      <c r="G207" t="s">
        <v>41</v>
      </c>
      <c r="H207">
        <f>---0--287</f>
        <v>287</v>
      </c>
      <c r="I207">
        <v>0</v>
      </c>
      <c r="J207" t="s">
        <v>42</v>
      </c>
      <c r="K207" t="s">
        <v>43</v>
      </c>
      <c r="L207" t="s">
        <v>44</v>
      </c>
      <c r="M207" t="s">
        <v>764</v>
      </c>
      <c r="N207" t="s">
        <v>765</v>
      </c>
      <c r="P207" t="s">
        <v>33</v>
      </c>
      <c r="Q207" t="s">
        <v>34</v>
      </c>
      <c r="S207" t="s">
        <v>33</v>
      </c>
      <c r="T207" t="s">
        <v>34</v>
      </c>
      <c r="V207" t="s">
        <v>33</v>
      </c>
      <c r="W207" t="s">
        <v>34</v>
      </c>
      <c r="Y207" t="s">
        <v>33</v>
      </c>
      <c r="Z207" t="s">
        <v>34</v>
      </c>
      <c r="AA207" t="s">
        <v>601</v>
      </c>
      <c r="AB207" t="s">
        <v>36</v>
      </c>
      <c r="AC207">
        <v>51021564</v>
      </c>
      <c r="AD207" t="s">
        <v>602</v>
      </c>
      <c r="AE207" t="s">
        <v>765</v>
      </c>
      <c r="AF207">
        <v>9978044714</v>
      </c>
      <c r="AG207">
        <v>1297480</v>
      </c>
      <c r="AH207" t="s">
        <v>38</v>
      </c>
      <c r="AI207" t="s">
        <v>34</v>
      </c>
    </row>
    <row r="208" spans="1:35" x14ac:dyDescent="0.3">
      <c r="A208" s="1">
        <v>45307.3981712963</v>
      </c>
      <c r="B208">
        <v>8</v>
      </c>
      <c r="C208">
        <v>2</v>
      </c>
      <c r="D208" t="s">
        <v>26</v>
      </c>
      <c r="E208" t="s">
        <v>668</v>
      </c>
      <c r="F208" t="s">
        <v>669</v>
      </c>
      <c r="G208" t="s">
        <v>41</v>
      </c>
      <c r="H208">
        <f>---0--3449</f>
        <v>3449</v>
      </c>
      <c r="I208">
        <v>0</v>
      </c>
      <c r="J208" t="s">
        <v>42</v>
      </c>
      <c r="K208" t="s">
        <v>43</v>
      </c>
      <c r="L208" t="s">
        <v>44</v>
      </c>
      <c r="M208" t="s">
        <v>668</v>
      </c>
      <c r="N208" t="s">
        <v>669</v>
      </c>
      <c r="P208" t="s">
        <v>33</v>
      </c>
      <c r="Q208" t="s">
        <v>34</v>
      </c>
      <c r="S208" t="s">
        <v>33</v>
      </c>
      <c r="T208" t="s">
        <v>34</v>
      </c>
      <c r="V208" t="s">
        <v>33</v>
      </c>
      <c r="W208" t="s">
        <v>34</v>
      </c>
      <c r="Y208" t="s">
        <v>33</v>
      </c>
      <c r="Z208" t="s">
        <v>34</v>
      </c>
      <c r="AA208" t="s">
        <v>436</v>
      </c>
      <c r="AB208" t="s">
        <v>36</v>
      </c>
      <c r="AC208">
        <v>71501357</v>
      </c>
      <c r="AD208" t="s">
        <v>437</v>
      </c>
      <c r="AE208" t="s">
        <v>669</v>
      </c>
      <c r="AF208">
        <v>795990586</v>
      </c>
      <c r="AG208">
        <v>1297481</v>
      </c>
      <c r="AH208" t="s">
        <v>38</v>
      </c>
      <c r="AI208" t="s">
        <v>34</v>
      </c>
    </row>
    <row r="209" spans="1:35" x14ac:dyDescent="0.3">
      <c r="A209" s="1">
        <v>45307.402986111112</v>
      </c>
      <c r="B209">
        <v>5</v>
      </c>
      <c r="C209">
        <v>1</v>
      </c>
      <c r="D209" t="s">
        <v>26</v>
      </c>
      <c r="E209" t="s">
        <v>766</v>
      </c>
      <c r="F209" t="s">
        <v>767</v>
      </c>
      <c r="G209" t="s">
        <v>73</v>
      </c>
      <c r="H209" t="s">
        <v>768</v>
      </c>
      <c r="I209">
        <v>0</v>
      </c>
      <c r="J209" t="s">
        <v>769</v>
      </c>
      <c r="K209" t="s">
        <v>31</v>
      </c>
      <c r="L209" t="s">
        <v>44</v>
      </c>
      <c r="M209" t="s">
        <v>766</v>
      </c>
      <c r="N209" t="s">
        <v>767</v>
      </c>
      <c r="P209" t="s">
        <v>33</v>
      </c>
      <c r="Q209" t="s">
        <v>34</v>
      </c>
      <c r="S209" t="s">
        <v>33</v>
      </c>
      <c r="T209" t="s">
        <v>34</v>
      </c>
      <c r="V209" t="s">
        <v>33</v>
      </c>
      <c r="W209" t="s">
        <v>34</v>
      </c>
      <c r="Y209" t="s">
        <v>33</v>
      </c>
      <c r="Z209" t="s">
        <v>34</v>
      </c>
      <c r="AA209" t="s">
        <v>76</v>
      </c>
      <c r="AB209" t="s">
        <v>36</v>
      </c>
      <c r="AC209">
        <v>569903</v>
      </c>
      <c r="AD209" t="s">
        <v>77</v>
      </c>
      <c r="AE209" t="s">
        <v>767</v>
      </c>
      <c r="AF209">
        <v>870021815</v>
      </c>
      <c r="AG209">
        <v>1297482</v>
      </c>
      <c r="AH209" t="s">
        <v>343</v>
      </c>
      <c r="AI209" t="s">
        <v>34</v>
      </c>
    </row>
    <row r="210" spans="1:35" x14ac:dyDescent="0.3">
      <c r="A210" s="1">
        <v>45307.403113425928</v>
      </c>
      <c r="B210">
        <v>6</v>
      </c>
      <c r="C210">
        <v>1</v>
      </c>
      <c r="D210" t="s">
        <v>26</v>
      </c>
      <c r="E210" t="s">
        <v>770</v>
      </c>
      <c r="F210" t="s">
        <v>771</v>
      </c>
      <c r="G210" t="s">
        <v>772</v>
      </c>
      <c r="H210" t="s">
        <v>773</v>
      </c>
      <c r="I210">
        <v>0</v>
      </c>
      <c r="K210" t="s">
        <v>31</v>
      </c>
      <c r="L210" t="s">
        <v>749</v>
      </c>
      <c r="M210" t="s">
        <v>770</v>
      </c>
      <c r="N210" t="s">
        <v>771</v>
      </c>
      <c r="P210" t="s">
        <v>33</v>
      </c>
      <c r="Q210" t="s">
        <v>34</v>
      </c>
      <c r="S210" t="s">
        <v>33</v>
      </c>
      <c r="T210" t="s">
        <v>34</v>
      </c>
      <c r="V210" t="s">
        <v>33</v>
      </c>
      <c r="W210" t="s">
        <v>34</v>
      </c>
      <c r="Y210" t="s">
        <v>33</v>
      </c>
      <c r="Z210" t="s">
        <v>34</v>
      </c>
      <c r="AB210" t="s">
        <v>36</v>
      </c>
      <c r="AE210" t="s">
        <v>34</v>
      </c>
      <c r="AG210">
        <v>1297483</v>
      </c>
      <c r="AH210" t="s">
        <v>774</v>
      </c>
      <c r="AI210" t="s">
        <v>34</v>
      </c>
    </row>
    <row r="211" spans="1:35" x14ac:dyDescent="0.3">
      <c r="A211" s="1">
        <v>45307.40384259259</v>
      </c>
      <c r="B211">
        <v>8</v>
      </c>
      <c r="C211">
        <v>2</v>
      </c>
      <c r="D211" t="s">
        <v>26</v>
      </c>
      <c r="E211" t="s">
        <v>775</v>
      </c>
      <c r="F211" t="s">
        <v>776</v>
      </c>
      <c r="G211" t="s">
        <v>73</v>
      </c>
      <c r="H211" t="s">
        <v>777</v>
      </c>
      <c r="I211">
        <v>0</v>
      </c>
      <c r="J211" t="s">
        <v>778</v>
      </c>
      <c r="K211" t="s">
        <v>31</v>
      </c>
      <c r="L211" t="s">
        <v>44</v>
      </c>
      <c r="M211" t="s">
        <v>775</v>
      </c>
      <c r="N211" t="s">
        <v>776</v>
      </c>
      <c r="P211" t="s">
        <v>33</v>
      </c>
      <c r="Q211" t="s">
        <v>34</v>
      </c>
      <c r="S211" t="s">
        <v>33</v>
      </c>
      <c r="T211" t="s">
        <v>34</v>
      </c>
      <c r="V211" t="s">
        <v>33</v>
      </c>
      <c r="W211" t="s">
        <v>34</v>
      </c>
      <c r="Y211" t="s">
        <v>33</v>
      </c>
      <c r="Z211" t="s">
        <v>34</v>
      </c>
      <c r="AA211" t="s">
        <v>137</v>
      </c>
      <c r="AB211" t="s">
        <v>36</v>
      </c>
      <c r="AC211">
        <v>305123</v>
      </c>
      <c r="AD211" t="s">
        <v>138</v>
      </c>
      <c r="AE211" t="s">
        <v>776</v>
      </c>
      <c r="AF211">
        <v>85671469</v>
      </c>
      <c r="AG211">
        <v>1297484</v>
      </c>
      <c r="AH211" t="s">
        <v>779</v>
      </c>
      <c r="AI211" t="s">
        <v>34</v>
      </c>
    </row>
    <row r="212" spans="1:35" x14ac:dyDescent="0.3">
      <c r="A212" s="1">
        <v>45307.404768518521</v>
      </c>
      <c r="B212">
        <v>5</v>
      </c>
      <c r="C212">
        <v>1</v>
      </c>
      <c r="D212" t="s">
        <v>26</v>
      </c>
      <c r="E212" t="s">
        <v>780</v>
      </c>
      <c r="F212" t="s">
        <v>781</v>
      </c>
      <c r="G212" t="s">
        <v>142</v>
      </c>
      <c r="H212" t="s">
        <v>285</v>
      </c>
      <c r="I212">
        <v>0</v>
      </c>
      <c r="K212" t="s">
        <v>31</v>
      </c>
      <c r="L212" t="s">
        <v>32</v>
      </c>
      <c r="M212" t="s">
        <v>780</v>
      </c>
      <c r="N212" t="s">
        <v>781</v>
      </c>
      <c r="P212" t="s">
        <v>33</v>
      </c>
      <c r="Q212" t="s">
        <v>34</v>
      </c>
      <c r="S212" t="s">
        <v>33</v>
      </c>
      <c r="T212" t="s">
        <v>34</v>
      </c>
      <c r="V212" t="s">
        <v>33</v>
      </c>
      <c r="W212" t="s">
        <v>34</v>
      </c>
      <c r="Y212" t="s">
        <v>33</v>
      </c>
      <c r="Z212" t="s">
        <v>34</v>
      </c>
      <c r="AA212" t="s">
        <v>35</v>
      </c>
      <c r="AB212" t="s">
        <v>36</v>
      </c>
      <c r="AC212">
        <v>318433</v>
      </c>
      <c r="AD212" t="s">
        <v>37</v>
      </c>
      <c r="AE212" t="s">
        <v>781</v>
      </c>
      <c r="AF212">
        <v>85671469</v>
      </c>
      <c r="AG212">
        <v>1297485</v>
      </c>
      <c r="AH212" t="s">
        <v>38</v>
      </c>
      <c r="AI212" t="s">
        <v>34</v>
      </c>
    </row>
    <row r="213" spans="1:35" x14ac:dyDescent="0.3">
      <c r="A213" s="1">
        <v>45307.406469907408</v>
      </c>
      <c r="B213">
        <v>8</v>
      </c>
      <c r="C213">
        <v>2</v>
      </c>
      <c r="D213" t="s">
        <v>26</v>
      </c>
      <c r="E213" t="s">
        <v>782</v>
      </c>
      <c r="F213" t="s">
        <v>783</v>
      </c>
      <c r="G213" t="s">
        <v>29</v>
      </c>
      <c r="H213" t="s">
        <v>784</v>
      </c>
      <c r="I213">
        <v>0</v>
      </c>
      <c r="K213" t="s">
        <v>31</v>
      </c>
      <c r="L213" t="s">
        <v>32</v>
      </c>
      <c r="M213" t="s">
        <v>782</v>
      </c>
      <c r="N213" t="s">
        <v>783</v>
      </c>
      <c r="P213" t="s">
        <v>33</v>
      </c>
      <c r="Q213" t="s">
        <v>34</v>
      </c>
      <c r="S213" t="s">
        <v>33</v>
      </c>
      <c r="T213" t="s">
        <v>34</v>
      </c>
      <c r="V213" t="s">
        <v>33</v>
      </c>
      <c r="W213" t="s">
        <v>34</v>
      </c>
      <c r="Y213" t="s">
        <v>33</v>
      </c>
      <c r="Z213" t="s">
        <v>34</v>
      </c>
      <c r="AA213" t="s">
        <v>35</v>
      </c>
      <c r="AB213" t="s">
        <v>36</v>
      </c>
      <c r="AC213">
        <v>342482</v>
      </c>
      <c r="AD213" t="s">
        <v>37</v>
      </c>
      <c r="AE213" t="s">
        <v>783</v>
      </c>
      <c r="AF213">
        <v>85671469</v>
      </c>
      <c r="AG213">
        <v>1297486</v>
      </c>
      <c r="AH213" t="s">
        <v>323</v>
      </c>
      <c r="AI213" t="s">
        <v>34</v>
      </c>
    </row>
    <row r="214" spans="1:35" x14ac:dyDescent="0.3">
      <c r="A214" s="1">
        <v>45307.406828703701</v>
      </c>
      <c r="B214">
        <v>6</v>
      </c>
      <c r="C214">
        <v>1</v>
      </c>
      <c r="D214" t="s">
        <v>26</v>
      </c>
      <c r="E214" t="s">
        <v>785</v>
      </c>
      <c r="F214" t="s">
        <v>786</v>
      </c>
      <c r="G214" t="s">
        <v>41</v>
      </c>
      <c r="H214">
        <f>---0--4501</f>
        <v>4501</v>
      </c>
      <c r="I214">
        <v>0</v>
      </c>
      <c r="J214" t="s">
        <v>42</v>
      </c>
      <c r="K214" t="s">
        <v>43</v>
      </c>
      <c r="L214" t="s">
        <v>44</v>
      </c>
      <c r="M214" t="s">
        <v>785</v>
      </c>
      <c r="N214" t="s">
        <v>786</v>
      </c>
      <c r="P214" t="s">
        <v>33</v>
      </c>
      <c r="Q214" t="s">
        <v>34</v>
      </c>
      <c r="S214" t="s">
        <v>33</v>
      </c>
      <c r="T214" t="s">
        <v>34</v>
      </c>
      <c r="V214" t="s">
        <v>33</v>
      </c>
      <c r="W214" t="s">
        <v>34</v>
      </c>
      <c r="Y214" t="s">
        <v>33</v>
      </c>
      <c r="Z214" t="s">
        <v>34</v>
      </c>
      <c r="AA214" t="s">
        <v>606</v>
      </c>
      <c r="AB214" t="s">
        <v>36</v>
      </c>
      <c r="AC214">
        <v>353133</v>
      </c>
      <c r="AD214" t="s">
        <v>607</v>
      </c>
      <c r="AE214" t="s">
        <v>786</v>
      </c>
      <c r="AF214">
        <v>85671469</v>
      </c>
      <c r="AG214">
        <v>1297487</v>
      </c>
      <c r="AH214" t="s">
        <v>38</v>
      </c>
      <c r="AI214" t="s">
        <v>34</v>
      </c>
    </row>
    <row r="215" spans="1:35" x14ac:dyDescent="0.3">
      <c r="A215" s="1">
        <v>45307.408761574072</v>
      </c>
      <c r="B215">
        <v>6</v>
      </c>
      <c r="C215">
        <v>1</v>
      </c>
      <c r="D215" t="s">
        <v>26</v>
      </c>
      <c r="E215" t="s">
        <v>787</v>
      </c>
      <c r="F215" t="s">
        <v>788</v>
      </c>
      <c r="G215" t="s">
        <v>789</v>
      </c>
      <c r="H215" t="s">
        <v>790</v>
      </c>
      <c r="I215">
        <v>0</v>
      </c>
      <c r="K215" t="s">
        <v>31</v>
      </c>
      <c r="L215" t="s">
        <v>749</v>
      </c>
      <c r="M215" t="s">
        <v>787</v>
      </c>
      <c r="N215" t="s">
        <v>788</v>
      </c>
      <c r="P215" t="s">
        <v>33</v>
      </c>
      <c r="Q215" t="s">
        <v>34</v>
      </c>
      <c r="S215" t="s">
        <v>33</v>
      </c>
      <c r="T215" t="s">
        <v>34</v>
      </c>
      <c r="V215" t="s">
        <v>33</v>
      </c>
      <c r="W215" t="s">
        <v>34</v>
      </c>
      <c r="Y215" t="s">
        <v>33</v>
      </c>
      <c r="Z215" t="s">
        <v>34</v>
      </c>
      <c r="AB215" t="s">
        <v>36</v>
      </c>
      <c r="AE215" t="s">
        <v>34</v>
      </c>
      <c r="AG215">
        <v>1297488</v>
      </c>
      <c r="AH215" t="s">
        <v>38</v>
      </c>
      <c r="AI215" t="s">
        <v>34</v>
      </c>
    </row>
    <row r="216" spans="1:35" x14ac:dyDescent="0.3">
      <c r="A216" s="1">
        <v>45307.417013888888</v>
      </c>
      <c r="B216">
        <v>5</v>
      </c>
      <c r="C216">
        <v>1</v>
      </c>
      <c r="D216" t="s">
        <v>26</v>
      </c>
      <c r="E216" t="s">
        <v>791</v>
      </c>
      <c r="F216" t="s">
        <v>792</v>
      </c>
      <c r="G216" t="s">
        <v>41</v>
      </c>
      <c r="H216">
        <f>---0--5821</f>
        <v>5821</v>
      </c>
      <c r="I216">
        <v>0</v>
      </c>
      <c r="J216" t="s">
        <v>42</v>
      </c>
      <c r="K216" t="s">
        <v>43</v>
      </c>
      <c r="L216" t="s">
        <v>44</v>
      </c>
      <c r="M216" t="s">
        <v>791</v>
      </c>
      <c r="N216" t="s">
        <v>792</v>
      </c>
      <c r="P216" t="s">
        <v>33</v>
      </c>
      <c r="Q216" t="s">
        <v>34</v>
      </c>
      <c r="S216" t="s">
        <v>33</v>
      </c>
      <c r="T216" t="s">
        <v>34</v>
      </c>
      <c r="V216" t="s">
        <v>33</v>
      </c>
      <c r="W216" t="s">
        <v>34</v>
      </c>
      <c r="Y216" t="s">
        <v>33</v>
      </c>
      <c r="Z216" t="s">
        <v>34</v>
      </c>
      <c r="AA216" t="s">
        <v>793</v>
      </c>
      <c r="AB216" t="s">
        <v>36</v>
      </c>
      <c r="AC216">
        <v>24553324</v>
      </c>
      <c r="AD216" t="s">
        <v>602</v>
      </c>
      <c r="AE216" t="s">
        <v>792</v>
      </c>
      <c r="AF216">
        <v>9978044714</v>
      </c>
      <c r="AG216">
        <v>1297489</v>
      </c>
      <c r="AH216" t="s">
        <v>794</v>
      </c>
      <c r="AI216" t="s">
        <v>34</v>
      </c>
    </row>
    <row r="217" spans="1:35" x14ac:dyDescent="0.3">
      <c r="A217" s="1">
        <v>45307.426412037035</v>
      </c>
      <c r="B217">
        <v>8</v>
      </c>
      <c r="C217">
        <v>2</v>
      </c>
      <c r="D217" t="s">
        <v>26</v>
      </c>
      <c r="E217" t="s">
        <v>764</v>
      </c>
      <c r="F217" t="s">
        <v>765</v>
      </c>
      <c r="G217" t="s">
        <v>41</v>
      </c>
      <c r="H217">
        <f>---0--3849</f>
        <v>3849</v>
      </c>
      <c r="I217">
        <v>0</v>
      </c>
      <c r="J217" t="s">
        <v>42</v>
      </c>
      <c r="K217" t="s">
        <v>43</v>
      </c>
      <c r="L217" t="s">
        <v>44</v>
      </c>
      <c r="M217" t="s">
        <v>764</v>
      </c>
      <c r="N217" t="s">
        <v>765</v>
      </c>
      <c r="P217" t="s">
        <v>33</v>
      </c>
      <c r="Q217" t="s">
        <v>34</v>
      </c>
      <c r="S217" t="s">
        <v>33</v>
      </c>
      <c r="T217" t="s">
        <v>34</v>
      </c>
      <c r="V217" t="s">
        <v>33</v>
      </c>
      <c r="W217" t="s">
        <v>34</v>
      </c>
      <c r="Y217" t="s">
        <v>33</v>
      </c>
      <c r="Z217" t="s">
        <v>34</v>
      </c>
      <c r="AA217" t="s">
        <v>795</v>
      </c>
      <c r="AB217" t="s">
        <v>36</v>
      </c>
      <c r="AC217">
        <v>24072550</v>
      </c>
      <c r="AD217" t="s">
        <v>796</v>
      </c>
      <c r="AE217" t="s">
        <v>765</v>
      </c>
      <c r="AF217">
        <v>76598102</v>
      </c>
      <c r="AG217">
        <v>1297490</v>
      </c>
      <c r="AH217" t="s">
        <v>323</v>
      </c>
      <c r="AI217" t="s">
        <v>34</v>
      </c>
    </row>
    <row r="218" spans="1:35" x14ac:dyDescent="0.3">
      <c r="A218" s="1">
        <v>45307.430405092593</v>
      </c>
      <c r="B218">
        <v>6</v>
      </c>
      <c r="C218">
        <v>1</v>
      </c>
      <c r="D218" t="s">
        <v>26</v>
      </c>
      <c r="E218" t="s">
        <v>797</v>
      </c>
      <c r="F218" t="s">
        <v>798</v>
      </c>
      <c r="G218" t="s">
        <v>41</v>
      </c>
      <c r="H218">
        <f>---0--2589</f>
        <v>2589</v>
      </c>
      <c r="I218">
        <v>0</v>
      </c>
      <c r="J218" t="s">
        <v>42</v>
      </c>
      <c r="K218" t="s">
        <v>43</v>
      </c>
      <c r="L218" t="s">
        <v>44</v>
      </c>
      <c r="M218" t="s">
        <v>797</v>
      </c>
      <c r="N218" t="s">
        <v>798</v>
      </c>
      <c r="P218" t="s">
        <v>33</v>
      </c>
      <c r="Q218" t="s">
        <v>34</v>
      </c>
      <c r="S218" t="s">
        <v>33</v>
      </c>
      <c r="T218" t="s">
        <v>34</v>
      </c>
      <c r="V218" t="s">
        <v>33</v>
      </c>
      <c r="W218" t="s">
        <v>34</v>
      </c>
      <c r="Y218" t="s">
        <v>33</v>
      </c>
      <c r="Z218" t="s">
        <v>34</v>
      </c>
      <c r="AA218" t="s">
        <v>799</v>
      </c>
      <c r="AB218" t="s">
        <v>36</v>
      </c>
      <c r="AC218">
        <v>30036148</v>
      </c>
      <c r="AD218" t="s">
        <v>758</v>
      </c>
      <c r="AE218" t="s">
        <v>798</v>
      </c>
      <c r="AF218">
        <v>76598102</v>
      </c>
      <c r="AG218">
        <v>1297491</v>
      </c>
      <c r="AH218" t="s">
        <v>38</v>
      </c>
      <c r="AI218" t="s">
        <v>34</v>
      </c>
    </row>
    <row r="219" spans="1:35" x14ac:dyDescent="0.3">
      <c r="A219" s="1">
        <v>45307.431400462963</v>
      </c>
      <c r="B219">
        <v>7</v>
      </c>
      <c r="C219">
        <v>2</v>
      </c>
      <c r="D219" t="s">
        <v>26</v>
      </c>
      <c r="E219" t="s">
        <v>729</v>
      </c>
      <c r="F219" t="s">
        <v>730</v>
      </c>
      <c r="G219" t="s">
        <v>41</v>
      </c>
      <c r="H219">
        <f>---0--2312</f>
        <v>2312</v>
      </c>
      <c r="I219">
        <v>0</v>
      </c>
      <c r="J219" t="s">
        <v>42</v>
      </c>
      <c r="K219" t="s">
        <v>43</v>
      </c>
      <c r="L219" t="s">
        <v>202</v>
      </c>
      <c r="M219" t="s">
        <v>729</v>
      </c>
      <c r="N219" t="s">
        <v>730</v>
      </c>
      <c r="P219" t="s">
        <v>33</v>
      </c>
      <c r="Q219" t="s">
        <v>34</v>
      </c>
      <c r="S219" t="s">
        <v>33</v>
      </c>
      <c r="T219" t="s">
        <v>34</v>
      </c>
      <c r="V219" t="s">
        <v>33</v>
      </c>
      <c r="W219" t="s">
        <v>34</v>
      </c>
      <c r="Y219" t="s">
        <v>33</v>
      </c>
      <c r="Z219" t="s">
        <v>34</v>
      </c>
      <c r="AB219" t="s">
        <v>36</v>
      </c>
      <c r="AE219" t="s">
        <v>34</v>
      </c>
      <c r="AG219">
        <v>1297492</v>
      </c>
      <c r="AH219" t="s">
        <v>38</v>
      </c>
      <c r="AI219" t="s">
        <v>34</v>
      </c>
    </row>
    <row r="220" spans="1:35" x14ac:dyDescent="0.3">
      <c r="A220" s="1">
        <v>45307.435497685183</v>
      </c>
      <c r="B220">
        <v>8</v>
      </c>
      <c r="C220">
        <v>2</v>
      </c>
      <c r="D220" t="s">
        <v>26</v>
      </c>
      <c r="E220" t="s">
        <v>800</v>
      </c>
      <c r="F220" t="s">
        <v>801</v>
      </c>
      <c r="G220" t="s">
        <v>142</v>
      </c>
      <c r="H220" t="s">
        <v>802</v>
      </c>
      <c r="I220">
        <v>0</v>
      </c>
      <c r="K220" t="s">
        <v>31</v>
      </c>
      <c r="L220" t="s">
        <v>32</v>
      </c>
      <c r="M220" t="s">
        <v>800</v>
      </c>
      <c r="N220" t="s">
        <v>801</v>
      </c>
      <c r="P220" t="s">
        <v>33</v>
      </c>
      <c r="Q220" t="s">
        <v>34</v>
      </c>
      <c r="S220" t="s">
        <v>33</v>
      </c>
      <c r="T220" t="s">
        <v>34</v>
      </c>
      <c r="V220" t="s">
        <v>33</v>
      </c>
      <c r="W220" t="s">
        <v>34</v>
      </c>
      <c r="Y220" t="s">
        <v>33</v>
      </c>
      <c r="Z220" t="s">
        <v>34</v>
      </c>
      <c r="AA220" t="s">
        <v>35</v>
      </c>
      <c r="AB220" t="s">
        <v>36</v>
      </c>
      <c r="AC220">
        <v>783484</v>
      </c>
      <c r="AD220" t="s">
        <v>37</v>
      </c>
      <c r="AE220" t="s">
        <v>801</v>
      </c>
      <c r="AF220">
        <v>85671469</v>
      </c>
      <c r="AG220">
        <v>1297493</v>
      </c>
      <c r="AH220" t="s">
        <v>38</v>
      </c>
      <c r="AI220" t="s">
        <v>34</v>
      </c>
    </row>
    <row r="221" spans="1:35" x14ac:dyDescent="0.3">
      <c r="A221" s="1">
        <v>45307.438796296294</v>
      </c>
      <c r="B221">
        <v>8</v>
      </c>
      <c r="C221">
        <v>2</v>
      </c>
      <c r="D221" t="s">
        <v>26</v>
      </c>
      <c r="E221" t="s">
        <v>803</v>
      </c>
      <c r="F221" t="s">
        <v>804</v>
      </c>
      <c r="G221" t="s">
        <v>90</v>
      </c>
      <c r="H221" t="s">
        <v>805</v>
      </c>
      <c r="I221">
        <v>0</v>
      </c>
      <c r="K221" t="s">
        <v>31</v>
      </c>
      <c r="L221" t="s">
        <v>32</v>
      </c>
      <c r="M221" t="s">
        <v>803</v>
      </c>
      <c r="N221" t="s">
        <v>804</v>
      </c>
      <c r="P221" t="s">
        <v>33</v>
      </c>
      <c r="Q221" t="s">
        <v>34</v>
      </c>
      <c r="S221" t="s">
        <v>33</v>
      </c>
      <c r="T221" t="s">
        <v>34</v>
      </c>
      <c r="V221" t="s">
        <v>33</v>
      </c>
      <c r="W221" t="s">
        <v>34</v>
      </c>
      <c r="Y221" t="s">
        <v>33</v>
      </c>
      <c r="Z221" t="s">
        <v>34</v>
      </c>
      <c r="AA221" t="s">
        <v>92</v>
      </c>
      <c r="AB221" t="s">
        <v>36</v>
      </c>
      <c r="AC221">
        <v>27157196</v>
      </c>
      <c r="AD221" t="s">
        <v>93</v>
      </c>
      <c r="AE221" t="s">
        <v>804</v>
      </c>
      <c r="AF221">
        <v>9978044714</v>
      </c>
      <c r="AG221">
        <v>1297494</v>
      </c>
      <c r="AH221" t="s">
        <v>806</v>
      </c>
      <c r="AI221" t="s">
        <v>34</v>
      </c>
    </row>
    <row r="222" spans="1:35" x14ac:dyDescent="0.3">
      <c r="A222" s="1">
        <v>45307.442569444444</v>
      </c>
      <c r="B222">
        <v>8</v>
      </c>
      <c r="C222">
        <v>2</v>
      </c>
      <c r="D222" t="s">
        <v>26</v>
      </c>
      <c r="E222" t="s">
        <v>807</v>
      </c>
      <c r="F222" t="s">
        <v>808</v>
      </c>
      <c r="G222" t="s">
        <v>73</v>
      </c>
      <c r="H222" t="s">
        <v>809</v>
      </c>
      <c r="I222">
        <v>0</v>
      </c>
      <c r="J222" t="s">
        <v>810</v>
      </c>
      <c r="K222" t="s">
        <v>31</v>
      </c>
      <c r="L222" t="s">
        <v>44</v>
      </c>
      <c r="M222" t="s">
        <v>807</v>
      </c>
      <c r="N222" t="s">
        <v>808</v>
      </c>
      <c r="P222" t="s">
        <v>33</v>
      </c>
      <c r="Q222" t="s">
        <v>34</v>
      </c>
      <c r="S222" t="s">
        <v>33</v>
      </c>
      <c r="T222" t="s">
        <v>34</v>
      </c>
      <c r="V222" t="s">
        <v>33</v>
      </c>
      <c r="W222" t="s">
        <v>34</v>
      </c>
      <c r="Y222" t="s">
        <v>33</v>
      </c>
      <c r="Z222" t="s">
        <v>34</v>
      </c>
      <c r="AA222" t="s">
        <v>166</v>
      </c>
      <c r="AB222" t="s">
        <v>36</v>
      </c>
      <c r="AC222">
        <v>878669</v>
      </c>
      <c r="AD222" t="s">
        <v>62</v>
      </c>
      <c r="AE222" t="s">
        <v>808</v>
      </c>
      <c r="AF222">
        <v>85671469</v>
      </c>
      <c r="AG222">
        <v>1297495</v>
      </c>
      <c r="AH222" t="s">
        <v>612</v>
      </c>
      <c r="AI222" t="s">
        <v>34</v>
      </c>
    </row>
    <row r="223" spans="1:35" x14ac:dyDescent="0.3">
      <c r="A223" s="1">
        <v>45307.446875000001</v>
      </c>
      <c r="B223">
        <v>5</v>
      </c>
      <c r="C223">
        <v>1</v>
      </c>
      <c r="D223" t="s">
        <v>26</v>
      </c>
      <c r="E223" t="s">
        <v>811</v>
      </c>
      <c r="F223" t="s">
        <v>812</v>
      </c>
      <c r="G223" t="s">
        <v>813</v>
      </c>
      <c r="H223" t="s">
        <v>814</v>
      </c>
      <c r="I223">
        <v>0</v>
      </c>
      <c r="K223" t="s">
        <v>31</v>
      </c>
      <c r="L223" t="s">
        <v>749</v>
      </c>
      <c r="M223" t="s">
        <v>811</v>
      </c>
      <c r="N223" t="s">
        <v>812</v>
      </c>
      <c r="P223" t="s">
        <v>33</v>
      </c>
      <c r="Q223" t="s">
        <v>34</v>
      </c>
      <c r="S223" t="s">
        <v>33</v>
      </c>
      <c r="T223" t="s">
        <v>34</v>
      </c>
      <c r="V223" t="s">
        <v>33</v>
      </c>
      <c r="W223" t="s">
        <v>34</v>
      </c>
      <c r="Y223" t="s">
        <v>33</v>
      </c>
      <c r="Z223" t="s">
        <v>34</v>
      </c>
      <c r="AB223" t="s">
        <v>36</v>
      </c>
      <c r="AE223" t="s">
        <v>34</v>
      </c>
      <c r="AG223">
        <v>1297496</v>
      </c>
      <c r="AH223" t="s">
        <v>38</v>
      </c>
      <c r="AI223" t="s">
        <v>34</v>
      </c>
    </row>
    <row r="224" spans="1:35" x14ac:dyDescent="0.3">
      <c r="A224" s="1">
        <v>45307.448888888888</v>
      </c>
      <c r="B224">
        <v>5</v>
      </c>
      <c r="C224">
        <v>1</v>
      </c>
      <c r="D224" t="s">
        <v>26</v>
      </c>
      <c r="E224" t="s">
        <v>815</v>
      </c>
      <c r="F224" t="s">
        <v>816</v>
      </c>
      <c r="G224" t="s">
        <v>41</v>
      </c>
      <c r="H224">
        <f>---0--2519</f>
        <v>2519</v>
      </c>
      <c r="I224">
        <v>0</v>
      </c>
      <c r="J224" t="s">
        <v>42</v>
      </c>
      <c r="K224" t="s">
        <v>43</v>
      </c>
      <c r="L224" t="s">
        <v>202</v>
      </c>
      <c r="M224" t="s">
        <v>815</v>
      </c>
      <c r="N224" t="s">
        <v>816</v>
      </c>
      <c r="P224" t="s">
        <v>33</v>
      </c>
      <c r="Q224" t="s">
        <v>34</v>
      </c>
      <c r="S224" t="s">
        <v>33</v>
      </c>
      <c r="T224" t="s">
        <v>34</v>
      </c>
      <c r="V224" t="s">
        <v>33</v>
      </c>
      <c r="W224" t="s">
        <v>34</v>
      </c>
      <c r="Y224" t="s">
        <v>33</v>
      </c>
      <c r="Z224" t="s">
        <v>34</v>
      </c>
      <c r="AB224" t="s">
        <v>36</v>
      </c>
      <c r="AE224" t="s">
        <v>34</v>
      </c>
      <c r="AG224">
        <v>1297497</v>
      </c>
      <c r="AH224" t="s">
        <v>817</v>
      </c>
      <c r="AI224" t="s">
        <v>34</v>
      </c>
    </row>
    <row r="225" spans="1:35" x14ac:dyDescent="0.3">
      <c r="A225" s="1">
        <v>45307.450254629628</v>
      </c>
      <c r="B225">
        <v>4</v>
      </c>
      <c r="C225">
        <v>1</v>
      </c>
      <c r="D225" t="s">
        <v>26</v>
      </c>
      <c r="E225" t="s">
        <v>818</v>
      </c>
      <c r="F225" t="s">
        <v>819</v>
      </c>
      <c r="G225" t="s">
        <v>29</v>
      </c>
      <c r="H225" t="s">
        <v>820</v>
      </c>
      <c r="I225">
        <v>0</v>
      </c>
      <c r="K225" t="s">
        <v>31</v>
      </c>
      <c r="L225" t="s">
        <v>32</v>
      </c>
      <c r="M225" t="s">
        <v>818</v>
      </c>
      <c r="N225" t="s">
        <v>819</v>
      </c>
      <c r="P225" t="s">
        <v>33</v>
      </c>
      <c r="Q225" t="s">
        <v>34</v>
      </c>
      <c r="S225" t="s">
        <v>33</v>
      </c>
      <c r="T225" t="s">
        <v>34</v>
      </c>
      <c r="V225" t="s">
        <v>33</v>
      </c>
      <c r="W225" t="s">
        <v>34</v>
      </c>
      <c r="Y225" t="s">
        <v>33</v>
      </c>
      <c r="Z225" t="s">
        <v>34</v>
      </c>
      <c r="AA225" t="s">
        <v>35</v>
      </c>
      <c r="AB225" t="s">
        <v>36</v>
      </c>
      <c r="AC225">
        <v>999925</v>
      </c>
      <c r="AD225" t="s">
        <v>37</v>
      </c>
      <c r="AE225" t="s">
        <v>819</v>
      </c>
      <c r="AF225">
        <v>85671469</v>
      </c>
      <c r="AG225">
        <v>1297498</v>
      </c>
      <c r="AH225" t="s">
        <v>38</v>
      </c>
      <c r="AI225" t="s">
        <v>34</v>
      </c>
    </row>
    <row r="226" spans="1:35" x14ac:dyDescent="0.3">
      <c r="A226" s="1">
        <v>45307.451122685183</v>
      </c>
      <c r="B226">
        <v>8</v>
      </c>
      <c r="C226">
        <v>2</v>
      </c>
      <c r="D226" t="s">
        <v>26</v>
      </c>
      <c r="E226" t="s">
        <v>821</v>
      </c>
      <c r="F226" t="s">
        <v>822</v>
      </c>
      <c r="G226" t="s">
        <v>131</v>
      </c>
      <c r="H226" t="s">
        <v>823</v>
      </c>
      <c r="I226">
        <v>0</v>
      </c>
      <c r="K226" t="s">
        <v>31</v>
      </c>
      <c r="L226" t="s">
        <v>32</v>
      </c>
      <c r="M226" t="s">
        <v>821</v>
      </c>
      <c r="N226" t="s">
        <v>822</v>
      </c>
      <c r="P226" t="s">
        <v>33</v>
      </c>
      <c r="Q226" t="s">
        <v>34</v>
      </c>
      <c r="S226" t="s">
        <v>33</v>
      </c>
      <c r="T226" t="s">
        <v>34</v>
      </c>
      <c r="V226" t="s">
        <v>33</v>
      </c>
      <c r="W226" t="s">
        <v>34</v>
      </c>
      <c r="Y226" t="s">
        <v>33</v>
      </c>
      <c r="Z226" t="s">
        <v>34</v>
      </c>
      <c r="AA226" t="s">
        <v>35</v>
      </c>
      <c r="AB226" t="s">
        <v>36</v>
      </c>
      <c r="AC226">
        <v>1021731</v>
      </c>
      <c r="AD226" t="s">
        <v>37</v>
      </c>
      <c r="AE226" t="s">
        <v>822</v>
      </c>
      <c r="AF226">
        <v>85671469</v>
      </c>
      <c r="AG226">
        <v>1297499</v>
      </c>
      <c r="AH226" t="s">
        <v>38</v>
      </c>
      <c r="AI226" t="s">
        <v>34</v>
      </c>
    </row>
    <row r="227" spans="1:35" x14ac:dyDescent="0.3">
      <c r="A227" s="1">
        <v>45307.457986111112</v>
      </c>
      <c r="B227">
        <v>3</v>
      </c>
      <c r="C227">
        <v>1</v>
      </c>
      <c r="D227" t="s">
        <v>26</v>
      </c>
      <c r="E227" t="s">
        <v>824</v>
      </c>
      <c r="F227" t="s">
        <v>825</v>
      </c>
      <c r="G227" t="s">
        <v>41</v>
      </c>
      <c r="H227">
        <f>---0--2103</f>
        <v>2103</v>
      </c>
      <c r="I227">
        <v>0</v>
      </c>
      <c r="J227" t="s">
        <v>42</v>
      </c>
      <c r="K227" t="s">
        <v>43</v>
      </c>
      <c r="L227" t="s">
        <v>44</v>
      </c>
      <c r="M227" t="s">
        <v>824</v>
      </c>
      <c r="N227" t="s">
        <v>825</v>
      </c>
      <c r="P227" t="s">
        <v>33</v>
      </c>
      <c r="Q227" t="s">
        <v>34</v>
      </c>
      <c r="S227" t="s">
        <v>33</v>
      </c>
      <c r="T227" t="s">
        <v>34</v>
      </c>
      <c r="V227" t="s">
        <v>33</v>
      </c>
      <c r="W227" t="s">
        <v>34</v>
      </c>
      <c r="Y227" t="s">
        <v>33</v>
      </c>
      <c r="Z227" t="s">
        <v>34</v>
      </c>
      <c r="AA227" t="s">
        <v>703</v>
      </c>
      <c r="AB227" t="s">
        <v>36</v>
      </c>
      <c r="AC227">
        <v>72131539</v>
      </c>
      <c r="AD227" t="s">
        <v>108</v>
      </c>
      <c r="AE227" t="s">
        <v>825</v>
      </c>
      <c r="AF227">
        <v>795990586</v>
      </c>
      <c r="AG227">
        <v>1297500</v>
      </c>
      <c r="AH227" t="s">
        <v>38</v>
      </c>
      <c r="AI227" t="s">
        <v>34</v>
      </c>
    </row>
    <row r="228" spans="1:35" x14ac:dyDescent="0.3">
      <c r="A228" s="1">
        <v>45307.458553240744</v>
      </c>
      <c r="B228">
        <v>5</v>
      </c>
      <c r="C228">
        <v>1</v>
      </c>
      <c r="D228" t="s">
        <v>26</v>
      </c>
      <c r="E228" t="s">
        <v>826</v>
      </c>
      <c r="F228" t="s">
        <v>827</v>
      </c>
      <c r="G228" t="s">
        <v>131</v>
      </c>
      <c r="H228" t="s">
        <v>828</v>
      </c>
      <c r="I228">
        <v>0</v>
      </c>
      <c r="K228" t="s">
        <v>31</v>
      </c>
      <c r="L228" t="s">
        <v>32</v>
      </c>
      <c r="M228" t="s">
        <v>826</v>
      </c>
      <c r="N228" t="s">
        <v>827</v>
      </c>
      <c r="P228" t="s">
        <v>33</v>
      </c>
      <c r="Q228" t="s">
        <v>34</v>
      </c>
      <c r="S228" t="s">
        <v>33</v>
      </c>
      <c r="T228" t="s">
        <v>34</v>
      </c>
      <c r="V228" t="s">
        <v>33</v>
      </c>
      <c r="W228" t="s">
        <v>34</v>
      </c>
      <c r="Y228" t="s">
        <v>33</v>
      </c>
      <c r="Z228" t="s">
        <v>34</v>
      </c>
      <c r="AA228" t="s">
        <v>35</v>
      </c>
      <c r="AB228" t="s">
        <v>36</v>
      </c>
      <c r="AC228">
        <v>1128907</v>
      </c>
      <c r="AD228" t="s">
        <v>37</v>
      </c>
      <c r="AE228" t="s">
        <v>827</v>
      </c>
      <c r="AF228">
        <v>85671469</v>
      </c>
      <c r="AG228">
        <v>1297501</v>
      </c>
      <c r="AH228" t="s">
        <v>38</v>
      </c>
      <c r="AI228" t="s">
        <v>34</v>
      </c>
    </row>
    <row r="229" spans="1:35" x14ac:dyDescent="0.3">
      <c r="A229" s="1">
        <v>45307.459513888891</v>
      </c>
      <c r="B229">
        <v>8</v>
      </c>
      <c r="C229">
        <v>2</v>
      </c>
      <c r="D229" t="s">
        <v>26</v>
      </c>
      <c r="E229" t="s">
        <v>668</v>
      </c>
      <c r="F229" t="s">
        <v>669</v>
      </c>
      <c r="G229" t="s">
        <v>41</v>
      </c>
      <c r="H229">
        <f>---0--3636</f>
        <v>3636</v>
      </c>
      <c r="I229">
        <v>0</v>
      </c>
      <c r="J229" t="s">
        <v>42</v>
      </c>
      <c r="K229" t="s">
        <v>43</v>
      </c>
      <c r="L229" t="s">
        <v>44</v>
      </c>
      <c r="M229" t="s">
        <v>668</v>
      </c>
      <c r="N229" t="s">
        <v>669</v>
      </c>
      <c r="P229" t="s">
        <v>33</v>
      </c>
      <c r="Q229" t="s">
        <v>34</v>
      </c>
      <c r="S229" t="s">
        <v>33</v>
      </c>
      <c r="T229" t="s">
        <v>34</v>
      </c>
      <c r="V229" t="s">
        <v>33</v>
      </c>
      <c r="W229" t="s">
        <v>34</v>
      </c>
      <c r="Y229" t="s">
        <v>33</v>
      </c>
      <c r="Z229" t="s">
        <v>34</v>
      </c>
      <c r="AA229" t="s">
        <v>757</v>
      </c>
      <c r="AB229" t="s">
        <v>36</v>
      </c>
      <c r="AC229">
        <v>30038824</v>
      </c>
      <c r="AD229" t="s">
        <v>758</v>
      </c>
      <c r="AE229" t="s">
        <v>669</v>
      </c>
      <c r="AF229">
        <v>76598102</v>
      </c>
      <c r="AG229">
        <v>1297502</v>
      </c>
      <c r="AH229" t="s">
        <v>38</v>
      </c>
      <c r="AI229" t="s">
        <v>34</v>
      </c>
    </row>
    <row r="230" spans="1:35" x14ac:dyDescent="0.3">
      <c r="A230" s="1">
        <v>45307.459780092591</v>
      </c>
      <c r="B230">
        <v>6</v>
      </c>
      <c r="C230">
        <v>1</v>
      </c>
      <c r="D230" t="s">
        <v>26</v>
      </c>
      <c r="E230" t="s">
        <v>829</v>
      </c>
      <c r="F230" t="s">
        <v>830</v>
      </c>
      <c r="G230" t="s">
        <v>90</v>
      </c>
      <c r="H230" t="s">
        <v>831</v>
      </c>
      <c r="I230">
        <v>0</v>
      </c>
      <c r="K230" t="s">
        <v>31</v>
      </c>
      <c r="L230" t="s">
        <v>32</v>
      </c>
      <c r="M230" t="s">
        <v>829</v>
      </c>
      <c r="N230" t="s">
        <v>830</v>
      </c>
      <c r="P230" t="s">
        <v>33</v>
      </c>
      <c r="Q230" t="s">
        <v>34</v>
      </c>
      <c r="S230" t="s">
        <v>33</v>
      </c>
      <c r="T230" t="s">
        <v>34</v>
      </c>
      <c r="V230" t="s">
        <v>33</v>
      </c>
      <c r="W230" t="s">
        <v>34</v>
      </c>
      <c r="Y230" t="s">
        <v>33</v>
      </c>
      <c r="Z230" t="s">
        <v>34</v>
      </c>
      <c r="AA230" t="s">
        <v>92</v>
      </c>
      <c r="AB230" t="s">
        <v>36</v>
      </c>
      <c r="AC230">
        <v>23826429</v>
      </c>
      <c r="AD230" t="s">
        <v>93</v>
      </c>
      <c r="AE230" t="s">
        <v>830</v>
      </c>
      <c r="AF230">
        <v>9978044714</v>
      </c>
      <c r="AG230">
        <v>1297503</v>
      </c>
      <c r="AH230" t="s">
        <v>648</v>
      </c>
      <c r="AI230" t="s">
        <v>34</v>
      </c>
    </row>
    <row r="231" spans="1:35" x14ac:dyDescent="0.3">
      <c r="A231" s="1">
        <v>45307.461006944446</v>
      </c>
      <c r="B231">
        <v>7</v>
      </c>
      <c r="C231">
        <v>2</v>
      </c>
      <c r="D231" t="s">
        <v>26</v>
      </c>
      <c r="E231" t="s">
        <v>113</v>
      </c>
      <c r="F231" t="s">
        <v>114</v>
      </c>
      <c r="G231" t="s">
        <v>41</v>
      </c>
      <c r="H231">
        <f>---0--6411</f>
        <v>6411</v>
      </c>
      <c r="I231">
        <v>0</v>
      </c>
      <c r="J231" t="s">
        <v>42</v>
      </c>
      <c r="K231" t="s">
        <v>43</v>
      </c>
      <c r="L231" t="s">
        <v>44</v>
      </c>
      <c r="M231" t="s">
        <v>113</v>
      </c>
      <c r="N231" t="s">
        <v>114</v>
      </c>
      <c r="P231" t="s">
        <v>33</v>
      </c>
      <c r="Q231" t="s">
        <v>34</v>
      </c>
      <c r="S231" t="s">
        <v>33</v>
      </c>
      <c r="T231" t="s">
        <v>34</v>
      </c>
      <c r="V231" t="s">
        <v>33</v>
      </c>
      <c r="W231" t="s">
        <v>34</v>
      </c>
      <c r="Y231" t="s">
        <v>33</v>
      </c>
      <c r="Z231" t="s">
        <v>34</v>
      </c>
      <c r="AA231" t="s">
        <v>832</v>
      </c>
      <c r="AB231" t="s">
        <v>36</v>
      </c>
      <c r="AC231">
        <v>55157268</v>
      </c>
      <c r="AD231" t="s">
        <v>67</v>
      </c>
      <c r="AE231" t="s">
        <v>114</v>
      </c>
      <c r="AF231">
        <v>131827720</v>
      </c>
      <c r="AG231">
        <v>1297504</v>
      </c>
      <c r="AH231" t="s">
        <v>38</v>
      </c>
      <c r="AI231" t="s">
        <v>34</v>
      </c>
    </row>
    <row r="232" spans="1:35" x14ac:dyDescent="0.3">
      <c r="A232" s="1">
        <v>45307.462083333332</v>
      </c>
      <c r="B232">
        <v>5</v>
      </c>
      <c r="C232">
        <v>1</v>
      </c>
      <c r="D232" t="s">
        <v>26</v>
      </c>
      <c r="E232" t="s">
        <v>833</v>
      </c>
      <c r="F232" t="s">
        <v>834</v>
      </c>
      <c r="G232" t="s">
        <v>41</v>
      </c>
      <c r="H232">
        <f>---0--2572</f>
        <v>2572</v>
      </c>
      <c r="I232">
        <v>0</v>
      </c>
      <c r="J232" t="s">
        <v>42</v>
      </c>
      <c r="K232" t="s">
        <v>43</v>
      </c>
      <c r="L232" t="s">
        <v>44</v>
      </c>
      <c r="M232" t="s">
        <v>833</v>
      </c>
      <c r="N232" t="s">
        <v>834</v>
      </c>
      <c r="P232" t="s">
        <v>33</v>
      </c>
      <c r="Q232" t="s">
        <v>34</v>
      </c>
      <c r="S232" t="s">
        <v>33</v>
      </c>
      <c r="T232" t="s">
        <v>34</v>
      </c>
      <c r="V232" t="s">
        <v>33</v>
      </c>
      <c r="W232" t="s">
        <v>34</v>
      </c>
      <c r="Y232" t="s">
        <v>33</v>
      </c>
      <c r="Z232" t="s">
        <v>34</v>
      </c>
      <c r="AA232" t="s">
        <v>835</v>
      </c>
      <c r="AB232" t="s">
        <v>36</v>
      </c>
      <c r="AC232">
        <v>72176856</v>
      </c>
      <c r="AD232" t="s">
        <v>836</v>
      </c>
      <c r="AE232" t="s">
        <v>834</v>
      </c>
      <c r="AF232">
        <v>795990586</v>
      </c>
      <c r="AG232">
        <v>1297505</v>
      </c>
      <c r="AH232" t="s">
        <v>38</v>
      </c>
      <c r="AI232" t="s">
        <v>34</v>
      </c>
    </row>
    <row r="233" spans="1:35" x14ac:dyDescent="0.3">
      <c r="A233" s="1">
        <v>45307.464884259258</v>
      </c>
      <c r="B233">
        <v>5</v>
      </c>
      <c r="C233">
        <v>1</v>
      </c>
      <c r="D233" t="s">
        <v>26</v>
      </c>
      <c r="E233" t="s">
        <v>837</v>
      </c>
      <c r="F233" t="s">
        <v>838</v>
      </c>
      <c r="G233" t="s">
        <v>90</v>
      </c>
      <c r="H233" t="s">
        <v>326</v>
      </c>
      <c r="I233">
        <v>0</v>
      </c>
      <c r="K233" t="s">
        <v>31</v>
      </c>
      <c r="L233" t="s">
        <v>32</v>
      </c>
      <c r="M233" t="s">
        <v>837</v>
      </c>
      <c r="N233" t="s">
        <v>838</v>
      </c>
      <c r="P233" t="s">
        <v>33</v>
      </c>
      <c r="Q233" t="s">
        <v>34</v>
      </c>
      <c r="S233" t="s">
        <v>33</v>
      </c>
      <c r="T233" t="s">
        <v>34</v>
      </c>
      <c r="V233" t="s">
        <v>33</v>
      </c>
      <c r="W233" t="s">
        <v>34</v>
      </c>
      <c r="Y233" t="s">
        <v>33</v>
      </c>
      <c r="Z233" t="s">
        <v>34</v>
      </c>
      <c r="AA233" t="s">
        <v>92</v>
      </c>
      <c r="AB233" t="s">
        <v>36</v>
      </c>
      <c r="AC233">
        <v>65780408</v>
      </c>
      <c r="AD233" t="s">
        <v>93</v>
      </c>
      <c r="AE233" t="s">
        <v>838</v>
      </c>
      <c r="AF233">
        <v>9978044714</v>
      </c>
      <c r="AG233">
        <v>1297506</v>
      </c>
      <c r="AH233" t="s">
        <v>806</v>
      </c>
      <c r="AI233" t="s">
        <v>34</v>
      </c>
    </row>
    <row r="234" spans="1:35" x14ac:dyDescent="0.3">
      <c r="A234" s="1">
        <v>45307.468391203707</v>
      </c>
      <c r="B234">
        <v>8</v>
      </c>
      <c r="C234">
        <v>2</v>
      </c>
      <c r="D234" t="s">
        <v>26</v>
      </c>
      <c r="E234" t="s">
        <v>839</v>
      </c>
      <c r="F234" t="s">
        <v>840</v>
      </c>
      <c r="G234" t="s">
        <v>41</v>
      </c>
      <c r="H234">
        <f>---0--2069</f>
        <v>2069</v>
      </c>
      <c r="I234">
        <v>0</v>
      </c>
      <c r="J234" t="s">
        <v>42</v>
      </c>
      <c r="K234" t="s">
        <v>43</v>
      </c>
      <c r="L234" t="s">
        <v>44</v>
      </c>
      <c r="M234" t="s">
        <v>839</v>
      </c>
      <c r="N234" t="s">
        <v>840</v>
      </c>
      <c r="P234" t="s">
        <v>33</v>
      </c>
      <c r="Q234" t="s">
        <v>34</v>
      </c>
      <c r="S234" t="s">
        <v>33</v>
      </c>
      <c r="T234" t="s">
        <v>34</v>
      </c>
      <c r="V234" t="s">
        <v>33</v>
      </c>
      <c r="W234" t="s">
        <v>34</v>
      </c>
      <c r="Y234" t="s">
        <v>33</v>
      </c>
      <c r="Z234" t="s">
        <v>34</v>
      </c>
      <c r="AA234" t="s">
        <v>841</v>
      </c>
      <c r="AB234" t="s">
        <v>36</v>
      </c>
      <c r="AC234">
        <v>22001492</v>
      </c>
      <c r="AD234" t="s">
        <v>796</v>
      </c>
      <c r="AE234" t="s">
        <v>840</v>
      </c>
      <c r="AF234">
        <v>76598102</v>
      </c>
      <c r="AG234">
        <v>1297507</v>
      </c>
      <c r="AH234" t="s">
        <v>842</v>
      </c>
      <c r="AI234" t="s">
        <v>34</v>
      </c>
    </row>
    <row r="235" spans="1:35" x14ac:dyDescent="0.3">
      <c r="A235" s="1">
        <v>45307.470081018517</v>
      </c>
      <c r="B235">
        <v>6</v>
      </c>
      <c r="C235">
        <v>1</v>
      </c>
      <c r="D235" t="s">
        <v>26</v>
      </c>
      <c r="E235" t="s">
        <v>843</v>
      </c>
      <c r="F235" t="s">
        <v>844</v>
      </c>
      <c r="G235" t="s">
        <v>41</v>
      </c>
      <c r="H235">
        <f>---0--2522</f>
        <v>2522</v>
      </c>
      <c r="I235">
        <v>0</v>
      </c>
      <c r="J235" t="s">
        <v>42</v>
      </c>
      <c r="K235" t="s">
        <v>43</v>
      </c>
      <c r="L235" t="s">
        <v>44</v>
      </c>
      <c r="M235" t="s">
        <v>843</v>
      </c>
      <c r="N235" t="s">
        <v>844</v>
      </c>
      <c r="P235" t="s">
        <v>33</v>
      </c>
      <c r="Q235" t="s">
        <v>34</v>
      </c>
      <c r="S235" t="s">
        <v>33</v>
      </c>
      <c r="T235" t="s">
        <v>34</v>
      </c>
      <c r="V235" t="s">
        <v>33</v>
      </c>
      <c r="W235" t="s">
        <v>34</v>
      </c>
      <c r="Y235" t="s">
        <v>33</v>
      </c>
      <c r="Z235" t="s">
        <v>34</v>
      </c>
      <c r="AA235" t="s">
        <v>845</v>
      </c>
      <c r="AB235" t="s">
        <v>36</v>
      </c>
      <c r="AC235">
        <v>72277768</v>
      </c>
      <c r="AD235" t="s">
        <v>46</v>
      </c>
      <c r="AE235" t="s">
        <v>844</v>
      </c>
      <c r="AF235">
        <v>795990586</v>
      </c>
      <c r="AG235">
        <v>1297508</v>
      </c>
      <c r="AH235" t="s">
        <v>38</v>
      </c>
      <c r="AI235" t="s">
        <v>34</v>
      </c>
    </row>
    <row r="236" spans="1:35" x14ac:dyDescent="0.3">
      <c r="A236" s="1">
        <v>45307.470347222225</v>
      </c>
      <c r="B236">
        <v>8</v>
      </c>
      <c r="C236">
        <v>2</v>
      </c>
      <c r="D236" t="s">
        <v>26</v>
      </c>
      <c r="E236" t="s">
        <v>846</v>
      </c>
      <c r="F236" t="s">
        <v>847</v>
      </c>
      <c r="G236" t="s">
        <v>41</v>
      </c>
      <c r="H236">
        <f>---0--3730</f>
        <v>3730</v>
      </c>
      <c r="I236">
        <v>0</v>
      </c>
      <c r="J236" t="s">
        <v>42</v>
      </c>
      <c r="K236" t="s">
        <v>43</v>
      </c>
      <c r="L236" t="s">
        <v>44</v>
      </c>
      <c r="M236" t="s">
        <v>846</v>
      </c>
      <c r="N236" t="s">
        <v>847</v>
      </c>
      <c r="P236" t="s">
        <v>33</v>
      </c>
      <c r="Q236" t="s">
        <v>34</v>
      </c>
      <c r="S236" t="s">
        <v>33</v>
      </c>
      <c r="T236" t="s">
        <v>34</v>
      </c>
      <c r="V236" t="s">
        <v>33</v>
      </c>
      <c r="W236" t="s">
        <v>34</v>
      </c>
      <c r="Y236" t="s">
        <v>33</v>
      </c>
      <c r="Z236" t="s">
        <v>34</v>
      </c>
      <c r="AA236" t="s">
        <v>848</v>
      </c>
      <c r="AB236" t="s">
        <v>36</v>
      </c>
      <c r="AC236">
        <v>22893281</v>
      </c>
      <c r="AD236" t="s">
        <v>849</v>
      </c>
      <c r="AE236" t="s">
        <v>847</v>
      </c>
      <c r="AF236">
        <v>978632586</v>
      </c>
      <c r="AG236">
        <v>1297509</v>
      </c>
      <c r="AH236" t="s">
        <v>199</v>
      </c>
      <c r="AI236" t="s">
        <v>34</v>
      </c>
    </row>
    <row r="237" spans="1:35" x14ac:dyDescent="0.3">
      <c r="A237" s="1">
        <v>45307.470694444448</v>
      </c>
      <c r="B237">
        <v>5</v>
      </c>
      <c r="C237">
        <v>1</v>
      </c>
      <c r="D237" t="s">
        <v>26</v>
      </c>
      <c r="E237" t="s">
        <v>850</v>
      </c>
      <c r="F237" t="s">
        <v>851</v>
      </c>
      <c r="G237" t="s">
        <v>73</v>
      </c>
      <c r="H237" t="s">
        <v>852</v>
      </c>
      <c r="I237">
        <v>0</v>
      </c>
      <c r="J237" t="s">
        <v>853</v>
      </c>
      <c r="K237" t="s">
        <v>31</v>
      </c>
      <c r="L237" t="s">
        <v>44</v>
      </c>
      <c r="M237" t="s">
        <v>850</v>
      </c>
      <c r="N237" t="s">
        <v>851</v>
      </c>
      <c r="P237" t="s">
        <v>33</v>
      </c>
      <c r="Q237" t="s">
        <v>34</v>
      </c>
      <c r="S237" t="s">
        <v>33</v>
      </c>
      <c r="T237" t="s">
        <v>34</v>
      </c>
      <c r="V237" t="s">
        <v>33</v>
      </c>
      <c r="W237" t="s">
        <v>34</v>
      </c>
      <c r="Y237" t="s">
        <v>33</v>
      </c>
      <c r="Z237" t="s">
        <v>34</v>
      </c>
      <c r="AA237" t="s">
        <v>166</v>
      </c>
      <c r="AB237" t="s">
        <v>36</v>
      </c>
      <c r="AC237">
        <v>1329096</v>
      </c>
      <c r="AD237" t="s">
        <v>62</v>
      </c>
      <c r="AE237" t="s">
        <v>851</v>
      </c>
      <c r="AF237">
        <v>85671469</v>
      </c>
      <c r="AG237">
        <v>1297510</v>
      </c>
      <c r="AH237" t="s">
        <v>854</v>
      </c>
      <c r="AI237" t="s">
        <v>34</v>
      </c>
    </row>
    <row r="238" spans="1:35" x14ac:dyDescent="0.3">
      <c r="A238" s="1">
        <v>45307.471064814818</v>
      </c>
      <c r="B238">
        <v>7</v>
      </c>
      <c r="C238">
        <v>2</v>
      </c>
      <c r="D238" t="s">
        <v>26</v>
      </c>
      <c r="E238" t="s">
        <v>855</v>
      </c>
      <c r="F238" t="s">
        <v>856</v>
      </c>
      <c r="G238" t="s">
        <v>29</v>
      </c>
      <c r="H238" t="s">
        <v>857</v>
      </c>
      <c r="I238">
        <v>0</v>
      </c>
      <c r="K238" t="s">
        <v>31</v>
      </c>
      <c r="L238" t="s">
        <v>32</v>
      </c>
      <c r="M238" t="s">
        <v>855</v>
      </c>
      <c r="N238" t="s">
        <v>856</v>
      </c>
      <c r="P238" t="s">
        <v>33</v>
      </c>
      <c r="Q238" t="s">
        <v>34</v>
      </c>
      <c r="S238" t="s">
        <v>33</v>
      </c>
      <c r="T238" t="s">
        <v>34</v>
      </c>
      <c r="V238" t="s">
        <v>33</v>
      </c>
      <c r="W238" t="s">
        <v>34</v>
      </c>
      <c r="Y238" t="s">
        <v>33</v>
      </c>
      <c r="Z238" t="s">
        <v>34</v>
      </c>
      <c r="AA238" t="s">
        <v>35</v>
      </c>
      <c r="AB238" t="s">
        <v>36</v>
      </c>
      <c r="AC238">
        <v>1342380</v>
      </c>
      <c r="AD238" t="s">
        <v>37</v>
      </c>
      <c r="AE238" t="s">
        <v>856</v>
      </c>
      <c r="AF238">
        <v>85671469</v>
      </c>
      <c r="AG238">
        <v>1297511</v>
      </c>
      <c r="AH238" t="s">
        <v>38</v>
      </c>
      <c r="AI238" t="s">
        <v>34</v>
      </c>
    </row>
    <row r="239" spans="1:35" x14ac:dyDescent="0.3">
      <c r="A239" s="1">
        <v>45307.472881944443</v>
      </c>
      <c r="B239">
        <v>1</v>
      </c>
      <c r="C239">
        <v>1</v>
      </c>
      <c r="D239" t="s">
        <v>26</v>
      </c>
      <c r="E239" t="s">
        <v>858</v>
      </c>
      <c r="F239" t="s">
        <v>859</v>
      </c>
      <c r="G239" t="s">
        <v>41</v>
      </c>
      <c r="H239">
        <f>---0--2219</f>
        <v>2219</v>
      </c>
      <c r="I239">
        <v>0</v>
      </c>
      <c r="J239" t="s">
        <v>42</v>
      </c>
      <c r="K239" t="s">
        <v>43</v>
      </c>
      <c r="L239" t="s">
        <v>44</v>
      </c>
      <c r="M239" t="s">
        <v>858</v>
      </c>
      <c r="N239" t="s">
        <v>859</v>
      </c>
      <c r="P239" t="s">
        <v>33</v>
      </c>
      <c r="Q239" t="s">
        <v>34</v>
      </c>
      <c r="S239" t="s">
        <v>33</v>
      </c>
      <c r="T239" t="s">
        <v>34</v>
      </c>
      <c r="V239" t="s">
        <v>33</v>
      </c>
      <c r="W239" t="s">
        <v>34</v>
      </c>
      <c r="Y239" t="s">
        <v>33</v>
      </c>
      <c r="Z239" t="s">
        <v>34</v>
      </c>
      <c r="AA239" t="s">
        <v>860</v>
      </c>
      <c r="AB239" t="s">
        <v>36</v>
      </c>
      <c r="AC239">
        <v>72316121</v>
      </c>
      <c r="AD239" t="s">
        <v>108</v>
      </c>
      <c r="AE239" t="s">
        <v>859</v>
      </c>
      <c r="AF239">
        <v>795990586</v>
      </c>
      <c r="AG239">
        <v>1297512</v>
      </c>
      <c r="AH239" t="s">
        <v>861</v>
      </c>
      <c r="AI239" t="s">
        <v>34</v>
      </c>
    </row>
    <row r="240" spans="1:35" x14ac:dyDescent="0.3">
      <c r="A240" s="1">
        <v>45307.473009259258</v>
      </c>
      <c r="B240">
        <v>5</v>
      </c>
      <c r="C240">
        <v>1</v>
      </c>
      <c r="D240" t="s">
        <v>26</v>
      </c>
      <c r="E240" t="s">
        <v>113</v>
      </c>
      <c r="F240" t="s">
        <v>114</v>
      </c>
      <c r="G240" t="s">
        <v>41</v>
      </c>
      <c r="H240">
        <f>---0--9697</f>
        <v>9697</v>
      </c>
      <c r="I240">
        <v>0</v>
      </c>
      <c r="J240" t="s">
        <v>42</v>
      </c>
      <c r="K240" t="s">
        <v>43</v>
      </c>
      <c r="L240" t="s">
        <v>44</v>
      </c>
      <c r="M240" t="s">
        <v>113</v>
      </c>
      <c r="N240" t="s">
        <v>114</v>
      </c>
      <c r="P240" t="s">
        <v>33</v>
      </c>
      <c r="Q240" t="s">
        <v>34</v>
      </c>
      <c r="S240" t="s">
        <v>33</v>
      </c>
      <c r="T240" t="s">
        <v>34</v>
      </c>
      <c r="V240" t="s">
        <v>33</v>
      </c>
      <c r="W240" t="s">
        <v>34</v>
      </c>
      <c r="Y240" t="s">
        <v>33</v>
      </c>
      <c r="Z240" t="s">
        <v>34</v>
      </c>
      <c r="AA240" t="s">
        <v>862</v>
      </c>
      <c r="AB240" t="s">
        <v>36</v>
      </c>
      <c r="AC240">
        <v>1378266</v>
      </c>
      <c r="AD240" t="s">
        <v>138</v>
      </c>
      <c r="AE240" t="s">
        <v>114</v>
      </c>
      <c r="AF240">
        <v>85671469</v>
      </c>
      <c r="AG240">
        <v>1297513</v>
      </c>
      <c r="AH240" t="s">
        <v>38</v>
      </c>
      <c r="AI240" t="s">
        <v>34</v>
      </c>
    </row>
    <row r="241" spans="1:35" x14ac:dyDescent="0.3">
      <c r="A241" s="1">
        <v>45307.474918981483</v>
      </c>
      <c r="B241">
        <v>6</v>
      </c>
      <c r="C241">
        <v>1</v>
      </c>
      <c r="D241" t="s">
        <v>26</v>
      </c>
      <c r="E241" t="s">
        <v>863</v>
      </c>
      <c r="F241" t="s">
        <v>864</v>
      </c>
      <c r="G241" t="s">
        <v>131</v>
      </c>
      <c r="H241" t="s">
        <v>865</v>
      </c>
      <c r="I241">
        <v>0</v>
      </c>
      <c r="K241" t="s">
        <v>31</v>
      </c>
      <c r="L241" t="s">
        <v>32</v>
      </c>
      <c r="M241" t="s">
        <v>863</v>
      </c>
      <c r="N241" t="s">
        <v>864</v>
      </c>
      <c r="P241" t="s">
        <v>33</v>
      </c>
      <c r="Q241" t="s">
        <v>34</v>
      </c>
      <c r="S241" t="s">
        <v>33</v>
      </c>
      <c r="T241" t="s">
        <v>34</v>
      </c>
      <c r="V241" t="s">
        <v>33</v>
      </c>
      <c r="W241" t="s">
        <v>34</v>
      </c>
      <c r="Y241" t="s">
        <v>33</v>
      </c>
      <c r="Z241" t="s">
        <v>34</v>
      </c>
      <c r="AA241" t="s">
        <v>35</v>
      </c>
      <c r="AB241" t="s">
        <v>36</v>
      </c>
      <c r="AC241">
        <v>1414487</v>
      </c>
      <c r="AD241" t="s">
        <v>37</v>
      </c>
      <c r="AE241" t="s">
        <v>864</v>
      </c>
      <c r="AF241">
        <v>85671469</v>
      </c>
      <c r="AG241">
        <v>1297514</v>
      </c>
      <c r="AH241" t="s">
        <v>617</v>
      </c>
      <c r="AI241" t="s">
        <v>34</v>
      </c>
    </row>
    <row r="242" spans="1:35" x14ac:dyDescent="0.3">
      <c r="A242" s="1">
        <v>45307.481481481482</v>
      </c>
      <c r="B242">
        <v>5</v>
      </c>
      <c r="C242">
        <v>1</v>
      </c>
      <c r="D242" t="s">
        <v>26</v>
      </c>
      <c r="E242" t="s">
        <v>866</v>
      </c>
      <c r="F242" t="s">
        <v>867</v>
      </c>
      <c r="G242" t="s">
        <v>41</v>
      </c>
      <c r="H242">
        <f>---0--5910</f>
        <v>5910</v>
      </c>
      <c r="I242">
        <v>0</v>
      </c>
      <c r="J242" t="s">
        <v>42</v>
      </c>
      <c r="K242" t="s">
        <v>43</v>
      </c>
      <c r="L242" t="s">
        <v>44</v>
      </c>
      <c r="M242" t="s">
        <v>866</v>
      </c>
      <c r="N242" t="s">
        <v>867</v>
      </c>
      <c r="P242" t="s">
        <v>33</v>
      </c>
      <c r="Q242" t="s">
        <v>34</v>
      </c>
      <c r="S242" t="s">
        <v>33</v>
      </c>
      <c r="T242" t="s">
        <v>34</v>
      </c>
      <c r="V242" t="s">
        <v>33</v>
      </c>
      <c r="W242" t="s">
        <v>34</v>
      </c>
      <c r="Y242" t="s">
        <v>33</v>
      </c>
      <c r="Z242" t="s">
        <v>34</v>
      </c>
      <c r="AA242" t="s">
        <v>868</v>
      </c>
      <c r="AB242" t="s">
        <v>36</v>
      </c>
      <c r="AC242">
        <v>1532133</v>
      </c>
      <c r="AD242" t="s">
        <v>62</v>
      </c>
      <c r="AE242" t="s">
        <v>867</v>
      </c>
      <c r="AF242">
        <v>85671469</v>
      </c>
      <c r="AG242">
        <v>1297515</v>
      </c>
      <c r="AH242" t="s">
        <v>38</v>
      </c>
      <c r="AI242" t="s">
        <v>34</v>
      </c>
    </row>
    <row r="243" spans="1:35" x14ac:dyDescent="0.3">
      <c r="A243" s="1">
        <v>45307.484085648146</v>
      </c>
      <c r="B243">
        <v>7</v>
      </c>
      <c r="C243">
        <v>2</v>
      </c>
      <c r="D243" t="s">
        <v>26</v>
      </c>
      <c r="E243" t="s">
        <v>869</v>
      </c>
      <c r="F243" t="s">
        <v>870</v>
      </c>
      <c r="G243" t="s">
        <v>73</v>
      </c>
      <c r="H243" t="s">
        <v>871</v>
      </c>
      <c r="I243">
        <v>0</v>
      </c>
      <c r="J243" t="s">
        <v>872</v>
      </c>
      <c r="K243" t="s">
        <v>31</v>
      </c>
      <c r="L243" t="s">
        <v>44</v>
      </c>
      <c r="M243" t="s">
        <v>869</v>
      </c>
      <c r="N243" t="s">
        <v>870</v>
      </c>
      <c r="P243" t="s">
        <v>33</v>
      </c>
      <c r="Q243" t="s">
        <v>34</v>
      </c>
      <c r="S243" t="s">
        <v>33</v>
      </c>
      <c r="T243" t="s">
        <v>34</v>
      </c>
      <c r="V243" t="s">
        <v>33</v>
      </c>
      <c r="W243" t="s">
        <v>34</v>
      </c>
      <c r="Y243" t="s">
        <v>33</v>
      </c>
      <c r="Z243" t="s">
        <v>34</v>
      </c>
      <c r="AA243" t="s">
        <v>76</v>
      </c>
      <c r="AB243" t="s">
        <v>36</v>
      </c>
      <c r="AC243">
        <v>387471</v>
      </c>
      <c r="AD243" t="s">
        <v>77</v>
      </c>
      <c r="AE243" t="s">
        <v>870</v>
      </c>
      <c r="AF243">
        <v>870021815</v>
      </c>
      <c r="AG243">
        <v>1297516</v>
      </c>
      <c r="AH243" t="s">
        <v>373</v>
      </c>
      <c r="AI243" t="s">
        <v>34</v>
      </c>
    </row>
    <row r="244" spans="1:35" x14ac:dyDescent="0.3">
      <c r="A244" s="1">
        <v>45307.507060185184</v>
      </c>
      <c r="B244">
        <v>5</v>
      </c>
      <c r="C244">
        <v>1</v>
      </c>
      <c r="D244" t="s">
        <v>26</v>
      </c>
      <c r="E244" t="s">
        <v>873</v>
      </c>
      <c r="F244" t="s">
        <v>874</v>
      </c>
      <c r="G244" t="s">
        <v>41</v>
      </c>
      <c r="H244">
        <f>---0--7024</f>
        <v>7024</v>
      </c>
      <c r="I244">
        <v>0</v>
      </c>
      <c r="J244" t="s">
        <v>42</v>
      </c>
      <c r="K244" t="s">
        <v>43</v>
      </c>
      <c r="L244" t="s">
        <v>44</v>
      </c>
      <c r="M244" t="s">
        <v>873</v>
      </c>
      <c r="N244" t="s">
        <v>874</v>
      </c>
      <c r="P244" t="s">
        <v>33</v>
      </c>
      <c r="Q244" t="s">
        <v>34</v>
      </c>
      <c r="S244" t="s">
        <v>33</v>
      </c>
      <c r="T244" t="s">
        <v>34</v>
      </c>
      <c r="V244" t="s">
        <v>33</v>
      </c>
      <c r="W244" t="s">
        <v>34</v>
      </c>
      <c r="Y244" t="s">
        <v>33</v>
      </c>
      <c r="Z244" t="s">
        <v>34</v>
      </c>
      <c r="AA244" t="s">
        <v>757</v>
      </c>
      <c r="AB244" t="s">
        <v>36</v>
      </c>
      <c r="AC244">
        <v>30069997</v>
      </c>
      <c r="AD244" t="s">
        <v>758</v>
      </c>
      <c r="AE244" t="s">
        <v>874</v>
      </c>
      <c r="AF244">
        <v>76598102</v>
      </c>
      <c r="AG244">
        <v>1297517</v>
      </c>
      <c r="AH244" t="s">
        <v>38</v>
      </c>
      <c r="AI244" t="s">
        <v>34</v>
      </c>
    </row>
    <row r="245" spans="1:35" x14ac:dyDescent="0.3">
      <c r="A245" s="1">
        <v>45307.507465277777</v>
      </c>
      <c r="B245">
        <v>8</v>
      </c>
      <c r="C245">
        <v>2</v>
      </c>
      <c r="D245" t="s">
        <v>26</v>
      </c>
      <c r="E245" t="s">
        <v>875</v>
      </c>
      <c r="F245" t="s">
        <v>876</v>
      </c>
      <c r="G245" t="s">
        <v>73</v>
      </c>
      <c r="H245" t="s">
        <v>877</v>
      </c>
      <c r="I245">
        <v>0</v>
      </c>
      <c r="J245" t="s">
        <v>878</v>
      </c>
      <c r="K245" t="s">
        <v>31</v>
      </c>
      <c r="L245" t="s">
        <v>44</v>
      </c>
      <c r="M245" t="s">
        <v>875</v>
      </c>
      <c r="N245" t="s">
        <v>876</v>
      </c>
      <c r="P245" t="s">
        <v>33</v>
      </c>
      <c r="Q245" t="s">
        <v>34</v>
      </c>
      <c r="S245" t="s">
        <v>33</v>
      </c>
      <c r="T245" t="s">
        <v>34</v>
      </c>
      <c r="V245" t="s">
        <v>33</v>
      </c>
      <c r="W245" t="s">
        <v>34</v>
      </c>
      <c r="Y245" t="s">
        <v>33</v>
      </c>
      <c r="Z245" t="s">
        <v>34</v>
      </c>
      <c r="AA245" t="s">
        <v>76</v>
      </c>
      <c r="AB245" t="s">
        <v>36</v>
      </c>
      <c r="AC245">
        <v>610968</v>
      </c>
      <c r="AD245" t="s">
        <v>77</v>
      </c>
      <c r="AE245" t="s">
        <v>876</v>
      </c>
      <c r="AF245">
        <v>870021815</v>
      </c>
      <c r="AG245">
        <v>1297518</v>
      </c>
      <c r="AH245" t="s">
        <v>175</v>
      </c>
      <c r="AI245" t="s">
        <v>34</v>
      </c>
    </row>
    <row r="246" spans="1:35" x14ac:dyDescent="0.3">
      <c r="A246" s="1">
        <v>45307.512858796297</v>
      </c>
      <c r="B246">
        <v>8</v>
      </c>
      <c r="C246">
        <v>2</v>
      </c>
      <c r="D246" t="s">
        <v>26</v>
      </c>
      <c r="E246" t="s">
        <v>879</v>
      </c>
      <c r="F246" t="s">
        <v>880</v>
      </c>
      <c r="G246" t="s">
        <v>41</v>
      </c>
      <c r="H246">
        <f>---0--6493</f>
        <v>6493</v>
      </c>
      <c r="I246">
        <v>0</v>
      </c>
      <c r="J246" t="s">
        <v>42</v>
      </c>
      <c r="K246" t="s">
        <v>43</v>
      </c>
      <c r="L246" t="s">
        <v>44</v>
      </c>
      <c r="M246" t="s">
        <v>879</v>
      </c>
      <c r="N246" t="s">
        <v>880</v>
      </c>
      <c r="P246" t="s">
        <v>33</v>
      </c>
      <c r="Q246" t="s">
        <v>34</v>
      </c>
      <c r="S246" t="s">
        <v>33</v>
      </c>
      <c r="T246" t="s">
        <v>34</v>
      </c>
      <c r="V246" t="s">
        <v>33</v>
      </c>
      <c r="W246" t="s">
        <v>34</v>
      </c>
      <c r="Y246" t="s">
        <v>33</v>
      </c>
      <c r="Z246" t="s">
        <v>34</v>
      </c>
      <c r="AA246" t="s">
        <v>881</v>
      </c>
      <c r="AB246" t="s">
        <v>36</v>
      </c>
      <c r="AC246">
        <v>62448114</v>
      </c>
      <c r="AD246" t="s">
        <v>882</v>
      </c>
      <c r="AE246" t="s">
        <v>880</v>
      </c>
      <c r="AF246">
        <v>9978044714</v>
      </c>
      <c r="AG246">
        <v>1297519</v>
      </c>
      <c r="AH246" t="s">
        <v>883</v>
      </c>
      <c r="AI246" t="s">
        <v>34</v>
      </c>
    </row>
    <row r="247" spans="1:35" x14ac:dyDescent="0.3">
      <c r="A247" s="1">
        <v>45307.516979166663</v>
      </c>
      <c r="B247">
        <v>5</v>
      </c>
      <c r="C247">
        <v>1</v>
      </c>
      <c r="D247" t="s">
        <v>26</v>
      </c>
      <c r="E247" t="s">
        <v>884</v>
      </c>
      <c r="F247" t="s">
        <v>885</v>
      </c>
      <c r="G247" t="s">
        <v>131</v>
      </c>
      <c r="H247" t="s">
        <v>886</v>
      </c>
      <c r="I247">
        <v>0</v>
      </c>
      <c r="K247" t="s">
        <v>31</v>
      </c>
      <c r="L247" t="s">
        <v>32</v>
      </c>
      <c r="M247" t="s">
        <v>884</v>
      </c>
      <c r="N247" t="s">
        <v>885</v>
      </c>
      <c r="P247" t="s">
        <v>33</v>
      </c>
      <c r="Q247" t="s">
        <v>34</v>
      </c>
      <c r="S247" t="s">
        <v>33</v>
      </c>
      <c r="T247" t="s">
        <v>34</v>
      </c>
      <c r="V247" t="s">
        <v>33</v>
      </c>
      <c r="W247" t="s">
        <v>34</v>
      </c>
      <c r="Y247" t="s">
        <v>33</v>
      </c>
      <c r="Z247" t="s">
        <v>34</v>
      </c>
      <c r="AA247" t="s">
        <v>35</v>
      </c>
      <c r="AB247" t="s">
        <v>36</v>
      </c>
      <c r="AC247">
        <v>2326371</v>
      </c>
      <c r="AD247" t="s">
        <v>37</v>
      </c>
      <c r="AE247" t="s">
        <v>885</v>
      </c>
      <c r="AF247">
        <v>85671469</v>
      </c>
      <c r="AG247">
        <v>1297520</v>
      </c>
      <c r="AH247" t="s">
        <v>38</v>
      </c>
      <c r="AI247" t="s">
        <v>34</v>
      </c>
    </row>
    <row r="248" spans="1:35" x14ac:dyDescent="0.3">
      <c r="A248" s="1">
        <v>45307.518159722225</v>
      </c>
      <c r="B248">
        <v>8</v>
      </c>
      <c r="C248">
        <v>2</v>
      </c>
      <c r="D248" t="s">
        <v>26</v>
      </c>
      <c r="E248" t="s">
        <v>887</v>
      </c>
      <c r="F248" t="s">
        <v>888</v>
      </c>
      <c r="G248" t="s">
        <v>73</v>
      </c>
      <c r="H248" t="s">
        <v>889</v>
      </c>
      <c r="I248">
        <v>0</v>
      </c>
      <c r="J248" t="s">
        <v>890</v>
      </c>
      <c r="K248" t="s">
        <v>31</v>
      </c>
      <c r="L248" t="s">
        <v>44</v>
      </c>
      <c r="M248" t="s">
        <v>887</v>
      </c>
      <c r="N248" t="s">
        <v>888</v>
      </c>
      <c r="P248" t="s">
        <v>33</v>
      </c>
      <c r="Q248" t="s">
        <v>34</v>
      </c>
      <c r="S248" t="s">
        <v>33</v>
      </c>
      <c r="T248" t="s">
        <v>34</v>
      </c>
      <c r="V248" t="s">
        <v>33</v>
      </c>
      <c r="W248" t="s">
        <v>34</v>
      </c>
      <c r="Y248" t="s">
        <v>33</v>
      </c>
      <c r="Z248" t="s">
        <v>34</v>
      </c>
      <c r="AA248" t="s">
        <v>862</v>
      </c>
      <c r="AB248" t="s">
        <v>36</v>
      </c>
      <c r="AC248">
        <v>2360426</v>
      </c>
      <c r="AD248" t="s">
        <v>138</v>
      </c>
      <c r="AE248" t="s">
        <v>888</v>
      </c>
      <c r="AF248">
        <v>85671469</v>
      </c>
      <c r="AG248">
        <v>1297521</v>
      </c>
      <c r="AH248" t="s">
        <v>891</v>
      </c>
      <c r="AI248" t="s">
        <v>34</v>
      </c>
    </row>
    <row r="249" spans="1:35" x14ac:dyDescent="0.3">
      <c r="A249" s="1">
        <v>45307.521412037036</v>
      </c>
      <c r="B249">
        <v>6</v>
      </c>
      <c r="C249">
        <v>1</v>
      </c>
      <c r="D249" t="s">
        <v>26</v>
      </c>
      <c r="E249" t="s">
        <v>892</v>
      </c>
      <c r="F249" t="s">
        <v>893</v>
      </c>
      <c r="G249" t="s">
        <v>41</v>
      </c>
      <c r="H249">
        <f>---0--6595</f>
        <v>6595</v>
      </c>
      <c r="I249">
        <v>0</v>
      </c>
      <c r="J249" t="s">
        <v>42</v>
      </c>
      <c r="K249" t="s">
        <v>43</v>
      </c>
      <c r="L249" t="s">
        <v>44</v>
      </c>
      <c r="M249" t="s">
        <v>892</v>
      </c>
      <c r="N249" t="s">
        <v>893</v>
      </c>
      <c r="P249" t="s">
        <v>33</v>
      </c>
      <c r="Q249" t="s">
        <v>34</v>
      </c>
      <c r="S249" t="s">
        <v>33</v>
      </c>
      <c r="T249" t="s">
        <v>34</v>
      </c>
      <c r="V249" t="s">
        <v>33</v>
      </c>
      <c r="W249" t="s">
        <v>34</v>
      </c>
      <c r="Y249" t="s">
        <v>33</v>
      </c>
      <c r="Z249" t="s">
        <v>34</v>
      </c>
      <c r="AA249" t="s">
        <v>70</v>
      </c>
      <c r="AB249" t="s">
        <v>36</v>
      </c>
      <c r="AC249">
        <v>73289000</v>
      </c>
      <c r="AD249" t="s">
        <v>58</v>
      </c>
      <c r="AE249" t="s">
        <v>893</v>
      </c>
      <c r="AF249">
        <v>795990586</v>
      </c>
      <c r="AG249">
        <v>1297522</v>
      </c>
      <c r="AH249" t="s">
        <v>38</v>
      </c>
      <c r="AI249" t="s">
        <v>34</v>
      </c>
    </row>
    <row r="250" spans="1:35" x14ac:dyDescent="0.3">
      <c r="A250" s="1">
        <v>45307.522974537038</v>
      </c>
      <c r="B250">
        <v>5</v>
      </c>
      <c r="C250">
        <v>1</v>
      </c>
      <c r="D250" t="s">
        <v>26</v>
      </c>
      <c r="E250" t="s">
        <v>894</v>
      </c>
      <c r="F250" t="s">
        <v>895</v>
      </c>
      <c r="G250" t="s">
        <v>73</v>
      </c>
      <c r="H250" t="s">
        <v>896</v>
      </c>
      <c r="I250">
        <v>0</v>
      </c>
      <c r="J250" t="s">
        <v>897</v>
      </c>
      <c r="K250" t="s">
        <v>31</v>
      </c>
      <c r="L250" t="s">
        <v>44</v>
      </c>
      <c r="M250" t="s">
        <v>894</v>
      </c>
      <c r="N250" t="s">
        <v>895</v>
      </c>
      <c r="P250" t="s">
        <v>33</v>
      </c>
      <c r="Q250" t="s">
        <v>34</v>
      </c>
      <c r="S250" t="s">
        <v>33</v>
      </c>
      <c r="T250" t="s">
        <v>34</v>
      </c>
      <c r="V250" t="s">
        <v>33</v>
      </c>
      <c r="W250" t="s">
        <v>34</v>
      </c>
      <c r="Y250" t="s">
        <v>33</v>
      </c>
      <c r="Z250" t="s">
        <v>34</v>
      </c>
      <c r="AA250" t="s">
        <v>137</v>
      </c>
      <c r="AB250" t="s">
        <v>36</v>
      </c>
      <c r="AC250">
        <v>2469155</v>
      </c>
      <c r="AD250" t="s">
        <v>138</v>
      </c>
      <c r="AE250" t="s">
        <v>895</v>
      </c>
      <c r="AF250">
        <v>85671469</v>
      </c>
      <c r="AG250">
        <v>1297523</v>
      </c>
      <c r="AH250" t="s">
        <v>898</v>
      </c>
      <c r="AI250" t="s">
        <v>34</v>
      </c>
    </row>
    <row r="251" spans="1:35" x14ac:dyDescent="0.3">
      <c r="A251" s="1">
        <v>45307.524155092593</v>
      </c>
      <c r="B251">
        <v>5</v>
      </c>
      <c r="C251">
        <v>1</v>
      </c>
      <c r="D251" t="s">
        <v>26</v>
      </c>
      <c r="E251" t="s">
        <v>899</v>
      </c>
      <c r="F251" t="s">
        <v>900</v>
      </c>
      <c r="G251" t="s">
        <v>50</v>
      </c>
      <c r="H251" t="s">
        <v>289</v>
      </c>
      <c r="I251">
        <v>0</v>
      </c>
      <c r="K251" t="s">
        <v>31</v>
      </c>
      <c r="L251" t="s">
        <v>32</v>
      </c>
      <c r="M251" t="s">
        <v>899</v>
      </c>
      <c r="N251" t="s">
        <v>900</v>
      </c>
      <c r="P251" t="s">
        <v>33</v>
      </c>
      <c r="Q251" t="s">
        <v>34</v>
      </c>
      <c r="S251" t="s">
        <v>33</v>
      </c>
      <c r="T251" t="s">
        <v>34</v>
      </c>
      <c r="V251" t="s">
        <v>33</v>
      </c>
      <c r="W251" t="s">
        <v>34</v>
      </c>
      <c r="Y251" t="s">
        <v>33</v>
      </c>
      <c r="Z251" t="s">
        <v>34</v>
      </c>
      <c r="AA251" t="s">
        <v>35</v>
      </c>
      <c r="AB251" t="s">
        <v>36</v>
      </c>
      <c r="AC251">
        <v>2503473</v>
      </c>
      <c r="AD251" t="s">
        <v>37</v>
      </c>
      <c r="AE251" t="s">
        <v>900</v>
      </c>
      <c r="AF251">
        <v>85671469</v>
      </c>
      <c r="AG251">
        <v>1297524</v>
      </c>
      <c r="AH251" t="s">
        <v>901</v>
      </c>
      <c r="AI251" t="s">
        <v>34</v>
      </c>
    </row>
    <row r="252" spans="1:35" x14ac:dyDescent="0.3">
      <c r="A252" s="1">
        <v>45307.525706018518</v>
      </c>
      <c r="B252">
        <v>8</v>
      </c>
      <c r="C252">
        <v>2</v>
      </c>
      <c r="D252" t="s">
        <v>26</v>
      </c>
      <c r="E252" t="s">
        <v>902</v>
      </c>
      <c r="F252" t="s">
        <v>903</v>
      </c>
      <c r="G252" t="s">
        <v>73</v>
      </c>
      <c r="H252" t="s">
        <v>904</v>
      </c>
      <c r="I252">
        <v>0</v>
      </c>
      <c r="J252" t="s">
        <v>905</v>
      </c>
      <c r="K252" t="s">
        <v>31</v>
      </c>
      <c r="L252" t="s">
        <v>44</v>
      </c>
      <c r="M252" t="s">
        <v>902</v>
      </c>
      <c r="N252" t="s">
        <v>903</v>
      </c>
      <c r="P252" t="s">
        <v>33</v>
      </c>
      <c r="Q252" t="s">
        <v>34</v>
      </c>
      <c r="S252" t="s">
        <v>33</v>
      </c>
      <c r="T252" t="s">
        <v>34</v>
      </c>
      <c r="V252" t="s">
        <v>33</v>
      </c>
      <c r="W252" t="s">
        <v>34</v>
      </c>
      <c r="Y252" t="s">
        <v>33</v>
      </c>
      <c r="Z252" t="s">
        <v>34</v>
      </c>
      <c r="AA252" t="s">
        <v>862</v>
      </c>
      <c r="AB252" t="s">
        <v>36</v>
      </c>
      <c r="AC252">
        <v>2542377</v>
      </c>
      <c r="AD252" t="s">
        <v>138</v>
      </c>
      <c r="AE252" t="s">
        <v>903</v>
      </c>
      <c r="AF252">
        <v>85671469</v>
      </c>
      <c r="AG252">
        <v>1297525</v>
      </c>
      <c r="AH252" t="s">
        <v>906</v>
      </c>
      <c r="AI252" t="s">
        <v>34</v>
      </c>
    </row>
    <row r="253" spans="1:35" x14ac:dyDescent="0.3">
      <c r="A253" s="1">
        <v>45307.526562500003</v>
      </c>
      <c r="B253">
        <v>3</v>
      </c>
      <c r="C253">
        <v>1</v>
      </c>
      <c r="D253" t="s">
        <v>26</v>
      </c>
      <c r="E253" t="s">
        <v>907</v>
      </c>
      <c r="F253" t="s">
        <v>908</v>
      </c>
      <c r="G253" t="s">
        <v>41</v>
      </c>
      <c r="H253">
        <f>---0--3944</f>
        <v>3944</v>
      </c>
      <c r="I253">
        <v>0</v>
      </c>
      <c r="J253" t="s">
        <v>42</v>
      </c>
      <c r="K253" t="s">
        <v>43</v>
      </c>
      <c r="L253" t="s">
        <v>44</v>
      </c>
      <c r="M253" t="s">
        <v>907</v>
      </c>
      <c r="N253" t="s">
        <v>908</v>
      </c>
      <c r="P253" t="s">
        <v>33</v>
      </c>
      <c r="Q253" t="s">
        <v>34</v>
      </c>
      <c r="S253" t="s">
        <v>33</v>
      </c>
      <c r="T253" t="s">
        <v>34</v>
      </c>
      <c r="V253" t="s">
        <v>33</v>
      </c>
      <c r="W253" t="s">
        <v>34</v>
      </c>
      <c r="Y253" t="s">
        <v>33</v>
      </c>
      <c r="Z253" t="s">
        <v>34</v>
      </c>
      <c r="AA253" t="s">
        <v>757</v>
      </c>
      <c r="AB253" t="s">
        <v>36</v>
      </c>
      <c r="AC253">
        <v>30023067</v>
      </c>
      <c r="AD253" t="s">
        <v>758</v>
      </c>
      <c r="AE253" t="s">
        <v>908</v>
      </c>
      <c r="AF253">
        <v>76598102</v>
      </c>
      <c r="AG253">
        <v>1297526</v>
      </c>
      <c r="AH253" t="s">
        <v>38</v>
      </c>
      <c r="AI253" t="s">
        <v>34</v>
      </c>
    </row>
    <row r="254" spans="1:35" x14ac:dyDescent="0.3">
      <c r="A254" s="1">
        <v>45307.526782407411</v>
      </c>
      <c r="B254">
        <v>6</v>
      </c>
      <c r="C254">
        <v>1</v>
      </c>
      <c r="D254" t="s">
        <v>26</v>
      </c>
      <c r="E254" t="s">
        <v>668</v>
      </c>
      <c r="F254" t="s">
        <v>669</v>
      </c>
      <c r="G254" t="s">
        <v>41</v>
      </c>
      <c r="H254">
        <f>---0--3259</f>
        <v>3259</v>
      </c>
      <c r="I254">
        <v>0</v>
      </c>
      <c r="J254" t="s">
        <v>42</v>
      </c>
      <c r="K254" t="s">
        <v>43</v>
      </c>
      <c r="L254" t="s">
        <v>202</v>
      </c>
      <c r="M254" t="s">
        <v>668</v>
      </c>
      <c r="N254" t="s">
        <v>669</v>
      </c>
      <c r="P254" t="s">
        <v>33</v>
      </c>
      <c r="Q254" t="s">
        <v>34</v>
      </c>
      <c r="S254" t="s">
        <v>33</v>
      </c>
      <c r="T254" t="s">
        <v>34</v>
      </c>
      <c r="V254" t="s">
        <v>33</v>
      </c>
      <c r="W254" t="s">
        <v>34</v>
      </c>
      <c r="Y254" t="s">
        <v>33</v>
      </c>
      <c r="Z254" t="s">
        <v>34</v>
      </c>
      <c r="AB254" t="s">
        <v>36</v>
      </c>
      <c r="AE254" t="s">
        <v>34</v>
      </c>
      <c r="AG254">
        <v>1297527</v>
      </c>
      <c r="AH254" t="s">
        <v>38</v>
      </c>
      <c r="AI254" t="s">
        <v>34</v>
      </c>
    </row>
    <row r="255" spans="1:35" x14ac:dyDescent="0.3">
      <c r="A255" s="1">
        <v>45307.528067129628</v>
      </c>
      <c r="B255">
        <v>8</v>
      </c>
      <c r="C255">
        <v>2</v>
      </c>
      <c r="D255" t="s">
        <v>26</v>
      </c>
      <c r="E255" t="s">
        <v>909</v>
      </c>
      <c r="F255" t="s">
        <v>910</v>
      </c>
      <c r="G255" t="s">
        <v>50</v>
      </c>
      <c r="H255" t="s">
        <v>272</v>
      </c>
      <c r="I255">
        <v>0</v>
      </c>
      <c r="K255" t="s">
        <v>31</v>
      </c>
      <c r="L255" t="s">
        <v>32</v>
      </c>
      <c r="M255" t="s">
        <v>909</v>
      </c>
      <c r="N255" t="s">
        <v>910</v>
      </c>
      <c r="P255" t="s">
        <v>33</v>
      </c>
      <c r="Q255" t="s">
        <v>34</v>
      </c>
      <c r="S255" t="s">
        <v>33</v>
      </c>
      <c r="T255" t="s">
        <v>34</v>
      </c>
      <c r="V255" t="s">
        <v>33</v>
      </c>
      <c r="W255" t="s">
        <v>34</v>
      </c>
      <c r="Y255" t="s">
        <v>33</v>
      </c>
      <c r="Z255" t="s">
        <v>34</v>
      </c>
      <c r="AA255" t="s">
        <v>35</v>
      </c>
      <c r="AB255" t="s">
        <v>36</v>
      </c>
      <c r="AC255">
        <v>2592297</v>
      </c>
      <c r="AD255" t="s">
        <v>37</v>
      </c>
      <c r="AE255" t="s">
        <v>910</v>
      </c>
      <c r="AF255">
        <v>85671469</v>
      </c>
      <c r="AG255">
        <v>1297528</v>
      </c>
      <c r="AH255" t="s">
        <v>38</v>
      </c>
      <c r="AI255" t="s">
        <v>34</v>
      </c>
    </row>
    <row r="256" spans="1:35" x14ac:dyDescent="0.3">
      <c r="A256" s="1">
        <v>45307.528171296297</v>
      </c>
      <c r="B256">
        <v>5</v>
      </c>
      <c r="C256">
        <v>1</v>
      </c>
      <c r="D256" t="s">
        <v>26</v>
      </c>
      <c r="E256" t="s">
        <v>911</v>
      </c>
      <c r="F256" t="s">
        <v>912</v>
      </c>
      <c r="G256" t="s">
        <v>41</v>
      </c>
      <c r="H256">
        <f>---0--8161</f>
        <v>8161</v>
      </c>
      <c r="I256">
        <v>0</v>
      </c>
      <c r="J256" t="s">
        <v>42</v>
      </c>
      <c r="K256" t="s">
        <v>43</v>
      </c>
      <c r="L256" t="s">
        <v>44</v>
      </c>
      <c r="M256" t="s">
        <v>911</v>
      </c>
      <c r="N256" t="s">
        <v>912</v>
      </c>
      <c r="P256" t="s">
        <v>33</v>
      </c>
      <c r="Q256" t="s">
        <v>34</v>
      </c>
      <c r="S256" t="s">
        <v>33</v>
      </c>
      <c r="T256" t="s">
        <v>34</v>
      </c>
      <c r="V256" t="s">
        <v>33</v>
      </c>
      <c r="W256" t="s">
        <v>34</v>
      </c>
      <c r="Y256" t="s">
        <v>33</v>
      </c>
      <c r="Z256" t="s">
        <v>34</v>
      </c>
      <c r="AA256" t="s">
        <v>666</v>
      </c>
      <c r="AB256" t="s">
        <v>36</v>
      </c>
      <c r="AC256">
        <v>2593380</v>
      </c>
      <c r="AD256" t="s">
        <v>138</v>
      </c>
      <c r="AE256" t="s">
        <v>912</v>
      </c>
      <c r="AF256">
        <v>85671469</v>
      </c>
      <c r="AG256">
        <v>1297529</v>
      </c>
      <c r="AH256" t="s">
        <v>754</v>
      </c>
      <c r="AI256" t="s">
        <v>34</v>
      </c>
    </row>
    <row r="257" spans="1:35" x14ac:dyDescent="0.3">
      <c r="A257" s="1">
        <v>45307.528680555559</v>
      </c>
      <c r="B257">
        <v>6</v>
      </c>
      <c r="C257">
        <v>1</v>
      </c>
      <c r="D257" t="s">
        <v>26</v>
      </c>
      <c r="E257" t="s">
        <v>913</v>
      </c>
      <c r="F257" t="s">
        <v>914</v>
      </c>
      <c r="G257" t="s">
        <v>41</v>
      </c>
      <c r="H257">
        <f>---0--5550</f>
        <v>5550</v>
      </c>
      <c r="I257">
        <v>0</v>
      </c>
      <c r="J257" t="s">
        <v>42</v>
      </c>
      <c r="K257" t="s">
        <v>43</v>
      </c>
      <c r="L257" t="s">
        <v>44</v>
      </c>
      <c r="M257" t="s">
        <v>913</v>
      </c>
      <c r="N257" t="s">
        <v>914</v>
      </c>
      <c r="P257" t="s">
        <v>33</v>
      </c>
      <c r="Q257" t="s">
        <v>34</v>
      </c>
      <c r="S257" t="s">
        <v>33</v>
      </c>
      <c r="T257" t="s">
        <v>34</v>
      </c>
      <c r="V257" t="s">
        <v>33</v>
      </c>
      <c r="W257" t="s">
        <v>34</v>
      </c>
      <c r="Y257" t="s">
        <v>33</v>
      </c>
      <c r="Z257" t="s">
        <v>34</v>
      </c>
      <c r="AA257" t="s">
        <v>666</v>
      </c>
      <c r="AB257" t="s">
        <v>36</v>
      </c>
      <c r="AC257">
        <v>2608254</v>
      </c>
      <c r="AD257" t="s">
        <v>138</v>
      </c>
      <c r="AE257" t="s">
        <v>914</v>
      </c>
      <c r="AF257">
        <v>85671469</v>
      </c>
      <c r="AG257">
        <v>1297530</v>
      </c>
      <c r="AH257" t="s">
        <v>915</v>
      </c>
      <c r="AI257" t="s">
        <v>34</v>
      </c>
    </row>
    <row r="258" spans="1:35" x14ac:dyDescent="0.3">
      <c r="A258" s="1">
        <v>45307.528831018521</v>
      </c>
      <c r="B258">
        <v>7</v>
      </c>
      <c r="C258">
        <v>2</v>
      </c>
      <c r="D258" t="s">
        <v>26</v>
      </c>
      <c r="E258" t="s">
        <v>916</v>
      </c>
      <c r="F258" t="s">
        <v>917</v>
      </c>
      <c r="G258" t="s">
        <v>41</v>
      </c>
      <c r="H258">
        <f>---0--7237</f>
        <v>7237</v>
      </c>
      <c r="I258">
        <v>0</v>
      </c>
      <c r="J258" t="s">
        <v>42</v>
      </c>
      <c r="K258" t="s">
        <v>43</v>
      </c>
      <c r="L258" t="s">
        <v>44</v>
      </c>
      <c r="M258" t="s">
        <v>916</v>
      </c>
      <c r="N258" t="s">
        <v>917</v>
      </c>
      <c r="P258" t="s">
        <v>33</v>
      </c>
      <c r="Q258" t="s">
        <v>34</v>
      </c>
      <c r="S258" t="s">
        <v>33</v>
      </c>
      <c r="T258" t="s">
        <v>34</v>
      </c>
      <c r="V258" t="s">
        <v>33</v>
      </c>
      <c r="W258" t="s">
        <v>34</v>
      </c>
      <c r="Y258" t="s">
        <v>33</v>
      </c>
      <c r="Z258" t="s">
        <v>34</v>
      </c>
      <c r="AA258" t="s">
        <v>107</v>
      </c>
      <c r="AB258" t="s">
        <v>36</v>
      </c>
      <c r="AC258">
        <v>73481970</v>
      </c>
      <c r="AD258" t="s">
        <v>108</v>
      </c>
      <c r="AE258" t="s">
        <v>917</v>
      </c>
      <c r="AF258">
        <v>795990586</v>
      </c>
      <c r="AG258">
        <v>1297531</v>
      </c>
      <c r="AH258" t="s">
        <v>918</v>
      </c>
      <c r="AI258" t="s">
        <v>34</v>
      </c>
    </row>
    <row r="259" spans="1:35" x14ac:dyDescent="0.3">
      <c r="A259" s="1">
        <v>45307.530729166669</v>
      </c>
      <c r="B259">
        <v>5</v>
      </c>
      <c r="C259">
        <v>1</v>
      </c>
      <c r="D259" t="s">
        <v>26</v>
      </c>
      <c r="E259" t="s">
        <v>668</v>
      </c>
      <c r="F259" t="s">
        <v>669</v>
      </c>
      <c r="G259" t="s">
        <v>41</v>
      </c>
      <c r="H259">
        <f>---0--1466</f>
        <v>1466</v>
      </c>
      <c r="I259">
        <v>0</v>
      </c>
      <c r="J259" t="s">
        <v>42</v>
      </c>
      <c r="K259" t="s">
        <v>43</v>
      </c>
      <c r="L259" t="s">
        <v>44</v>
      </c>
      <c r="M259" t="s">
        <v>668</v>
      </c>
      <c r="N259" t="s">
        <v>669</v>
      </c>
      <c r="P259" t="s">
        <v>33</v>
      </c>
      <c r="Q259" t="s">
        <v>34</v>
      </c>
      <c r="S259" t="s">
        <v>33</v>
      </c>
      <c r="T259" t="s">
        <v>34</v>
      </c>
      <c r="V259" t="s">
        <v>33</v>
      </c>
      <c r="W259" t="s">
        <v>34</v>
      </c>
      <c r="Y259" t="s">
        <v>33</v>
      </c>
      <c r="Z259" t="s">
        <v>34</v>
      </c>
      <c r="AA259" t="s">
        <v>919</v>
      </c>
      <c r="AB259" t="s">
        <v>36</v>
      </c>
      <c r="AC259">
        <v>70836623</v>
      </c>
      <c r="AD259" t="s">
        <v>920</v>
      </c>
      <c r="AE259" t="s">
        <v>669</v>
      </c>
      <c r="AF259">
        <v>156704864</v>
      </c>
      <c r="AG259">
        <v>1297532</v>
      </c>
      <c r="AH259" t="s">
        <v>921</v>
      </c>
      <c r="AI259" t="s">
        <v>34</v>
      </c>
    </row>
    <row r="260" spans="1:35" x14ac:dyDescent="0.3">
      <c r="A260" s="1">
        <v>45307.530972222223</v>
      </c>
      <c r="B260">
        <v>6</v>
      </c>
      <c r="C260">
        <v>1</v>
      </c>
      <c r="D260" t="s">
        <v>26</v>
      </c>
      <c r="E260" t="s">
        <v>922</v>
      </c>
      <c r="F260" t="s">
        <v>923</v>
      </c>
      <c r="G260" t="s">
        <v>131</v>
      </c>
      <c r="H260" t="s">
        <v>924</v>
      </c>
      <c r="I260">
        <v>0</v>
      </c>
      <c r="K260" t="s">
        <v>31</v>
      </c>
      <c r="L260" t="s">
        <v>32</v>
      </c>
      <c r="M260" t="s">
        <v>922</v>
      </c>
      <c r="N260" t="s">
        <v>923</v>
      </c>
      <c r="P260" t="s">
        <v>33</v>
      </c>
      <c r="Q260" t="s">
        <v>34</v>
      </c>
      <c r="S260" t="s">
        <v>33</v>
      </c>
      <c r="T260" t="s">
        <v>34</v>
      </c>
      <c r="V260" t="s">
        <v>33</v>
      </c>
      <c r="W260" t="s">
        <v>34</v>
      </c>
      <c r="Y260" t="s">
        <v>33</v>
      </c>
      <c r="Z260" t="s">
        <v>34</v>
      </c>
      <c r="AA260" t="s">
        <v>35</v>
      </c>
      <c r="AB260" t="s">
        <v>36</v>
      </c>
      <c r="AC260">
        <v>2665529</v>
      </c>
      <c r="AD260" t="s">
        <v>37</v>
      </c>
      <c r="AE260" t="s">
        <v>923</v>
      </c>
      <c r="AF260">
        <v>85671469</v>
      </c>
      <c r="AG260">
        <v>1297533</v>
      </c>
      <c r="AH260" t="s">
        <v>38</v>
      </c>
      <c r="AI260" t="s">
        <v>34</v>
      </c>
    </row>
    <row r="261" spans="1:35" x14ac:dyDescent="0.3">
      <c r="A261" s="1">
        <v>45307.531273148146</v>
      </c>
      <c r="B261">
        <v>4</v>
      </c>
      <c r="C261">
        <v>1</v>
      </c>
      <c r="D261" t="s">
        <v>26</v>
      </c>
      <c r="E261" t="s">
        <v>925</v>
      </c>
      <c r="F261" t="s">
        <v>926</v>
      </c>
      <c r="G261" t="s">
        <v>41</v>
      </c>
      <c r="H261">
        <f>---0--8149</f>
        <v>8149</v>
      </c>
      <c r="I261">
        <v>0</v>
      </c>
      <c r="J261" t="s">
        <v>42</v>
      </c>
      <c r="K261" t="s">
        <v>43</v>
      </c>
      <c r="L261" t="s">
        <v>44</v>
      </c>
      <c r="M261" t="s">
        <v>925</v>
      </c>
      <c r="N261" t="s">
        <v>926</v>
      </c>
      <c r="P261" t="s">
        <v>33</v>
      </c>
      <c r="Q261" t="s">
        <v>34</v>
      </c>
      <c r="S261" t="s">
        <v>33</v>
      </c>
      <c r="T261" t="s">
        <v>34</v>
      </c>
      <c r="V261" t="s">
        <v>33</v>
      </c>
      <c r="W261" t="s">
        <v>34</v>
      </c>
      <c r="Y261" t="s">
        <v>33</v>
      </c>
      <c r="Z261" t="s">
        <v>34</v>
      </c>
      <c r="AA261" t="s">
        <v>500</v>
      </c>
      <c r="AB261" t="s">
        <v>36</v>
      </c>
      <c r="AC261">
        <v>911892</v>
      </c>
      <c r="AD261" t="s">
        <v>501</v>
      </c>
      <c r="AE261" t="s">
        <v>926</v>
      </c>
      <c r="AF261">
        <v>870021815</v>
      </c>
      <c r="AG261">
        <v>1297534</v>
      </c>
      <c r="AH261" t="s">
        <v>38</v>
      </c>
      <c r="AI261" t="s">
        <v>34</v>
      </c>
    </row>
    <row r="262" spans="1:35" x14ac:dyDescent="0.3">
      <c r="A262" s="1">
        <v>45307.533333333333</v>
      </c>
      <c r="B262">
        <v>5</v>
      </c>
      <c r="C262">
        <v>1</v>
      </c>
      <c r="D262" t="s">
        <v>26</v>
      </c>
      <c r="E262" t="s">
        <v>927</v>
      </c>
      <c r="F262" t="s">
        <v>928</v>
      </c>
      <c r="G262" t="s">
        <v>41</v>
      </c>
      <c r="H262">
        <f>---0--8250</f>
        <v>8250</v>
      </c>
      <c r="I262">
        <v>0</v>
      </c>
      <c r="J262" t="s">
        <v>42</v>
      </c>
      <c r="K262" t="s">
        <v>43</v>
      </c>
      <c r="L262" t="s">
        <v>44</v>
      </c>
      <c r="M262" t="s">
        <v>927</v>
      </c>
      <c r="N262" t="s">
        <v>928</v>
      </c>
      <c r="P262" t="s">
        <v>33</v>
      </c>
      <c r="Q262" t="s">
        <v>34</v>
      </c>
      <c r="S262" t="s">
        <v>33</v>
      </c>
      <c r="T262" t="s">
        <v>34</v>
      </c>
      <c r="V262" t="s">
        <v>33</v>
      </c>
      <c r="W262" t="s">
        <v>34</v>
      </c>
      <c r="Y262" t="s">
        <v>33</v>
      </c>
      <c r="Z262" t="s">
        <v>34</v>
      </c>
      <c r="AA262" t="s">
        <v>500</v>
      </c>
      <c r="AB262" t="s">
        <v>36</v>
      </c>
      <c r="AC262">
        <v>880942</v>
      </c>
      <c r="AD262" t="s">
        <v>501</v>
      </c>
      <c r="AE262" t="s">
        <v>928</v>
      </c>
      <c r="AF262">
        <v>870021815</v>
      </c>
      <c r="AG262">
        <v>1297535</v>
      </c>
      <c r="AH262" t="s">
        <v>38</v>
      </c>
      <c r="AI262" t="s">
        <v>34</v>
      </c>
    </row>
    <row r="263" spans="1:35" x14ac:dyDescent="0.3">
      <c r="A263" s="1">
        <v>45307.535555555558</v>
      </c>
      <c r="B263">
        <v>6</v>
      </c>
      <c r="C263">
        <v>1</v>
      </c>
      <c r="D263" t="s">
        <v>26</v>
      </c>
      <c r="E263" t="s">
        <v>929</v>
      </c>
      <c r="F263" t="s">
        <v>930</v>
      </c>
      <c r="G263" t="s">
        <v>41</v>
      </c>
      <c r="H263">
        <f>---0--5634</f>
        <v>5634</v>
      </c>
      <c r="I263">
        <v>0</v>
      </c>
      <c r="J263" t="s">
        <v>42</v>
      </c>
      <c r="K263" t="s">
        <v>43</v>
      </c>
      <c r="L263" t="s">
        <v>44</v>
      </c>
      <c r="M263" t="s">
        <v>929</v>
      </c>
      <c r="N263" t="s">
        <v>930</v>
      </c>
      <c r="P263" t="s">
        <v>33</v>
      </c>
      <c r="Q263" t="s">
        <v>34</v>
      </c>
      <c r="S263" t="s">
        <v>33</v>
      </c>
      <c r="T263" t="s">
        <v>34</v>
      </c>
      <c r="V263" t="s">
        <v>33</v>
      </c>
      <c r="W263" t="s">
        <v>34</v>
      </c>
      <c r="Y263" t="s">
        <v>33</v>
      </c>
      <c r="Z263" t="s">
        <v>34</v>
      </c>
      <c r="AA263" t="s">
        <v>931</v>
      </c>
      <c r="AB263" t="s">
        <v>36</v>
      </c>
      <c r="AC263">
        <v>161545</v>
      </c>
      <c r="AD263" t="s">
        <v>932</v>
      </c>
      <c r="AE263" t="s">
        <v>930</v>
      </c>
      <c r="AF263">
        <v>870021815</v>
      </c>
      <c r="AG263">
        <v>1297536</v>
      </c>
      <c r="AH263" t="s">
        <v>38</v>
      </c>
      <c r="AI263" t="s">
        <v>34</v>
      </c>
    </row>
    <row r="264" spans="1:35" x14ac:dyDescent="0.3">
      <c r="A264" s="1">
        <v>45307.536574074074</v>
      </c>
      <c r="B264">
        <v>8</v>
      </c>
      <c r="C264">
        <v>2</v>
      </c>
      <c r="D264" t="s">
        <v>26</v>
      </c>
      <c r="E264" t="s">
        <v>933</v>
      </c>
      <c r="F264" t="s">
        <v>934</v>
      </c>
      <c r="G264" t="s">
        <v>41</v>
      </c>
      <c r="H264">
        <f>---0--6103</f>
        <v>6103</v>
      </c>
      <c r="I264">
        <v>0</v>
      </c>
      <c r="J264" t="s">
        <v>42</v>
      </c>
      <c r="K264" t="s">
        <v>43</v>
      </c>
      <c r="L264" t="s">
        <v>44</v>
      </c>
      <c r="M264" t="s">
        <v>933</v>
      </c>
      <c r="N264" t="s">
        <v>934</v>
      </c>
      <c r="P264" t="s">
        <v>33</v>
      </c>
      <c r="Q264" t="s">
        <v>34</v>
      </c>
      <c r="S264" t="s">
        <v>33</v>
      </c>
      <c r="T264" t="s">
        <v>34</v>
      </c>
      <c r="V264" t="s">
        <v>33</v>
      </c>
      <c r="W264" t="s">
        <v>34</v>
      </c>
      <c r="Y264" t="s">
        <v>33</v>
      </c>
      <c r="Z264" t="s">
        <v>34</v>
      </c>
      <c r="AA264" t="s">
        <v>76</v>
      </c>
      <c r="AB264" t="s">
        <v>36</v>
      </c>
      <c r="AC264">
        <v>786950</v>
      </c>
      <c r="AD264" t="s">
        <v>77</v>
      </c>
      <c r="AE264" t="s">
        <v>934</v>
      </c>
      <c r="AF264">
        <v>870021815</v>
      </c>
      <c r="AG264">
        <v>1297537</v>
      </c>
      <c r="AH264" t="s">
        <v>935</v>
      </c>
      <c r="AI264" t="s">
        <v>34</v>
      </c>
    </row>
    <row r="265" spans="1:35" x14ac:dyDescent="0.3">
      <c r="A265" s="1">
        <v>45307.540833333333</v>
      </c>
      <c r="B265">
        <v>8</v>
      </c>
      <c r="C265">
        <v>2</v>
      </c>
      <c r="D265" t="s">
        <v>26</v>
      </c>
      <c r="E265" t="s">
        <v>936</v>
      </c>
      <c r="F265" t="s">
        <v>937</v>
      </c>
      <c r="G265" t="s">
        <v>73</v>
      </c>
      <c r="H265" t="s">
        <v>938</v>
      </c>
      <c r="I265">
        <v>0</v>
      </c>
      <c r="J265" t="s">
        <v>939</v>
      </c>
      <c r="K265" t="s">
        <v>31</v>
      </c>
      <c r="L265" t="s">
        <v>44</v>
      </c>
      <c r="M265" t="s">
        <v>936</v>
      </c>
      <c r="N265" t="s">
        <v>937</v>
      </c>
      <c r="P265" t="s">
        <v>33</v>
      </c>
      <c r="Q265" t="s">
        <v>34</v>
      </c>
      <c r="S265" t="s">
        <v>33</v>
      </c>
      <c r="T265" t="s">
        <v>34</v>
      </c>
      <c r="V265" t="s">
        <v>33</v>
      </c>
      <c r="W265" t="s">
        <v>34</v>
      </c>
      <c r="Y265" t="s">
        <v>33</v>
      </c>
      <c r="Z265" t="s">
        <v>34</v>
      </c>
      <c r="AA265" t="s">
        <v>137</v>
      </c>
      <c r="AB265" t="s">
        <v>36</v>
      </c>
      <c r="AC265">
        <v>2886370</v>
      </c>
      <c r="AD265" t="s">
        <v>138</v>
      </c>
      <c r="AE265" t="s">
        <v>937</v>
      </c>
      <c r="AF265">
        <v>85671469</v>
      </c>
      <c r="AG265">
        <v>1297538</v>
      </c>
      <c r="AH265" t="s">
        <v>940</v>
      </c>
      <c r="AI265" t="s">
        <v>34</v>
      </c>
    </row>
    <row r="266" spans="1:35" x14ac:dyDescent="0.3">
      <c r="A266" s="1">
        <v>45307.542951388888</v>
      </c>
      <c r="B266">
        <v>5</v>
      </c>
      <c r="C266">
        <v>1</v>
      </c>
      <c r="D266" t="s">
        <v>26</v>
      </c>
      <c r="E266" t="s">
        <v>941</v>
      </c>
      <c r="F266" t="s">
        <v>942</v>
      </c>
      <c r="G266" t="s">
        <v>29</v>
      </c>
      <c r="H266" t="s">
        <v>943</v>
      </c>
      <c r="I266">
        <v>0</v>
      </c>
      <c r="K266" t="s">
        <v>31</v>
      </c>
      <c r="L266" t="s">
        <v>32</v>
      </c>
      <c r="M266" t="s">
        <v>941</v>
      </c>
      <c r="N266" t="s">
        <v>942</v>
      </c>
      <c r="P266" t="s">
        <v>33</v>
      </c>
      <c r="Q266" t="s">
        <v>34</v>
      </c>
      <c r="S266" t="s">
        <v>33</v>
      </c>
      <c r="T266" t="s">
        <v>34</v>
      </c>
      <c r="V266" t="s">
        <v>33</v>
      </c>
      <c r="W266" t="s">
        <v>34</v>
      </c>
      <c r="Y266" t="s">
        <v>33</v>
      </c>
      <c r="Z266" t="s">
        <v>34</v>
      </c>
      <c r="AA266" t="s">
        <v>35</v>
      </c>
      <c r="AB266" t="s">
        <v>36</v>
      </c>
      <c r="AC266">
        <v>2919052</v>
      </c>
      <c r="AD266" t="s">
        <v>37</v>
      </c>
      <c r="AE266" t="s">
        <v>942</v>
      </c>
      <c r="AF266">
        <v>85671469</v>
      </c>
      <c r="AG266">
        <v>1297539</v>
      </c>
      <c r="AH266" t="s">
        <v>38</v>
      </c>
      <c r="AI266" t="s">
        <v>34</v>
      </c>
    </row>
    <row r="267" spans="1:35" x14ac:dyDescent="0.3">
      <c r="A267" s="1">
        <v>45307.545208333337</v>
      </c>
      <c r="B267">
        <v>4</v>
      </c>
      <c r="C267">
        <v>1</v>
      </c>
      <c r="D267" t="s">
        <v>26</v>
      </c>
      <c r="E267" t="s">
        <v>944</v>
      </c>
      <c r="F267" t="s">
        <v>945</v>
      </c>
      <c r="G267" t="s">
        <v>41</v>
      </c>
      <c r="H267">
        <f>---0--9487</f>
        <v>9487</v>
      </c>
      <c r="I267">
        <v>0</v>
      </c>
      <c r="J267" t="s">
        <v>42</v>
      </c>
      <c r="K267" t="s">
        <v>43</v>
      </c>
      <c r="L267" t="s">
        <v>44</v>
      </c>
      <c r="M267" t="s">
        <v>944</v>
      </c>
      <c r="N267" t="s">
        <v>945</v>
      </c>
      <c r="P267" t="s">
        <v>33</v>
      </c>
      <c r="Q267" t="s">
        <v>34</v>
      </c>
      <c r="S267" t="s">
        <v>33</v>
      </c>
      <c r="T267" t="s">
        <v>34</v>
      </c>
      <c r="V267" t="s">
        <v>33</v>
      </c>
      <c r="W267" t="s">
        <v>34</v>
      </c>
      <c r="Y267" t="s">
        <v>33</v>
      </c>
      <c r="Z267" t="s">
        <v>34</v>
      </c>
      <c r="AA267" t="s">
        <v>946</v>
      </c>
      <c r="AB267" t="s">
        <v>36</v>
      </c>
      <c r="AC267">
        <v>829828</v>
      </c>
      <c r="AD267" t="s">
        <v>932</v>
      </c>
      <c r="AE267" t="s">
        <v>945</v>
      </c>
      <c r="AF267">
        <v>870021815</v>
      </c>
      <c r="AG267">
        <v>1297540</v>
      </c>
      <c r="AH267" t="s">
        <v>947</v>
      </c>
      <c r="AI267" t="s">
        <v>34</v>
      </c>
    </row>
    <row r="268" spans="1:35" x14ac:dyDescent="0.3">
      <c r="A268" s="1">
        <v>45307.54619212963</v>
      </c>
      <c r="B268">
        <v>8</v>
      </c>
      <c r="C268">
        <v>2</v>
      </c>
      <c r="D268" t="s">
        <v>26</v>
      </c>
      <c r="E268" t="s">
        <v>764</v>
      </c>
      <c r="F268" t="s">
        <v>765</v>
      </c>
      <c r="G268" t="s">
        <v>41</v>
      </c>
      <c r="H268">
        <f>---0--5796</f>
        <v>5796</v>
      </c>
      <c r="I268">
        <v>0</v>
      </c>
      <c r="J268" t="s">
        <v>42</v>
      </c>
      <c r="K268" t="s">
        <v>43</v>
      </c>
      <c r="L268" t="s">
        <v>44</v>
      </c>
      <c r="M268" t="s">
        <v>764</v>
      </c>
      <c r="N268" t="s">
        <v>765</v>
      </c>
      <c r="P268" t="s">
        <v>33</v>
      </c>
      <c r="Q268" t="s">
        <v>34</v>
      </c>
      <c r="S268" t="s">
        <v>33</v>
      </c>
      <c r="T268" t="s">
        <v>34</v>
      </c>
      <c r="V268" t="s">
        <v>33</v>
      </c>
      <c r="W268" t="s">
        <v>34</v>
      </c>
      <c r="Y268" t="s">
        <v>33</v>
      </c>
      <c r="Z268" t="s">
        <v>34</v>
      </c>
      <c r="AA268" t="s">
        <v>948</v>
      </c>
      <c r="AB268" t="s">
        <v>36</v>
      </c>
      <c r="AC268">
        <v>3001729</v>
      </c>
      <c r="AD268" t="s">
        <v>949</v>
      </c>
      <c r="AE268" t="s">
        <v>765</v>
      </c>
      <c r="AF268">
        <v>85671469</v>
      </c>
      <c r="AG268">
        <v>1297541</v>
      </c>
      <c r="AH268" t="s">
        <v>38</v>
      </c>
      <c r="AI268" t="s">
        <v>34</v>
      </c>
    </row>
    <row r="269" spans="1:35" x14ac:dyDescent="0.3">
      <c r="A269" s="1">
        <v>45307.547013888892</v>
      </c>
      <c r="B269">
        <v>5</v>
      </c>
      <c r="C269">
        <v>1</v>
      </c>
      <c r="D269" t="s">
        <v>26</v>
      </c>
      <c r="E269" t="s">
        <v>950</v>
      </c>
      <c r="F269" t="s">
        <v>951</v>
      </c>
      <c r="G269" t="s">
        <v>41</v>
      </c>
      <c r="H269">
        <f>---0--8383</f>
        <v>8383</v>
      </c>
      <c r="I269">
        <v>0</v>
      </c>
      <c r="J269" t="s">
        <v>42</v>
      </c>
      <c r="K269" t="s">
        <v>43</v>
      </c>
      <c r="L269" t="s">
        <v>44</v>
      </c>
      <c r="M269" t="s">
        <v>950</v>
      </c>
      <c r="N269" t="s">
        <v>951</v>
      </c>
      <c r="P269" t="s">
        <v>33</v>
      </c>
      <c r="Q269" t="s">
        <v>34</v>
      </c>
      <c r="S269" t="s">
        <v>33</v>
      </c>
      <c r="T269" t="s">
        <v>34</v>
      </c>
      <c r="V269" t="s">
        <v>33</v>
      </c>
      <c r="W269" t="s">
        <v>34</v>
      </c>
      <c r="Y269" t="s">
        <v>33</v>
      </c>
      <c r="Z269" t="s">
        <v>34</v>
      </c>
      <c r="AA269" t="s">
        <v>952</v>
      </c>
      <c r="AB269" t="s">
        <v>36</v>
      </c>
      <c r="AC269">
        <v>567477</v>
      </c>
      <c r="AD269" t="s">
        <v>953</v>
      </c>
      <c r="AE269" t="s">
        <v>951</v>
      </c>
      <c r="AF269">
        <v>870021815</v>
      </c>
      <c r="AG269">
        <v>1297542</v>
      </c>
      <c r="AH269" t="s">
        <v>38</v>
      </c>
      <c r="AI269" t="s">
        <v>34</v>
      </c>
    </row>
    <row r="270" spans="1:35" x14ac:dyDescent="0.3">
      <c r="A270" s="1">
        <v>45307.554884259262</v>
      </c>
      <c r="B270">
        <v>6</v>
      </c>
      <c r="C270">
        <v>1</v>
      </c>
      <c r="D270" t="s">
        <v>26</v>
      </c>
      <c r="E270" t="s">
        <v>954</v>
      </c>
      <c r="F270" t="s">
        <v>955</v>
      </c>
      <c r="G270" t="s">
        <v>41</v>
      </c>
      <c r="H270">
        <f>---0--2287</f>
        <v>2287</v>
      </c>
      <c r="I270">
        <v>0</v>
      </c>
      <c r="J270" t="s">
        <v>42</v>
      </c>
      <c r="K270" t="s">
        <v>43</v>
      </c>
      <c r="L270" t="s">
        <v>44</v>
      </c>
      <c r="M270" t="s">
        <v>954</v>
      </c>
      <c r="N270" t="s">
        <v>955</v>
      </c>
      <c r="P270" t="s">
        <v>33</v>
      </c>
      <c r="Q270" t="s">
        <v>34</v>
      </c>
      <c r="S270" t="s">
        <v>33</v>
      </c>
      <c r="T270" t="s">
        <v>34</v>
      </c>
      <c r="V270" t="s">
        <v>33</v>
      </c>
      <c r="W270" t="s">
        <v>34</v>
      </c>
      <c r="Y270" t="s">
        <v>33</v>
      </c>
      <c r="Z270" t="s">
        <v>34</v>
      </c>
      <c r="AA270" t="s">
        <v>956</v>
      </c>
      <c r="AB270" t="s">
        <v>36</v>
      </c>
      <c r="AC270">
        <v>30091685</v>
      </c>
      <c r="AD270" t="s">
        <v>652</v>
      </c>
      <c r="AE270" t="s">
        <v>955</v>
      </c>
      <c r="AF270">
        <v>76598102</v>
      </c>
      <c r="AG270">
        <v>1297543</v>
      </c>
      <c r="AH270" t="s">
        <v>38</v>
      </c>
      <c r="AI270" t="s">
        <v>34</v>
      </c>
    </row>
    <row r="271" spans="1:35" x14ac:dyDescent="0.3">
      <c r="A271" s="1">
        <v>45307.555289351854</v>
      </c>
      <c r="B271">
        <v>4</v>
      </c>
      <c r="C271">
        <v>1</v>
      </c>
      <c r="D271" t="s">
        <v>26</v>
      </c>
      <c r="E271" t="s">
        <v>957</v>
      </c>
      <c r="F271" t="s">
        <v>958</v>
      </c>
      <c r="G271" t="s">
        <v>50</v>
      </c>
      <c r="H271" t="s">
        <v>393</v>
      </c>
      <c r="I271">
        <v>0</v>
      </c>
      <c r="K271" t="s">
        <v>31</v>
      </c>
      <c r="L271" t="s">
        <v>32</v>
      </c>
      <c r="M271" t="s">
        <v>957</v>
      </c>
      <c r="N271" t="s">
        <v>958</v>
      </c>
      <c r="P271" t="s">
        <v>33</v>
      </c>
      <c r="Q271" t="s">
        <v>34</v>
      </c>
      <c r="S271" t="s">
        <v>33</v>
      </c>
      <c r="T271" t="s">
        <v>34</v>
      </c>
      <c r="V271" t="s">
        <v>33</v>
      </c>
      <c r="W271" t="s">
        <v>34</v>
      </c>
      <c r="Y271" t="s">
        <v>33</v>
      </c>
      <c r="Z271" t="s">
        <v>34</v>
      </c>
      <c r="AA271" t="s">
        <v>35</v>
      </c>
      <c r="AB271" t="s">
        <v>36</v>
      </c>
      <c r="AC271">
        <v>3174442</v>
      </c>
      <c r="AD271" t="s">
        <v>37</v>
      </c>
      <c r="AE271" t="s">
        <v>958</v>
      </c>
      <c r="AF271">
        <v>85671469</v>
      </c>
      <c r="AG271">
        <v>1297544</v>
      </c>
      <c r="AH271" t="s">
        <v>38</v>
      </c>
      <c r="AI271" t="s">
        <v>34</v>
      </c>
    </row>
    <row r="272" spans="1:35" x14ac:dyDescent="0.3">
      <c r="A272" s="1">
        <v>45307.556030092594</v>
      </c>
      <c r="B272">
        <v>8</v>
      </c>
      <c r="C272">
        <v>2</v>
      </c>
      <c r="D272" t="s">
        <v>26</v>
      </c>
      <c r="E272" t="s">
        <v>959</v>
      </c>
      <c r="F272" t="s">
        <v>960</v>
      </c>
      <c r="G272" t="s">
        <v>90</v>
      </c>
      <c r="H272" t="s">
        <v>292</v>
      </c>
      <c r="I272">
        <v>0</v>
      </c>
      <c r="K272" t="s">
        <v>31</v>
      </c>
      <c r="L272" t="s">
        <v>32</v>
      </c>
      <c r="M272" t="s">
        <v>959</v>
      </c>
      <c r="N272" t="s">
        <v>960</v>
      </c>
      <c r="P272" t="s">
        <v>33</v>
      </c>
      <c r="Q272" t="s">
        <v>34</v>
      </c>
      <c r="S272" t="s">
        <v>33</v>
      </c>
      <c r="T272" t="s">
        <v>34</v>
      </c>
      <c r="V272" t="s">
        <v>33</v>
      </c>
      <c r="W272" t="s">
        <v>34</v>
      </c>
      <c r="Y272" t="s">
        <v>33</v>
      </c>
      <c r="Z272" t="s">
        <v>34</v>
      </c>
      <c r="AA272" t="s">
        <v>92</v>
      </c>
      <c r="AB272" t="s">
        <v>36</v>
      </c>
      <c r="AC272">
        <v>25050914</v>
      </c>
      <c r="AD272" t="s">
        <v>93</v>
      </c>
      <c r="AE272" t="s">
        <v>960</v>
      </c>
      <c r="AF272">
        <v>9978044714</v>
      </c>
      <c r="AG272">
        <v>1297545</v>
      </c>
      <c r="AH272" t="s">
        <v>566</v>
      </c>
      <c r="AI272" t="s">
        <v>34</v>
      </c>
    </row>
    <row r="273" spans="1:35" x14ac:dyDescent="0.3">
      <c r="A273" s="1">
        <v>45307.559074074074</v>
      </c>
      <c r="B273">
        <v>4</v>
      </c>
      <c r="C273">
        <v>1</v>
      </c>
      <c r="D273" t="s">
        <v>26</v>
      </c>
      <c r="E273" t="s">
        <v>764</v>
      </c>
      <c r="F273" t="s">
        <v>765</v>
      </c>
      <c r="G273" t="s">
        <v>41</v>
      </c>
      <c r="H273">
        <f>---0--9529</f>
        <v>9529</v>
      </c>
      <c r="I273">
        <v>0</v>
      </c>
      <c r="J273" t="s">
        <v>42</v>
      </c>
      <c r="K273" t="s">
        <v>43</v>
      </c>
      <c r="L273" t="s">
        <v>44</v>
      </c>
      <c r="M273" t="s">
        <v>764</v>
      </c>
      <c r="N273" t="s">
        <v>765</v>
      </c>
      <c r="P273" t="s">
        <v>33</v>
      </c>
      <c r="Q273" t="s">
        <v>34</v>
      </c>
      <c r="S273" t="s">
        <v>33</v>
      </c>
      <c r="T273" t="s">
        <v>34</v>
      </c>
      <c r="V273" t="s">
        <v>33</v>
      </c>
      <c r="W273" t="s">
        <v>34</v>
      </c>
      <c r="Y273" t="s">
        <v>33</v>
      </c>
      <c r="Z273" t="s">
        <v>34</v>
      </c>
      <c r="AA273" t="s">
        <v>632</v>
      </c>
      <c r="AB273" t="s">
        <v>36</v>
      </c>
      <c r="AC273">
        <v>74093350</v>
      </c>
      <c r="AD273" t="s">
        <v>46</v>
      </c>
      <c r="AE273" t="s">
        <v>765</v>
      </c>
      <c r="AF273">
        <v>795990586</v>
      </c>
      <c r="AG273">
        <v>1297546</v>
      </c>
      <c r="AH273" t="s">
        <v>38</v>
      </c>
      <c r="AI273" t="s">
        <v>34</v>
      </c>
    </row>
    <row r="274" spans="1:35" x14ac:dyDescent="0.3">
      <c r="A274" s="1">
        <v>45307.560243055559</v>
      </c>
      <c r="B274">
        <v>5</v>
      </c>
      <c r="C274">
        <v>1</v>
      </c>
      <c r="D274" t="s">
        <v>26</v>
      </c>
      <c r="E274" t="s">
        <v>961</v>
      </c>
      <c r="F274" t="s">
        <v>962</v>
      </c>
      <c r="G274" t="s">
        <v>41</v>
      </c>
      <c r="H274">
        <f>---0--6637</f>
        <v>6637</v>
      </c>
      <c r="I274">
        <v>0</v>
      </c>
      <c r="J274" t="s">
        <v>42</v>
      </c>
      <c r="K274" t="s">
        <v>43</v>
      </c>
      <c r="L274" t="s">
        <v>44</v>
      </c>
      <c r="M274" t="s">
        <v>961</v>
      </c>
      <c r="N274" t="s">
        <v>962</v>
      </c>
      <c r="P274" t="s">
        <v>33</v>
      </c>
      <c r="Q274" t="s">
        <v>34</v>
      </c>
      <c r="S274" t="s">
        <v>33</v>
      </c>
      <c r="T274" t="s">
        <v>34</v>
      </c>
      <c r="V274" t="s">
        <v>33</v>
      </c>
      <c r="W274" t="s">
        <v>34</v>
      </c>
      <c r="Y274" t="s">
        <v>33</v>
      </c>
      <c r="Z274" t="s">
        <v>34</v>
      </c>
      <c r="AA274" t="s">
        <v>963</v>
      </c>
      <c r="AB274" t="s">
        <v>36</v>
      </c>
      <c r="AC274">
        <v>56851407</v>
      </c>
      <c r="AD274" t="s">
        <v>86</v>
      </c>
      <c r="AE274" t="s">
        <v>962</v>
      </c>
      <c r="AF274">
        <v>131827720</v>
      </c>
      <c r="AG274">
        <v>1297547</v>
      </c>
      <c r="AH274" t="s">
        <v>38</v>
      </c>
      <c r="AI274" t="s">
        <v>34</v>
      </c>
    </row>
    <row r="275" spans="1:35" x14ac:dyDescent="0.3">
      <c r="A275" s="1">
        <v>45307.563310185185</v>
      </c>
      <c r="B275">
        <v>5</v>
      </c>
      <c r="C275">
        <v>1</v>
      </c>
      <c r="D275" t="s">
        <v>26</v>
      </c>
      <c r="E275" t="s">
        <v>964</v>
      </c>
      <c r="F275" t="s">
        <v>965</v>
      </c>
      <c r="G275" t="s">
        <v>50</v>
      </c>
      <c r="H275" t="s">
        <v>460</v>
      </c>
      <c r="I275">
        <v>0</v>
      </c>
      <c r="K275" t="s">
        <v>31</v>
      </c>
      <c r="L275" t="s">
        <v>32</v>
      </c>
      <c r="M275" t="s">
        <v>964</v>
      </c>
      <c r="N275" t="s">
        <v>965</v>
      </c>
      <c r="P275" t="s">
        <v>33</v>
      </c>
      <c r="Q275" t="s">
        <v>34</v>
      </c>
      <c r="S275" t="s">
        <v>33</v>
      </c>
      <c r="T275" t="s">
        <v>34</v>
      </c>
      <c r="V275" t="s">
        <v>33</v>
      </c>
      <c r="W275" t="s">
        <v>34</v>
      </c>
      <c r="Y275" t="s">
        <v>33</v>
      </c>
      <c r="Z275" t="s">
        <v>34</v>
      </c>
      <c r="AA275" t="s">
        <v>35</v>
      </c>
      <c r="AB275" t="s">
        <v>36</v>
      </c>
      <c r="AC275">
        <v>3324793</v>
      </c>
      <c r="AD275" t="s">
        <v>37</v>
      </c>
      <c r="AE275" t="s">
        <v>965</v>
      </c>
      <c r="AF275">
        <v>85671469</v>
      </c>
      <c r="AG275">
        <v>1297548</v>
      </c>
      <c r="AH275" t="s">
        <v>38</v>
      </c>
      <c r="AI275" t="s">
        <v>34</v>
      </c>
    </row>
    <row r="276" spans="1:35" x14ac:dyDescent="0.3">
      <c r="A276" s="1">
        <v>45307.567499999997</v>
      </c>
      <c r="B276">
        <v>5</v>
      </c>
      <c r="C276">
        <v>1</v>
      </c>
      <c r="D276" t="s">
        <v>26</v>
      </c>
      <c r="E276" t="s">
        <v>966</v>
      </c>
      <c r="F276" t="s">
        <v>967</v>
      </c>
      <c r="G276" t="s">
        <v>29</v>
      </c>
      <c r="H276" t="s">
        <v>968</v>
      </c>
      <c r="I276">
        <v>0</v>
      </c>
      <c r="K276" t="s">
        <v>31</v>
      </c>
      <c r="L276" t="s">
        <v>32</v>
      </c>
      <c r="M276" t="s">
        <v>966</v>
      </c>
      <c r="N276" t="s">
        <v>967</v>
      </c>
      <c r="P276" t="s">
        <v>33</v>
      </c>
      <c r="Q276" t="s">
        <v>34</v>
      </c>
      <c r="S276" t="s">
        <v>33</v>
      </c>
      <c r="T276" t="s">
        <v>34</v>
      </c>
      <c r="V276" t="s">
        <v>33</v>
      </c>
      <c r="W276" t="s">
        <v>34</v>
      </c>
      <c r="Y276" t="s">
        <v>33</v>
      </c>
      <c r="Z276" t="s">
        <v>34</v>
      </c>
      <c r="AA276" t="s">
        <v>35</v>
      </c>
      <c r="AB276" t="s">
        <v>36</v>
      </c>
      <c r="AC276">
        <v>3398637</v>
      </c>
      <c r="AD276" t="s">
        <v>37</v>
      </c>
      <c r="AE276" t="s">
        <v>967</v>
      </c>
      <c r="AF276">
        <v>85671469</v>
      </c>
      <c r="AG276">
        <v>1297549</v>
      </c>
      <c r="AH276" t="s">
        <v>343</v>
      </c>
      <c r="AI276" t="s">
        <v>34</v>
      </c>
    </row>
    <row r="277" spans="1:35" x14ac:dyDescent="0.3">
      <c r="A277" s="1">
        <v>45307.56758101852</v>
      </c>
      <c r="B277">
        <v>6</v>
      </c>
      <c r="C277">
        <v>1</v>
      </c>
      <c r="D277" t="s">
        <v>26</v>
      </c>
      <c r="E277" t="s">
        <v>969</v>
      </c>
      <c r="F277" t="s">
        <v>970</v>
      </c>
      <c r="G277" t="s">
        <v>90</v>
      </c>
      <c r="H277" t="s">
        <v>971</v>
      </c>
      <c r="I277">
        <v>0</v>
      </c>
      <c r="K277" t="s">
        <v>31</v>
      </c>
      <c r="L277" t="s">
        <v>32</v>
      </c>
      <c r="M277" t="s">
        <v>969</v>
      </c>
      <c r="N277" t="s">
        <v>970</v>
      </c>
      <c r="P277" t="s">
        <v>33</v>
      </c>
      <c r="Q277" t="s">
        <v>34</v>
      </c>
      <c r="S277" t="s">
        <v>33</v>
      </c>
      <c r="T277" t="s">
        <v>34</v>
      </c>
      <c r="V277" t="s">
        <v>33</v>
      </c>
      <c r="W277" t="s">
        <v>34</v>
      </c>
      <c r="Y277" t="s">
        <v>33</v>
      </c>
      <c r="Z277" t="s">
        <v>34</v>
      </c>
      <c r="AA277" t="s">
        <v>92</v>
      </c>
      <c r="AB277" t="s">
        <v>36</v>
      </c>
      <c r="AC277">
        <v>25706061</v>
      </c>
      <c r="AD277" t="s">
        <v>93</v>
      </c>
      <c r="AE277" t="s">
        <v>970</v>
      </c>
      <c r="AF277">
        <v>9978044714</v>
      </c>
      <c r="AG277">
        <v>1297550</v>
      </c>
      <c r="AH277" t="s">
        <v>972</v>
      </c>
      <c r="AI277" t="s">
        <v>34</v>
      </c>
    </row>
    <row r="278" spans="1:35" x14ac:dyDescent="0.3">
      <c r="A278" s="1">
        <v>45307.568807870368</v>
      </c>
      <c r="B278">
        <v>1</v>
      </c>
      <c r="C278">
        <v>1</v>
      </c>
      <c r="D278" t="s">
        <v>26</v>
      </c>
      <c r="E278" t="s">
        <v>973</v>
      </c>
      <c r="F278" t="s">
        <v>974</v>
      </c>
      <c r="G278" t="s">
        <v>41</v>
      </c>
      <c r="H278">
        <f>---0--9472</f>
        <v>9472</v>
      </c>
      <c r="I278">
        <v>0</v>
      </c>
      <c r="J278" t="s">
        <v>42</v>
      </c>
      <c r="K278" t="s">
        <v>43</v>
      </c>
      <c r="L278" t="s">
        <v>44</v>
      </c>
      <c r="M278" t="s">
        <v>973</v>
      </c>
      <c r="N278" t="s">
        <v>974</v>
      </c>
      <c r="P278" t="s">
        <v>33</v>
      </c>
      <c r="Q278" t="s">
        <v>34</v>
      </c>
      <c r="S278" t="s">
        <v>33</v>
      </c>
      <c r="T278" t="s">
        <v>34</v>
      </c>
      <c r="V278" t="s">
        <v>33</v>
      </c>
      <c r="W278" t="s">
        <v>34</v>
      </c>
      <c r="Y278" t="s">
        <v>33</v>
      </c>
      <c r="Z278" t="s">
        <v>34</v>
      </c>
      <c r="AA278" t="s">
        <v>975</v>
      </c>
      <c r="AB278" t="s">
        <v>36</v>
      </c>
      <c r="AC278">
        <v>74243786</v>
      </c>
      <c r="AD278" t="s">
        <v>46</v>
      </c>
      <c r="AE278" t="s">
        <v>974</v>
      </c>
      <c r="AF278">
        <v>795990586</v>
      </c>
      <c r="AG278">
        <v>1297551</v>
      </c>
      <c r="AH278" t="s">
        <v>38</v>
      </c>
      <c r="AI278" t="s">
        <v>34</v>
      </c>
    </row>
    <row r="279" spans="1:35" x14ac:dyDescent="0.3">
      <c r="A279" s="1">
        <v>45307.569212962961</v>
      </c>
      <c r="B279">
        <v>7</v>
      </c>
      <c r="C279">
        <v>2</v>
      </c>
      <c r="D279" t="s">
        <v>26</v>
      </c>
      <c r="E279" t="s">
        <v>976</v>
      </c>
      <c r="F279" t="s">
        <v>977</v>
      </c>
      <c r="G279" t="s">
        <v>41</v>
      </c>
      <c r="H279">
        <f>---0--378</f>
        <v>378</v>
      </c>
      <c r="I279">
        <v>0</v>
      </c>
      <c r="J279" t="s">
        <v>42</v>
      </c>
      <c r="K279" t="s">
        <v>43</v>
      </c>
      <c r="L279" t="s">
        <v>44</v>
      </c>
      <c r="M279" t="s">
        <v>976</v>
      </c>
      <c r="N279" t="s">
        <v>977</v>
      </c>
      <c r="P279" t="s">
        <v>33</v>
      </c>
      <c r="Q279" t="s">
        <v>34</v>
      </c>
      <c r="S279" t="s">
        <v>33</v>
      </c>
      <c r="T279" t="s">
        <v>34</v>
      </c>
      <c r="V279" t="s">
        <v>33</v>
      </c>
      <c r="W279" t="s">
        <v>34</v>
      </c>
      <c r="Y279" t="s">
        <v>33</v>
      </c>
      <c r="Z279" t="s">
        <v>34</v>
      </c>
      <c r="AA279" t="s">
        <v>978</v>
      </c>
      <c r="AB279" t="s">
        <v>36</v>
      </c>
      <c r="AC279">
        <v>3434287</v>
      </c>
      <c r="AD279" t="s">
        <v>979</v>
      </c>
      <c r="AE279" t="s">
        <v>977</v>
      </c>
      <c r="AF279">
        <v>85671469</v>
      </c>
      <c r="AG279">
        <v>1297552</v>
      </c>
      <c r="AH279" t="s">
        <v>38</v>
      </c>
      <c r="AI279" t="s">
        <v>34</v>
      </c>
    </row>
    <row r="280" spans="1:35" x14ac:dyDescent="0.3">
      <c r="A280" s="1">
        <v>45307.569502314815</v>
      </c>
      <c r="B280">
        <v>2</v>
      </c>
      <c r="C280">
        <v>1</v>
      </c>
      <c r="D280" t="s">
        <v>26</v>
      </c>
      <c r="E280" t="s">
        <v>980</v>
      </c>
      <c r="F280" t="s">
        <v>981</v>
      </c>
      <c r="G280" t="s">
        <v>29</v>
      </c>
      <c r="H280" t="s">
        <v>413</v>
      </c>
      <c r="I280">
        <v>0</v>
      </c>
      <c r="K280" t="s">
        <v>31</v>
      </c>
      <c r="L280" t="s">
        <v>32</v>
      </c>
      <c r="M280" t="s">
        <v>980</v>
      </c>
      <c r="N280" t="s">
        <v>981</v>
      </c>
      <c r="P280" t="s">
        <v>33</v>
      </c>
      <c r="Q280" t="s">
        <v>34</v>
      </c>
      <c r="S280" t="s">
        <v>33</v>
      </c>
      <c r="T280" t="s">
        <v>34</v>
      </c>
      <c r="V280" t="s">
        <v>33</v>
      </c>
      <c r="W280" t="s">
        <v>34</v>
      </c>
      <c r="Y280" t="s">
        <v>33</v>
      </c>
      <c r="Z280" t="s">
        <v>34</v>
      </c>
      <c r="AA280" t="s">
        <v>35</v>
      </c>
      <c r="AB280" t="s">
        <v>36</v>
      </c>
      <c r="AC280">
        <v>3440834</v>
      </c>
      <c r="AD280" t="s">
        <v>37</v>
      </c>
      <c r="AE280" t="s">
        <v>981</v>
      </c>
      <c r="AF280">
        <v>85671469</v>
      </c>
      <c r="AG280">
        <v>1297553</v>
      </c>
      <c r="AH280" t="s">
        <v>982</v>
      </c>
      <c r="AI280" t="s">
        <v>34</v>
      </c>
    </row>
    <row r="281" spans="1:35" x14ac:dyDescent="0.3">
      <c r="A281" s="1">
        <v>45307.574664351851</v>
      </c>
      <c r="B281">
        <v>5</v>
      </c>
      <c r="C281">
        <v>1</v>
      </c>
      <c r="D281" t="s">
        <v>26</v>
      </c>
      <c r="E281" t="s">
        <v>113</v>
      </c>
      <c r="F281" t="s">
        <v>114</v>
      </c>
      <c r="G281" t="s">
        <v>41</v>
      </c>
      <c r="H281">
        <f>---0--7976</f>
        <v>7976</v>
      </c>
      <c r="I281">
        <v>0</v>
      </c>
      <c r="J281" t="s">
        <v>42</v>
      </c>
      <c r="K281" t="s">
        <v>43</v>
      </c>
      <c r="L281" t="s">
        <v>44</v>
      </c>
      <c r="M281" t="s">
        <v>113</v>
      </c>
      <c r="N281" t="s">
        <v>114</v>
      </c>
      <c r="P281" t="s">
        <v>33</v>
      </c>
      <c r="Q281" t="s">
        <v>34</v>
      </c>
      <c r="S281" t="s">
        <v>33</v>
      </c>
      <c r="T281" t="s">
        <v>34</v>
      </c>
      <c r="V281" t="s">
        <v>33</v>
      </c>
      <c r="W281" t="s">
        <v>34</v>
      </c>
      <c r="Y281" t="s">
        <v>33</v>
      </c>
      <c r="Z281" t="s">
        <v>34</v>
      </c>
      <c r="AA281" t="s">
        <v>983</v>
      </c>
      <c r="AB281" t="s">
        <v>36</v>
      </c>
      <c r="AC281">
        <v>30028033</v>
      </c>
      <c r="AD281" t="s">
        <v>984</v>
      </c>
      <c r="AE281" t="s">
        <v>114</v>
      </c>
      <c r="AF281">
        <v>76598102</v>
      </c>
      <c r="AG281">
        <v>1297554</v>
      </c>
      <c r="AH281" t="s">
        <v>38</v>
      </c>
      <c r="AI281" t="s">
        <v>34</v>
      </c>
    </row>
    <row r="282" spans="1:35" x14ac:dyDescent="0.3">
      <c r="A282" s="1">
        <v>45307.575775462959</v>
      </c>
      <c r="B282">
        <v>5</v>
      </c>
      <c r="C282">
        <v>1</v>
      </c>
      <c r="D282" t="s">
        <v>26</v>
      </c>
      <c r="E282" t="s">
        <v>985</v>
      </c>
      <c r="F282" t="s">
        <v>986</v>
      </c>
      <c r="G282" t="s">
        <v>41</v>
      </c>
      <c r="H282">
        <f>---0--3475</f>
        <v>3475</v>
      </c>
      <c r="I282">
        <v>0</v>
      </c>
      <c r="J282" t="s">
        <v>42</v>
      </c>
      <c r="K282" t="s">
        <v>43</v>
      </c>
      <c r="L282" t="s">
        <v>202</v>
      </c>
      <c r="M282" t="s">
        <v>985</v>
      </c>
      <c r="N282" t="s">
        <v>986</v>
      </c>
      <c r="P282" t="s">
        <v>33</v>
      </c>
      <c r="Q282" t="s">
        <v>34</v>
      </c>
      <c r="S282" t="s">
        <v>33</v>
      </c>
      <c r="T282" t="s">
        <v>34</v>
      </c>
      <c r="V282" t="s">
        <v>33</v>
      </c>
      <c r="W282" t="s">
        <v>34</v>
      </c>
      <c r="Y282" t="s">
        <v>33</v>
      </c>
      <c r="Z282" t="s">
        <v>34</v>
      </c>
      <c r="AB282" t="s">
        <v>36</v>
      </c>
      <c r="AE282" t="s">
        <v>34</v>
      </c>
      <c r="AG282">
        <v>1297555</v>
      </c>
      <c r="AH282" t="s">
        <v>38</v>
      </c>
      <c r="AI282" t="s">
        <v>34</v>
      </c>
    </row>
    <row r="283" spans="1:35" x14ac:dyDescent="0.3">
      <c r="A283" s="1">
        <v>45307.578194444446</v>
      </c>
      <c r="B283">
        <v>8</v>
      </c>
      <c r="C283">
        <v>2</v>
      </c>
      <c r="D283" t="s">
        <v>26</v>
      </c>
      <c r="E283" t="s">
        <v>987</v>
      </c>
      <c r="F283" t="s">
        <v>988</v>
      </c>
      <c r="G283" t="s">
        <v>50</v>
      </c>
      <c r="H283" t="s">
        <v>989</v>
      </c>
      <c r="I283">
        <v>0</v>
      </c>
      <c r="K283" t="s">
        <v>31</v>
      </c>
      <c r="L283" t="s">
        <v>32</v>
      </c>
      <c r="M283" t="s">
        <v>987</v>
      </c>
      <c r="N283" t="s">
        <v>988</v>
      </c>
      <c r="P283" t="s">
        <v>33</v>
      </c>
      <c r="Q283" t="s">
        <v>34</v>
      </c>
      <c r="S283" t="s">
        <v>33</v>
      </c>
      <c r="T283" t="s">
        <v>34</v>
      </c>
      <c r="V283" t="s">
        <v>33</v>
      </c>
      <c r="W283" t="s">
        <v>34</v>
      </c>
      <c r="Y283" t="s">
        <v>33</v>
      </c>
      <c r="Z283" t="s">
        <v>34</v>
      </c>
      <c r="AA283" t="s">
        <v>35</v>
      </c>
      <c r="AB283" t="s">
        <v>36</v>
      </c>
      <c r="AC283">
        <v>3594170</v>
      </c>
      <c r="AD283" t="s">
        <v>37</v>
      </c>
      <c r="AE283" t="s">
        <v>988</v>
      </c>
      <c r="AF283">
        <v>85671469</v>
      </c>
      <c r="AG283">
        <v>1297556</v>
      </c>
      <c r="AH283" t="s">
        <v>38</v>
      </c>
      <c r="AI283" t="s">
        <v>34</v>
      </c>
    </row>
    <row r="284" spans="1:35" x14ac:dyDescent="0.3">
      <c r="A284" s="1">
        <v>45307.579571759263</v>
      </c>
      <c r="B284">
        <v>7</v>
      </c>
      <c r="C284">
        <v>2</v>
      </c>
      <c r="D284" t="s">
        <v>26</v>
      </c>
      <c r="E284" t="s">
        <v>990</v>
      </c>
      <c r="F284" t="s">
        <v>991</v>
      </c>
      <c r="G284" t="s">
        <v>73</v>
      </c>
      <c r="H284" t="s">
        <v>992</v>
      </c>
      <c r="I284">
        <v>0</v>
      </c>
      <c r="J284" t="s">
        <v>993</v>
      </c>
      <c r="K284" t="s">
        <v>31</v>
      </c>
      <c r="L284" t="s">
        <v>44</v>
      </c>
      <c r="M284" t="s">
        <v>990</v>
      </c>
      <c r="N284" t="s">
        <v>991</v>
      </c>
      <c r="P284" t="s">
        <v>33</v>
      </c>
      <c r="Q284" t="s">
        <v>34</v>
      </c>
      <c r="S284" t="s">
        <v>33</v>
      </c>
      <c r="T284" t="s">
        <v>34</v>
      </c>
      <c r="V284" t="s">
        <v>33</v>
      </c>
      <c r="W284" t="s">
        <v>34</v>
      </c>
      <c r="Y284" t="s">
        <v>33</v>
      </c>
      <c r="Z284" t="s">
        <v>34</v>
      </c>
      <c r="AA284" t="s">
        <v>137</v>
      </c>
      <c r="AB284" t="s">
        <v>36</v>
      </c>
      <c r="AC284">
        <v>3608346</v>
      </c>
      <c r="AD284" t="s">
        <v>138</v>
      </c>
      <c r="AE284" t="s">
        <v>991</v>
      </c>
      <c r="AF284">
        <v>85671469</v>
      </c>
      <c r="AG284">
        <v>1297557</v>
      </c>
      <c r="AH284" t="s">
        <v>994</v>
      </c>
      <c r="AI284" t="s">
        <v>34</v>
      </c>
    </row>
    <row r="285" spans="1:35" x14ac:dyDescent="0.3">
      <c r="A285" s="1">
        <v>45307.580289351848</v>
      </c>
      <c r="B285">
        <v>6</v>
      </c>
      <c r="C285">
        <v>1</v>
      </c>
      <c r="D285" t="s">
        <v>26</v>
      </c>
      <c r="E285" t="s">
        <v>995</v>
      </c>
      <c r="F285" t="s">
        <v>996</v>
      </c>
      <c r="G285" t="s">
        <v>131</v>
      </c>
      <c r="H285" t="s">
        <v>997</v>
      </c>
      <c r="I285">
        <v>0</v>
      </c>
      <c r="K285" t="s">
        <v>31</v>
      </c>
      <c r="L285" t="s">
        <v>32</v>
      </c>
      <c r="M285" t="s">
        <v>995</v>
      </c>
      <c r="N285" t="s">
        <v>996</v>
      </c>
      <c r="P285" t="s">
        <v>33</v>
      </c>
      <c r="Q285" t="s">
        <v>34</v>
      </c>
      <c r="S285" t="s">
        <v>33</v>
      </c>
      <c r="T285" t="s">
        <v>34</v>
      </c>
      <c r="V285" t="s">
        <v>33</v>
      </c>
      <c r="W285" t="s">
        <v>34</v>
      </c>
      <c r="Y285" t="s">
        <v>33</v>
      </c>
      <c r="Z285" t="s">
        <v>34</v>
      </c>
      <c r="AA285" t="s">
        <v>35</v>
      </c>
      <c r="AB285" t="s">
        <v>36</v>
      </c>
      <c r="AC285">
        <v>3632261</v>
      </c>
      <c r="AD285" t="s">
        <v>37</v>
      </c>
      <c r="AE285" t="s">
        <v>996</v>
      </c>
      <c r="AF285">
        <v>85671469</v>
      </c>
      <c r="AG285">
        <v>1297558</v>
      </c>
      <c r="AH285" t="s">
        <v>150</v>
      </c>
      <c r="AI285" t="s">
        <v>34</v>
      </c>
    </row>
    <row r="286" spans="1:35" x14ac:dyDescent="0.3">
      <c r="A286" s="1">
        <v>45307.580335648148</v>
      </c>
      <c r="B286">
        <v>5</v>
      </c>
      <c r="C286">
        <v>1</v>
      </c>
      <c r="D286" t="s">
        <v>26</v>
      </c>
      <c r="E286" t="s">
        <v>998</v>
      </c>
      <c r="F286" t="s">
        <v>999</v>
      </c>
      <c r="G286" t="s">
        <v>41</v>
      </c>
      <c r="H286">
        <f>---0--9709</f>
        <v>9709</v>
      </c>
      <c r="I286">
        <v>0</v>
      </c>
      <c r="J286" t="s">
        <v>42</v>
      </c>
      <c r="K286" t="s">
        <v>43</v>
      </c>
      <c r="L286" t="s">
        <v>44</v>
      </c>
      <c r="M286" t="s">
        <v>998</v>
      </c>
      <c r="N286" t="s">
        <v>999</v>
      </c>
      <c r="P286" t="s">
        <v>33</v>
      </c>
      <c r="Q286" t="s">
        <v>34</v>
      </c>
      <c r="S286" t="s">
        <v>33</v>
      </c>
      <c r="T286" t="s">
        <v>34</v>
      </c>
      <c r="V286" t="s">
        <v>33</v>
      </c>
      <c r="W286" t="s">
        <v>34</v>
      </c>
      <c r="Y286" t="s">
        <v>33</v>
      </c>
      <c r="Z286" t="s">
        <v>34</v>
      </c>
      <c r="AA286" t="s">
        <v>1000</v>
      </c>
      <c r="AB286" t="s">
        <v>36</v>
      </c>
      <c r="AC286">
        <v>74422176</v>
      </c>
      <c r="AD286" t="s">
        <v>58</v>
      </c>
      <c r="AE286" t="s">
        <v>999</v>
      </c>
      <c r="AF286">
        <v>795990586</v>
      </c>
      <c r="AG286">
        <v>1297559</v>
      </c>
      <c r="AH286" t="s">
        <v>1001</v>
      </c>
      <c r="AI286" t="s">
        <v>34</v>
      </c>
    </row>
    <row r="287" spans="1:35" x14ac:dyDescent="0.3">
      <c r="A287" s="1">
        <v>45307.582557870373</v>
      </c>
      <c r="B287">
        <v>1</v>
      </c>
      <c r="C287">
        <v>1</v>
      </c>
      <c r="D287" t="s">
        <v>1002</v>
      </c>
      <c r="E287" t="s">
        <v>1003</v>
      </c>
      <c r="F287" t="s">
        <v>1004</v>
      </c>
      <c r="G287" t="s">
        <v>1005</v>
      </c>
      <c r="H287" t="s">
        <v>1006</v>
      </c>
      <c r="I287">
        <v>0</v>
      </c>
      <c r="J287" t="s">
        <v>1007</v>
      </c>
      <c r="K287" t="s">
        <v>31</v>
      </c>
      <c r="L287" t="s">
        <v>44</v>
      </c>
      <c r="M287" t="s">
        <v>1003</v>
      </c>
      <c r="N287" t="s">
        <v>1004</v>
      </c>
      <c r="P287" t="s">
        <v>33</v>
      </c>
      <c r="Q287" t="s">
        <v>34</v>
      </c>
      <c r="S287" t="s">
        <v>33</v>
      </c>
      <c r="T287" t="s">
        <v>34</v>
      </c>
      <c r="V287" t="s">
        <v>33</v>
      </c>
      <c r="W287" t="s">
        <v>34</v>
      </c>
      <c r="Y287" t="s">
        <v>33</v>
      </c>
      <c r="Z287" t="s">
        <v>34</v>
      </c>
      <c r="AA287" t="s">
        <v>662</v>
      </c>
      <c r="AB287" t="s">
        <v>36</v>
      </c>
      <c r="AC287">
        <v>30038689</v>
      </c>
      <c r="AD287" t="s">
        <v>663</v>
      </c>
      <c r="AE287" t="s">
        <v>1004</v>
      </c>
      <c r="AF287">
        <v>76598102</v>
      </c>
      <c r="AG287">
        <v>1297560</v>
      </c>
      <c r="AH287" t="s">
        <v>629</v>
      </c>
      <c r="AI287" t="s">
        <v>34</v>
      </c>
    </row>
    <row r="288" spans="1:35" x14ac:dyDescent="0.3">
      <c r="A288" s="1">
        <v>45307.582916666666</v>
      </c>
      <c r="B288">
        <v>8</v>
      </c>
      <c r="C288">
        <v>2</v>
      </c>
      <c r="D288" t="s">
        <v>26</v>
      </c>
      <c r="E288" t="s">
        <v>1008</v>
      </c>
      <c r="F288" t="s">
        <v>1009</v>
      </c>
      <c r="G288" t="s">
        <v>41</v>
      </c>
      <c r="H288">
        <f>---0--6241</f>
        <v>6241</v>
      </c>
      <c r="I288">
        <v>0</v>
      </c>
      <c r="J288" t="s">
        <v>42</v>
      </c>
      <c r="K288" t="s">
        <v>43</v>
      </c>
      <c r="L288" t="s">
        <v>44</v>
      </c>
      <c r="M288" t="s">
        <v>1008</v>
      </c>
      <c r="N288" t="s">
        <v>1009</v>
      </c>
      <c r="P288" t="s">
        <v>33</v>
      </c>
      <c r="Q288" t="s">
        <v>34</v>
      </c>
      <c r="S288" t="s">
        <v>33</v>
      </c>
      <c r="T288" t="s">
        <v>34</v>
      </c>
      <c r="V288" t="s">
        <v>33</v>
      </c>
      <c r="W288" t="s">
        <v>34</v>
      </c>
      <c r="Y288" t="s">
        <v>33</v>
      </c>
      <c r="Z288" t="s">
        <v>34</v>
      </c>
      <c r="AA288" t="s">
        <v>1010</v>
      </c>
      <c r="AB288" t="s">
        <v>36</v>
      </c>
      <c r="AC288">
        <v>3674730</v>
      </c>
      <c r="AD288" t="s">
        <v>138</v>
      </c>
      <c r="AE288" t="s">
        <v>1009</v>
      </c>
      <c r="AF288">
        <v>85671469</v>
      </c>
      <c r="AG288">
        <v>1297561</v>
      </c>
      <c r="AH288" t="s">
        <v>38</v>
      </c>
      <c r="AI288" t="s">
        <v>34</v>
      </c>
    </row>
    <row r="289" spans="1:35" x14ac:dyDescent="0.3">
      <c r="A289" s="1">
        <v>45307.583032407405</v>
      </c>
      <c r="B289">
        <v>6</v>
      </c>
      <c r="C289">
        <v>1</v>
      </c>
      <c r="D289" t="s">
        <v>26</v>
      </c>
      <c r="E289" t="s">
        <v>1011</v>
      </c>
      <c r="F289" t="s">
        <v>1012</v>
      </c>
      <c r="G289" t="s">
        <v>41</v>
      </c>
      <c r="H289">
        <f>---0--9038</f>
        <v>9038</v>
      </c>
      <c r="I289">
        <v>0</v>
      </c>
      <c r="J289" t="s">
        <v>42</v>
      </c>
      <c r="K289" t="s">
        <v>43</v>
      </c>
      <c r="L289" t="s">
        <v>44</v>
      </c>
      <c r="M289" t="s">
        <v>1011</v>
      </c>
      <c r="N289" t="s">
        <v>1012</v>
      </c>
      <c r="P289" t="s">
        <v>33</v>
      </c>
      <c r="Q289" t="s">
        <v>34</v>
      </c>
      <c r="S289" t="s">
        <v>33</v>
      </c>
      <c r="T289" t="s">
        <v>34</v>
      </c>
      <c r="V289" t="s">
        <v>33</v>
      </c>
      <c r="W289" t="s">
        <v>34</v>
      </c>
      <c r="Y289" t="s">
        <v>33</v>
      </c>
      <c r="Z289" t="s">
        <v>34</v>
      </c>
      <c r="AA289" t="s">
        <v>81</v>
      </c>
      <c r="AB289" t="s">
        <v>36</v>
      </c>
      <c r="AC289">
        <v>98297098</v>
      </c>
      <c r="AD289" t="s">
        <v>82</v>
      </c>
      <c r="AE289" t="s">
        <v>1012</v>
      </c>
      <c r="AF289">
        <v>156704864</v>
      </c>
      <c r="AG289">
        <v>1297562</v>
      </c>
      <c r="AH289" t="s">
        <v>38</v>
      </c>
      <c r="AI289" t="s">
        <v>34</v>
      </c>
    </row>
    <row r="290" spans="1:35" x14ac:dyDescent="0.3">
      <c r="A290" s="1">
        <v>45307.584756944445</v>
      </c>
      <c r="B290">
        <v>5</v>
      </c>
      <c r="C290">
        <v>1</v>
      </c>
      <c r="D290" t="s">
        <v>26</v>
      </c>
      <c r="E290" t="s">
        <v>764</v>
      </c>
      <c r="F290" t="s">
        <v>765</v>
      </c>
      <c r="G290" t="s">
        <v>41</v>
      </c>
      <c r="H290">
        <f>---0--9966</f>
        <v>9966</v>
      </c>
      <c r="I290">
        <v>0</v>
      </c>
      <c r="J290" t="s">
        <v>42</v>
      </c>
      <c r="K290" t="s">
        <v>43</v>
      </c>
      <c r="L290" t="s">
        <v>44</v>
      </c>
      <c r="M290" t="s">
        <v>764</v>
      </c>
      <c r="N290" t="s">
        <v>765</v>
      </c>
      <c r="P290" t="s">
        <v>33</v>
      </c>
      <c r="Q290" t="s">
        <v>34</v>
      </c>
      <c r="S290" t="s">
        <v>33</v>
      </c>
      <c r="T290" t="s">
        <v>34</v>
      </c>
      <c r="V290" t="s">
        <v>33</v>
      </c>
      <c r="W290" t="s">
        <v>34</v>
      </c>
      <c r="Y290" t="s">
        <v>33</v>
      </c>
      <c r="Z290" t="s">
        <v>34</v>
      </c>
      <c r="AA290" t="s">
        <v>651</v>
      </c>
      <c r="AB290" t="s">
        <v>36</v>
      </c>
      <c r="AC290">
        <v>30048783</v>
      </c>
      <c r="AD290" t="s">
        <v>652</v>
      </c>
      <c r="AE290" t="s">
        <v>765</v>
      </c>
      <c r="AF290">
        <v>76598102</v>
      </c>
      <c r="AG290">
        <v>1297563</v>
      </c>
      <c r="AH290" t="s">
        <v>603</v>
      </c>
      <c r="AI290" t="s">
        <v>34</v>
      </c>
    </row>
    <row r="291" spans="1:35" x14ac:dyDescent="0.3">
      <c r="A291" s="1">
        <v>45307.585370370369</v>
      </c>
      <c r="B291">
        <v>8</v>
      </c>
      <c r="C291">
        <v>2</v>
      </c>
      <c r="D291" t="s">
        <v>26</v>
      </c>
      <c r="E291" t="s">
        <v>1013</v>
      </c>
      <c r="F291" t="s">
        <v>1014</v>
      </c>
      <c r="G291" t="s">
        <v>41</v>
      </c>
      <c r="H291">
        <f>---0--1858</f>
        <v>1858</v>
      </c>
      <c r="I291">
        <v>0</v>
      </c>
      <c r="J291" t="s">
        <v>42</v>
      </c>
      <c r="K291" t="s">
        <v>43</v>
      </c>
      <c r="L291" t="s">
        <v>44</v>
      </c>
      <c r="M291" t="s">
        <v>1013</v>
      </c>
      <c r="N291" t="s">
        <v>1014</v>
      </c>
      <c r="P291" t="s">
        <v>33</v>
      </c>
      <c r="Q291" t="s">
        <v>34</v>
      </c>
      <c r="S291" t="s">
        <v>33</v>
      </c>
      <c r="T291" t="s">
        <v>34</v>
      </c>
      <c r="V291" t="s">
        <v>33</v>
      </c>
      <c r="W291" t="s">
        <v>34</v>
      </c>
      <c r="Y291" t="s">
        <v>33</v>
      </c>
      <c r="Z291" t="s">
        <v>34</v>
      </c>
      <c r="AA291" t="s">
        <v>1015</v>
      </c>
      <c r="AB291" t="s">
        <v>36</v>
      </c>
      <c r="AC291">
        <v>30037847</v>
      </c>
      <c r="AD291" t="s">
        <v>652</v>
      </c>
      <c r="AE291" t="s">
        <v>1014</v>
      </c>
      <c r="AF291">
        <v>76598102</v>
      </c>
      <c r="AG291">
        <v>1297564</v>
      </c>
      <c r="AH291" t="s">
        <v>861</v>
      </c>
      <c r="AI291" t="s">
        <v>34</v>
      </c>
    </row>
    <row r="292" spans="1:35" x14ac:dyDescent="0.3">
      <c r="A292" s="1">
        <v>45307.585636574076</v>
      </c>
      <c r="B292">
        <v>3</v>
      </c>
      <c r="C292">
        <v>1</v>
      </c>
      <c r="D292" t="s">
        <v>26</v>
      </c>
      <c r="E292" t="s">
        <v>113</v>
      </c>
      <c r="F292" t="s">
        <v>114</v>
      </c>
      <c r="G292" t="s">
        <v>41</v>
      </c>
      <c r="H292">
        <f>---0--9389</f>
        <v>9389</v>
      </c>
      <c r="I292">
        <v>0</v>
      </c>
      <c r="J292" t="s">
        <v>42</v>
      </c>
      <c r="K292" t="s">
        <v>43</v>
      </c>
      <c r="L292" t="s">
        <v>44</v>
      </c>
      <c r="M292" t="s">
        <v>113</v>
      </c>
      <c r="N292" t="s">
        <v>114</v>
      </c>
      <c r="P292" t="s">
        <v>33</v>
      </c>
      <c r="Q292" t="s">
        <v>34</v>
      </c>
      <c r="S292" t="s">
        <v>33</v>
      </c>
      <c r="T292" t="s">
        <v>34</v>
      </c>
      <c r="V292" t="s">
        <v>33</v>
      </c>
      <c r="W292" t="s">
        <v>34</v>
      </c>
      <c r="Y292" t="s">
        <v>33</v>
      </c>
      <c r="Z292" t="s">
        <v>34</v>
      </c>
      <c r="AA292" t="s">
        <v>1016</v>
      </c>
      <c r="AB292" t="s">
        <v>36</v>
      </c>
      <c r="AC292">
        <v>103352</v>
      </c>
      <c r="AD292" t="s">
        <v>77</v>
      </c>
      <c r="AE292" t="s">
        <v>114</v>
      </c>
      <c r="AF292">
        <v>870021815</v>
      </c>
      <c r="AG292">
        <v>1297565</v>
      </c>
      <c r="AH292" t="s">
        <v>1017</v>
      </c>
      <c r="AI292" t="s">
        <v>34</v>
      </c>
    </row>
    <row r="293" spans="1:35" x14ac:dyDescent="0.3">
      <c r="A293" s="1">
        <v>45307.586342592593</v>
      </c>
      <c r="B293">
        <v>7</v>
      </c>
      <c r="C293">
        <v>2</v>
      </c>
      <c r="D293" t="s">
        <v>26</v>
      </c>
      <c r="E293" t="s">
        <v>1018</v>
      </c>
      <c r="F293" t="s">
        <v>1019</v>
      </c>
      <c r="G293" t="s">
        <v>41</v>
      </c>
      <c r="H293">
        <f>---0--6567</f>
        <v>6567</v>
      </c>
      <c r="I293">
        <v>0</v>
      </c>
      <c r="J293" t="s">
        <v>42</v>
      </c>
      <c r="K293" t="s">
        <v>43</v>
      </c>
      <c r="L293" t="s">
        <v>44</v>
      </c>
      <c r="M293" t="s">
        <v>1018</v>
      </c>
      <c r="N293" t="s">
        <v>1019</v>
      </c>
      <c r="P293" t="s">
        <v>33</v>
      </c>
      <c r="Q293" t="s">
        <v>34</v>
      </c>
      <c r="S293" t="s">
        <v>33</v>
      </c>
      <c r="T293" t="s">
        <v>34</v>
      </c>
      <c r="V293" t="s">
        <v>33</v>
      </c>
      <c r="W293" t="s">
        <v>34</v>
      </c>
      <c r="Y293" t="s">
        <v>33</v>
      </c>
      <c r="Z293" t="s">
        <v>34</v>
      </c>
      <c r="AA293" t="s">
        <v>1020</v>
      </c>
      <c r="AB293" t="s">
        <v>36</v>
      </c>
      <c r="AC293">
        <v>18445907</v>
      </c>
      <c r="AD293" t="s">
        <v>1021</v>
      </c>
      <c r="AE293" t="s">
        <v>1019</v>
      </c>
      <c r="AF293">
        <v>978632586</v>
      </c>
      <c r="AG293">
        <v>1297566</v>
      </c>
      <c r="AH293" t="s">
        <v>38</v>
      </c>
      <c r="AI293" t="s">
        <v>34</v>
      </c>
    </row>
    <row r="294" spans="1:35" x14ac:dyDescent="0.3">
      <c r="A294" s="1">
        <v>45307.589525462965</v>
      </c>
      <c r="B294">
        <v>8</v>
      </c>
      <c r="C294">
        <v>2</v>
      </c>
      <c r="D294" t="s">
        <v>26</v>
      </c>
      <c r="E294" t="s">
        <v>1022</v>
      </c>
      <c r="F294" t="s">
        <v>1023</v>
      </c>
      <c r="G294" t="s">
        <v>29</v>
      </c>
      <c r="H294" t="s">
        <v>1024</v>
      </c>
      <c r="I294">
        <v>0</v>
      </c>
      <c r="K294" t="s">
        <v>31</v>
      </c>
      <c r="L294" t="s">
        <v>32</v>
      </c>
      <c r="M294" t="s">
        <v>1022</v>
      </c>
      <c r="N294" t="s">
        <v>1023</v>
      </c>
      <c r="P294" t="s">
        <v>33</v>
      </c>
      <c r="Q294" t="s">
        <v>34</v>
      </c>
      <c r="S294" t="s">
        <v>33</v>
      </c>
      <c r="T294" t="s">
        <v>34</v>
      </c>
      <c r="V294" t="s">
        <v>33</v>
      </c>
      <c r="W294" t="s">
        <v>34</v>
      </c>
      <c r="Y294" t="s">
        <v>33</v>
      </c>
      <c r="Z294" t="s">
        <v>34</v>
      </c>
      <c r="AA294" t="s">
        <v>35</v>
      </c>
      <c r="AB294" t="s">
        <v>36</v>
      </c>
      <c r="AC294">
        <v>3793052</v>
      </c>
      <c r="AD294" t="s">
        <v>37</v>
      </c>
      <c r="AE294" t="s">
        <v>1023</v>
      </c>
      <c r="AF294">
        <v>85671469</v>
      </c>
      <c r="AG294">
        <v>1297567</v>
      </c>
      <c r="AH294" t="s">
        <v>38</v>
      </c>
      <c r="AI294" t="s">
        <v>34</v>
      </c>
    </row>
    <row r="295" spans="1:35" x14ac:dyDescent="0.3">
      <c r="A295" s="1">
        <v>45307.591574074075</v>
      </c>
      <c r="B295">
        <v>8</v>
      </c>
      <c r="C295">
        <v>2</v>
      </c>
      <c r="D295" t="s">
        <v>26</v>
      </c>
      <c r="E295" t="s">
        <v>1025</v>
      </c>
      <c r="F295" t="s">
        <v>1026</v>
      </c>
      <c r="G295" t="s">
        <v>41</v>
      </c>
      <c r="H295">
        <f>---0--2550</f>
        <v>2550</v>
      </c>
      <c r="I295">
        <v>0</v>
      </c>
      <c r="J295" t="s">
        <v>42</v>
      </c>
      <c r="K295" t="s">
        <v>43</v>
      </c>
      <c r="L295" t="s">
        <v>44</v>
      </c>
      <c r="M295" t="s">
        <v>1025</v>
      </c>
      <c r="N295" t="s">
        <v>1026</v>
      </c>
      <c r="P295" t="s">
        <v>33</v>
      </c>
      <c r="Q295" t="s">
        <v>34</v>
      </c>
      <c r="S295" t="s">
        <v>33</v>
      </c>
      <c r="T295" t="s">
        <v>34</v>
      </c>
      <c r="V295" t="s">
        <v>33</v>
      </c>
      <c r="W295" t="s">
        <v>34</v>
      </c>
      <c r="Y295" t="s">
        <v>33</v>
      </c>
      <c r="Z295" t="s">
        <v>34</v>
      </c>
      <c r="AA295" t="s">
        <v>703</v>
      </c>
      <c r="AB295" t="s">
        <v>36</v>
      </c>
      <c r="AC295">
        <v>74587127</v>
      </c>
      <c r="AD295" t="s">
        <v>108</v>
      </c>
      <c r="AE295" t="s">
        <v>1026</v>
      </c>
      <c r="AF295">
        <v>795990586</v>
      </c>
      <c r="AG295">
        <v>1297568</v>
      </c>
      <c r="AH295" t="s">
        <v>1027</v>
      </c>
      <c r="AI295" t="s">
        <v>34</v>
      </c>
    </row>
    <row r="296" spans="1:35" x14ac:dyDescent="0.3">
      <c r="A296" s="1">
        <v>45307.597905092596</v>
      </c>
      <c r="B296">
        <v>8</v>
      </c>
      <c r="C296">
        <v>2</v>
      </c>
      <c r="D296" t="s">
        <v>26</v>
      </c>
      <c r="E296" t="s">
        <v>729</v>
      </c>
      <c r="F296" t="s">
        <v>730</v>
      </c>
      <c r="G296" t="s">
        <v>41</v>
      </c>
      <c r="H296">
        <f>---0--1841</f>
        <v>1841</v>
      </c>
      <c r="I296">
        <v>0</v>
      </c>
      <c r="J296" t="s">
        <v>42</v>
      </c>
      <c r="K296" t="s">
        <v>43</v>
      </c>
      <c r="L296" t="s">
        <v>44</v>
      </c>
      <c r="M296" t="s">
        <v>729</v>
      </c>
      <c r="N296" t="s">
        <v>730</v>
      </c>
      <c r="P296" t="s">
        <v>33</v>
      </c>
      <c r="Q296" t="s">
        <v>34</v>
      </c>
      <c r="S296" t="s">
        <v>33</v>
      </c>
      <c r="T296" t="s">
        <v>34</v>
      </c>
      <c r="V296" t="s">
        <v>33</v>
      </c>
      <c r="W296" t="s">
        <v>34</v>
      </c>
      <c r="Y296" t="s">
        <v>33</v>
      </c>
      <c r="Z296" t="s">
        <v>34</v>
      </c>
      <c r="AA296" t="s">
        <v>832</v>
      </c>
      <c r="AB296" t="s">
        <v>36</v>
      </c>
      <c r="AC296">
        <v>57428758</v>
      </c>
      <c r="AD296" t="s">
        <v>67</v>
      </c>
      <c r="AE296" t="s">
        <v>730</v>
      </c>
      <c r="AF296">
        <v>131827720</v>
      </c>
      <c r="AG296">
        <v>1297569</v>
      </c>
      <c r="AH296" t="s">
        <v>38</v>
      </c>
      <c r="AI296" t="s">
        <v>34</v>
      </c>
    </row>
    <row r="297" spans="1:35" x14ac:dyDescent="0.3">
      <c r="A297" s="1">
        <v>45307.600034722222</v>
      </c>
      <c r="B297">
        <v>8</v>
      </c>
      <c r="C297">
        <v>2</v>
      </c>
      <c r="D297" t="s">
        <v>26</v>
      </c>
      <c r="E297" t="s">
        <v>1028</v>
      </c>
      <c r="F297" t="s">
        <v>1029</v>
      </c>
      <c r="G297" t="s">
        <v>41</v>
      </c>
      <c r="H297">
        <f>---0--6702</f>
        <v>6702</v>
      </c>
      <c r="I297">
        <v>0</v>
      </c>
      <c r="J297" t="s">
        <v>42</v>
      </c>
      <c r="K297" t="s">
        <v>43</v>
      </c>
      <c r="L297" t="s">
        <v>44</v>
      </c>
      <c r="M297" t="s">
        <v>1028</v>
      </c>
      <c r="N297" t="s">
        <v>1029</v>
      </c>
      <c r="P297" t="s">
        <v>33</v>
      </c>
      <c r="Q297" t="s">
        <v>34</v>
      </c>
      <c r="S297" t="s">
        <v>33</v>
      </c>
      <c r="T297" t="s">
        <v>34</v>
      </c>
      <c r="V297" t="s">
        <v>33</v>
      </c>
      <c r="W297" t="s">
        <v>34</v>
      </c>
      <c r="Y297" t="s">
        <v>33</v>
      </c>
      <c r="Z297" t="s">
        <v>34</v>
      </c>
      <c r="AA297" t="s">
        <v>1030</v>
      </c>
      <c r="AB297" t="s">
        <v>36</v>
      </c>
      <c r="AC297">
        <v>631603</v>
      </c>
      <c r="AD297" t="s">
        <v>1031</v>
      </c>
      <c r="AE297" t="s">
        <v>1029</v>
      </c>
      <c r="AF297">
        <v>870021815</v>
      </c>
      <c r="AG297">
        <v>1297570</v>
      </c>
      <c r="AH297" t="s">
        <v>1032</v>
      </c>
      <c r="AI297" t="s">
        <v>34</v>
      </c>
    </row>
    <row r="298" spans="1:35" x14ac:dyDescent="0.3">
      <c r="A298" s="1">
        <v>45307.601805555554</v>
      </c>
      <c r="B298">
        <v>7</v>
      </c>
      <c r="C298">
        <v>2</v>
      </c>
      <c r="D298" t="s">
        <v>26</v>
      </c>
      <c r="E298" t="s">
        <v>764</v>
      </c>
      <c r="F298" t="s">
        <v>765</v>
      </c>
      <c r="G298" t="s">
        <v>41</v>
      </c>
      <c r="H298">
        <f>---0--4790</f>
        <v>4790</v>
      </c>
      <c r="I298">
        <v>0</v>
      </c>
      <c r="J298" t="s">
        <v>42</v>
      </c>
      <c r="K298" t="s">
        <v>43</v>
      </c>
      <c r="L298" t="s">
        <v>44</v>
      </c>
      <c r="M298" t="s">
        <v>764</v>
      </c>
      <c r="N298" t="s">
        <v>765</v>
      </c>
      <c r="P298" t="s">
        <v>33</v>
      </c>
      <c r="Q298" t="s">
        <v>34</v>
      </c>
      <c r="S298" t="s">
        <v>33</v>
      </c>
      <c r="T298" t="s">
        <v>34</v>
      </c>
      <c r="V298" t="s">
        <v>33</v>
      </c>
      <c r="W298" t="s">
        <v>34</v>
      </c>
      <c r="Y298" t="s">
        <v>33</v>
      </c>
      <c r="Z298" t="s">
        <v>34</v>
      </c>
      <c r="AA298" t="s">
        <v>832</v>
      </c>
      <c r="AB298" t="s">
        <v>36</v>
      </c>
      <c r="AC298">
        <v>57489893</v>
      </c>
      <c r="AD298" t="s">
        <v>67</v>
      </c>
      <c r="AE298" t="s">
        <v>765</v>
      </c>
      <c r="AF298">
        <v>131827720</v>
      </c>
      <c r="AG298">
        <v>1297571</v>
      </c>
      <c r="AH298" t="s">
        <v>38</v>
      </c>
      <c r="AI298" t="s">
        <v>34</v>
      </c>
    </row>
    <row r="299" spans="1:35" x14ac:dyDescent="0.3">
      <c r="A299" s="1">
        <v>45307.603460648148</v>
      </c>
      <c r="B299">
        <v>8</v>
      </c>
      <c r="C299">
        <v>2</v>
      </c>
      <c r="D299" t="s">
        <v>26</v>
      </c>
      <c r="E299" t="s">
        <v>1033</v>
      </c>
      <c r="F299" t="s">
        <v>1034</v>
      </c>
      <c r="G299" t="s">
        <v>41</v>
      </c>
      <c r="H299">
        <f>---0--4352</f>
        <v>4352</v>
      </c>
      <c r="I299">
        <v>0</v>
      </c>
      <c r="J299" t="s">
        <v>42</v>
      </c>
      <c r="K299" t="s">
        <v>43</v>
      </c>
      <c r="L299" t="s">
        <v>44</v>
      </c>
      <c r="M299" t="s">
        <v>1033</v>
      </c>
      <c r="N299" t="s">
        <v>1034</v>
      </c>
      <c r="P299" t="s">
        <v>33</v>
      </c>
      <c r="Q299" t="s">
        <v>34</v>
      </c>
      <c r="S299" t="s">
        <v>33</v>
      </c>
      <c r="T299" t="s">
        <v>34</v>
      </c>
      <c r="V299" t="s">
        <v>33</v>
      </c>
      <c r="W299" t="s">
        <v>34</v>
      </c>
      <c r="Y299" t="s">
        <v>33</v>
      </c>
      <c r="Z299" t="s">
        <v>34</v>
      </c>
      <c r="AA299" t="s">
        <v>1035</v>
      </c>
      <c r="AB299" t="s">
        <v>36</v>
      </c>
      <c r="AC299">
        <v>57515808</v>
      </c>
      <c r="AD299" t="s">
        <v>86</v>
      </c>
      <c r="AE299" t="s">
        <v>1034</v>
      </c>
      <c r="AF299">
        <v>131827720</v>
      </c>
      <c r="AG299">
        <v>1297572</v>
      </c>
      <c r="AH299" t="s">
        <v>38</v>
      </c>
      <c r="AI299" t="s">
        <v>34</v>
      </c>
    </row>
    <row r="300" spans="1:35" x14ac:dyDescent="0.3">
      <c r="A300" s="1">
        <v>45307.608449074076</v>
      </c>
      <c r="B300">
        <v>5</v>
      </c>
      <c r="C300">
        <v>1</v>
      </c>
      <c r="D300" t="s">
        <v>26</v>
      </c>
      <c r="E300" t="s">
        <v>1036</v>
      </c>
      <c r="F300" t="s">
        <v>1037</v>
      </c>
      <c r="G300" t="s">
        <v>50</v>
      </c>
      <c r="H300" t="s">
        <v>1038</v>
      </c>
      <c r="I300">
        <v>0</v>
      </c>
      <c r="K300" t="s">
        <v>31</v>
      </c>
      <c r="L300" t="s">
        <v>32</v>
      </c>
      <c r="M300" t="s">
        <v>1036</v>
      </c>
      <c r="N300" t="s">
        <v>1037</v>
      </c>
      <c r="P300" t="s">
        <v>33</v>
      </c>
      <c r="Q300" t="s">
        <v>34</v>
      </c>
      <c r="S300" t="s">
        <v>33</v>
      </c>
      <c r="T300" t="s">
        <v>34</v>
      </c>
      <c r="V300" t="s">
        <v>33</v>
      </c>
      <c r="W300" t="s">
        <v>34</v>
      </c>
      <c r="Y300" t="s">
        <v>33</v>
      </c>
      <c r="Z300" t="s">
        <v>34</v>
      </c>
      <c r="AA300" t="s">
        <v>35</v>
      </c>
      <c r="AB300" t="s">
        <v>36</v>
      </c>
      <c r="AC300">
        <v>4119156</v>
      </c>
      <c r="AD300" t="s">
        <v>37</v>
      </c>
      <c r="AE300" t="s">
        <v>1037</v>
      </c>
      <c r="AF300">
        <v>85671469</v>
      </c>
      <c r="AG300">
        <v>1297573</v>
      </c>
      <c r="AH300" t="s">
        <v>38</v>
      </c>
      <c r="AI300" t="s">
        <v>34</v>
      </c>
    </row>
    <row r="301" spans="1:35" x14ac:dyDescent="0.3">
      <c r="A301" s="1">
        <v>45307.611307870371</v>
      </c>
      <c r="B301">
        <v>6</v>
      </c>
      <c r="C301">
        <v>1</v>
      </c>
      <c r="D301" t="s">
        <v>26</v>
      </c>
      <c r="E301" t="s">
        <v>1039</v>
      </c>
      <c r="F301" t="s">
        <v>1040</v>
      </c>
      <c r="G301" t="s">
        <v>41</v>
      </c>
      <c r="H301">
        <f>---0--8971</f>
        <v>8971</v>
      </c>
      <c r="I301">
        <v>0</v>
      </c>
      <c r="J301" t="s">
        <v>42</v>
      </c>
      <c r="K301" t="s">
        <v>43</v>
      </c>
      <c r="L301" t="s">
        <v>44</v>
      </c>
      <c r="M301" t="s">
        <v>1039</v>
      </c>
      <c r="N301" t="s">
        <v>1040</v>
      </c>
      <c r="P301" t="s">
        <v>33</v>
      </c>
      <c r="Q301" t="s">
        <v>34</v>
      </c>
      <c r="S301" t="s">
        <v>33</v>
      </c>
      <c r="T301" t="s">
        <v>34</v>
      </c>
      <c r="V301" t="s">
        <v>33</v>
      </c>
      <c r="W301" t="s">
        <v>34</v>
      </c>
      <c r="Y301" t="s">
        <v>33</v>
      </c>
      <c r="Z301" t="s">
        <v>34</v>
      </c>
      <c r="AA301" t="s">
        <v>1041</v>
      </c>
      <c r="AB301" t="s">
        <v>36</v>
      </c>
      <c r="AC301">
        <v>839703</v>
      </c>
      <c r="AD301" t="s">
        <v>932</v>
      </c>
      <c r="AE301" t="s">
        <v>1040</v>
      </c>
      <c r="AF301">
        <v>870021815</v>
      </c>
      <c r="AG301">
        <v>1297574</v>
      </c>
      <c r="AH301" t="s">
        <v>38</v>
      </c>
      <c r="AI301" t="s">
        <v>34</v>
      </c>
    </row>
    <row r="302" spans="1:35" x14ac:dyDescent="0.3">
      <c r="A302" s="1">
        <v>45307.613703703704</v>
      </c>
      <c r="B302">
        <v>8</v>
      </c>
      <c r="C302">
        <v>2</v>
      </c>
      <c r="D302" t="s">
        <v>26</v>
      </c>
      <c r="E302" t="s">
        <v>1042</v>
      </c>
      <c r="F302" t="s">
        <v>1043</v>
      </c>
      <c r="G302" t="s">
        <v>73</v>
      </c>
      <c r="H302" t="s">
        <v>1044</v>
      </c>
      <c r="I302">
        <v>0</v>
      </c>
      <c r="J302" t="s">
        <v>1045</v>
      </c>
      <c r="K302" t="s">
        <v>31</v>
      </c>
      <c r="L302" t="s">
        <v>44</v>
      </c>
      <c r="M302" t="s">
        <v>1042</v>
      </c>
      <c r="N302" t="s">
        <v>1043</v>
      </c>
      <c r="P302" t="s">
        <v>33</v>
      </c>
      <c r="Q302" t="s">
        <v>34</v>
      </c>
      <c r="S302" t="s">
        <v>33</v>
      </c>
      <c r="T302" t="s">
        <v>34</v>
      </c>
      <c r="V302" t="s">
        <v>33</v>
      </c>
      <c r="W302" t="s">
        <v>34</v>
      </c>
      <c r="Y302" t="s">
        <v>33</v>
      </c>
      <c r="Z302" t="s">
        <v>34</v>
      </c>
      <c r="AA302" t="s">
        <v>1046</v>
      </c>
      <c r="AB302" t="s">
        <v>36</v>
      </c>
      <c r="AC302">
        <v>4206342</v>
      </c>
      <c r="AD302" t="s">
        <v>138</v>
      </c>
      <c r="AE302" t="s">
        <v>1043</v>
      </c>
      <c r="AF302">
        <v>85671469</v>
      </c>
      <c r="AG302">
        <v>1297575</v>
      </c>
      <c r="AH302" t="s">
        <v>1047</v>
      </c>
      <c r="AI302" t="s">
        <v>34</v>
      </c>
    </row>
    <row r="303" spans="1:35" x14ac:dyDescent="0.3">
      <c r="A303" s="1">
        <v>45307.613761574074</v>
      </c>
      <c r="B303">
        <v>7</v>
      </c>
      <c r="C303">
        <v>2</v>
      </c>
      <c r="D303" t="s">
        <v>26</v>
      </c>
      <c r="E303" t="s">
        <v>1048</v>
      </c>
      <c r="F303" t="s">
        <v>1049</v>
      </c>
      <c r="G303" t="s">
        <v>50</v>
      </c>
      <c r="H303" t="s">
        <v>598</v>
      </c>
      <c r="I303">
        <v>0</v>
      </c>
      <c r="K303" t="s">
        <v>31</v>
      </c>
      <c r="L303" t="s">
        <v>32</v>
      </c>
      <c r="M303" t="s">
        <v>1048</v>
      </c>
      <c r="N303" t="s">
        <v>1049</v>
      </c>
      <c r="P303" t="s">
        <v>33</v>
      </c>
      <c r="Q303" t="s">
        <v>34</v>
      </c>
      <c r="S303" t="s">
        <v>33</v>
      </c>
      <c r="T303" t="s">
        <v>34</v>
      </c>
      <c r="V303" t="s">
        <v>33</v>
      </c>
      <c r="W303" t="s">
        <v>34</v>
      </c>
      <c r="Y303" t="s">
        <v>33</v>
      </c>
      <c r="Z303" t="s">
        <v>34</v>
      </c>
      <c r="AA303" t="s">
        <v>35</v>
      </c>
      <c r="AB303" t="s">
        <v>36</v>
      </c>
      <c r="AC303">
        <v>4215397</v>
      </c>
      <c r="AD303" t="s">
        <v>37</v>
      </c>
      <c r="AE303" t="s">
        <v>1049</v>
      </c>
      <c r="AF303">
        <v>85671469</v>
      </c>
      <c r="AG303">
        <v>1297576</v>
      </c>
      <c r="AH303" t="s">
        <v>1050</v>
      </c>
      <c r="AI303" t="s">
        <v>34</v>
      </c>
    </row>
    <row r="304" spans="1:35" x14ac:dyDescent="0.3">
      <c r="A304" s="1">
        <v>45307.613958333335</v>
      </c>
      <c r="B304">
        <v>6</v>
      </c>
      <c r="C304">
        <v>1</v>
      </c>
      <c r="D304" t="s">
        <v>26</v>
      </c>
      <c r="E304" t="s">
        <v>1051</v>
      </c>
      <c r="F304" t="s">
        <v>1052</v>
      </c>
      <c r="G304" t="s">
        <v>41</v>
      </c>
      <c r="H304">
        <f>---0--7481</f>
        <v>7481</v>
      </c>
      <c r="I304">
        <v>0</v>
      </c>
      <c r="J304" t="s">
        <v>42</v>
      </c>
      <c r="K304" t="s">
        <v>43</v>
      </c>
      <c r="L304" t="s">
        <v>44</v>
      </c>
      <c r="M304" t="s">
        <v>1051</v>
      </c>
      <c r="N304" t="s">
        <v>1052</v>
      </c>
      <c r="P304" t="s">
        <v>33</v>
      </c>
      <c r="Q304" t="s">
        <v>34</v>
      </c>
      <c r="S304" t="s">
        <v>33</v>
      </c>
      <c r="T304" t="s">
        <v>34</v>
      </c>
      <c r="V304" t="s">
        <v>33</v>
      </c>
      <c r="W304" t="s">
        <v>34</v>
      </c>
      <c r="Y304" t="s">
        <v>33</v>
      </c>
      <c r="Z304" t="s">
        <v>34</v>
      </c>
      <c r="AA304" t="s">
        <v>1053</v>
      </c>
      <c r="AB304" t="s">
        <v>36</v>
      </c>
      <c r="AC304">
        <v>74940462</v>
      </c>
      <c r="AD304" t="s">
        <v>46</v>
      </c>
      <c r="AE304" t="s">
        <v>1052</v>
      </c>
      <c r="AF304">
        <v>795990586</v>
      </c>
      <c r="AG304">
        <v>1297577</v>
      </c>
      <c r="AH304" t="s">
        <v>38</v>
      </c>
      <c r="AI304" t="s">
        <v>34</v>
      </c>
    </row>
    <row r="305" spans="1:35" x14ac:dyDescent="0.3">
      <c r="A305" s="1">
        <v>45307.615555555552</v>
      </c>
      <c r="B305">
        <v>6</v>
      </c>
      <c r="C305">
        <v>1</v>
      </c>
      <c r="D305" t="s">
        <v>26</v>
      </c>
      <c r="E305" t="s">
        <v>1054</v>
      </c>
      <c r="F305" t="s">
        <v>1055</v>
      </c>
      <c r="G305" t="s">
        <v>41</v>
      </c>
      <c r="H305">
        <f>---0--6209</f>
        <v>6209</v>
      </c>
      <c r="I305">
        <v>0</v>
      </c>
      <c r="J305" t="s">
        <v>42</v>
      </c>
      <c r="K305" t="s">
        <v>43</v>
      </c>
      <c r="L305" t="s">
        <v>44</v>
      </c>
      <c r="M305" t="s">
        <v>1054</v>
      </c>
      <c r="N305" t="s">
        <v>1055</v>
      </c>
      <c r="P305" t="s">
        <v>33</v>
      </c>
      <c r="Q305" t="s">
        <v>34</v>
      </c>
      <c r="S305" t="s">
        <v>33</v>
      </c>
      <c r="T305" t="s">
        <v>34</v>
      </c>
      <c r="V305" t="s">
        <v>33</v>
      </c>
      <c r="W305" t="s">
        <v>34</v>
      </c>
      <c r="Y305" t="s">
        <v>33</v>
      </c>
      <c r="Z305" t="s">
        <v>34</v>
      </c>
      <c r="AA305" t="s">
        <v>1010</v>
      </c>
      <c r="AB305" t="s">
        <v>36</v>
      </c>
      <c r="AC305">
        <v>4251209</v>
      </c>
      <c r="AD305" t="s">
        <v>138</v>
      </c>
      <c r="AE305" t="s">
        <v>1055</v>
      </c>
      <c r="AF305">
        <v>85671469</v>
      </c>
      <c r="AG305">
        <v>1297578</v>
      </c>
      <c r="AH305" t="s">
        <v>1056</v>
      </c>
      <c r="AI305" t="s">
        <v>34</v>
      </c>
    </row>
    <row r="306" spans="1:35" x14ac:dyDescent="0.3">
      <c r="A306" s="1">
        <v>45307.616932870369</v>
      </c>
      <c r="B306">
        <v>8</v>
      </c>
      <c r="C306">
        <v>2</v>
      </c>
      <c r="D306" t="s">
        <v>26</v>
      </c>
      <c r="E306" t="s">
        <v>764</v>
      </c>
      <c r="F306" t="s">
        <v>765</v>
      </c>
      <c r="G306" t="s">
        <v>41</v>
      </c>
      <c r="H306">
        <f>---0--4294</f>
        <v>4294</v>
      </c>
      <c r="I306">
        <v>0</v>
      </c>
      <c r="J306" t="s">
        <v>42</v>
      </c>
      <c r="K306" t="s">
        <v>43</v>
      </c>
      <c r="L306" t="s">
        <v>44</v>
      </c>
      <c r="M306" t="s">
        <v>764</v>
      </c>
      <c r="N306" t="s">
        <v>765</v>
      </c>
      <c r="P306" t="s">
        <v>33</v>
      </c>
      <c r="Q306" t="s">
        <v>34</v>
      </c>
      <c r="S306" t="s">
        <v>33</v>
      </c>
      <c r="T306" t="s">
        <v>34</v>
      </c>
      <c r="V306" t="s">
        <v>33</v>
      </c>
      <c r="W306" t="s">
        <v>34</v>
      </c>
      <c r="Y306" t="s">
        <v>33</v>
      </c>
      <c r="Z306" t="s">
        <v>34</v>
      </c>
      <c r="AA306" t="s">
        <v>1057</v>
      </c>
      <c r="AB306" t="s">
        <v>36</v>
      </c>
      <c r="AC306">
        <v>36146058</v>
      </c>
      <c r="AD306" t="s">
        <v>671</v>
      </c>
      <c r="AE306" t="s">
        <v>765</v>
      </c>
      <c r="AF306">
        <v>156704864</v>
      </c>
      <c r="AG306">
        <v>1297579</v>
      </c>
      <c r="AH306" t="s">
        <v>38</v>
      </c>
      <c r="AI306" t="s">
        <v>34</v>
      </c>
    </row>
    <row r="307" spans="1:35" x14ac:dyDescent="0.3">
      <c r="A307" s="1">
        <v>45307.618495370371</v>
      </c>
      <c r="B307">
        <v>5</v>
      </c>
      <c r="C307">
        <v>1</v>
      </c>
      <c r="D307" t="s">
        <v>26</v>
      </c>
      <c r="E307" t="s">
        <v>1058</v>
      </c>
      <c r="F307" t="s">
        <v>1059</v>
      </c>
      <c r="G307" t="s">
        <v>41</v>
      </c>
      <c r="H307">
        <f>---0--2517</f>
        <v>2517</v>
      </c>
      <c r="I307">
        <v>0</v>
      </c>
      <c r="J307" t="s">
        <v>42</v>
      </c>
      <c r="K307" t="s">
        <v>43</v>
      </c>
      <c r="L307" t="s">
        <v>44</v>
      </c>
      <c r="M307" t="s">
        <v>1058</v>
      </c>
      <c r="N307" t="s">
        <v>1059</v>
      </c>
      <c r="P307" t="s">
        <v>33</v>
      </c>
      <c r="Q307" t="s">
        <v>34</v>
      </c>
      <c r="S307" t="s">
        <v>33</v>
      </c>
      <c r="T307" t="s">
        <v>34</v>
      </c>
      <c r="V307" t="s">
        <v>33</v>
      </c>
      <c r="W307" t="s">
        <v>34</v>
      </c>
      <c r="Y307" t="s">
        <v>33</v>
      </c>
      <c r="Z307" t="s">
        <v>34</v>
      </c>
      <c r="AA307" t="s">
        <v>1060</v>
      </c>
      <c r="AB307" t="s">
        <v>36</v>
      </c>
      <c r="AC307">
        <v>40888436</v>
      </c>
      <c r="AD307" t="s">
        <v>849</v>
      </c>
      <c r="AE307" t="s">
        <v>1059</v>
      </c>
      <c r="AF307">
        <v>978632586</v>
      </c>
      <c r="AG307">
        <v>1297580</v>
      </c>
      <c r="AH307" t="s">
        <v>38</v>
      </c>
      <c r="AI307" t="s">
        <v>34</v>
      </c>
    </row>
    <row r="308" spans="1:35" x14ac:dyDescent="0.3">
      <c r="A308" s="1">
        <v>45307.618738425925</v>
      </c>
      <c r="B308">
        <v>6</v>
      </c>
      <c r="C308">
        <v>1</v>
      </c>
      <c r="D308" t="s">
        <v>26</v>
      </c>
      <c r="E308" t="s">
        <v>1061</v>
      </c>
      <c r="F308" t="s">
        <v>1062</v>
      </c>
      <c r="G308" t="s">
        <v>131</v>
      </c>
      <c r="H308" t="s">
        <v>1063</v>
      </c>
      <c r="I308">
        <v>0</v>
      </c>
      <c r="K308" t="s">
        <v>31</v>
      </c>
      <c r="L308" t="s">
        <v>32</v>
      </c>
      <c r="M308" t="s">
        <v>1061</v>
      </c>
      <c r="N308" t="s">
        <v>1062</v>
      </c>
      <c r="P308" t="s">
        <v>33</v>
      </c>
      <c r="Q308" t="s">
        <v>34</v>
      </c>
      <c r="S308" t="s">
        <v>33</v>
      </c>
      <c r="T308" t="s">
        <v>34</v>
      </c>
      <c r="V308" t="s">
        <v>33</v>
      </c>
      <c r="W308" t="s">
        <v>34</v>
      </c>
      <c r="Y308" t="s">
        <v>33</v>
      </c>
      <c r="Z308" t="s">
        <v>34</v>
      </c>
      <c r="AA308" t="s">
        <v>35</v>
      </c>
      <c r="AB308" t="s">
        <v>36</v>
      </c>
      <c r="AC308">
        <v>4301289</v>
      </c>
      <c r="AD308" t="s">
        <v>37</v>
      </c>
      <c r="AE308" t="s">
        <v>1062</v>
      </c>
      <c r="AF308">
        <v>85671469</v>
      </c>
      <c r="AG308">
        <v>1297581</v>
      </c>
      <c r="AH308" t="s">
        <v>1064</v>
      </c>
      <c r="AI308" t="s">
        <v>34</v>
      </c>
    </row>
    <row r="309" spans="1:35" x14ac:dyDescent="0.3">
      <c r="A309" s="1">
        <v>45307.619629629633</v>
      </c>
      <c r="B309">
        <v>7</v>
      </c>
      <c r="C309">
        <v>2</v>
      </c>
      <c r="D309" t="s">
        <v>26</v>
      </c>
      <c r="E309" t="s">
        <v>1065</v>
      </c>
      <c r="F309" t="s">
        <v>1066</v>
      </c>
      <c r="G309" t="s">
        <v>41</v>
      </c>
      <c r="H309">
        <f>---0--144</f>
        <v>144</v>
      </c>
      <c r="I309">
        <v>0</v>
      </c>
      <c r="J309" t="s">
        <v>42</v>
      </c>
      <c r="K309" t="s">
        <v>43</v>
      </c>
      <c r="L309" t="s">
        <v>44</v>
      </c>
      <c r="M309" t="s">
        <v>1065</v>
      </c>
      <c r="N309" t="s">
        <v>1066</v>
      </c>
      <c r="P309" t="s">
        <v>33</v>
      </c>
      <c r="Q309" t="s">
        <v>34</v>
      </c>
      <c r="S309" t="s">
        <v>33</v>
      </c>
      <c r="T309" t="s">
        <v>34</v>
      </c>
      <c r="V309" t="s">
        <v>33</v>
      </c>
      <c r="W309" t="s">
        <v>34</v>
      </c>
      <c r="Y309" t="s">
        <v>33</v>
      </c>
      <c r="Z309" t="s">
        <v>34</v>
      </c>
      <c r="AA309" t="s">
        <v>1067</v>
      </c>
      <c r="AB309" t="s">
        <v>36</v>
      </c>
      <c r="AC309">
        <v>57771027</v>
      </c>
      <c r="AD309" t="s">
        <v>67</v>
      </c>
      <c r="AE309" t="s">
        <v>1066</v>
      </c>
      <c r="AF309">
        <v>131827720</v>
      </c>
      <c r="AG309">
        <v>1297582</v>
      </c>
      <c r="AH309" t="s">
        <v>38</v>
      </c>
      <c r="AI309" t="s">
        <v>34</v>
      </c>
    </row>
    <row r="310" spans="1:35" x14ac:dyDescent="0.3">
      <c r="A310" s="1">
        <v>45307.619953703703</v>
      </c>
      <c r="B310">
        <v>4</v>
      </c>
      <c r="C310">
        <v>1</v>
      </c>
      <c r="D310" t="s">
        <v>26</v>
      </c>
      <c r="E310" t="s">
        <v>1068</v>
      </c>
      <c r="F310" t="s">
        <v>1069</v>
      </c>
      <c r="G310" t="s">
        <v>73</v>
      </c>
      <c r="H310" t="s">
        <v>1070</v>
      </c>
      <c r="I310">
        <v>0</v>
      </c>
      <c r="J310" t="s">
        <v>1071</v>
      </c>
      <c r="K310" t="s">
        <v>31</v>
      </c>
      <c r="L310" t="s">
        <v>44</v>
      </c>
      <c r="M310" t="s">
        <v>1068</v>
      </c>
      <c r="N310" t="s">
        <v>1069</v>
      </c>
      <c r="P310" t="s">
        <v>33</v>
      </c>
      <c r="Q310" t="s">
        <v>34</v>
      </c>
      <c r="S310" t="s">
        <v>33</v>
      </c>
      <c r="T310" t="s">
        <v>34</v>
      </c>
      <c r="V310" t="s">
        <v>33</v>
      </c>
      <c r="W310" t="s">
        <v>34</v>
      </c>
      <c r="Y310" t="s">
        <v>33</v>
      </c>
      <c r="Z310" t="s">
        <v>34</v>
      </c>
      <c r="AA310" t="s">
        <v>76</v>
      </c>
      <c r="AB310" t="s">
        <v>36</v>
      </c>
      <c r="AC310">
        <v>69310</v>
      </c>
      <c r="AD310" t="s">
        <v>77</v>
      </c>
      <c r="AE310" t="s">
        <v>1069</v>
      </c>
      <c r="AF310">
        <v>870021815</v>
      </c>
      <c r="AG310">
        <v>1297583</v>
      </c>
      <c r="AH310" t="s">
        <v>199</v>
      </c>
      <c r="AI310" t="s">
        <v>34</v>
      </c>
    </row>
    <row r="311" spans="1:35" x14ac:dyDescent="0.3">
      <c r="A311" s="1">
        <v>45307.624814814815</v>
      </c>
      <c r="B311">
        <v>8</v>
      </c>
      <c r="C311">
        <v>2</v>
      </c>
      <c r="D311" t="s">
        <v>26</v>
      </c>
      <c r="E311" t="s">
        <v>1072</v>
      </c>
      <c r="F311" t="s">
        <v>1073</v>
      </c>
      <c r="G311" t="s">
        <v>73</v>
      </c>
      <c r="H311" t="s">
        <v>1074</v>
      </c>
      <c r="I311">
        <v>0</v>
      </c>
      <c r="J311" t="s">
        <v>1075</v>
      </c>
      <c r="K311" t="s">
        <v>31</v>
      </c>
      <c r="L311" t="s">
        <v>44</v>
      </c>
      <c r="M311" t="s">
        <v>1072</v>
      </c>
      <c r="N311" t="s">
        <v>1073</v>
      </c>
      <c r="P311" t="s">
        <v>33</v>
      </c>
      <c r="Q311" t="s">
        <v>34</v>
      </c>
      <c r="S311" t="s">
        <v>33</v>
      </c>
      <c r="T311" t="s">
        <v>34</v>
      </c>
      <c r="V311" t="s">
        <v>33</v>
      </c>
      <c r="W311" t="s">
        <v>34</v>
      </c>
      <c r="Y311" t="s">
        <v>33</v>
      </c>
      <c r="Z311" t="s">
        <v>34</v>
      </c>
      <c r="AA311" t="s">
        <v>137</v>
      </c>
      <c r="AB311" t="s">
        <v>36</v>
      </c>
      <c r="AC311">
        <v>4412800</v>
      </c>
      <c r="AD311" t="s">
        <v>138</v>
      </c>
      <c r="AE311" t="s">
        <v>1073</v>
      </c>
      <c r="AF311">
        <v>85671469</v>
      </c>
      <c r="AG311">
        <v>1297584</v>
      </c>
      <c r="AH311" t="s">
        <v>1076</v>
      </c>
      <c r="AI311" t="s">
        <v>34</v>
      </c>
    </row>
    <row r="312" spans="1:35" x14ac:dyDescent="0.3">
      <c r="A312" s="1">
        <v>45307.625092592592</v>
      </c>
      <c r="B312">
        <v>5</v>
      </c>
      <c r="C312">
        <v>1</v>
      </c>
      <c r="D312" t="s">
        <v>26</v>
      </c>
      <c r="E312" t="s">
        <v>434</v>
      </c>
      <c r="F312" t="s">
        <v>435</v>
      </c>
      <c r="G312" t="s">
        <v>41</v>
      </c>
      <c r="H312">
        <f>---0--6278</f>
        <v>6278</v>
      </c>
      <c r="I312">
        <v>0</v>
      </c>
      <c r="J312" t="s">
        <v>42</v>
      </c>
      <c r="K312" t="s">
        <v>43</v>
      </c>
      <c r="L312" t="s">
        <v>44</v>
      </c>
      <c r="M312" t="s">
        <v>434</v>
      </c>
      <c r="N312" t="s">
        <v>435</v>
      </c>
      <c r="P312" t="s">
        <v>33</v>
      </c>
      <c r="Q312" t="s">
        <v>34</v>
      </c>
      <c r="S312" t="s">
        <v>33</v>
      </c>
      <c r="T312" t="s">
        <v>34</v>
      </c>
      <c r="V312" t="s">
        <v>33</v>
      </c>
      <c r="W312" t="s">
        <v>34</v>
      </c>
      <c r="Y312" t="s">
        <v>33</v>
      </c>
      <c r="Z312" t="s">
        <v>34</v>
      </c>
      <c r="AA312" t="s">
        <v>1077</v>
      </c>
      <c r="AB312" t="s">
        <v>36</v>
      </c>
      <c r="AC312">
        <v>55577004</v>
      </c>
      <c r="AD312" t="s">
        <v>882</v>
      </c>
      <c r="AE312" t="s">
        <v>435</v>
      </c>
      <c r="AF312">
        <v>9978044714</v>
      </c>
      <c r="AG312">
        <v>1297585</v>
      </c>
      <c r="AH312" t="s">
        <v>38</v>
      </c>
      <c r="AI312" t="s">
        <v>34</v>
      </c>
    </row>
    <row r="313" spans="1:35" x14ac:dyDescent="0.3">
      <c r="A313" s="1">
        <v>45307.626840277779</v>
      </c>
      <c r="B313">
        <v>7</v>
      </c>
      <c r="C313">
        <v>2</v>
      </c>
      <c r="D313" t="s">
        <v>26</v>
      </c>
      <c r="E313" t="s">
        <v>1078</v>
      </c>
      <c r="F313" t="s">
        <v>1079</v>
      </c>
      <c r="G313" t="s">
        <v>41</v>
      </c>
      <c r="H313">
        <f>---0--6422</f>
        <v>6422</v>
      </c>
      <c r="I313">
        <v>0</v>
      </c>
      <c r="J313" t="s">
        <v>42</v>
      </c>
      <c r="K313" t="s">
        <v>43</v>
      </c>
      <c r="L313" t="s">
        <v>44</v>
      </c>
      <c r="M313" t="s">
        <v>1078</v>
      </c>
      <c r="N313" t="s">
        <v>1079</v>
      </c>
      <c r="P313" t="s">
        <v>33</v>
      </c>
      <c r="Q313" t="s">
        <v>34</v>
      </c>
      <c r="S313" t="s">
        <v>33</v>
      </c>
      <c r="T313" t="s">
        <v>34</v>
      </c>
      <c r="V313" t="s">
        <v>33</v>
      </c>
      <c r="W313" t="s">
        <v>34</v>
      </c>
      <c r="Y313" t="s">
        <v>33</v>
      </c>
      <c r="Z313" t="s">
        <v>34</v>
      </c>
      <c r="AA313" t="s">
        <v>845</v>
      </c>
      <c r="AB313" t="s">
        <v>36</v>
      </c>
      <c r="AC313">
        <v>75129258</v>
      </c>
      <c r="AD313" t="s">
        <v>46</v>
      </c>
      <c r="AE313" t="s">
        <v>1079</v>
      </c>
      <c r="AF313">
        <v>795990586</v>
      </c>
      <c r="AG313">
        <v>1297586</v>
      </c>
      <c r="AH313" t="s">
        <v>38</v>
      </c>
      <c r="AI313" t="s">
        <v>34</v>
      </c>
    </row>
    <row r="314" spans="1:35" x14ac:dyDescent="0.3">
      <c r="A314" s="1">
        <v>45307.628263888888</v>
      </c>
      <c r="B314">
        <v>2</v>
      </c>
      <c r="C314">
        <v>1</v>
      </c>
      <c r="D314" t="s">
        <v>26</v>
      </c>
      <c r="E314" t="s">
        <v>1080</v>
      </c>
      <c r="F314" t="s">
        <v>1081</v>
      </c>
      <c r="G314" t="s">
        <v>41</v>
      </c>
      <c r="H314">
        <f>---0--3350</f>
        <v>3350</v>
      </c>
      <c r="I314">
        <v>0</v>
      </c>
      <c r="J314" t="s">
        <v>42</v>
      </c>
      <c r="K314" t="s">
        <v>43</v>
      </c>
      <c r="L314" t="s">
        <v>44</v>
      </c>
      <c r="M314" t="s">
        <v>1080</v>
      </c>
      <c r="N314" t="s">
        <v>1081</v>
      </c>
      <c r="P314" t="s">
        <v>33</v>
      </c>
      <c r="Q314" t="s">
        <v>34</v>
      </c>
      <c r="S314" t="s">
        <v>33</v>
      </c>
      <c r="T314" t="s">
        <v>34</v>
      </c>
      <c r="V314" t="s">
        <v>33</v>
      </c>
      <c r="W314" t="s">
        <v>34</v>
      </c>
      <c r="Y314" t="s">
        <v>33</v>
      </c>
      <c r="Z314" t="s">
        <v>34</v>
      </c>
      <c r="AA314" t="s">
        <v>1082</v>
      </c>
      <c r="AB314" t="s">
        <v>36</v>
      </c>
      <c r="AC314">
        <v>4467446</v>
      </c>
      <c r="AD314" t="s">
        <v>607</v>
      </c>
      <c r="AE314" t="s">
        <v>1081</v>
      </c>
      <c r="AF314">
        <v>85671469</v>
      </c>
      <c r="AG314">
        <v>1297587</v>
      </c>
      <c r="AH314" t="s">
        <v>38</v>
      </c>
      <c r="AI314" t="s">
        <v>34</v>
      </c>
    </row>
    <row r="315" spans="1:35" x14ac:dyDescent="0.3">
      <c r="A315" s="1">
        <v>45307.628553240742</v>
      </c>
      <c r="B315">
        <v>5</v>
      </c>
      <c r="C315">
        <v>1</v>
      </c>
      <c r="D315" t="s">
        <v>26</v>
      </c>
      <c r="E315" t="s">
        <v>1083</v>
      </c>
      <c r="F315" t="s">
        <v>1084</v>
      </c>
      <c r="G315" t="s">
        <v>41</v>
      </c>
      <c r="H315">
        <f>---0--2596</f>
        <v>2596</v>
      </c>
      <c r="I315">
        <v>0</v>
      </c>
      <c r="J315" t="s">
        <v>42</v>
      </c>
      <c r="K315" t="s">
        <v>43</v>
      </c>
      <c r="L315" t="s">
        <v>44</v>
      </c>
      <c r="M315" t="s">
        <v>1083</v>
      </c>
      <c r="N315" t="s">
        <v>1084</v>
      </c>
      <c r="P315" t="s">
        <v>33</v>
      </c>
      <c r="Q315" t="s">
        <v>34</v>
      </c>
      <c r="S315" t="s">
        <v>33</v>
      </c>
      <c r="T315" t="s">
        <v>34</v>
      </c>
      <c r="V315" t="s">
        <v>33</v>
      </c>
      <c r="W315" t="s">
        <v>34</v>
      </c>
      <c r="Y315" t="s">
        <v>33</v>
      </c>
      <c r="Z315" t="s">
        <v>34</v>
      </c>
      <c r="AA315" t="s">
        <v>1085</v>
      </c>
      <c r="AB315" t="s">
        <v>36</v>
      </c>
      <c r="AC315">
        <v>75170989</v>
      </c>
      <c r="AD315" t="s">
        <v>58</v>
      </c>
      <c r="AE315" t="s">
        <v>1084</v>
      </c>
      <c r="AF315">
        <v>795990586</v>
      </c>
      <c r="AG315">
        <v>1297588</v>
      </c>
      <c r="AH315" t="s">
        <v>1086</v>
      </c>
      <c r="AI315" t="s">
        <v>34</v>
      </c>
    </row>
    <row r="316" spans="1:35" x14ac:dyDescent="0.3">
      <c r="A316" s="1">
        <v>45307.62872685185</v>
      </c>
      <c r="B316">
        <v>7</v>
      </c>
      <c r="C316">
        <v>2</v>
      </c>
      <c r="D316" t="s">
        <v>26</v>
      </c>
      <c r="E316" t="s">
        <v>1087</v>
      </c>
      <c r="F316" t="s">
        <v>1088</v>
      </c>
      <c r="G316" t="s">
        <v>41</v>
      </c>
      <c r="H316">
        <f>---0--6362</f>
        <v>6362</v>
      </c>
      <c r="I316">
        <v>0</v>
      </c>
      <c r="J316" t="s">
        <v>42</v>
      </c>
      <c r="K316" t="s">
        <v>43</v>
      </c>
      <c r="L316" t="s">
        <v>44</v>
      </c>
      <c r="M316" t="s">
        <v>1087</v>
      </c>
      <c r="N316" t="s">
        <v>1088</v>
      </c>
      <c r="P316" t="s">
        <v>33</v>
      </c>
      <c r="Q316" t="s">
        <v>34</v>
      </c>
      <c r="S316" t="s">
        <v>33</v>
      </c>
      <c r="T316" t="s">
        <v>34</v>
      </c>
      <c r="V316" t="s">
        <v>33</v>
      </c>
      <c r="W316" t="s">
        <v>34</v>
      </c>
      <c r="Y316" t="s">
        <v>33</v>
      </c>
      <c r="Z316" t="s">
        <v>34</v>
      </c>
      <c r="AA316" t="s">
        <v>1089</v>
      </c>
      <c r="AB316" t="s">
        <v>36</v>
      </c>
      <c r="AC316">
        <v>30055381</v>
      </c>
      <c r="AD316" t="s">
        <v>652</v>
      </c>
      <c r="AE316" t="s">
        <v>1088</v>
      </c>
      <c r="AF316">
        <v>76598102</v>
      </c>
      <c r="AG316">
        <v>1297589</v>
      </c>
      <c r="AH316" t="s">
        <v>1090</v>
      </c>
      <c r="AI316" t="s">
        <v>34</v>
      </c>
    </row>
    <row r="317" spans="1:35" x14ac:dyDescent="0.3">
      <c r="A317" s="1">
        <v>45307.631539351853</v>
      </c>
      <c r="B317">
        <v>8</v>
      </c>
      <c r="C317">
        <v>2</v>
      </c>
      <c r="D317" t="s">
        <v>26</v>
      </c>
      <c r="E317" t="s">
        <v>668</v>
      </c>
      <c r="F317" t="s">
        <v>669</v>
      </c>
      <c r="G317" t="s">
        <v>41</v>
      </c>
      <c r="H317">
        <f>---0--9428</f>
        <v>9428</v>
      </c>
      <c r="I317">
        <v>0</v>
      </c>
      <c r="J317" t="s">
        <v>42</v>
      </c>
      <c r="K317" t="s">
        <v>43</v>
      </c>
      <c r="L317" t="s">
        <v>44</v>
      </c>
      <c r="M317" t="s">
        <v>668</v>
      </c>
      <c r="N317" t="s">
        <v>669</v>
      </c>
      <c r="P317" t="s">
        <v>33</v>
      </c>
      <c r="Q317" t="s">
        <v>34</v>
      </c>
      <c r="S317" t="s">
        <v>33</v>
      </c>
      <c r="T317" t="s">
        <v>34</v>
      </c>
      <c r="V317" t="s">
        <v>33</v>
      </c>
      <c r="W317" t="s">
        <v>34</v>
      </c>
      <c r="Y317" t="s">
        <v>33</v>
      </c>
      <c r="Z317" t="s">
        <v>34</v>
      </c>
      <c r="AA317" t="s">
        <v>81</v>
      </c>
      <c r="AB317" t="s">
        <v>36</v>
      </c>
      <c r="AC317">
        <v>7545608</v>
      </c>
      <c r="AD317" t="s">
        <v>82</v>
      </c>
      <c r="AE317" t="s">
        <v>669</v>
      </c>
      <c r="AF317">
        <v>156704864</v>
      </c>
      <c r="AG317">
        <v>1297590</v>
      </c>
      <c r="AH317" t="s">
        <v>128</v>
      </c>
      <c r="AI317" t="s">
        <v>34</v>
      </c>
    </row>
    <row r="318" spans="1:35" x14ac:dyDescent="0.3">
      <c r="A318" s="1">
        <v>45307.634097222224</v>
      </c>
      <c r="B318">
        <v>8</v>
      </c>
      <c r="C318">
        <v>2</v>
      </c>
      <c r="D318" t="s">
        <v>26</v>
      </c>
      <c r="E318" t="s">
        <v>1091</v>
      </c>
      <c r="F318" t="s">
        <v>1092</v>
      </c>
      <c r="G318" t="s">
        <v>41</v>
      </c>
      <c r="H318">
        <f>---0--2895</f>
        <v>2895</v>
      </c>
      <c r="I318">
        <v>0</v>
      </c>
      <c r="J318" t="s">
        <v>42</v>
      </c>
      <c r="K318" t="s">
        <v>43</v>
      </c>
      <c r="L318" t="s">
        <v>44</v>
      </c>
      <c r="M318" t="s">
        <v>1091</v>
      </c>
      <c r="N318" t="s">
        <v>1092</v>
      </c>
      <c r="P318" t="s">
        <v>33</v>
      </c>
      <c r="Q318" t="s">
        <v>34</v>
      </c>
      <c r="S318" t="s">
        <v>33</v>
      </c>
      <c r="T318" t="s">
        <v>34</v>
      </c>
      <c r="V318" t="s">
        <v>33</v>
      </c>
      <c r="W318" t="s">
        <v>34</v>
      </c>
      <c r="Y318" t="s">
        <v>33</v>
      </c>
      <c r="Z318" t="s">
        <v>34</v>
      </c>
      <c r="AA318" t="s">
        <v>862</v>
      </c>
      <c r="AB318" t="s">
        <v>36</v>
      </c>
      <c r="AC318">
        <v>4576294</v>
      </c>
      <c r="AD318" t="s">
        <v>138</v>
      </c>
      <c r="AE318" t="s">
        <v>1092</v>
      </c>
      <c r="AF318">
        <v>85671469</v>
      </c>
      <c r="AG318">
        <v>1297591</v>
      </c>
      <c r="AH318" t="s">
        <v>38</v>
      </c>
      <c r="AI318" t="s">
        <v>34</v>
      </c>
    </row>
    <row r="319" spans="1:35" x14ac:dyDescent="0.3">
      <c r="A319" s="1">
        <v>45307.635416666664</v>
      </c>
      <c r="B319">
        <v>5</v>
      </c>
      <c r="C319">
        <v>1</v>
      </c>
      <c r="D319" t="s">
        <v>26</v>
      </c>
      <c r="E319" t="s">
        <v>1093</v>
      </c>
      <c r="F319" t="s">
        <v>1094</v>
      </c>
      <c r="G319" t="s">
        <v>29</v>
      </c>
      <c r="H319" t="s">
        <v>1095</v>
      </c>
      <c r="I319">
        <v>0</v>
      </c>
      <c r="K319" t="s">
        <v>31</v>
      </c>
      <c r="L319" t="s">
        <v>32</v>
      </c>
      <c r="M319" t="s">
        <v>1093</v>
      </c>
      <c r="N319" t="s">
        <v>1094</v>
      </c>
      <c r="P319" t="s">
        <v>33</v>
      </c>
      <c r="Q319" t="s">
        <v>34</v>
      </c>
      <c r="S319" t="s">
        <v>33</v>
      </c>
      <c r="T319" t="s">
        <v>34</v>
      </c>
      <c r="V319" t="s">
        <v>33</v>
      </c>
      <c r="W319" t="s">
        <v>34</v>
      </c>
      <c r="Y319" t="s">
        <v>33</v>
      </c>
      <c r="Z319" t="s">
        <v>34</v>
      </c>
      <c r="AA319" t="s">
        <v>35</v>
      </c>
      <c r="AB319" t="s">
        <v>36</v>
      </c>
      <c r="AC319">
        <v>4602660</v>
      </c>
      <c r="AD319" t="s">
        <v>37</v>
      </c>
      <c r="AE319" t="s">
        <v>1094</v>
      </c>
      <c r="AF319">
        <v>85671469</v>
      </c>
      <c r="AG319">
        <v>1297592</v>
      </c>
      <c r="AH319" t="s">
        <v>38</v>
      </c>
      <c r="AI319" t="s">
        <v>34</v>
      </c>
    </row>
    <row r="320" spans="1:35" x14ac:dyDescent="0.3">
      <c r="A320" s="1">
        <v>45307.636990740742</v>
      </c>
      <c r="B320">
        <v>5</v>
      </c>
      <c r="C320">
        <v>1</v>
      </c>
      <c r="D320" t="s">
        <v>26</v>
      </c>
      <c r="E320" t="s">
        <v>1096</v>
      </c>
      <c r="F320" t="s">
        <v>1097</v>
      </c>
      <c r="G320" t="s">
        <v>90</v>
      </c>
      <c r="H320" t="s">
        <v>1098</v>
      </c>
      <c r="I320">
        <v>0</v>
      </c>
      <c r="K320" t="s">
        <v>31</v>
      </c>
      <c r="L320" t="s">
        <v>32</v>
      </c>
      <c r="M320" t="s">
        <v>1096</v>
      </c>
      <c r="N320" t="s">
        <v>1097</v>
      </c>
      <c r="P320" t="s">
        <v>33</v>
      </c>
      <c r="Q320" t="s">
        <v>34</v>
      </c>
      <c r="S320" t="s">
        <v>33</v>
      </c>
      <c r="T320" t="s">
        <v>34</v>
      </c>
      <c r="V320" t="s">
        <v>33</v>
      </c>
      <c r="W320" t="s">
        <v>34</v>
      </c>
      <c r="Y320" t="s">
        <v>33</v>
      </c>
      <c r="Z320" t="s">
        <v>34</v>
      </c>
      <c r="AA320" t="s">
        <v>92</v>
      </c>
      <c r="AB320" t="s">
        <v>36</v>
      </c>
      <c r="AC320">
        <v>67992951</v>
      </c>
      <c r="AD320" t="s">
        <v>93</v>
      </c>
      <c r="AE320" t="s">
        <v>1097</v>
      </c>
      <c r="AF320">
        <v>9978044714</v>
      </c>
      <c r="AG320">
        <v>1297593</v>
      </c>
      <c r="AH320" t="s">
        <v>1099</v>
      </c>
      <c r="AI320" t="s">
        <v>34</v>
      </c>
    </row>
    <row r="321" spans="1:35" x14ac:dyDescent="0.3">
      <c r="A321" s="1">
        <v>45307.642094907409</v>
      </c>
      <c r="B321">
        <v>6</v>
      </c>
      <c r="C321">
        <v>1</v>
      </c>
      <c r="D321" t="s">
        <v>26</v>
      </c>
      <c r="E321" t="s">
        <v>1100</v>
      </c>
      <c r="F321" t="s">
        <v>1101</v>
      </c>
      <c r="G321" t="s">
        <v>747</v>
      </c>
      <c r="H321" t="s">
        <v>1102</v>
      </c>
      <c r="I321">
        <v>0</v>
      </c>
      <c r="K321" t="s">
        <v>31</v>
      </c>
      <c r="L321" t="s">
        <v>749</v>
      </c>
      <c r="M321" t="s">
        <v>1100</v>
      </c>
      <c r="N321" t="s">
        <v>1101</v>
      </c>
      <c r="P321" t="s">
        <v>33</v>
      </c>
      <c r="Q321" t="s">
        <v>34</v>
      </c>
      <c r="S321" t="s">
        <v>33</v>
      </c>
      <c r="T321" t="s">
        <v>34</v>
      </c>
      <c r="V321" t="s">
        <v>33</v>
      </c>
      <c r="W321" t="s">
        <v>34</v>
      </c>
      <c r="Y321" t="s">
        <v>33</v>
      </c>
      <c r="Z321" t="s">
        <v>34</v>
      </c>
      <c r="AB321" t="s">
        <v>36</v>
      </c>
      <c r="AE321" t="s">
        <v>34</v>
      </c>
      <c r="AG321">
        <v>1297594</v>
      </c>
      <c r="AH321" t="s">
        <v>1103</v>
      </c>
      <c r="AI321" t="s">
        <v>34</v>
      </c>
    </row>
    <row r="322" spans="1:35" x14ac:dyDescent="0.3">
      <c r="A322" s="1">
        <v>45307.643587962964</v>
      </c>
      <c r="B322">
        <v>6</v>
      </c>
      <c r="C322">
        <v>1</v>
      </c>
      <c r="D322" t="s">
        <v>26</v>
      </c>
      <c r="E322" t="s">
        <v>729</v>
      </c>
      <c r="F322" t="s">
        <v>730</v>
      </c>
      <c r="G322" t="s">
        <v>41</v>
      </c>
      <c r="H322">
        <f>---0--4525</f>
        <v>4525</v>
      </c>
      <c r="I322">
        <v>0</v>
      </c>
      <c r="J322" t="s">
        <v>42</v>
      </c>
      <c r="K322" t="s">
        <v>43</v>
      </c>
      <c r="L322" t="s">
        <v>44</v>
      </c>
      <c r="M322" t="s">
        <v>729</v>
      </c>
      <c r="N322" t="s">
        <v>730</v>
      </c>
      <c r="P322" t="s">
        <v>33</v>
      </c>
      <c r="Q322" t="s">
        <v>34</v>
      </c>
      <c r="S322" t="s">
        <v>33</v>
      </c>
      <c r="T322" t="s">
        <v>34</v>
      </c>
      <c r="V322" t="s">
        <v>33</v>
      </c>
      <c r="W322" t="s">
        <v>34</v>
      </c>
      <c r="Y322" t="s">
        <v>33</v>
      </c>
      <c r="Z322" t="s">
        <v>34</v>
      </c>
      <c r="AA322" t="s">
        <v>236</v>
      </c>
      <c r="AB322" t="s">
        <v>36</v>
      </c>
      <c r="AC322">
        <v>75397080</v>
      </c>
      <c r="AD322" t="s">
        <v>120</v>
      </c>
      <c r="AE322" t="s">
        <v>730</v>
      </c>
      <c r="AF322">
        <v>795990586</v>
      </c>
      <c r="AG322">
        <v>1297595</v>
      </c>
      <c r="AH322" t="s">
        <v>38</v>
      </c>
      <c r="AI322" t="s">
        <v>34</v>
      </c>
    </row>
    <row r="323" spans="1:35" x14ac:dyDescent="0.3">
      <c r="A323" s="1">
        <v>45307.643761574072</v>
      </c>
      <c r="B323">
        <v>5</v>
      </c>
      <c r="C323">
        <v>1</v>
      </c>
      <c r="D323" t="s">
        <v>26</v>
      </c>
      <c r="E323" t="s">
        <v>1104</v>
      </c>
      <c r="F323" t="s">
        <v>1105</v>
      </c>
      <c r="G323" t="s">
        <v>131</v>
      </c>
      <c r="H323" t="s">
        <v>1106</v>
      </c>
      <c r="I323">
        <v>0</v>
      </c>
      <c r="K323" t="s">
        <v>31</v>
      </c>
      <c r="L323" t="s">
        <v>32</v>
      </c>
      <c r="M323" t="s">
        <v>1104</v>
      </c>
      <c r="N323" t="s">
        <v>1105</v>
      </c>
      <c r="P323" t="s">
        <v>33</v>
      </c>
      <c r="Q323" t="s">
        <v>34</v>
      </c>
      <c r="S323" t="s">
        <v>33</v>
      </c>
      <c r="T323" t="s">
        <v>34</v>
      </c>
      <c r="V323" t="s">
        <v>33</v>
      </c>
      <c r="W323" t="s">
        <v>34</v>
      </c>
      <c r="Y323" t="s">
        <v>33</v>
      </c>
      <c r="Z323" t="s">
        <v>34</v>
      </c>
      <c r="AA323" t="s">
        <v>35</v>
      </c>
      <c r="AB323" t="s">
        <v>36</v>
      </c>
      <c r="AC323">
        <v>4751777</v>
      </c>
      <c r="AD323" t="s">
        <v>37</v>
      </c>
      <c r="AE323" t="s">
        <v>1105</v>
      </c>
      <c r="AF323">
        <v>85671469</v>
      </c>
      <c r="AG323">
        <v>1297596</v>
      </c>
      <c r="AH323" t="s">
        <v>982</v>
      </c>
      <c r="AI323" t="s">
        <v>34</v>
      </c>
    </row>
    <row r="324" spans="1:35" x14ac:dyDescent="0.3">
      <c r="A324" s="1">
        <v>45307.645474537036</v>
      </c>
      <c r="B324">
        <v>1</v>
      </c>
      <c r="C324">
        <v>1</v>
      </c>
      <c r="D324" t="s">
        <v>26</v>
      </c>
      <c r="E324" t="s">
        <v>1107</v>
      </c>
      <c r="F324" t="s">
        <v>1108</v>
      </c>
      <c r="G324" t="s">
        <v>50</v>
      </c>
      <c r="H324" t="s">
        <v>540</v>
      </c>
      <c r="I324">
        <v>0</v>
      </c>
      <c r="K324" t="s">
        <v>31</v>
      </c>
      <c r="L324" t="s">
        <v>32</v>
      </c>
      <c r="M324" t="s">
        <v>1107</v>
      </c>
      <c r="N324" t="s">
        <v>1108</v>
      </c>
      <c r="P324" t="s">
        <v>33</v>
      </c>
      <c r="Q324" t="s">
        <v>34</v>
      </c>
      <c r="S324" t="s">
        <v>33</v>
      </c>
      <c r="T324" t="s">
        <v>34</v>
      </c>
      <c r="V324" t="s">
        <v>33</v>
      </c>
      <c r="W324" t="s">
        <v>34</v>
      </c>
      <c r="Y324" t="s">
        <v>33</v>
      </c>
      <c r="Z324" t="s">
        <v>34</v>
      </c>
      <c r="AA324" t="s">
        <v>35</v>
      </c>
      <c r="AB324" t="s">
        <v>36</v>
      </c>
      <c r="AC324">
        <v>4782863</v>
      </c>
      <c r="AD324" t="s">
        <v>37</v>
      </c>
      <c r="AE324" t="s">
        <v>1108</v>
      </c>
      <c r="AF324">
        <v>85671469</v>
      </c>
      <c r="AG324">
        <v>1297597</v>
      </c>
      <c r="AH324" t="s">
        <v>38</v>
      </c>
      <c r="AI324" t="s">
        <v>34</v>
      </c>
    </row>
    <row r="325" spans="1:35" x14ac:dyDescent="0.3">
      <c r="A325" s="1">
        <v>45307.646006944444</v>
      </c>
      <c r="B325">
        <v>5</v>
      </c>
      <c r="C325">
        <v>1</v>
      </c>
      <c r="D325" t="s">
        <v>26</v>
      </c>
      <c r="E325" t="s">
        <v>755</v>
      </c>
      <c r="F325" t="s">
        <v>756</v>
      </c>
      <c r="G325" t="s">
        <v>131</v>
      </c>
      <c r="H325" t="s">
        <v>1109</v>
      </c>
      <c r="I325">
        <v>0</v>
      </c>
      <c r="K325" t="s">
        <v>31</v>
      </c>
      <c r="L325" t="s">
        <v>32</v>
      </c>
      <c r="M325" t="s">
        <v>755</v>
      </c>
      <c r="N325" t="s">
        <v>756</v>
      </c>
      <c r="P325" t="s">
        <v>33</v>
      </c>
      <c r="Q325" t="s">
        <v>34</v>
      </c>
      <c r="S325" t="s">
        <v>33</v>
      </c>
      <c r="T325" t="s">
        <v>34</v>
      </c>
      <c r="V325" t="s">
        <v>33</v>
      </c>
      <c r="W325" t="s">
        <v>34</v>
      </c>
      <c r="Y325" t="s">
        <v>33</v>
      </c>
      <c r="Z325" t="s">
        <v>34</v>
      </c>
      <c r="AA325" t="s">
        <v>35</v>
      </c>
      <c r="AB325" t="s">
        <v>36</v>
      </c>
      <c r="AC325">
        <v>4787555</v>
      </c>
      <c r="AD325" t="s">
        <v>37</v>
      </c>
      <c r="AE325" t="s">
        <v>756</v>
      </c>
      <c r="AF325">
        <v>85671469</v>
      </c>
      <c r="AG325">
        <v>1297598</v>
      </c>
      <c r="AH325" t="s">
        <v>38</v>
      </c>
      <c r="AI325" t="s">
        <v>34</v>
      </c>
    </row>
    <row r="326" spans="1:35" x14ac:dyDescent="0.3">
      <c r="A326" s="1">
        <v>45307.648645833331</v>
      </c>
      <c r="B326">
        <v>8</v>
      </c>
      <c r="C326">
        <v>2</v>
      </c>
      <c r="D326" t="s">
        <v>26</v>
      </c>
      <c r="E326" t="s">
        <v>1110</v>
      </c>
      <c r="F326" t="s">
        <v>1111</v>
      </c>
      <c r="G326" t="s">
        <v>131</v>
      </c>
      <c r="H326" t="s">
        <v>1112</v>
      </c>
      <c r="I326">
        <v>0</v>
      </c>
      <c r="K326" t="s">
        <v>31</v>
      </c>
      <c r="L326" t="s">
        <v>32</v>
      </c>
      <c r="M326" t="s">
        <v>1110</v>
      </c>
      <c r="N326" t="s">
        <v>1111</v>
      </c>
      <c r="P326" t="s">
        <v>33</v>
      </c>
      <c r="Q326" t="s">
        <v>34</v>
      </c>
      <c r="S326" t="s">
        <v>33</v>
      </c>
      <c r="T326" t="s">
        <v>34</v>
      </c>
      <c r="V326" t="s">
        <v>33</v>
      </c>
      <c r="W326" t="s">
        <v>34</v>
      </c>
      <c r="Y326" t="s">
        <v>33</v>
      </c>
      <c r="Z326" t="s">
        <v>34</v>
      </c>
      <c r="AA326" t="s">
        <v>35</v>
      </c>
      <c r="AB326" t="s">
        <v>36</v>
      </c>
      <c r="AC326">
        <v>4835737</v>
      </c>
      <c r="AD326" t="s">
        <v>37</v>
      </c>
      <c r="AE326" t="s">
        <v>1111</v>
      </c>
      <c r="AF326">
        <v>85671469</v>
      </c>
      <c r="AG326">
        <v>1297599</v>
      </c>
      <c r="AH326" t="s">
        <v>128</v>
      </c>
      <c r="AI326" t="s">
        <v>34</v>
      </c>
    </row>
    <row r="327" spans="1:35" x14ac:dyDescent="0.3">
      <c r="A327" s="1">
        <v>45307.649259259262</v>
      </c>
      <c r="B327">
        <v>5</v>
      </c>
      <c r="C327">
        <v>1</v>
      </c>
      <c r="D327" t="s">
        <v>26</v>
      </c>
      <c r="E327" t="s">
        <v>1113</v>
      </c>
      <c r="F327" t="s">
        <v>1114</v>
      </c>
      <c r="G327" t="s">
        <v>90</v>
      </c>
      <c r="H327" t="s">
        <v>433</v>
      </c>
      <c r="I327">
        <v>0</v>
      </c>
      <c r="K327" t="s">
        <v>31</v>
      </c>
      <c r="L327" t="s">
        <v>32</v>
      </c>
      <c r="M327" t="s">
        <v>1113</v>
      </c>
      <c r="N327" t="s">
        <v>1114</v>
      </c>
      <c r="P327" t="s">
        <v>33</v>
      </c>
      <c r="Q327" t="s">
        <v>34</v>
      </c>
      <c r="S327" t="s">
        <v>33</v>
      </c>
      <c r="T327" t="s">
        <v>34</v>
      </c>
      <c r="V327" t="s">
        <v>33</v>
      </c>
      <c r="W327" t="s">
        <v>34</v>
      </c>
      <c r="Y327" t="s">
        <v>33</v>
      </c>
      <c r="Z327" t="s">
        <v>34</v>
      </c>
      <c r="AA327" t="s">
        <v>92</v>
      </c>
      <c r="AB327" t="s">
        <v>36</v>
      </c>
      <c r="AC327">
        <v>27425353</v>
      </c>
      <c r="AD327" t="s">
        <v>93</v>
      </c>
      <c r="AE327" t="s">
        <v>1114</v>
      </c>
      <c r="AF327">
        <v>9978044714</v>
      </c>
      <c r="AG327">
        <v>1297600</v>
      </c>
      <c r="AH327" t="s">
        <v>1115</v>
      </c>
      <c r="AI327" t="s">
        <v>34</v>
      </c>
    </row>
    <row r="328" spans="1:35" x14ac:dyDescent="0.3">
      <c r="A328" s="1">
        <v>45307.650138888886</v>
      </c>
      <c r="B328">
        <v>7</v>
      </c>
      <c r="C328">
        <v>2</v>
      </c>
      <c r="D328" t="s">
        <v>26</v>
      </c>
      <c r="E328" t="s">
        <v>434</v>
      </c>
      <c r="F328" t="s">
        <v>435</v>
      </c>
      <c r="G328" t="s">
        <v>41</v>
      </c>
      <c r="H328">
        <f>---0--7076</f>
        <v>7076</v>
      </c>
      <c r="I328">
        <v>0</v>
      </c>
      <c r="J328" t="s">
        <v>42</v>
      </c>
      <c r="K328" t="s">
        <v>43</v>
      </c>
      <c r="L328" t="s">
        <v>44</v>
      </c>
      <c r="M328" t="s">
        <v>434</v>
      </c>
      <c r="N328" t="s">
        <v>435</v>
      </c>
      <c r="P328" t="s">
        <v>33</v>
      </c>
      <c r="Q328" t="s">
        <v>34</v>
      </c>
      <c r="S328" t="s">
        <v>33</v>
      </c>
      <c r="T328" t="s">
        <v>34</v>
      </c>
      <c r="V328" t="s">
        <v>33</v>
      </c>
      <c r="W328" t="s">
        <v>34</v>
      </c>
      <c r="Y328" t="s">
        <v>33</v>
      </c>
      <c r="Z328" t="s">
        <v>34</v>
      </c>
      <c r="AA328" t="s">
        <v>1116</v>
      </c>
      <c r="AB328" t="s">
        <v>36</v>
      </c>
      <c r="AC328">
        <v>6095616</v>
      </c>
      <c r="AD328" t="s">
        <v>1021</v>
      </c>
      <c r="AE328" t="s">
        <v>435</v>
      </c>
      <c r="AF328">
        <v>978632586</v>
      </c>
      <c r="AG328">
        <v>1297601</v>
      </c>
      <c r="AH328" t="s">
        <v>1117</v>
      </c>
      <c r="AI328" t="s">
        <v>34</v>
      </c>
    </row>
    <row r="329" spans="1:35" x14ac:dyDescent="0.3">
      <c r="A329" s="1">
        <v>45307.651134259257</v>
      </c>
      <c r="B329">
        <v>5</v>
      </c>
      <c r="C329">
        <v>1</v>
      </c>
      <c r="D329" t="s">
        <v>26</v>
      </c>
      <c r="E329" t="s">
        <v>1118</v>
      </c>
      <c r="F329" t="s">
        <v>1119</v>
      </c>
      <c r="G329" t="s">
        <v>41</v>
      </c>
      <c r="H329">
        <f>---0--5081</f>
        <v>5081</v>
      </c>
      <c r="I329">
        <v>0</v>
      </c>
      <c r="J329" t="s">
        <v>42</v>
      </c>
      <c r="K329" t="s">
        <v>43</v>
      </c>
      <c r="L329" t="s">
        <v>44</v>
      </c>
      <c r="M329" t="s">
        <v>1118</v>
      </c>
      <c r="N329" t="s">
        <v>1119</v>
      </c>
      <c r="P329" t="s">
        <v>33</v>
      </c>
      <c r="Q329" t="s">
        <v>34</v>
      </c>
      <c r="S329" t="s">
        <v>33</v>
      </c>
      <c r="T329" t="s">
        <v>34</v>
      </c>
      <c r="V329" t="s">
        <v>33</v>
      </c>
      <c r="W329" t="s">
        <v>34</v>
      </c>
      <c r="Y329" t="s">
        <v>33</v>
      </c>
      <c r="Z329" t="s">
        <v>34</v>
      </c>
      <c r="AA329" t="s">
        <v>70</v>
      </c>
      <c r="AB329" t="s">
        <v>36</v>
      </c>
      <c r="AC329">
        <v>75514327</v>
      </c>
      <c r="AD329" t="s">
        <v>58</v>
      </c>
      <c r="AE329" t="s">
        <v>1119</v>
      </c>
      <c r="AF329">
        <v>795990586</v>
      </c>
      <c r="AG329">
        <v>1297602</v>
      </c>
      <c r="AH329" t="s">
        <v>38</v>
      </c>
      <c r="AI329" t="s">
        <v>34</v>
      </c>
    </row>
    <row r="330" spans="1:35" x14ac:dyDescent="0.3">
      <c r="A330" s="1">
        <v>45307.651574074072</v>
      </c>
      <c r="B330">
        <v>6</v>
      </c>
      <c r="C330">
        <v>1</v>
      </c>
      <c r="D330" t="s">
        <v>26</v>
      </c>
      <c r="E330" t="s">
        <v>1120</v>
      </c>
      <c r="F330" t="s">
        <v>1121</v>
      </c>
      <c r="G330" t="s">
        <v>41</v>
      </c>
      <c r="H330">
        <f>---0--8928</f>
        <v>8928</v>
      </c>
      <c r="I330">
        <v>0</v>
      </c>
      <c r="J330" t="s">
        <v>42</v>
      </c>
      <c r="K330" t="s">
        <v>43</v>
      </c>
      <c r="L330" t="s">
        <v>44</v>
      </c>
      <c r="M330" t="s">
        <v>1120</v>
      </c>
      <c r="N330" t="s">
        <v>1121</v>
      </c>
      <c r="P330" t="s">
        <v>33</v>
      </c>
      <c r="Q330" t="s">
        <v>34</v>
      </c>
      <c r="S330" t="s">
        <v>33</v>
      </c>
      <c r="T330" t="s">
        <v>34</v>
      </c>
      <c r="V330" t="s">
        <v>33</v>
      </c>
      <c r="W330" t="s">
        <v>34</v>
      </c>
      <c r="Y330" t="s">
        <v>33</v>
      </c>
      <c r="Z330" t="s">
        <v>34</v>
      </c>
      <c r="AA330" t="s">
        <v>1122</v>
      </c>
      <c r="AB330" t="s">
        <v>36</v>
      </c>
      <c r="AC330">
        <v>4887859</v>
      </c>
      <c r="AD330" t="s">
        <v>138</v>
      </c>
      <c r="AE330" t="s">
        <v>1121</v>
      </c>
      <c r="AF330">
        <v>85671469</v>
      </c>
      <c r="AG330">
        <v>1297603</v>
      </c>
      <c r="AH330" t="s">
        <v>38</v>
      </c>
      <c r="AI330" t="s">
        <v>34</v>
      </c>
    </row>
    <row r="331" spans="1:35" x14ac:dyDescent="0.3">
      <c r="A331" s="1">
        <v>45307.652094907404</v>
      </c>
      <c r="B331">
        <v>8</v>
      </c>
      <c r="C331">
        <v>2</v>
      </c>
      <c r="D331" t="s">
        <v>26</v>
      </c>
      <c r="E331" t="s">
        <v>1123</v>
      </c>
      <c r="F331" t="s">
        <v>1124</v>
      </c>
      <c r="G331" t="s">
        <v>41</v>
      </c>
      <c r="H331">
        <v>2</v>
      </c>
      <c r="I331">
        <v>0</v>
      </c>
      <c r="J331" t="s">
        <v>1125</v>
      </c>
      <c r="K331" t="s">
        <v>31</v>
      </c>
      <c r="L331" t="s">
        <v>44</v>
      </c>
      <c r="M331" t="s">
        <v>1123</v>
      </c>
      <c r="N331" t="s">
        <v>1124</v>
      </c>
      <c r="P331" t="s">
        <v>33</v>
      </c>
      <c r="Q331" t="s">
        <v>34</v>
      </c>
      <c r="S331" t="s">
        <v>33</v>
      </c>
      <c r="T331" t="s">
        <v>34</v>
      </c>
      <c r="V331" t="s">
        <v>33</v>
      </c>
      <c r="W331" t="s">
        <v>34</v>
      </c>
      <c r="Y331" t="s">
        <v>33</v>
      </c>
      <c r="Z331" t="s">
        <v>34</v>
      </c>
      <c r="AA331" t="s">
        <v>1126</v>
      </c>
      <c r="AB331" t="s">
        <v>36</v>
      </c>
      <c r="AC331">
        <v>75531455</v>
      </c>
      <c r="AD331" t="s">
        <v>108</v>
      </c>
      <c r="AE331" t="s">
        <v>1124</v>
      </c>
      <c r="AF331">
        <v>795990586</v>
      </c>
      <c r="AG331">
        <v>1297604</v>
      </c>
      <c r="AH331" t="s">
        <v>1127</v>
      </c>
      <c r="AI331" t="s">
        <v>34</v>
      </c>
    </row>
    <row r="332" spans="1:35" x14ac:dyDescent="0.3">
      <c r="A332" s="1">
        <v>45307.652233796296</v>
      </c>
      <c r="B332">
        <v>7</v>
      </c>
      <c r="C332">
        <v>2</v>
      </c>
      <c r="D332" t="s">
        <v>26</v>
      </c>
      <c r="E332" t="s">
        <v>1128</v>
      </c>
      <c r="F332" t="s">
        <v>1129</v>
      </c>
      <c r="G332" t="s">
        <v>41</v>
      </c>
      <c r="H332">
        <f>---0--5321</f>
        <v>5321</v>
      </c>
      <c r="I332">
        <v>0</v>
      </c>
      <c r="J332" t="s">
        <v>42</v>
      </c>
      <c r="K332" t="s">
        <v>43</v>
      </c>
      <c r="L332" t="s">
        <v>44</v>
      </c>
      <c r="M332" t="s">
        <v>1128</v>
      </c>
      <c r="N332" t="s">
        <v>1129</v>
      </c>
      <c r="P332" t="s">
        <v>33</v>
      </c>
      <c r="Q332" t="s">
        <v>34</v>
      </c>
      <c r="S332" t="s">
        <v>33</v>
      </c>
      <c r="T332" t="s">
        <v>34</v>
      </c>
      <c r="V332" t="s">
        <v>33</v>
      </c>
      <c r="W332" t="s">
        <v>34</v>
      </c>
      <c r="Y332" t="s">
        <v>33</v>
      </c>
      <c r="Z332" t="s">
        <v>34</v>
      </c>
      <c r="AA332" t="s">
        <v>703</v>
      </c>
      <c r="AB332" t="s">
        <v>36</v>
      </c>
      <c r="AC332">
        <v>75532517</v>
      </c>
      <c r="AD332" t="s">
        <v>108</v>
      </c>
      <c r="AE332" t="s">
        <v>1129</v>
      </c>
      <c r="AF332">
        <v>795990586</v>
      </c>
      <c r="AG332">
        <v>1297605</v>
      </c>
      <c r="AH332" t="s">
        <v>1130</v>
      </c>
      <c r="AI332" t="s">
        <v>34</v>
      </c>
    </row>
    <row r="333" spans="1:35" x14ac:dyDescent="0.3">
      <c r="A333" s="1">
        <v>45307.652696759258</v>
      </c>
      <c r="B333">
        <v>1</v>
      </c>
      <c r="C333">
        <v>1</v>
      </c>
      <c r="D333" t="s">
        <v>26</v>
      </c>
      <c r="E333" t="s">
        <v>729</v>
      </c>
      <c r="F333" t="s">
        <v>730</v>
      </c>
      <c r="G333" t="s">
        <v>41</v>
      </c>
      <c r="H333">
        <f>---0--3636</f>
        <v>3636</v>
      </c>
      <c r="I333">
        <v>0</v>
      </c>
      <c r="J333" t="s">
        <v>42</v>
      </c>
      <c r="K333" t="s">
        <v>43</v>
      </c>
      <c r="L333" t="s">
        <v>44</v>
      </c>
      <c r="M333" t="s">
        <v>729</v>
      </c>
      <c r="N333" t="s">
        <v>730</v>
      </c>
      <c r="P333" t="s">
        <v>33</v>
      </c>
      <c r="Q333" t="s">
        <v>34</v>
      </c>
      <c r="S333" t="s">
        <v>33</v>
      </c>
      <c r="T333" t="s">
        <v>34</v>
      </c>
      <c r="V333" t="s">
        <v>33</v>
      </c>
      <c r="W333" t="s">
        <v>34</v>
      </c>
      <c r="Y333" t="s">
        <v>33</v>
      </c>
      <c r="Z333" t="s">
        <v>34</v>
      </c>
      <c r="AA333" t="s">
        <v>799</v>
      </c>
      <c r="AB333" t="s">
        <v>36</v>
      </c>
      <c r="AC333">
        <v>30007143</v>
      </c>
      <c r="AD333" t="s">
        <v>758</v>
      </c>
      <c r="AE333" t="s">
        <v>730</v>
      </c>
      <c r="AF333">
        <v>76598102</v>
      </c>
      <c r="AG333">
        <v>1297606</v>
      </c>
      <c r="AH333" t="s">
        <v>38</v>
      </c>
      <c r="AI333" t="s">
        <v>34</v>
      </c>
    </row>
    <row r="334" spans="1:35" x14ac:dyDescent="0.3">
      <c r="A334" s="1">
        <v>45307.655474537038</v>
      </c>
      <c r="B334">
        <v>6</v>
      </c>
      <c r="C334">
        <v>1</v>
      </c>
      <c r="D334" t="s">
        <v>26</v>
      </c>
      <c r="E334" t="s">
        <v>1131</v>
      </c>
      <c r="F334" t="s">
        <v>1132</v>
      </c>
      <c r="G334" t="s">
        <v>41</v>
      </c>
      <c r="H334">
        <f>---0--1050</f>
        <v>1050</v>
      </c>
      <c r="I334">
        <v>0</v>
      </c>
      <c r="J334" t="s">
        <v>42</v>
      </c>
      <c r="K334" t="s">
        <v>43</v>
      </c>
      <c r="L334" t="s">
        <v>44</v>
      </c>
      <c r="M334" t="s">
        <v>1131</v>
      </c>
      <c r="N334" t="s">
        <v>1132</v>
      </c>
      <c r="P334" t="s">
        <v>33</v>
      </c>
      <c r="Q334" t="s">
        <v>34</v>
      </c>
      <c r="S334" t="s">
        <v>33</v>
      </c>
      <c r="T334" t="s">
        <v>34</v>
      </c>
      <c r="V334" t="s">
        <v>33</v>
      </c>
      <c r="W334" t="s">
        <v>34</v>
      </c>
      <c r="Y334" t="s">
        <v>33</v>
      </c>
      <c r="Z334" t="s">
        <v>34</v>
      </c>
      <c r="AA334" t="s">
        <v>1133</v>
      </c>
      <c r="AB334" t="s">
        <v>36</v>
      </c>
      <c r="AC334">
        <v>58343746</v>
      </c>
      <c r="AD334" t="s">
        <v>86</v>
      </c>
      <c r="AE334" t="s">
        <v>1132</v>
      </c>
      <c r="AF334">
        <v>131827720</v>
      </c>
      <c r="AG334">
        <v>1297607</v>
      </c>
      <c r="AH334" t="s">
        <v>38</v>
      </c>
      <c r="AI334" t="s">
        <v>34</v>
      </c>
    </row>
    <row r="335" spans="1:35" x14ac:dyDescent="0.3">
      <c r="A335" s="1">
        <v>45307.656261574077</v>
      </c>
      <c r="B335">
        <v>5</v>
      </c>
      <c r="C335">
        <v>1</v>
      </c>
      <c r="D335" t="s">
        <v>26</v>
      </c>
      <c r="E335" t="s">
        <v>1134</v>
      </c>
      <c r="F335" t="s">
        <v>1135</v>
      </c>
      <c r="G335" t="s">
        <v>41</v>
      </c>
      <c r="H335">
        <f>---0--1815</f>
        <v>1815</v>
      </c>
      <c r="I335">
        <v>0</v>
      </c>
      <c r="J335" t="s">
        <v>42</v>
      </c>
      <c r="K335" t="s">
        <v>43</v>
      </c>
      <c r="L335" t="s">
        <v>44</v>
      </c>
      <c r="M335" t="s">
        <v>1134</v>
      </c>
      <c r="N335" t="s">
        <v>1135</v>
      </c>
      <c r="P335" t="s">
        <v>33</v>
      </c>
      <c r="Q335" t="s">
        <v>34</v>
      </c>
      <c r="S335" t="s">
        <v>33</v>
      </c>
      <c r="T335" t="s">
        <v>34</v>
      </c>
      <c r="V335" t="s">
        <v>33</v>
      </c>
      <c r="W335" t="s">
        <v>34</v>
      </c>
      <c r="Y335" t="s">
        <v>33</v>
      </c>
      <c r="Z335" t="s">
        <v>34</v>
      </c>
      <c r="AA335" t="s">
        <v>1136</v>
      </c>
      <c r="AB335" t="s">
        <v>36</v>
      </c>
      <c r="AC335">
        <v>30037161</v>
      </c>
      <c r="AD335" t="s">
        <v>652</v>
      </c>
      <c r="AE335" t="s">
        <v>1135</v>
      </c>
      <c r="AF335">
        <v>76598102</v>
      </c>
      <c r="AG335">
        <v>1297608</v>
      </c>
      <c r="AH335" t="s">
        <v>1137</v>
      </c>
      <c r="AI335" t="s">
        <v>34</v>
      </c>
    </row>
    <row r="336" spans="1:35" x14ac:dyDescent="0.3">
      <c r="A336" s="1">
        <v>45307.657256944447</v>
      </c>
      <c r="B336">
        <v>8</v>
      </c>
      <c r="C336">
        <v>2</v>
      </c>
      <c r="D336" t="s">
        <v>26</v>
      </c>
      <c r="E336" t="s">
        <v>1138</v>
      </c>
      <c r="F336" t="s">
        <v>1139</v>
      </c>
      <c r="G336" t="s">
        <v>41</v>
      </c>
      <c r="H336">
        <f>---0--9350</f>
        <v>9350</v>
      </c>
      <c r="I336">
        <v>0</v>
      </c>
      <c r="J336" t="s">
        <v>42</v>
      </c>
      <c r="K336" t="s">
        <v>43</v>
      </c>
      <c r="L336" t="s">
        <v>44</v>
      </c>
      <c r="M336" t="s">
        <v>1138</v>
      </c>
      <c r="N336" t="s">
        <v>1139</v>
      </c>
      <c r="P336" t="s">
        <v>33</v>
      </c>
      <c r="Q336" t="s">
        <v>34</v>
      </c>
      <c r="S336" t="s">
        <v>33</v>
      </c>
      <c r="T336" t="s">
        <v>34</v>
      </c>
      <c r="V336" t="s">
        <v>33</v>
      </c>
      <c r="W336" t="s">
        <v>34</v>
      </c>
      <c r="Y336" t="s">
        <v>33</v>
      </c>
      <c r="Z336" t="s">
        <v>34</v>
      </c>
      <c r="AA336" t="s">
        <v>1140</v>
      </c>
      <c r="AB336" t="s">
        <v>36</v>
      </c>
      <c r="AC336">
        <v>30081904</v>
      </c>
      <c r="AD336" t="s">
        <v>663</v>
      </c>
      <c r="AE336" t="s">
        <v>1139</v>
      </c>
      <c r="AF336">
        <v>76598102</v>
      </c>
      <c r="AG336">
        <v>1297609</v>
      </c>
      <c r="AH336" t="s">
        <v>38</v>
      </c>
      <c r="AI336" t="s">
        <v>34</v>
      </c>
    </row>
    <row r="337" spans="1:35" x14ac:dyDescent="0.3">
      <c r="A337" s="1">
        <v>45307.658761574072</v>
      </c>
      <c r="B337">
        <v>6</v>
      </c>
      <c r="C337">
        <v>1</v>
      </c>
      <c r="D337" t="s">
        <v>26</v>
      </c>
      <c r="E337" t="s">
        <v>1141</v>
      </c>
      <c r="F337" t="s">
        <v>1142</v>
      </c>
      <c r="G337" t="s">
        <v>747</v>
      </c>
      <c r="H337" t="s">
        <v>1143</v>
      </c>
      <c r="I337">
        <v>0</v>
      </c>
      <c r="K337" t="s">
        <v>31</v>
      </c>
      <c r="L337" t="s">
        <v>749</v>
      </c>
      <c r="M337" t="s">
        <v>1141</v>
      </c>
      <c r="N337" t="s">
        <v>1142</v>
      </c>
      <c r="P337" t="s">
        <v>33</v>
      </c>
      <c r="Q337" t="s">
        <v>34</v>
      </c>
      <c r="S337" t="s">
        <v>33</v>
      </c>
      <c r="T337" t="s">
        <v>34</v>
      </c>
      <c r="V337" t="s">
        <v>33</v>
      </c>
      <c r="W337" t="s">
        <v>34</v>
      </c>
      <c r="Y337" t="s">
        <v>33</v>
      </c>
      <c r="Z337" t="s">
        <v>34</v>
      </c>
      <c r="AB337" t="s">
        <v>36</v>
      </c>
      <c r="AE337" t="s">
        <v>34</v>
      </c>
      <c r="AG337">
        <v>1297610</v>
      </c>
      <c r="AH337" t="s">
        <v>38</v>
      </c>
      <c r="AI337" t="s">
        <v>34</v>
      </c>
    </row>
    <row r="338" spans="1:35" x14ac:dyDescent="0.3">
      <c r="A338" s="1">
        <v>45307.66070601852</v>
      </c>
      <c r="B338">
        <v>8</v>
      </c>
      <c r="C338">
        <v>2</v>
      </c>
      <c r="D338" t="s">
        <v>26</v>
      </c>
      <c r="E338" t="s">
        <v>1144</v>
      </c>
      <c r="F338" t="s">
        <v>1145</v>
      </c>
      <c r="G338" t="s">
        <v>50</v>
      </c>
      <c r="H338" t="s">
        <v>1146</v>
      </c>
      <c r="I338">
        <v>0</v>
      </c>
      <c r="K338" t="s">
        <v>31</v>
      </c>
      <c r="L338" t="s">
        <v>32</v>
      </c>
      <c r="M338" t="s">
        <v>1144</v>
      </c>
      <c r="N338" t="s">
        <v>1145</v>
      </c>
      <c r="P338" t="s">
        <v>33</v>
      </c>
      <c r="Q338" t="s">
        <v>34</v>
      </c>
      <c r="S338" t="s">
        <v>33</v>
      </c>
      <c r="T338" t="s">
        <v>34</v>
      </c>
      <c r="V338" t="s">
        <v>33</v>
      </c>
      <c r="W338" t="s">
        <v>34</v>
      </c>
      <c r="Y338" t="s">
        <v>33</v>
      </c>
      <c r="Z338" t="s">
        <v>34</v>
      </c>
      <c r="AA338" t="s">
        <v>35</v>
      </c>
      <c r="AB338" t="s">
        <v>36</v>
      </c>
      <c r="AC338">
        <v>5060096</v>
      </c>
      <c r="AD338" t="s">
        <v>37</v>
      </c>
      <c r="AE338" t="s">
        <v>1145</v>
      </c>
      <c r="AF338">
        <v>85671469</v>
      </c>
      <c r="AG338">
        <v>1297611</v>
      </c>
      <c r="AH338" t="s">
        <v>38</v>
      </c>
      <c r="AI338" t="s">
        <v>34</v>
      </c>
    </row>
    <row r="339" spans="1:35" x14ac:dyDescent="0.3">
      <c r="A339" s="1">
        <v>45307.662928240738</v>
      </c>
      <c r="B339">
        <v>8</v>
      </c>
      <c r="C339">
        <v>2</v>
      </c>
      <c r="D339" t="s">
        <v>26</v>
      </c>
      <c r="E339" t="s">
        <v>1147</v>
      </c>
      <c r="F339" t="s">
        <v>1148</v>
      </c>
      <c r="G339" t="s">
        <v>41</v>
      </c>
      <c r="H339">
        <f>---0--5126</f>
        <v>5126</v>
      </c>
      <c r="I339">
        <v>0</v>
      </c>
      <c r="J339" t="s">
        <v>42</v>
      </c>
      <c r="K339" t="s">
        <v>43</v>
      </c>
      <c r="L339" t="s">
        <v>44</v>
      </c>
      <c r="M339" t="s">
        <v>1147</v>
      </c>
      <c r="N339" t="s">
        <v>1148</v>
      </c>
      <c r="P339" t="s">
        <v>33</v>
      </c>
      <c r="Q339" t="s">
        <v>34</v>
      </c>
      <c r="S339" t="s">
        <v>33</v>
      </c>
      <c r="T339" t="s">
        <v>34</v>
      </c>
      <c r="V339" t="s">
        <v>33</v>
      </c>
      <c r="W339" t="s">
        <v>34</v>
      </c>
      <c r="Y339" t="s">
        <v>33</v>
      </c>
      <c r="Z339" t="s">
        <v>34</v>
      </c>
      <c r="AA339" t="s">
        <v>1149</v>
      </c>
      <c r="AB339" t="s">
        <v>36</v>
      </c>
      <c r="AC339">
        <v>940210</v>
      </c>
      <c r="AD339" t="s">
        <v>1150</v>
      </c>
      <c r="AE339" t="s">
        <v>1148</v>
      </c>
      <c r="AF339">
        <v>870021815</v>
      </c>
      <c r="AG339">
        <v>1297612</v>
      </c>
      <c r="AH339" t="s">
        <v>38</v>
      </c>
      <c r="AI339" t="s">
        <v>34</v>
      </c>
    </row>
    <row r="340" spans="1:35" x14ac:dyDescent="0.3">
      <c r="A340" s="1">
        <v>45307.664305555554</v>
      </c>
      <c r="B340">
        <v>6</v>
      </c>
      <c r="C340">
        <v>1</v>
      </c>
      <c r="D340" t="s">
        <v>26</v>
      </c>
      <c r="E340" t="s">
        <v>1151</v>
      </c>
      <c r="F340" t="s">
        <v>1152</v>
      </c>
      <c r="G340" t="s">
        <v>41</v>
      </c>
      <c r="H340">
        <f>---0--3490</f>
        <v>3490</v>
      </c>
      <c r="I340">
        <v>0</v>
      </c>
      <c r="J340" t="s">
        <v>42</v>
      </c>
      <c r="K340" t="s">
        <v>43</v>
      </c>
      <c r="L340" t="s">
        <v>44</v>
      </c>
      <c r="M340" t="s">
        <v>1151</v>
      </c>
      <c r="N340" t="s">
        <v>1152</v>
      </c>
      <c r="P340" t="s">
        <v>33</v>
      </c>
      <c r="Q340" t="s">
        <v>34</v>
      </c>
      <c r="S340" t="s">
        <v>33</v>
      </c>
      <c r="T340" t="s">
        <v>34</v>
      </c>
      <c r="V340" t="s">
        <v>33</v>
      </c>
      <c r="W340" t="s">
        <v>34</v>
      </c>
      <c r="Y340" t="s">
        <v>33</v>
      </c>
      <c r="Z340" t="s">
        <v>34</v>
      </c>
      <c r="AA340" t="s">
        <v>76</v>
      </c>
      <c r="AB340" t="s">
        <v>36</v>
      </c>
      <c r="AC340">
        <v>135743</v>
      </c>
      <c r="AD340" t="s">
        <v>77</v>
      </c>
      <c r="AE340" t="s">
        <v>1152</v>
      </c>
      <c r="AF340">
        <v>870021815</v>
      </c>
      <c r="AG340">
        <v>1297613</v>
      </c>
      <c r="AH340" t="s">
        <v>982</v>
      </c>
      <c r="AI340" t="s">
        <v>34</v>
      </c>
    </row>
    <row r="341" spans="1:35" x14ac:dyDescent="0.3">
      <c r="A341" s="1">
        <v>45307.664733796293</v>
      </c>
      <c r="B341">
        <v>3</v>
      </c>
      <c r="C341">
        <v>1</v>
      </c>
      <c r="D341" t="s">
        <v>26</v>
      </c>
      <c r="E341" t="s">
        <v>1153</v>
      </c>
      <c r="F341" t="s">
        <v>1154</v>
      </c>
      <c r="G341" t="s">
        <v>41</v>
      </c>
      <c r="H341">
        <f>---0--4826</f>
        <v>4826</v>
      </c>
      <c r="I341">
        <v>0</v>
      </c>
      <c r="J341" t="s">
        <v>42</v>
      </c>
      <c r="K341" t="s">
        <v>43</v>
      </c>
      <c r="L341" t="s">
        <v>44</v>
      </c>
      <c r="M341" t="s">
        <v>1153</v>
      </c>
      <c r="N341" t="s">
        <v>1154</v>
      </c>
      <c r="P341" t="s">
        <v>33</v>
      </c>
      <c r="Q341" t="s">
        <v>34</v>
      </c>
      <c r="S341" t="s">
        <v>33</v>
      </c>
      <c r="T341" t="s">
        <v>34</v>
      </c>
      <c r="V341" t="s">
        <v>33</v>
      </c>
      <c r="W341" t="s">
        <v>34</v>
      </c>
      <c r="Y341" t="s">
        <v>33</v>
      </c>
      <c r="Z341" t="s">
        <v>34</v>
      </c>
      <c r="AA341" t="s">
        <v>1155</v>
      </c>
      <c r="AB341" t="s">
        <v>36</v>
      </c>
      <c r="AC341">
        <v>21329709</v>
      </c>
      <c r="AD341" t="s">
        <v>1021</v>
      </c>
      <c r="AE341" t="s">
        <v>1154</v>
      </c>
      <c r="AF341">
        <v>978632586</v>
      </c>
      <c r="AG341">
        <v>1297614</v>
      </c>
      <c r="AH341" t="s">
        <v>1156</v>
      </c>
      <c r="AI341" t="s">
        <v>34</v>
      </c>
    </row>
    <row r="342" spans="1:35" x14ac:dyDescent="0.3">
      <c r="A342" s="1">
        <v>45307.665439814817</v>
      </c>
      <c r="B342">
        <v>1</v>
      </c>
      <c r="C342">
        <v>1</v>
      </c>
      <c r="D342" t="s">
        <v>26</v>
      </c>
      <c r="E342" t="s">
        <v>1157</v>
      </c>
      <c r="F342" t="s">
        <v>1158</v>
      </c>
      <c r="G342" t="s">
        <v>41</v>
      </c>
      <c r="H342">
        <f>---0--7103</f>
        <v>7103</v>
      </c>
      <c r="I342">
        <v>0</v>
      </c>
      <c r="J342" t="s">
        <v>42</v>
      </c>
      <c r="K342" t="s">
        <v>43</v>
      </c>
      <c r="L342" t="s">
        <v>44</v>
      </c>
      <c r="M342" t="s">
        <v>1157</v>
      </c>
      <c r="N342" t="s">
        <v>1158</v>
      </c>
      <c r="P342" t="s">
        <v>33</v>
      </c>
      <c r="Q342" t="s">
        <v>34</v>
      </c>
      <c r="S342" t="s">
        <v>33</v>
      </c>
      <c r="T342" t="s">
        <v>34</v>
      </c>
      <c r="V342" t="s">
        <v>33</v>
      </c>
      <c r="W342" t="s">
        <v>34</v>
      </c>
      <c r="Y342" t="s">
        <v>33</v>
      </c>
      <c r="Z342" t="s">
        <v>34</v>
      </c>
      <c r="AA342" t="s">
        <v>793</v>
      </c>
      <c r="AB342" t="s">
        <v>36</v>
      </c>
      <c r="AC342">
        <v>53339669</v>
      </c>
      <c r="AD342" t="s">
        <v>602</v>
      </c>
      <c r="AE342" t="s">
        <v>1158</v>
      </c>
      <c r="AF342">
        <v>9978044714</v>
      </c>
      <c r="AG342">
        <v>1297615</v>
      </c>
      <c r="AH342" t="s">
        <v>38</v>
      </c>
      <c r="AI342" t="s">
        <v>34</v>
      </c>
    </row>
    <row r="343" spans="1:35" x14ac:dyDescent="0.3">
      <c r="A343" s="1">
        <v>45307.665833333333</v>
      </c>
      <c r="B343">
        <v>5</v>
      </c>
      <c r="C343">
        <v>1</v>
      </c>
      <c r="D343" t="s">
        <v>26</v>
      </c>
      <c r="E343" t="s">
        <v>1159</v>
      </c>
      <c r="F343" t="s">
        <v>1160</v>
      </c>
      <c r="G343" t="s">
        <v>29</v>
      </c>
      <c r="H343" t="s">
        <v>1161</v>
      </c>
      <c r="I343">
        <v>0</v>
      </c>
      <c r="K343" t="s">
        <v>31</v>
      </c>
      <c r="L343" t="s">
        <v>32</v>
      </c>
      <c r="M343" t="s">
        <v>1159</v>
      </c>
      <c r="N343" t="s">
        <v>1160</v>
      </c>
      <c r="P343" t="s">
        <v>33</v>
      </c>
      <c r="Q343" t="s">
        <v>34</v>
      </c>
      <c r="S343" t="s">
        <v>33</v>
      </c>
      <c r="T343" t="s">
        <v>34</v>
      </c>
      <c r="V343" t="s">
        <v>33</v>
      </c>
      <c r="W343" t="s">
        <v>34</v>
      </c>
      <c r="Y343" t="s">
        <v>33</v>
      </c>
      <c r="Z343" t="s">
        <v>34</v>
      </c>
      <c r="AA343" t="s">
        <v>35</v>
      </c>
      <c r="AB343" t="s">
        <v>36</v>
      </c>
      <c r="AC343">
        <v>5146412</v>
      </c>
      <c r="AD343" t="s">
        <v>37</v>
      </c>
      <c r="AE343" t="s">
        <v>1160</v>
      </c>
      <c r="AF343">
        <v>85671469</v>
      </c>
      <c r="AG343">
        <v>1297616</v>
      </c>
      <c r="AH343" t="s">
        <v>38</v>
      </c>
      <c r="AI343" t="s">
        <v>34</v>
      </c>
    </row>
    <row r="344" spans="1:35" x14ac:dyDescent="0.3">
      <c r="A344" s="1">
        <v>45307.666064814817</v>
      </c>
      <c r="B344">
        <v>8</v>
      </c>
      <c r="C344">
        <v>2</v>
      </c>
      <c r="D344" t="s">
        <v>26</v>
      </c>
      <c r="E344" t="s">
        <v>1162</v>
      </c>
      <c r="F344" t="s">
        <v>1163</v>
      </c>
      <c r="G344" t="s">
        <v>41</v>
      </c>
      <c r="H344">
        <f>---0--6550</f>
        <v>6550</v>
      </c>
      <c r="I344">
        <v>0</v>
      </c>
      <c r="J344" t="s">
        <v>42</v>
      </c>
      <c r="K344" t="s">
        <v>43</v>
      </c>
      <c r="L344" t="s">
        <v>44</v>
      </c>
      <c r="M344" t="s">
        <v>1162</v>
      </c>
      <c r="N344" t="s">
        <v>1163</v>
      </c>
      <c r="P344" t="s">
        <v>33</v>
      </c>
      <c r="Q344" t="s">
        <v>34</v>
      </c>
      <c r="S344" t="s">
        <v>33</v>
      </c>
      <c r="T344" t="s">
        <v>34</v>
      </c>
      <c r="V344" t="s">
        <v>33</v>
      </c>
      <c r="W344" t="s">
        <v>34</v>
      </c>
      <c r="Y344" t="s">
        <v>33</v>
      </c>
      <c r="Z344" t="s">
        <v>34</v>
      </c>
      <c r="AA344" t="s">
        <v>686</v>
      </c>
      <c r="AB344" t="s">
        <v>36</v>
      </c>
      <c r="AC344">
        <v>30008699</v>
      </c>
      <c r="AD344" t="s">
        <v>652</v>
      </c>
      <c r="AE344" t="s">
        <v>1163</v>
      </c>
      <c r="AF344">
        <v>76598102</v>
      </c>
      <c r="AG344">
        <v>1297617</v>
      </c>
      <c r="AH344" t="s">
        <v>38</v>
      </c>
      <c r="AI344" t="s">
        <v>34</v>
      </c>
    </row>
    <row r="345" spans="1:35" x14ac:dyDescent="0.3">
      <c r="A345" s="1">
        <v>45307.666851851849</v>
      </c>
      <c r="B345">
        <v>7</v>
      </c>
      <c r="C345">
        <v>2</v>
      </c>
      <c r="D345" t="s">
        <v>26</v>
      </c>
      <c r="E345" t="s">
        <v>1164</v>
      </c>
      <c r="F345" t="s">
        <v>1165</v>
      </c>
      <c r="G345" t="s">
        <v>50</v>
      </c>
      <c r="H345" t="s">
        <v>1166</v>
      </c>
      <c r="I345">
        <v>0</v>
      </c>
      <c r="K345" t="s">
        <v>31</v>
      </c>
      <c r="L345" t="s">
        <v>32</v>
      </c>
      <c r="M345" t="s">
        <v>1164</v>
      </c>
      <c r="N345" t="s">
        <v>1165</v>
      </c>
      <c r="P345" t="s">
        <v>33</v>
      </c>
      <c r="Q345" t="s">
        <v>34</v>
      </c>
      <c r="S345" t="s">
        <v>33</v>
      </c>
      <c r="T345" t="s">
        <v>34</v>
      </c>
      <c r="V345" t="s">
        <v>33</v>
      </c>
      <c r="W345" t="s">
        <v>34</v>
      </c>
      <c r="Y345" t="s">
        <v>33</v>
      </c>
      <c r="Z345" t="s">
        <v>34</v>
      </c>
      <c r="AA345" t="s">
        <v>35</v>
      </c>
      <c r="AB345" t="s">
        <v>36</v>
      </c>
      <c r="AC345">
        <v>5165493</v>
      </c>
      <c r="AD345" t="s">
        <v>37</v>
      </c>
      <c r="AE345" t="s">
        <v>1165</v>
      </c>
      <c r="AF345">
        <v>85671469</v>
      </c>
      <c r="AG345">
        <v>1297618</v>
      </c>
      <c r="AH345" t="s">
        <v>38</v>
      </c>
      <c r="AI345" t="s">
        <v>34</v>
      </c>
    </row>
    <row r="346" spans="1:35" x14ac:dyDescent="0.3">
      <c r="A346" s="1">
        <v>45307.667604166665</v>
      </c>
      <c r="B346">
        <v>5</v>
      </c>
      <c r="C346">
        <v>1</v>
      </c>
      <c r="D346" t="s">
        <v>26</v>
      </c>
      <c r="E346" t="s">
        <v>1167</v>
      </c>
      <c r="F346" t="s">
        <v>1168</v>
      </c>
      <c r="G346" t="s">
        <v>41</v>
      </c>
      <c r="H346">
        <f>---0--3406</f>
        <v>3406</v>
      </c>
      <c r="I346">
        <v>0</v>
      </c>
      <c r="J346" t="s">
        <v>42</v>
      </c>
      <c r="K346" t="s">
        <v>43</v>
      </c>
      <c r="L346" t="s">
        <v>202</v>
      </c>
      <c r="M346" t="s">
        <v>1167</v>
      </c>
      <c r="N346" t="s">
        <v>1168</v>
      </c>
      <c r="P346" t="s">
        <v>33</v>
      </c>
      <c r="Q346" t="s">
        <v>34</v>
      </c>
      <c r="S346" t="s">
        <v>33</v>
      </c>
      <c r="T346" t="s">
        <v>34</v>
      </c>
      <c r="V346" t="s">
        <v>33</v>
      </c>
      <c r="W346" t="s">
        <v>34</v>
      </c>
      <c r="Y346" t="s">
        <v>33</v>
      </c>
      <c r="Z346" t="s">
        <v>34</v>
      </c>
      <c r="AB346" t="s">
        <v>36</v>
      </c>
      <c r="AE346" t="s">
        <v>34</v>
      </c>
      <c r="AG346">
        <v>1297619</v>
      </c>
      <c r="AH346" t="s">
        <v>38</v>
      </c>
      <c r="AI346" t="s">
        <v>34</v>
      </c>
    </row>
    <row r="347" spans="1:35" x14ac:dyDescent="0.3">
      <c r="A347" s="1">
        <v>45307.669930555552</v>
      </c>
      <c r="B347">
        <v>6</v>
      </c>
      <c r="C347">
        <v>1</v>
      </c>
      <c r="D347" t="s">
        <v>26</v>
      </c>
      <c r="E347" t="s">
        <v>1169</v>
      </c>
      <c r="F347" t="s">
        <v>1170</v>
      </c>
      <c r="G347" t="s">
        <v>131</v>
      </c>
      <c r="H347" t="s">
        <v>132</v>
      </c>
      <c r="I347">
        <v>0</v>
      </c>
      <c r="K347" t="s">
        <v>31</v>
      </c>
      <c r="L347" t="s">
        <v>32</v>
      </c>
      <c r="M347" t="s">
        <v>1169</v>
      </c>
      <c r="N347" t="s">
        <v>1170</v>
      </c>
      <c r="P347" t="s">
        <v>33</v>
      </c>
      <c r="Q347" t="s">
        <v>34</v>
      </c>
      <c r="S347" t="s">
        <v>33</v>
      </c>
      <c r="T347" t="s">
        <v>34</v>
      </c>
      <c r="V347" t="s">
        <v>33</v>
      </c>
      <c r="W347" t="s">
        <v>34</v>
      </c>
      <c r="Y347" t="s">
        <v>33</v>
      </c>
      <c r="Z347" t="s">
        <v>34</v>
      </c>
      <c r="AA347" t="s">
        <v>35</v>
      </c>
      <c r="AB347" t="s">
        <v>36</v>
      </c>
      <c r="AC347">
        <v>5223874</v>
      </c>
      <c r="AD347" t="s">
        <v>37</v>
      </c>
      <c r="AE347" t="s">
        <v>1170</v>
      </c>
      <c r="AF347">
        <v>85671469</v>
      </c>
      <c r="AG347">
        <v>1297620</v>
      </c>
      <c r="AH347" t="s">
        <v>38</v>
      </c>
      <c r="AI347" t="s">
        <v>34</v>
      </c>
    </row>
    <row r="348" spans="1:35" x14ac:dyDescent="0.3">
      <c r="A348" s="1">
        <v>45307.670092592591</v>
      </c>
      <c r="B348">
        <v>3</v>
      </c>
      <c r="C348">
        <v>1</v>
      </c>
      <c r="D348" t="s">
        <v>26</v>
      </c>
      <c r="E348" t="s">
        <v>1171</v>
      </c>
      <c r="F348" t="s">
        <v>1172</v>
      </c>
      <c r="G348" t="s">
        <v>73</v>
      </c>
      <c r="H348" t="s">
        <v>1173</v>
      </c>
      <c r="I348">
        <v>0</v>
      </c>
      <c r="J348" t="s">
        <v>1174</v>
      </c>
      <c r="K348" t="s">
        <v>31</v>
      </c>
      <c r="L348" t="s">
        <v>44</v>
      </c>
      <c r="M348" t="s">
        <v>1171</v>
      </c>
      <c r="N348" t="s">
        <v>1172</v>
      </c>
      <c r="P348" t="s">
        <v>33</v>
      </c>
      <c r="Q348" t="s">
        <v>34</v>
      </c>
      <c r="S348" t="s">
        <v>33</v>
      </c>
      <c r="T348" t="s">
        <v>34</v>
      </c>
      <c r="V348" t="s">
        <v>33</v>
      </c>
      <c r="W348" t="s">
        <v>34</v>
      </c>
      <c r="Y348" t="s">
        <v>33</v>
      </c>
      <c r="Z348" t="s">
        <v>34</v>
      </c>
      <c r="AA348" t="s">
        <v>137</v>
      </c>
      <c r="AB348" t="s">
        <v>36</v>
      </c>
      <c r="AC348">
        <v>5217335</v>
      </c>
      <c r="AD348" t="s">
        <v>138</v>
      </c>
      <c r="AE348" t="s">
        <v>1172</v>
      </c>
      <c r="AF348">
        <v>85671469</v>
      </c>
      <c r="AG348">
        <v>1297621</v>
      </c>
      <c r="AH348" t="s">
        <v>139</v>
      </c>
      <c r="AI348" t="s">
        <v>34</v>
      </c>
    </row>
    <row r="349" spans="1:35" x14ac:dyDescent="0.3">
      <c r="A349" s="1">
        <v>45307.67015046296</v>
      </c>
      <c r="B349">
        <v>8</v>
      </c>
      <c r="C349">
        <v>2</v>
      </c>
      <c r="D349" t="s">
        <v>26</v>
      </c>
      <c r="E349" t="s">
        <v>1175</v>
      </c>
      <c r="F349" t="s">
        <v>1176</v>
      </c>
      <c r="G349" t="s">
        <v>41</v>
      </c>
      <c r="H349">
        <f>---0--2562</f>
        <v>2562</v>
      </c>
      <c r="I349">
        <v>0</v>
      </c>
      <c r="J349" t="s">
        <v>42</v>
      </c>
      <c r="K349" t="s">
        <v>43</v>
      </c>
      <c r="L349" t="s">
        <v>44</v>
      </c>
      <c r="M349" t="s">
        <v>1175</v>
      </c>
      <c r="N349" t="s">
        <v>1176</v>
      </c>
      <c r="P349" t="s">
        <v>33</v>
      </c>
      <c r="Q349" t="s">
        <v>34</v>
      </c>
      <c r="S349" t="s">
        <v>33</v>
      </c>
      <c r="T349" t="s">
        <v>34</v>
      </c>
      <c r="V349" t="s">
        <v>33</v>
      </c>
      <c r="W349" t="s">
        <v>34</v>
      </c>
      <c r="Y349" t="s">
        <v>33</v>
      </c>
      <c r="Z349" t="s">
        <v>34</v>
      </c>
      <c r="AA349" t="s">
        <v>1177</v>
      </c>
      <c r="AB349" t="s">
        <v>36</v>
      </c>
      <c r="AC349">
        <v>30014374</v>
      </c>
      <c r="AD349" t="s">
        <v>758</v>
      </c>
      <c r="AE349" t="s">
        <v>1176</v>
      </c>
      <c r="AF349">
        <v>76598102</v>
      </c>
      <c r="AG349">
        <v>1297622</v>
      </c>
      <c r="AH349" t="s">
        <v>38</v>
      </c>
      <c r="AI349" t="s">
        <v>34</v>
      </c>
    </row>
    <row r="350" spans="1:35" x14ac:dyDescent="0.3">
      <c r="A350" s="1">
        <v>45307.670266203706</v>
      </c>
      <c r="B350">
        <v>7</v>
      </c>
      <c r="C350">
        <v>2</v>
      </c>
      <c r="D350" t="s">
        <v>26</v>
      </c>
      <c r="E350" t="s">
        <v>1178</v>
      </c>
      <c r="F350" t="s">
        <v>1179</v>
      </c>
      <c r="G350" t="s">
        <v>29</v>
      </c>
      <c r="H350" t="s">
        <v>1180</v>
      </c>
      <c r="I350">
        <v>0</v>
      </c>
      <c r="K350" t="s">
        <v>31</v>
      </c>
      <c r="L350" t="s">
        <v>32</v>
      </c>
      <c r="M350" t="s">
        <v>1178</v>
      </c>
      <c r="N350" t="s">
        <v>1179</v>
      </c>
      <c r="P350" t="s">
        <v>33</v>
      </c>
      <c r="Q350" t="s">
        <v>34</v>
      </c>
      <c r="S350" t="s">
        <v>33</v>
      </c>
      <c r="T350" t="s">
        <v>34</v>
      </c>
      <c r="V350" t="s">
        <v>33</v>
      </c>
      <c r="W350" t="s">
        <v>34</v>
      </c>
      <c r="Y350" t="s">
        <v>33</v>
      </c>
      <c r="Z350" t="s">
        <v>34</v>
      </c>
      <c r="AA350" t="s">
        <v>35</v>
      </c>
      <c r="AB350" t="s">
        <v>36</v>
      </c>
      <c r="AC350">
        <v>5219048</v>
      </c>
      <c r="AD350" t="s">
        <v>37</v>
      </c>
      <c r="AE350" t="s">
        <v>1179</v>
      </c>
      <c r="AF350">
        <v>85671469</v>
      </c>
      <c r="AG350">
        <v>1297623</v>
      </c>
      <c r="AH350" t="s">
        <v>38</v>
      </c>
      <c r="AI350" t="s">
        <v>34</v>
      </c>
    </row>
    <row r="351" spans="1:35" x14ac:dyDescent="0.3">
      <c r="A351" s="1">
        <v>45307.670358796298</v>
      </c>
      <c r="B351">
        <v>4</v>
      </c>
      <c r="C351">
        <v>1</v>
      </c>
      <c r="D351" t="s">
        <v>26</v>
      </c>
      <c r="E351" t="s">
        <v>1181</v>
      </c>
      <c r="F351" t="s">
        <v>1182</v>
      </c>
      <c r="G351" t="s">
        <v>41</v>
      </c>
      <c r="H351">
        <f>---0--7051</f>
        <v>7051</v>
      </c>
      <c r="I351">
        <v>0</v>
      </c>
      <c r="J351" t="s">
        <v>42</v>
      </c>
      <c r="K351" t="s">
        <v>43</v>
      </c>
      <c r="L351" t="s">
        <v>44</v>
      </c>
      <c r="M351" t="s">
        <v>1181</v>
      </c>
      <c r="N351" t="s">
        <v>1182</v>
      </c>
      <c r="P351" t="s">
        <v>33</v>
      </c>
      <c r="Q351" t="s">
        <v>34</v>
      </c>
      <c r="S351" t="s">
        <v>33</v>
      </c>
      <c r="T351" t="s">
        <v>34</v>
      </c>
      <c r="V351" t="s">
        <v>33</v>
      </c>
      <c r="W351" t="s">
        <v>34</v>
      </c>
      <c r="Y351" t="s">
        <v>33</v>
      </c>
      <c r="Z351" t="s">
        <v>34</v>
      </c>
      <c r="AA351" t="s">
        <v>632</v>
      </c>
      <c r="AB351" t="s">
        <v>36</v>
      </c>
      <c r="AC351">
        <v>75802808</v>
      </c>
      <c r="AD351" t="s">
        <v>46</v>
      </c>
      <c r="AE351" t="s">
        <v>1182</v>
      </c>
      <c r="AF351">
        <v>795990586</v>
      </c>
      <c r="AG351">
        <v>1297624</v>
      </c>
      <c r="AH351" t="s">
        <v>87</v>
      </c>
      <c r="AI351" t="s">
        <v>34</v>
      </c>
    </row>
    <row r="352" spans="1:35" x14ac:dyDescent="0.3">
      <c r="A352" s="1">
        <v>45307.670729166668</v>
      </c>
      <c r="B352">
        <v>5</v>
      </c>
      <c r="C352">
        <v>1</v>
      </c>
      <c r="D352" t="s">
        <v>26</v>
      </c>
      <c r="E352" t="s">
        <v>1183</v>
      </c>
      <c r="F352" t="s">
        <v>1184</v>
      </c>
      <c r="G352" t="s">
        <v>90</v>
      </c>
      <c r="H352" t="s">
        <v>1185</v>
      </c>
      <c r="I352">
        <v>0</v>
      </c>
      <c r="K352" t="s">
        <v>31</v>
      </c>
      <c r="L352" t="s">
        <v>32</v>
      </c>
      <c r="M352" t="s">
        <v>1183</v>
      </c>
      <c r="N352" t="s">
        <v>1184</v>
      </c>
      <c r="P352" t="s">
        <v>33</v>
      </c>
      <c r="Q352" t="s">
        <v>34</v>
      </c>
      <c r="S352" t="s">
        <v>33</v>
      </c>
      <c r="T352" t="s">
        <v>34</v>
      </c>
      <c r="V352" t="s">
        <v>33</v>
      </c>
      <c r="W352" t="s">
        <v>34</v>
      </c>
      <c r="Y352" t="s">
        <v>33</v>
      </c>
      <c r="Z352" t="s">
        <v>34</v>
      </c>
      <c r="AA352" t="s">
        <v>92</v>
      </c>
      <c r="AB352" t="s">
        <v>36</v>
      </c>
      <c r="AC352">
        <v>38976055</v>
      </c>
      <c r="AD352" t="s">
        <v>93</v>
      </c>
      <c r="AE352" t="s">
        <v>1184</v>
      </c>
      <c r="AF352">
        <v>9978044714</v>
      </c>
      <c r="AG352">
        <v>1297625</v>
      </c>
      <c r="AH352" t="s">
        <v>1186</v>
      </c>
      <c r="AI352" t="s">
        <v>34</v>
      </c>
    </row>
    <row r="353" spans="1:35" x14ac:dyDescent="0.3">
      <c r="A353" s="1">
        <v>45307.673229166663</v>
      </c>
      <c r="B353">
        <v>5</v>
      </c>
      <c r="C353">
        <v>1</v>
      </c>
      <c r="D353" t="s">
        <v>26</v>
      </c>
      <c r="E353" t="s">
        <v>1187</v>
      </c>
      <c r="F353" t="s">
        <v>1188</v>
      </c>
      <c r="G353" t="s">
        <v>131</v>
      </c>
      <c r="H353" t="s">
        <v>359</v>
      </c>
      <c r="I353">
        <v>0</v>
      </c>
      <c r="K353" t="s">
        <v>31</v>
      </c>
      <c r="L353" t="s">
        <v>32</v>
      </c>
      <c r="M353" t="s">
        <v>1187</v>
      </c>
      <c r="N353" t="s">
        <v>1188</v>
      </c>
      <c r="P353" t="s">
        <v>33</v>
      </c>
      <c r="Q353" t="s">
        <v>34</v>
      </c>
      <c r="S353" t="s">
        <v>33</v>
      </c>
      <c r="T353" t="s">
        <v>34</v>
      </c>
      <c r="V353" t="s">
        <v>33</v>
      </c>
      <c r="W353" t="s">
        <v>34</v>
      </c>
      <c r="Y353" t="s">
        <v>33</v>
      </c>
      <c r="Z353" t="s">
        <v>34</v>
      </c>
      <c r="AA353" t="s">
        <v>35</v>
      </c>
      <c r="AB353" t="s">
        <v>36</v>
      </c>
      <c r="AC353">
        <v>5275789</v>
      </c>
      <c r="AD353" t="s">
        <v>37</v>
      </c>
      <c r="AE353" t="s">
        <v>1188</v>
      </c>
      <c r="AF353">
        <v>85671469</v>
      </c>
      <c r="AG353">
        <v>1297626</v>
      </c>
      <c r="AH353" t="s">
        <v>383</v>
      </c>
      <c r="AI353" t="s">
        <v>34</v>
      </c>
    </row>
    <row r="354" spans="1:35" x14ac:dyDescent="0.3">
      <c r="A354" s="1">
        <v>45307.673414351855</v>
      </c>
      <c r="B354">
        <v>8</v>
      </c>
      <c r="C354">
        <v>2</v>
      </c>
      <c r="D354" t="s">
        <v>26</v>
      </c>
      <c r="E354" t="s">
        <v>764</v>
      </c>
      <c r="F354" t="s">
        <v>765</v>
      </c>
      <c r="G354" t="s">
        <v>41</v>
      </c>
      <c r="H354">
        <f>---0--8302</f>
        <v>8302</v>
      </c>
      <c r="I354">
        <v>0</v>
      </c>
      <c r="J354" t="s">
        <v>42</v>
      </c>
      <c r="K354" t="s">
        <v>43</v>
      </c>
      <c r="L354" t="s">
        <v>44</v>
      </c>
      <c r="M354" t="s">
        <v>764</v>
      </c>
      <c r="N354" t="s">
        <v>765</v>
      </c>
      <c r="P354" t="s">
        <v>33</v>
      </c>
      <c r="Q354" t="s">
        <v>34</v>
      </c>
      <c r="S354" t="s">
        <v>33</v>
      </c>
      <c r="T354" t="s">
        <v>34</v>
      </c>
      <c r="V354" t="s">
        <v>33</v>
      </c>
      <c r="W354" t="s">
        <v>34</v>
      </c>
      <c r="Y354" t="s">
        <v>33</v>
      </c>
      <c r="Z354" t="s">
        <v>34</v>
      </c>
      <c r="AA354" t="s">
        <v>1189</v>
      </c>
      <c r="AB354" t="s">
        <v>36</v>
      </c>
      <c r="AC354">
        <v>75855117</v>
      </c>
      <c r="AD354" t="s">
        <v>108</v>
      </c>
      <c r="AE354" t="s">
        <v>765</v>
      </c>
      <c r="AF354">
        <v>795990586</v>
      </c>
      <c r="AG354">
        <v>1297627</v>
      </c>
      <c r="AH354" t="s">
        <v>38</v>
      </c>
      <c r="AI354" t="s">
        <v>34</v>
      </c>
    </row>
    <row r="355" spans="1:35" x14ac:dyDescent="0.3">
      <c r="A355" s="1">
        <v>45307.674525462964</v>
      </c>
      <c r="B355">
        <v>6</v>
      </c>
      <c r="C355">
        <v>1</v>
      </c>
      <c r="D355" t="s">
        <v>26</v>
      </c>
      <c r="E355" t="s">
        <v>1190</v>
      </c>
      <c r="F355" t="s">
        <v>1191</v>
      </c>
      <c r="G355" t="s">
        <v>90</v>
      </c>
      <c r="H355" t="s">
        <v>1192</v>
      </c>
      <c r="I355">
        <v>0</v>
      </c>
      <c r="K355" t="s">
        <v>31</v>
      </c>
      <c r="L355" t="s">
        <v>32</v>
      </c>
      <c r="M355" t="s">
        <v>1190</v>
      </c>
      <c r="N355" t="s">
        <v>1191</v>
      </c>
      <c r="P355" t="s">
        <v>33</v>
      </c>
      <c r="Q355" t="s">
        <v>34</v>
      </c>
      <c r="S355" t="s">
        <v>33</v>
      </c>
      <c r="T355" t="s">
        <v>34</v>
      </c>
      <c r="V355" t="s">
        <v>33</v>
      </c>
      <c r="W355" t="s">
        <v>34</v>
      </c>
      <c r="Y355" t="s">
        <v>33</v>
      </c>
      <c r="Z355" t="s">
        <v>34</v>
      </c>
      <c r="AA355" t="s">
        <v>92</v>
      </c>
      <c r="AB355" t="s">
        <v>36</v>
      </c>
      <c r="AC355">
        <v>36464942</v>
      </c>
      <c r="AD355" t="s">
        <v>93</v>
      </c>
      <c r="AE355" t="s">
        <v>1191</v>
      </c>
      <c r="AF355">
        <v>9978044714</v>
      </c>
      <c r="AG355">
        <v>1297628</v>
      </c>
      <c r="AH355" t="s">
        <v>525</v>
      </c>
      <c r="AI355" t="s">
        <v>34</v>
      </c>
    </row>
    <row r="356" spans="1:35" x14ac:dyDescent="0.3">
      <c r="A356" s="1">
        <v>45307.67664351852</v>
      </c>
      <c r="B356">
        <v>5</v>
      </c>
      <c r="C356">
        <v>1</v>
      </c>
      <c r="D356" t="s">
        <v>26</v>
      </c>
      <c r="E356" t="s">
        <v>1193</v>
      </c>
      <c r="F356" t="s">
        <v>1194</v>
      </c>
      <c r="G356" t="s">
        <v>73</v>
      </c>
      <c r="H356" t="s">
        <v>1195</v>
      </c>
      <c r="I356">
        <v>0</v>
      </c>
      <c r="J356" t="s">
        <v>1196</v>
      </c>
      <c r="K356" t="s">
        <v>31</v>
      </c>
      <c r="L356" t="s">
        <v>44</v>
      </c>
      <c r="M356" t="s">
        <v>1193</v>
      </c>
      <c r="N356" t="s">
        <v>1194</v>
      </c>
      <c r="P356" t="s">
        <v>33</v>
      </c>
      <c r="Q356" t="s">
        <v>34</v>
      </c>
      <c r="S356" t="s">
        <v>33</v>
      </c>
      <c r="T356" t="s">
        <v>34</v>
      </c>
      <c r="V356" t="s">
        <v>33</v>
      </c>
      <c r="W356" t="s">
        <v>34</v>
      </c>
      <c r="Y356" t="s">
        <v>33</v>
      </c>
      <c r="Z356" t="s">
        <v>34</v>
      </c>
      <c r="AA356" t="s">
        <v>76</v>
      </c>
      <c r="AB356" t="s">
        <v>36</v>
      </c>
      <c r="AC356">
        <v>536857</v>
      </c>
      <c r="AD356" t="s">
        <v>77</v>
      </c>
      <c r="AE356" t="s">
        <v>1194</v>
      </c>
      <c r="AF356">
        <v>870021815</v>
      </c>
      <c r="AG356">
        <v>1297629</v>
      </c>
      <c r="AH356" t="s">
        <v>1017</v>
      </c>
      <c r="AI356" t="s">
        <v>34</v>
      </c>
    </row>
    <row r="357" spans="1:35" x14ac:dyDescent="0.3">
      <c r="A357" s="1">
        <v>45307.678344907406</v>
      </c>
      <c r="B357">
        <v>7</v>
      </c>
      <c r="C357">
        <v>2</v>
      </c>
      <c r="D357" t="s">
        <v>26</v>
      </c>
      <c r="E357" t="s">
        <v>1197</v>
      </c>
      <c r="F357" t="s">
        <v>1198</v>
      </c>
      <c r="G357" t="s">
        <v>131</v>
      </c>
      <c r="H357" t="s">
        <v>1199</v>
      </c>
      <c r="I357">
        <v>0</v>
      </c>
      <c r="K357" t="s">
        <v>31</v>
      </c>
      <c r="L357" t="s">
        <v>32</v>
      </c>
      <c r="M357" t="s">
        <v>1197</v>
      </c>
      <c r="N357" t="s">
        <v>1198</v>
      </c>
      <c r="P357" t="s">
        <v>33</v>
      </c>
      <c r="Q357" t="s">
        <v>34</v>
      </c>
      <c r="S357" t="s">
        <v>33</v>
      </c>
      <c r="T357" t="s">
        <v>34</v>
      </c>
      <c r="V357" t="s">
        <v>33</v>
      </c>
      <c r="W357" t="s">
        <v>34</v>
      </c>
      <c r="Y357" t="s">
        <v>33</v>
      </c>
      <c r="Z357" t="s">
        <v>34</v>
      </c>
      <c r="AA357" t="s">
        <v>35</v>
      </c>
      <c r="AB357" t="s">
        <v>36</v>
      </c>
      <c r="AC357">
        <v>5372292</v>
      </c>
      <c r="AD357" t="s">
        <v>37</v>
      </c>
      <c r="AE357" t="s">
        <v>1198</v>
      </c>
      <c r="AF357">
        <v>85671469</v>
      </c>
      <c r="AG357">
        <v>1297630</v>
      </c>
      <c r="AH357" t="s">
        <v>38</v>
      </c>
      <c r="AI357" t="s">
        <v>34</v>
      </c>
    </row>
    <row r="358" spans="1:35" x14ac:dyDescent="0.3">
      <c r="A358" s="1">
        <v>45307.67864583333</v>
      </c>
      <c r="B358">
        <v>3</v>
      </c>
      <c r="C358">
        <v>1</v>
      </c>
      <c r="D358" t="s">
        <v>26</v>
      </c>
      <c r="E358" t="s">
        <v>1200</v>
      </c>
      <c r="F358" t="s">
        <v>1201</v>
      </c>
      <c r="G358" t="s">
        <v>41</v>
      </c>
      <c r="H358">
        <f>---0--8471</f>
        <v>8471</v>
      </c>
      <c r="I358">
        <v>0</v>
      </c>
      <c r="J358" t="s">
        <v>42</v>
      </c>
      <c r="K358" t="s">
        <v>43</v>
      </c>
      <c r="L358" t="s">
        <v>44</v>
      </c>
      <c r="M358" t="s">
        <v>1200</v>
      </c>
      <c r="N358" t="s">
        <v>1201</v>
      </c>
      <c r="P358" t="s">
        <v>33</v>
      </c>
      <c r="Q358" t="s">
        <v>34</v>
      </c>
      <c r="S358" t="s">
        <v>33</v>
      </c>
      <c r="T358" t="s">
        <v>34</v>
      </c>
      <c r="V358" t="s">
        <v>33</v>
      </c>
      <c r="W358" t="s">
        <v>34</v>
      </c>
      <c r="Y358" t="s">
        <v>33</v>
      </c>
      <c r="Z358" t="s">
        <v>34</v>
      </c>
      <c r="AA358" t="s">
        <v>1202</v>
      </c>
      <c r="AB358" t="s">
        <v>36</v>
      </c>
      <c r="AC358">
        <v>75927509</v>
      </c>
      <c r="AD358" t="s">
        <v>58</v>
      </c>
      <c r="AE358" t="s">
        <v>1201</v>
      </c>
      <c r="AF358">
        <v>795990586</v>
      </c>
      <c r="AG358">
        <v>1297631</v>
      </c>
      <c r="AH358" t="s">
        <v>759</v>
      </c>
      <c r="AI358" t="s">
        <v>34</v>
      </c>
    </row>
    <row r="359" spans="1:35" x14ac:dyDescent="0.3">
      <c r="A359" s="1">
        <v>45307.678877314815</v>
      </c>
      <c r="B359">
        <v>8</v>
      </c>
      <c r="C359">
        <v>2</v>
      </c>
      <c r="D359" t="s">
        <v>26</v>
      </c>
      <c r="E359" t="s">
        <v>1203</v>
      </c>
      <c r="F359" t="s">
        <v>1204</v>
      </c>
      <c r="G359" t="s">
        <v>41</v>
      </c>
      <c r="H359">
        <f>---0--3756</f>
        <v>3756</v>
      </c>
      <c r="I359">
        <v>0</v>
      </c>
      <c r="J359" t="s">
        <v>42</v>
      </c>
      <c r="K359" t="s">
        <v>43</v>
      </c>
      <c r="L359" t="s">
        <v>44</v>
      </c>
      <c r="M359" t="s">
        <v>1203</v>
      </c>
      <c r="N359" t="s">
        <v>1204</v>
      </c>
      <c r="P359" t="s">
        <v>33</v>
      </c>
      <c r="Q359" t="s">
        <v>34</v>
      </c>
      <c r="S359" t="s">
        <v>33</v>
      </c>
      <c r="T359" t="s">
        <v>34</v>
      </c>
      <c r="V359" t="s">
        <v>33</v>
      </c>
      <c r="W359" t="s">
        <v>34</v>
      </c>
      <c r="Y359" t="s">
        <v>33</v>
      </c>
      <c r="Z359" t="s">
        <v>34</v>
      </c>
      <c r="AA359" t="s">
        <v>707</v>
      </c>
      <c r="AB359" t="s">
        <v>36</v>
      </c>
      <c r="AC359">
        <v>30032214</v>
      </c>
      <c r="AD359" t="s">
        <v>652</v>
      </c>
      <c r="AE359" t="s">
        <v>1204</v>
      </c>
      <c r="AF359">
        <v>76598102</v>
      </c>
      <c r="AG359">
        <v>1297632</v>
      </c>
      <c r="AH359" t="s">
        <v>38</v>
      </c>
      <c r="AI359" t="s">
        <v>34</v>
      </c>
    </row>
    <row r="360" spans="1:35" x14ac:dyDescent="0.3">
      <c r="A360" s="1">
        <v>45307.679537037038</v>
      </c>
      <c r="B360">
        <v>1</v>
      </c>
      <c r="C360">
        <v>1</v>
      </c>
      <c r="D360" t="s">
        <v>26</v>
      </c>
      <c r="E360" t="s">
        <v>1205</v>
      </c>
      <c r="F360" t="s">
        <v>1206</v>
      </c>
      <c r="G360" t="s">
        <v>41</v>
      </c>
      <c r="H360">
        <f>---0--7875</f>
        <v>7875</v>
      </c>
      <c r="I360">
        <v>0</v>
      </c>
      <c r="J360" t="s">
        <v>42</v>
      </c>
      <c r="K360" t="s">
        <v>43</v>
      </c>
      <c r="L360" t="s">
        <v>44</v>
      </c>
      <c r="M360" t="s">
        <v>1205</v>
      </c>
      <c r="N360" t="s">
        <v>1206</v>
      </c>
      <c r="P360" t="s">
        <v>33</v>
      </c>
      <c r="Q360" t="s">
        <v>34</v>
      </c>
      <c r="S360" t="s">
        <v>33</v>
      </c>
      <c r="T360" t="s">
        <v>34</v>
      </c>
      <c r="V360" t="s">
        <v>33</v>
      </c>
      <c r="W360" t="s">
        <v>34</v>
      </c>
      <c r="Y360" t="s">
        <v>33</v>
      </c>
      <c r="Z360" t="s">
        <v>34</v>
      </c>
      <c r="AA360" t="s">
        <v>601</v>
      </c>
      <c r="AB360" t="s">
        <v>36</v>
      </c>
      <c r="AC360">
        <v>59569121</v>
      </c>
      <c r="AD360" t="s">
        <v>602</v>
      </c>
      <c r="AE360" t="s">
        <v>1206</v>
      </c>
      <c r="AF360">
        <v>9978044714</v>
      </c>
      <c r="AG360">
        <v>1297633</v>
      </c>
      <c r="AH360" t="s">
        <v>38</v>
      </c>
      <c r="AI360" t="s">
        <v>34</v>
      </c>
    </row>
    <row r="361" spans="1:35" x14ac:dyDescent="0.3">
      <c r="A361" s="1">
        <v>45307.679849537039</v>
      </c>
      <c r="B361">
        <v>6</v>
      </c>
      <c r="C361">
        <v>1</v>
      </c>
      <c r="D361" t="s">
        <v>26</v>
      </c>
      <c r="E361" t="s">
        <v>1207</v>
      </c>
      <c r="F361" t="s">
        <v>1208</v>
      </c>
      <c r="G361" t="s">
        <v>1209</v>
      </c>
      <c r="H361" t="s">
        <v>1210</v>
      </c>
      <c r="I361">
        <v>0</v>
      </c>
      <c r="K361" t="s">
        <v>31</v>
      </c>
      <c r="L361" t="s">
        <v>749</v>
      </c>
      <c r="M361" t="s">
        <v>1207</v>
      </c>
      <c r="N361" t="s">
        <v>1208</v>
      </c>
      <c r="P361" t="s">
        <v>33</v>
      </c>
      <c r="Q361" t="s">
        <v>34</v>
      </c>
      <c r="S361" t="s">
        <v>33</v>
      </c>
      <c r="T361" t="s">
        <v>34</v>
      </c>
      <c r="V361" t="s">
        <v>33</v>
      </c>
      <c r="W361" t="s">
        <v>34</v>
      </c>
      <c r="Y361" t="s">
        <v>33</v>
      </c>
      <c r="Z361" t="s">
        <v>34</v>
      </c>
      <c r="AB361" t="s">
        <v>36</v>
      </c>
      <c r="AE361" t="s">
        <v>34</v>
      </c>
      <c r="AG361">
        <v>1297634</v>
      </c>
      <c r="AH361" t="s">
        <v>38</v>
      </c>
      <c r="AI361" t="s">
        <v>34</v>
      </c>
    </row>
    <row r="362" spans="1:35" x14ac:dyDescent="0.3">
      <c r="A362" s="1">
        <v>45307.680150462962</v>
      </c>
      <c r="B362">
        <v>5</v>
      </c>
      <c r="C362">
        <v>1</v>
      </c>
      <c r="D362" t="s">
        <v>26</v>
      </c>
      <c r="E362" t="s">
        <v>1211</v>
      </c>
      <c r="F362" t="s">
        <v>1212</v>
      </c>
      <c r="G362" t="s">
        <v>41</v>
      </c>
      <c r="H362">
        <f>---0--3421</f>
        <v>3421</v>
      </c>
      <c r="I362">
        <v>0</v>
      </c>
      <c r="J362" t="s">
        <v>42</v>
      </c>
      <c r="K362" t="s">
        <v>43</v>
      </c>
      <c r="L362" t="s">
        <v>44</v>
      </c>
      <c r="M362" t="s">
        <v>1211</v>
      </c>
      <c r="N362" t="s">
        <v>1212</v>
      </c>
      <c r="P362" t="s">
        <v>33</v>
      </c>
      <c r="Q362" t="s">
        <v>34</v>
      </c>
      <c r="S362" t="s">
        <v>33</v>
      </c>
      <c r="T362" t="s">
        <v>34</v>
      </c>
      <c r="V362" t="s">
        <v>33</v>
      </c>
      <c r="W362" t="s">
        <v>34</v>
      </c>
      <c r="Y362" t="s">
        <v>33</v>
      </c>
      <c r="Z362" t="s">
        <v>34</v>
      </c>
      <c r="AA362" t="s">
        <v>1213</v>
      </c>
      <c r="AB362" t="s">
        <v>36</v>
      </c>
      <c r="AC362">
        <v>5407985</v>
      </c>
      <c r="AD362" t="s">
        <v>949</v>
      </c>
      <c r="AE362" t="s">
        <v>1212</v>
      </c>
      <c r="AF362">
        <v>85671469</v>
      </c>
      <c r="AG362">
        <v>1297635</v>
      </c>
      <c r="AH362" t="s">
        <v>38</v>
      </c>
      <c r="AI362" t="s">
        <v>34</v>
      </c>
    </row>
    <row r="363" spans="1:35" x14ac:dyDescent="0.3">
      <c r="A363" s="1">
        <v>45307.681655092594</v>
      </c>
      <c r="B363">
        <v>6</v>
      </c>
      <c r="C363">
        <v>1</v>
      </c>
      <c r="D363" t="s">
        <v>26</v>
      </c>
      <c r="E363" t="s">
        <v>1214</v>
      </c>
      <c r="F363" t="s">
        <v>1215</v>
      </c>
      <c r="G363" t="s">
        <v>50</v>
      </c>
      <c r="H363" t="s">
        <v>1216</v>
      </c>
      <c r="I363">
        <v>0</v>
      </c>
      <c r="K363" t="s">
        <v>31</v>
      </c>
      <c r="L363" t="s">
        <v>32</v>
      </c>
      <c r="M363" t="s">
        <v>1214</v>
      </c>
      <c r="N363" t="s">
        <v>1215</v>
      </c>
      <c r="P363" t="s">
        <v>33</v>
      </c>
      <c r="Q363" t="s">
        <v>34</v>
      </c>
      <c r="S363" t="s">
        <v>33</v>
      </c>
      <c r="T363" t="s">
        <v>34</v>
      </c>
      <c r="V363" t="s">
        <v>33</v>
      </c>
      <c r="W363" t="s">
        <v>34</v>
      </c>
      <c r="Y363" t="s">
        <v>33</v>
      </c>
      <c r="Z363" t="s">
        <v>34</v>
      </c>
      <c r="AA363" t="s">
        <v>35</v>
      </c>
      <c r="AB363" t="s">
        <v>36</v>
      </c>
      <c r="AC363">
        <v>5441930</v>
      </c>
      <c r="AD363" t="s">
        <v>37</v>
      </c>
      <c r="AE363" t="s">
        <v>1215</v>
      </c>
      <c r="AF363">
        <v>85671469</v>
      </c>
      <c r="AG363">
        <v>1297636</v>
      </c>
      <c r="AH363" t="s">
        <v>38</v>
      </c>
      <c r="AI363" t="s">
        <v>34</v>
      </c>
    </row>
    <row r="364" spans="1:35" x14ac:dyDescent="0.3">
      <c r="A364" s="1">
        <v>45307.682546296295</v>
      </c>
      <c r="B364">
        <v>7</v>
      </c>
      <c r="C364">
        <v>2</v>
      </c>
      <c r="D364" t="s">
        <v>26</v>
      </c>
      <c r="E364" t="s">
        <v>1217</v>
      </c>
      <c r="F364" t="s">
        <v>1218</v>
      </c>
      <c r="G364" t="s">
        <v>41</v>
      </c>
      <c r="H364">
        <v>2</v>
      </c>
      <c r="I364">
        <v>0</v>
      </c>
      <c r="J364" t="s">
        <v>1125</v>
      </c>
      <c r="K364" t="s">
        <v>31</v>
      </c>
      <c r="L364" t="s">
        <v>44</v>
      </c>
      <c r="M364" t="s">
        <v>1217</v>
      </c>
      <c r="N364" t="s">
        <v>1218</v>
      </c>
      <c r="P364" t="s">
        <v>33</v>
      </c>
      <c r="Q364" t="s">
        <v>34</v>
      </c>
      <c r="S364" t="s">
        <v>33</v>
      </c>
      <c r="T364" t="s">
        <v>34</v>
      </c>
      <c r="V364" t="s">
        <v>33</v>
      </c>
      <c r="W364" t="s">
        <v>34</v>
      </c>
      <c r="Y364" t="s">
        <v>33</v>
      </c>
      <c r="Z364" t="s">
        <v>34</v>
      </c>
      <c r="AA364" t="s">
        <v>1219</v>
      </c>
      <c r="AB364" t="s">
        <v>36</v>
      </c>
      <c r="AC364">
        <v>89948542</v>
      </c>
      <c r="AD364" t="s">
        <v>82</v>
      </c>
      <c r="AE364" t="s">
        <v>1218</v>
      </c>
      <c r="AF364">
        <v>156704864</v>
      </c>
      <c r="AG364">
        <v>1297637</v>
      </c>
      <c r="AH364" t="s">
        <v>1220</v>
      </c>
      <c r="AI364" t="s">
        <v>34</v>
      </c>
    </row>
    <row r="365" spans="1:35" x14ac:dyDescent="0.3">
      <c r="A365" s="1">
        <v>45307.682592592595</v>
      </c>
      <c r="B365">
        <v>8</v>
      </c>
      <c r="C365">
        <v>2</v>
      </c>
      <c r="D365" t="s">
        <v>26</v>
      </c>
      <c r="E365" t="s">
        <v>1221</v>
      </c>
      <c r="F365" t="s">
        <v>1222</v>
      </c>
      <c r="G365" t="s">
        <v>41</v>
      </c>
      <c r="H365">
        <f>---0--8164</f>
        <v>8164</v>
      </c>
      <c r="I365">
        <v>0</v>
      </c>
      <c r="J365" t="s">
        <v>42</v>
      </c>
      <c r="K365" t="s">
        <v>43</v>
      </c>
      <c r="L365" t="s">
        <v>44</v>
      </c>
      <c r="M365" t="s">
        <v>1221</v>
      </c>
      <c r="N365" t="s">
        <v>1222</v>
      </c>
      <c r="P365" t="s">
        <v>33</v>
      </c>
      <c r="Q365" t="s">
        <v>34</v>
      </c>
      <c r="S365" t="s">
        <v>33</v>
      </c>
      <c r="T365" t="s">
        <v>34</v>
      </c>
      <c r="V365" t="s">
        <v>33</v>
      </c>
      <c r="W365" t="s">
        <v>34</v>
      </c>
      <c r="Y365" t="s">
        <v>33</v>
      </c>
      <c r="Z365" t="s">
        <v>34</v>
      </c>
      <c r="AA365" t="s">
        <v>500</v>
      </c>
      <c r="AB365" t="s">
        <v>36</v>
      </c>
      <c r="AC365">
        <v>500238</v>
      </c>
      <c r="AD365" t="s">
        <v>501</v>
      </c>
      <c r="AE365" t="s">
        <v>1222</v>
      </c>
      <c r="AF365">
        <v>870021815</v>
      </c>
      <c r="AG365">
        <v>1297638</v>
      </c>
      <c r="AH365" t="s">
        <v>38</v>
      </c>
      <c r="AI365" t="s">
        <v>34</v>
      </c>
    </row>
    <row r="366" spans="1:35" x14ac:dyDescent="0.3">
      <c r="A366" s="1">
        <v>45307.685763888891</v>
      </c>
      <c r="B366">
        <v>5</v>
      </c>
      <c r="C366">
        <v>1</v>
      </c>
      <c r="D366" t="s">
        <v>26</v>
      </c>
      <c r="E366" t="s">
        <v>1223</v>
      </c>
      <c r="F366" t="s">
        <v>1224</v>
      </c>
      <c r="G366" t="s">
        <v>50</v>
      </c>
      <c r="H366" t="s">
        <v>1225</v>
      </c>
      <c r="I366">
        <v>0</v>
      </c>
      <c r="K366" t="s">
        <v>31</v>
      </c>
      <c r="L366" t="s">
        <v>32</v>
      </c>
      <c r="M366" t="s">
        <v>1223</v>
      </c>
      <c r="N366" t="s">
        <v>1224</v>
      </c>
      <c r="P366" t="s">
        <v>33</v>
      </c>
      <c r="Q366" t="s">
        <v>34</v>
      </c>
      <c r="S366" t="s">
        <v>33</v>
      </c>
      <c r="T366" t="s">
        <v>34</v>
      </c>
      <c r="V366" t="s">
        <v>33</v>
      </c>
      <c r="W366" t="s">
        <v>34</v>
      </c>
      <c r="Y366" t="s">
        <v>33</v>
      </c>
      <c r="Z366" t="s">
        <v>34</v>
      </c>
      <c r="AA366" t="s">
        <v>35</v>
      </c>
      <c r="AB366" t="s">
        <v>36</v>
      </c>
      <c r="AC366">
        <v>5509663</v>
      </c>
      <c r="AD366" t="s">
        <v>37</v>
      </c>
      <c r="AE366" t="s">
        <v>1224</v>
      </c>
      <c r="AF366">
        <v>85671469</v>
      </c>
      <c r="AG366">
        <v>1297639</v>
      </c>
      <c r="AH366" t="s">
        <v>38</v>
      </c>
      <c r="AI366" t="s">
        <v>34</v>
      </c>
    </row>
    <row r="367" spans="1:35" x14ac:dyDescent="0.3">
      <c r="A367" s="1">
        <v>45307.686076388891</v>
      </c>
      <c r="B367">
        <v>6</v>
      </c>
      <c r="C367">
        <v>1</v>
      </c>
      <c r="D367" t="s">
        <v>26</v>
      </c>
      <c r="E367" t="s">
        <v>1226</v>
      </c>
      <c r="F367" t="s">
        <v>1227</v>
      </c>
      <c r="G367" t="s">
        <v>50</v>
      </c>
      <c r="H367" t="s">
        <v>1228</v>
      </c>
      <c r="I367">
        <v>0</v>
      </c>
      <c r="K367" t="s">
        <v>31</v>
      </c>
      <c r="L367" t="s">
        <v>32</v>
      </c>
      <c r="M367" t="s">
        <v>1226</v>
      </c>
      <c r="N367" t="s">
        <v>1227</v>
      </c>
      <c r="P367" t="s">
        <v>33</v>
      </c>
      <c r="Q367" t="s">
        <v>34</v>
      </c>
      <c r="S367" t="s">
        <v>33</v>
      </c>
      <c r="T367" t="s">
        <v>34</v>
      </c>
      <c r="V367" t="s">
        <v>33</v>
      </c>
      <c r="W367" t="s">
        <v>34</v>
      </c>
      <c r="Y367" t="s">
        <v>33</v>
      </c>
      <c r="Z367" t="s">
        <v>34</v>
      </c>
      <c r="AA367" t="s">
        <v>35</v>
      </c>
      <c r="AB367" t="s">
        <v>36</v>
      </c>
      <c r="AC367">
        <v>5512535</v>
      </c>
      <c r="AD367" t="s">
        <v>37</v>
      </c>
      <c r="AE367" t="s">
        <v>1227</v>
      </c>
      <c r="AF367">
        <v>85671469</v>
      </c>
      <c r="AG367">
        <v>1297640</v>
      </c>
      <c r="AH367" t="s">
        <v>38</v>
      </c>
      <c r="AI367" t="s">
        <v>34</v>
      </c>
    </row>
    <row r="368" spans="1:35" x14ac:dyDescent="0.3">
      <c r="A368" s="1">
        <v>45307.686331018522</v>
      </c>
      <c r="B368">
        <v>8</v>
      </c>
      <c r="C368">
        <v>2</v>
      </c>
      <c r="D368" t="s">
        <v>26</v>
      </c>
      <c r="E368" t="s">
        <v>1229</v>
      </c>
      <c r="F368" t="s">
        <v>1230</v>
      </c>
      <c r="G368" t="s">
        <v>41</v>
      </c>
      <c r="H368">
        <f>---0--8391</f>
        <v>8391</v>
      </c>
      <c r="I368">
        <v>0</v>
      </c>
      <c r="J368" t="s">
        <v>42</v>
      </c>
      <c r="K368" t="s">
        <v>43</v>
      </c>
      <c r="L368" t="s">
        <v>44</v>
      </c>
      <c r="M368" t="s">
        <v>1229</v>
      </c>
      <c r="N368" t="s">
        <v>1230</v>
      </c>
      <c r="P368" t="s">
        <v>33</v>
      </c>
      <c r="Q368" t="s">
        <v>34</v>
      </c>
      <c r="S368" t="s">
        <v>33</v>
      </c>
      <c r="T368" t="s">
        <v>34</v>
      </c>
      <c r="V368" t="s">
        <v>33</v>
      </c>
      <c r="W368" t="s">
        <v>34</v>
      </c>
      <c r="Y368" t="s">
        <v>33</v>
      </c>
      <c r="Z368" t="s">
        <v>34</v>
      </c>
      <c r="AA368" t="s">
        <v>952</v>
      </c>
      <c r="AB368" t="s">
        <v>36</v>
      </c>
      <c r="AC368">
        <v>388511</v>
      </c>
      <c r="AD368" t="s">
        <v>953</v>
      </c>
      <c r="AE368" t="s">
        <v>1230</v>
      </c>
      <c r="AF368">
        <v>870021815</v>
      </c>
      <c r="AG368">
        <v>1297641</v>
      </c>
      <c r="AH368" t="s">
        <v>38</v>
      </c>
      <c r="AI368" t="s">
        <v>34</v>
      </c>
    </row>
    <row r="369" spans="1:35" x14ac:dyDescent="0.3">
      <c r="A369" s="1">
        <v>45307.687488425923</v>
      </c>
      <c r="B369">
        <v>1</v>
      </c>
      <c r="C369">
        <v>1</v>
      </c>
      <c r="D369" t="s">
        <v>26</v>
      </c>
      <c r="E369" t="s">
        <v>1231</v>
      </c>
      <c r="F369" t="s">
        <v>1232</v>
      </c>
      <c r="G369" t="s">
        <v>41</v>
      </c>
      <c r="H369">
        <f>---0--4974</f>
        <v>4974</v>
      </c>
      <c r="I369">
        <v>0</v>
      </c>
      <c r="J369" t="s">
        <v>42</v>
      </c>
      <c r="K369" t="s">
        <v>43</v>
      </c>
      <c r="L369" t="s">
        <v>44</v>
      </c>
      <c r="M369" t="s">
        <v>1231</v>
      </c>
      <c r="N369" t="s">
        <v>1232</v>
      </c>
      <c r="P369" t="s">
        <v>33</v>
      </c>
      <c r="Q369" t="s">
        <v>34</v>
      </c>
      <c r="S369" t="s">
        <v>33</v>
      </c>
      <c r="T369" t="s">
        <v>34</v>
      </c>
      <c r="V369" t="s">
        <v>33</v>
      </c>
      <c r="W369" t="s">
        <v>34</v>
      </c>
      <c r="Y369" t="s">
        <v>33</v>
      </c>
      <c r="Z369" t="s">
        <v>34</v>
      </c>
      <c r="AA369" t="s">
        <v>1233</v>
      </c>
      <c r="AB369" t="s">
        <v>36</v>
      </c>
      <c r="AC369">
        <v>17324903</v>
      </c>
      <c r="AD369" t="s">
        <v>1234</v>
      </c>
      <c r="AE369" t="s">
        <v>1232</v>
      </c>
      <c r="AF369">
        <v>978632586</v>
      </c>
      <c r="AG369">
        <v>1297642</v>
      </c>
      <c r="AH369" t="s">
        <v>38</v>
      </c>
      <c r="AI369" t="s">
        <v>34</v>
      </c>
    </row>
    <row r="370" spans="1:35" x14ac:dyDescent="0.3">
      <c r="A370" s="1">
        <v>45307.689247685186</v>
      </c>
      <c r="B370">
        <v>8</v>
      </c>
      <c r="C370">
        <v>2</v>
      </c>
      <c r="D370" t="s">
        <v>26</v>
      </c>
      <c r="E370" t="s">
        <v>1235</v>
      </c>
      <c r="F370" t="s">
        <v>1236</v>
      </c>
      <c r="G370" t="s">
        <v>131</v>
      </c>
      <c r="H370" t="s">
        <v>1237</v>
      </c>
      <c r="I370">
        <v>0</v>
      </c>
      <c r="J370" t="s">
        <v>1238</v>
      </c>
      <c r="K370" t="s">
        <v>31</v>
      </c>
      <c r="L370" t="s">
        <v>32</v>
      </c>
      <c r="M370" t="s">
        <v>1235</v>
      </c>
      <c r="N370" t="s">
        <v>1236</v>
      </c>
      <c r="P370" t="s">
        <v>33</v>
      </c>
      <c r="Q370" t="s">
        <v>34</v>
      </c>
      <c r="S370" t="s">
        <v>33</v>
      </c>
      <c r="T370" t="s">
        <v>34</v>
      </c>
      <c r="V370" t="s">
        <v>33</v>
      </c>
      <c r="W370" t="s">
        <v>34</v>
      </c>
      <c r="Y370" t="s">
        <v>33</v>
      </c>
      <c r="Z370" t="s">
        <v>34</v>
      </c>
      <c r="AA370" t="s">
        <v>35</v>
      </c>
      <c r="AB370" t="s">
        <v>36</v>
      </c>
      <c r="AC370">
        <v>5580657</v>
      </c>
      <c r="AD370" t="s">
        <v>37</v>
      </c>
      <c r="AE370" t="s">
        <v>1236</v>
      </c>
      <c r="AF370">
        <v>85671469</v>
      </c>
      <c r="AG370">
        <v>1297643</v>
      </c>
      <c r="AH370" t="s">
        <v>383</v>
      </c>
      <c r="AI370" t="s">
        <v>34</v>
      </c>
    </row>
    <row r="371" spans="1:35" x14ac:dyDescent="0.3">
      <c r="A371" s="1">
        <v>45307.690833333334</v>
      </c>
      <c r="B371">
        <v>5</v>
      </c>
      <c r="C371">
        <v>1</v>
      </c>
      <c r="D371" t="s">
        <v>26</v>
      </c>
      <c r="E371" t="s">
        <v>1239</v>
      </c>
      <c r="F371" t="s">
        <v>1240</v>
      </c>
      <c r="G371" t="s">
        <v>73</v>
      </c>
      <c r="H371" t="s">
        <v>1241</v>
      </c>
      <c r="I371">
        <v>0</v>
      </c>
      <c r="J371" t="s">
        <v>1242</v>
      </c>
      <c r="K371" t="s">
        <v>31</v>
      </c>
      <c r="L371" t="s">
        <v>44</v>
      </c>
      <c r="M371" t="s">
        <v>1239</v>
      </c>
      <c r="N371" t="s">
        <v>1240</v>
      </c>
      <c r="P371" t="s">
        <v>33</v>
      </c>
      <c r="Q371" t="s">
        <v>34</v>
      </c>
      <c r="S371" t="s">
        <v>33</v>
      </c>
      <c r="T371" t="s">
        <v>34</v>
      </c>
      <c r="V371" t="s">
        <v>33</v>
      </c>
      <c r="W371" t="s">
        <v>34</v>
      </c>
      <c r="Y371" t="s">
        <v>33</v>
      </c>
      <c r="Z371" t="s">
        <v>34</v>
      </c>
      <c r="AA371" t="s">
        <v>137</v>
      </c>
      <c r="AB371" t="s">
        <v>36</v>
      </c>
      <c r="AC371">
        <v>5595553</v>
      </c>
      <c r="AD371" t="s">
        <v>138</v>
      </c>
      <c r="AE371" t="s">
        <v>1240</v>
      </c>
      <c r="AF371">
        <v>85671469</v>
      </c>
      <c r="AG371">
        <v>1297644</v>
      </c>
      <c r="AH371" t="s">
        <v>1243</v>
      </c>
      <c r="AI371" t="s">
        <v>34</v>
      </c>
    </row>
    <row r="372" spans="1:35" x14ac:dyDescent="0.3">
      <c r="A372" s="1">
        <v>45307.693067129629</v>
      </c>
      <c r="B372">
        <v>4</v>
      </c>
      <c r="C372">
        <v>1</v>
      </c>
      <c r="D372" t="s">
        <v>26</v>
      </c>
      <c r="E372" t="s">
        <v>764</v>
      </c>
      <c r="F372" t="s">
        <v>765</v>
      </c>
      <c r="G372" t="s">
        <v>41</v>
      </c>
      <c r="H372">
        <f>---0--3488</f>
        <v>3488</v>
      </c>
      <c r="I372">
        <v>0</v>
      </c>
      <c r="J372" t="s">
        <v>42</v>
      </c>
      <c r="K372" t="s">
        <v>43</v>
      </c>
      <c r="L372" t="s">
        <v>44</v>
      </c>
      <c r="M372" t="s">
        <v>764</v>
      </c>
      <c r="N372" t="s">
        <v>765</v>
      </c>
      <c r="P372" t="s">
        <v>33</v>
      </c>
      <c r="Q372" t="s">
        <v>34</v>
      </c>
      <c r="S372" t="s">
        <v>33</v>
      </c>
      <c r="T372" t="s">
        <v>34</v>
      </c>
      <c r="V372" t="s">
        <v>33</v>
      </c>
      <c r="W372" t="s">
        <v>34</v>
      </c>
      <c r="Y372" t="s">
        <v>33</v>
      </c>
      <c r="Z372" t="s">
        <v>34</v>
      </c>
      <c r="AA372" t="s">
        <v>1244</v>
      </c>
      <c r="AB372" t="s">
        <v>36</v>
      </c>
      <c r="AC372">
        <v>30049208</v>
      </c>
      <c r="AD372" t="s">
        <v>758</v>
      </c>
      <c r="AE372" t="s">
        <v>765</v>
      </c>
      <c r="AF372">
        <v>76598102</v>
      </c>
      <c r="AG372">
        <v>1297645</v>
      </c>
      <c r="AH372" t="s">
        <v>38</v>
      </c>
      <c r="AI372" t="s">
        <v>34</v>
      </c>
    </row>
    <row r="373" spans="1:35" x14ac:dyDescent="0.3">
      <c r="A373" s="1">
        <v>45307.693576388891</v>
      </c>
      <c r="B373">
        <v>8</v>
      </c>
      <c r="C373">
        <v>2</v>
      </c>
      <c r="D373" t="s">
        <v>26</v>
      </c>
      <c r="E373" t="s">
        <v>1245</v>
      </c>
      <c r="F373" t="s">
        <v>1246</v>
      </c>
      <c r="G373" t="s">
        <v>41</v>
      </c>
      <c r="H373">
        <f>---0--6927</f>
        <v>6927</v>
      </c>
      <c r="I373">
        <v>0</v>
      </c>
      <c r="J373" t="s">
        <v>42</v>
      </c>
      <c r="K373" t="s">
        <v>43</v>
      </c>
      <c r="L373" t="s">
        <v>44</v>
      </c>
      <c r="M373" t="s">
        <v>1245</v>
      </c>
      <c r="N373" t="s">
        <v>1246</v>
      </c>
      <c r="P373" t="s">
        <v>33</v>
      </c>
      <c r="Q373" t="s">
        <v>34</v>
      </c>
      <c r="S373" t="s">
        <v>33</v>
      </c>
      <c r="T373" t="s">
        <v>34</v>
      </c>
      <c r="V373" t="s">
        <v>33</v>
      </c>
      <c r="W373" t="s">
        <v>34</v>
      </c>
      <c r="Y373" t="s">
        <v>33</v>
      </c>
      <c r="Z373" t="s">
        <v>34</v>
      </c>
      <c r="AA373" t="s">
        <v>666</v>
      </c>
      <c r="AB373" t="s">
        <v>36</v>
      </c>
      <c r="AC373">
        <v>5649504</v>
      </c>
      <c r="AD373" t="s">
        <v>138</v>
      </c>
      <c r="AE373" t="s">
        <v>1246</v>
      </c>
      <c r="AF373">
        <v>85671469</v>
      </c>
      <c r="AG373">
        <v>1297646</v>
      </c>
      <c r="AH373" t="s">
        <v>38</v>
      </c>
      <c r="AI373" t="s">
        <v>34</v>
      </c>
    </row>
    <row r="374" spans="1:35" x14ac:dyDescent="0.3">
      <c r="A374" s="1">
        <v>45307.698078703703</v>
      </c>
      <c r="B374">
        <v>6</v>
      </c>
      <c r="C374">
        <v>1</v>
      </c>
      <c r="D374" t="s">
        <v>26</v>
      </c>
      <c r="E374" t="s">
        <v>1247</v>
      </c>
      <c r="F374" t="s">
        <v>1248</v>
      </c>
      <c r="G374" t="s">
        <v>73</v>
      </c>
      <c r="H374" t="s">
        <v>1249</v>
      </c>
      <c r="I374">
        <v>0</v>
      </c>
      <c r="J374" t="s">
        <v>1250</v>
      </c>
      <c r="K374" t="s">
        <v>31</v>
      </c>
      <c r="L374" t="s">
        <v>44</v>
      </c>
      <c r="M374" t="s">
        <v>1247</v>
      </c>
      <c r="N374" t="s">
        <v>1248</v>
      </c>
      <c r="P374" t="s">
        <v>33</v>
      </c>
      <c r="Q374" t="s">
        <v>34</v>
      </c>
      <c r="S374" t="s">
        <v>33</v>
      </c>
      <c r="T374" t="s">
        <v>34</v>
      </c>
      <c r="V374" t="s">
        <v>33</v>
      </c>
      <c r="W374" t="s">
        <v>34</v>
      </c>
      <c r="Y374" t="s">
        <v>33</v>
      </c>
      <c r="Z374" t="s">
        <v>34</v>
      </c>
      <c r="AA374" t="s">
        <v>137</v>
      </c>
      <c r="AB374" t="s">
        <v>36</v>
      </c>
      <c r="AC374">
        <v>5729877</v>
      </c>
      <c r="AD374" t="s">
        <v>138</v>
      </c>
      <c r="AE374" t="s">
        <v>1248</v>
      </c>
      <c r="AF374">
        <v>85671469</v>
      </c>
      <c r="AG374">
        <v>1297647</v>
      </c>
      <c r="AH374" t="s">
        <v>1017</v>
      </c>
      <c r="AI374" t="s">
        <v>34</v>
      </c>
    </row>
    <row r="375" spans="1:35" x14ac:dyDescent="0.3">
      <c r="A375" s="1">
        <v>45307.699004629627</v>
      </c>
      <c r="B375">
        <v>5</v>
      </c>
      <c r="C375">
        <v>1</v>
      </c>
      <c r="D375" t="s">
        <v>26</v>
      </c>
      <c r="E375" t="s">
        <v>1251</v>
      </c>
      <c r="F375" t="s">
        <v>1252</v>
      </c>
      <c r="G375" t="s">
        <v>41</v>
      </c>
      <c r="H375">
        <f>---0--2035</f>
        <v>2035</v>
      </c>
      <c r="I375">
        <v>0</v>
      </c>
      <c r="J375" t="s">
        <v>42</v>
      </c>
      <c r="K375" t="s">
        <v>43</v>
      </c>
      <c r="L375" t="s">
        <v>44</v>
      </c>
      <c r="M375" t="s">
        <v>1251</v>
      </c>
      <c r="N375" t="s">
        <v>1252</v>
      </c>
      <c r="P375" t="s">
        <v>33</v>
      </c>
      <c r="Q375" t="s">
        <v>34</v>
      </c>
      <c r="S375" t="s">
        <v>33</v>
      </c>
      <c r="T375" t="s">
        <v>34</v>
      </c>
      <c r="V375" t="s">
        <v>33</v>
      </c>
      <c r="W375" t="s">
        <v>34</v>
      </c>
      <c r="Y375" t="s">
        <v>33</v>
      </c>
      <c r="Z375" t="s">
        <v>34</v>
      </c>
      <c r="AA375" t="s">
        <v>1253</v>
      </c>
      <c r="AB375" t="s">
        <v>36</v>
      </c>
      <c r="AC375">
        <v>13041717</v>
      </c>
      <c r="AD375" t="s">
        <v>1021</v>
      </c>
      <c r="AE375" t="s">
        <v>1252</v>
      </c>
      <c r="AF375">
        <v>978632586</v>
      </c>
      <c r="AG375">
        <v>1297648</v>
      </c>
      <c r="AH375" t="s">
        <v>1254</v>
      </c>
      <c r="AI375" t="s">
        <v>34</v>
      </c>
    </row>
    <row r="376" spans="1:35" x14ac:dyDescent="0.3">
      <c r="A376" s="1">
        <v>45307.701053240744</v>
      </c>
      <c r="B376">
        <v>5</v>
      </c>
      <c r="C376">
        <v>1</v>
      </c>
      <c r="D376" t="s">
        <v>26</v>
      </c>
      <c r="E376" t="s">
        <v>1255</v>
      </c>
      <c r="F376" t="s">
        <v>1256</v>
      </c>
      <c r="G376" t="s">
        <v>90</v>
      </c>
      <c r="H376" t="s">
        <v>1257</v>
      </c>
      <c r="I376">
        <v>0</v>
      </c>
      <c r="K376" t="s">
        <v>31</v>
      </c>
      <c r="L376" t="s">
        <v>32</v>
      </c>
      <c r="M376" t="s">
        <v>1255</v>
      </c>
      <c r="N376" t="s">
        <v>1256</v>
      </c>
      <c r="P376" t="s">
        <v>33</v>
      </c>
      <c r="Q376" t="s">
        <v>34</v>
      </c>
      <c r="S376" t="s">
        <v>33</v>
      </c>
      <c r="T376" t="s">
        <v>34</v>
      </c>
      <c r="V376" t="s">
        <v>33</v>
      </c>
      <c r="W376" t="s">
        <v>34</v>
      </c>
      <c r="Y376" t="s">
        <v>33</v>
      </c>
      <c r="Z376" t="s">
        <v>34</v>
      </c>
      <c r="AA376" t="s">
        <v>92</v>
      </c>
      <c r="AB376" t="s">
        <v>36</v>
      </c>
      <c r="AC376">
        <v>54413124</v>
      </c>
      <c r="AD376" t="s">
        <v>93</v>
      </c>
      <c r="AE376" t="s">
        <v>1256</v>
      </c>
      <c r="AF376">
        <v>9978044714</v>
      </c>
      <c r="AG376">
        <v>1297649</v>
      </c>
      <c r="AH376" t="s">
        <v>233</v>
      </c>
      <c r="AI376" t="s">
        <v>34</v>
      </c>
    </row>
    <row r="377" spans="1:35" x14ac:dyDescent="0.3">
      <c r="A377" s="1">
        <v>45307.702025462961</v>
      </c>
      <c r="B377">
        <v>6</v>
      </c>
      <c r="C377">
        <v>1</v>
      </c>
      <c r="D377" t="s">
        <v>26</v>
      </c>
      <c r="E377" t="s">
        <v>1258</v>
      </c>
      <c r="F377" t="s">
        <v>1259</v>
      </c>
      <c r="G377" t="s">
        <v>131</v>
      </c>
      <c r="H377" t="s">
        <v>1260</v>
      </c>
      <c r="I377">
        <v>0</v>
      </c>
      <c r="K377" t="s">
        <v>31</v>
      </c>
      <c r="L377" t="s">
        <v>32</v>
      </c>
      <c r="M377" t="s">
        <v>1258</v>
      </c>
      <c r="N377" t="s">
        <v>1259</v>
      </c>
      <c r="P377" t="s">
        <v>33</v>
      </c>
      <c r="Q377" t="s">
        <v>34</v>
      </c>
      <c r="S377" t="s">
        <v>33</v>
      </c>
      <c r="T377" t="s">
        <v>34</v>
      </c>
      <c r="V377" t="s">
        <v>33</v>
      </c>
      <c r="W377" t="s">
        <v>34</v>
      </c>
      <c r="Y377" t="s">
        <v>33</v>
      </c>
      <c r="Z377" t="s">
        <v>34</v>
      </c>
      <c r="AA377" t="s">
        <v>35</v>
      </c>
      <c r="AB377" t="s">
        <v>36</v>
      </c>
      <c r="AC377">
        <v>5805738</v>
      </c>
      <c r="AD377" t="s">
        <v>37</v>
      </c>
      <c r="AE377" t="s">
        <v>1259</v>
      </c>
      <c r="AF377">
        <v>85671469</v>
      </c>
      <c r="AG377">
        <v>1297650</v>
      </c>
      <c r="AH377" t="s">
        <v>38</v>
      </c>
      <c r="AI377" t="s">
        <v>34</v>
      </c>
    </row>
    <row r="378" spans="1:35" x14ac:dyDescent="0.3">
      <c r="A378" s="1">
        <v>45307.704386574071</v>
      </c>
      <c r="B378">
        <v>5</v>
      </c>
      <c r="C378">
        <v>1</v>
      </c>
      <c r="D378" t="s">
        <v>26</v>
      </c>
      <c r="E378" t="s">
        <v>1261</v>
      </c>
      <c r="F378" t="s">
        <v>1262</v>
      </c>
      <c r="G378" t="s">
        <v>142</v>
      </c>
      <c r="H378" t="s">
        <v>722</v>
      </c>
      <c r="I378">
        <v>0</v>
      </c>
      <c r="K378" t="s">
        <v>31</v>
      </c>
      <c r="L378" t="s">
        <v>32</v>
      </c>
      <c r="M378" t="s">
        <v>1261</v>
      </c>
      <c r="N378" t="s">
        <v>1262</v>
      </c>
      <c r="P378" t="s">
        <v>33</v>
      </c>
      <c r="Q378" t="s">
        <v>34</v>
      </c>
      <c r="S378" t="s">
        <v>33</v>
      </c>
      <c r="T378" t="s">
        <v>34</v>
      </c>
      <c r="V378" t="s">
        <v>33</v>
      </c>
      <c r="W378" t="s">
        <v>34</v>
      </c>
      <c r="Y378" t="s">
        <v>33</v>
      </c>
      <c r="Z378" t="s">
        <v>34</v>
      </c>
      <c r="AA378" t="s">
        <v>35</v>
      </c>
      <c r="AB378" t="s">
        <v>36</v>
      </c>
      <c r="AC378">
        <v>5850215</v>
      </c>
      <c r="AD378" t="s">
        <v>37</v>
      </c>
      <c r="AE378" t="s">
        <v>1262</v>
      </c>
      <c r="AF378">
        <v>85671469</v>
      </c>
      <c r="AG378">
        <v>1297651</v>
      </c>
      <c r="AH378" t="s">
        <v>1263</v>
      </c>
      <c r="AI378" t="s">
        <v>34</v>
      </c>
    </row>
    <row r="379" spans="1:35" x14ac:dyDescent="0.3">
      <c r="A379" s="1">
        <v>45307.705694444441</v>
      </c>
      <c r="B379">
        <v>6</v>
      </c>
      <c r="C379">
        <v>1</v>
      </c>
      <c r="D379" t="s">
        <v>26</v>
      </c>
      <c r="E379" t="s">
        <v>1264</v>
      </c>
      <c r="F379" t="s">
        <v>1265</v>
      </c>
      <c r="G379" t="s">
        <v>41</v>
      </c>
      <c r="H379">
        <f>---0--5719</f>
        <v>5719</v>
      </c>
      <c r="I379">
        <v>0</v>
      </c>
      <c r="J379" t="s">
        <v>42</v>
      </c>
      <c r="K379" t="s">
        <v>43</v>
      </c>
      <c r="L379" t="s">
        <v>44</v>
      </c>
      <c r="M379" t="s">
        <v>1264</v>
      </c>
      <c r="N379" t="s">
        <v>1265</v>
      </c>
      <c r="P379" t="s">
        <v>33</v>
      </c>
      <c r="Q379" t="s">
        <v>34</v>
      </c>
      <c r="S379" t="s">
        <v>33</v>
      </c>
      <c r="T379" t="s">
        <v>34</v>
      </c>
      <c r="V379" t="s">
        <v>33</v>
      </c>
      <c r="W379" t="s">
        <v>34</v>
      </c>
      <c r="Y379" t="s">
        <v>33</v>
      </c>
      <c r="Z379" t="s">
        <v>34</v>
      </c>
      <c r="AA379" t="s">
        <v>1266</v>
      </c>
      <c r="AB379" t="s">
        <v>36</v>
      </c>
      <c r="AC379">
        <v>20826011</v>
      </c>
      <c r="AD379" t="s">
        <v>882</v>
      </c>
      <c r="AE379" t="s">
        <v>1265</v>
      </c>
      <c r="AF379">
        <v>9978044714</v>
      </c>
      <c r="AG379">
        <v>1297652</v>
      </c>
      <c r="AH379" t="s">
        <v>1267</v>
      </c>
      <c r="AI379" t="s">
        <v>34</v>
      </c>
    </row>
    <row r="380" spans="1:35" x14ac:dyDescent="0.3">
      <c r="A380" s="1">
        <v>45307.707673611112</v>
      </c>
      <c r="B380">
        <v>5</v>
      </c>
      <c r="C380">
        <v>1</v>
      </c>
      <c r="D380" t="s">
        <v>26</v>
      </c>
      <c r="E380" t="s">
        <v>1268</v>
      </c>
      <c r="F380" t="s">
        <v>1269</v>
      </c>
      <c r="G380" t="s">
        <v>73</v>
      </c>
      <c r="H380" t="s">
        <v>1270</v>
      </c>
      <c r="I380">
        <v>0</v>
      </c>
      <c r="J380" t="s">
        <v>1271</v>
      </c>
      <c r="K380" t="s">
        <v>31</v>
      </c>
      <c r="L380" t="s">
        <v>44</v>
      </c>
      <c r="M380" t="s">
        <v>1268</v>
      </c>
      <c r="N380" t="s">
        <v>1269</v>
      </c>
      <c r="P380" t="s">
        <v>33</v>
      </c>
      <c r="Q380" t="s">
        <v>34</v>
      </c>
      <c r="S380" t="s">
        <v>33</v>
      </c>
      <c r="T380" t="s">
        <v>34</v>
      </c>
      <c r="V380" t="s">
        <v>33</v>
      </c>
      <c r="W380" t="s">
        <v>34</v>
      </c>
      <c r="Y380" t="s">
        <v>33</v>
      </c>
      <c r="Z380" t="s">
        <v>34</v>
      </c>
      <c r="AA380" t="s">
        <v>76</v>
      </c>
      <c r="AB380" t="s">
        <v>36</v>
      </c>
      <c r="AC380">
        <v>66022</v>
      </c>
      <c r="AD380" t="s">
        <v>77</v>
      </c>
      <c r="AE380" t="s">
        <v>1269</v>
      </c>
      <c r="AF380">
        <v>870021815</v>
      </c>
      <c r="AG380">
        <v>1297653</v>
      </c>
      <c r="AH380" t="s">
        <v>982</v>
      </c>
      <c r="AI380" t="s">
        <v>34</v>
      </c>
    </row>
    <row r="381" spans="1:35" x14ac:dyDescent="0.3">
      <c r="A381" s="1">
        <v>45307.711909722224</v>
      </c>
      <c r="B381">
        <v>5</v>
      </c>
      <c r="C381">
        <v>1</v>
      </c>
      <c r="D381" t="s">
        <v>26</v>
      </c>
      <c r="E381" t="s">
        <v>1272</v>
      </c>
      <c r="F381" t="s">
        <v>1273</v>
      </c>
      <c r="G381" t="s">
        <v>41</v>
      </c>
      <c r="H381">
        <f>---0--4993</f>
        <v>4993</v>
      </c>
      <c r="I381">
        <v>0</v>
      </c>
      <c r="J381" t="s">
        <v>42</v>
      </c>
      <c r="K381" t="s">
        <v>43</v>
      </c>
      <c r="L381" t="s">
        <v>44</v>
      </c>
      <c r="M381" t="s">
        <v>1272</v>
      </c>
      <c r="N381" t="s">
        <v>1273</v>
      </c>
      <c r="P381" t="s">
        <v>33</v>
      </c>
      <c r="Q381" t="s">
        <v>34</v>
      </c>
      <c r="S381" t="s">
        <v>33</v>
      </c>
      <c r="T381" t="s">
        <v>34</v>
      </c>
      <c r="V381" t="s">
        <v>33</v>
      </c>
      <c r="W381" t="s">
        <v>34</v>
      </c>
      <c r="Y381" t="s">
        <v>33</v>
      </c>
      <c r="Z381" t="s">
        <v>34</v>
      </c>
      <c r="AA381" t="s">
        <v>1274</v>
      </c>
      <c r="AB381" t="s">
        <v>36</v>
      </c>
      <c r="AC381">
        <v>508483</v>
      </c>
      <c r="AD381" t="s">
        <v>77</v>
      </c>
      <c r="AE381" t="s">
        <v>1273</v>
      </c>
      <c r="AF381">
        <v>870021815</v>
      </c>
      <c r="AG381">
        <v>1297654</v>
      </c>
      <c r="AH381" t="s">
        <v>38</v>
      </c>
      <c r="AI381" t="s">
        <v>34</v>
      </c>
    </row>
    <row r="382" spans="1:35" x14ac:dyDescent="0.3">
      <c r="A382" s="1">
        <v>45307.71230324074</v>
      </c>
      <c r="B382">
        <v>8</v>
      </c>
      <c r="C382">
        <v>2</v>
      </c>
      <c r="D382" t="s">
        <v>26</v>
      </c>
      <c r="E382" t="s">
        <v>1275</v>
      </c>
      <c r="F382" t="s">
        <v>1276</v>
      </c>
      <c r="G382" t="s">
        <v>131</v>
      </c>
      <c r="H382" t="s">
        <v>517</v>
      </c>
      <c r="I382">
        <v>0</v>
      </c>
      <c r="K382" t="s">
        <v>31</v>
      </c>
      <c r="L382" t="s">
        <v>32</v>
      </c>
      <c r="M382" t="s">
        <v>1275</v>
      </c>
      <c r="N382" t="s">
        <v>1276</v>
      </c>
      <c r="P382" t="s">
        <v>33</v>
      </c>
      <c r="Q382" t="s">
        <v>34</v>
      </c>
      <c r="S382" t="s">
        <v>33</v>
      </c>
      <c r="T382" t="s">
        <v>34</v>
      </c>
      <c r="V382" t="s">
        <v>33</v>
      </c>
      <c r="W382" t="s">
        <v>34</v>
      </c>
      <c r="Y382" t="s">
        <v>33</v>
      </c>
      <c r="Z382" t="s">
        <v>34</v>
      </c>
      <c r="AA382" t="s">
        <v>35</v>
      </c>
      <c r="AB382" t="s">
        <v>36</v>
      </c>
      <c r="AC382">
        <v>5989915</v>
      </c>
      <c r="AD382" t="s">
        <v>37</v>
      </c>
      <c r="AE382" t="s">
        <v>1276</v>
      </c>
      <c r="AF382">
        <v>85671469</v>
      </c>
      <c r="AG382">
        <v>1297655</v>
      </c>
      <c r="AH382" t="s">
        <v>38</v>
      </c>
      <c r="AI382" t="s">
        <v>34</v>
      </c>
    </row>
    <row r="383" spans="1:35" x14ac:dyDescent="0.3">
      <c r="A383" s="1">
        <v>45307.713321759256</v>
      </c>
      <c r="B383">
        <v>7</v>
      </c>
      <c r="C383">
        <v>2</v>
      </c>
      <c r="D383" t="s">
        <v>26</v>
      </c>
      <c r="E383" t="s">
        <v>1277</v>
      </c>
      <c r="F383" t="s">
        <v>1278</v>
      </c>
      <c r="G383" t="s">
        <v>131</v>
      </c>
      <c r="H383" t="s">
        <v>492</v>
      </c>
      <c r="I383">
        <v>0</v>
      </c>
      <c r="K383" t="s">
        <v>31</v>
      </c>
      <c r="L383" t="s">
        <v>32</v>
      </c>
      <c r="M383" t="s">
        <v>1277</v>
      </c>
      <c r="N383" t="s">
        <v>1278</v>
      </c>
      <c r="P383" t="s">
        <v>33</v>
      </c>
      <c r="Q383" t="s">
        <v>34</v>
      </c>
      <c r="S383" t="s">
        <v>33</v>
      </c>
      <c r="T383" t="s">
        <v>34</v>
      </c>
      <c r="V383" t="s">
        <v>33</v>
      </c>
      <c r="W383" t="s">
        <v>34</v>
      </c>
      <c r="Y383" t="s">
        <v>33</v>
      </c>
      <c r="Z383" t="s">
        <v>34</v>
      </c>
      <c r="AA383" t="s">
        <v>35</v>
      </c>
      <c r="AB383" t="s">
        <v>36</v>
      </c>
      <c r="AC383">
        <v>6009459</v>
      </c>
      <c r="AD383" t="s">
        <v>37</v>
      </c>
      <c r="AE383" t="s">
        <v>1278</v>
      </c>
      <c r="AF383">
        <v>85671469</v>
      </c>
      <c r="AG383">
        <v>1297656</v>
      </c>
      <c r="AH383" t="s">
        <v>38</v>
      </c>
      <c r="AI383" t="s">
        <v>34</v>
      </c>
    </row>
    <row r="384" spans="1:35" x14ac:dyDescent="0.3">
      <c r="A384" s="1">
        <v>45307.714201388888</v>
      </c>
      <c r="B384">
        <v>5</v>
      </c>
      <c r="C384">
        <v>1</v>
      </c>
      <c r="D384" t="s">
        <v>26</v>
      </c>
      <c r="E384" t="s">
        <v>1279</v>
      </c>
      <c r="F384" t="s">
        <v>1280</v>
      </c>
      <c r="G384" t="s">
        <v>131</v>
      </c>
      <c r="H384" t="s">
        <v>1281</v>
      </c>
      <c r="I384">
        <v>0</v>
      </c>
      <c r="K384" t="s">
        <v>31</v>
      </c>
      <c r="L384" t="s">
        <v>32</v>
      </c>
      <c r="M384" t="s">
        <v>1279</v>
      </c>
      <c r="N384" t="s">
        <v>1280</v>
      </c>
      <c r="P384" t="s">
        <v>33</v>
      </c>
      <c r="Q384" t="s">
        <v>34</v>
      </c>
      <c r="S384" t="s">
        <v>33</v>
      </c>
      <c r="T384" t="s">
        <v>34</v>
      </c>
      <c r="V384" t="s">
        <v>33</v>
      </c>
      <c r="W384" t="s">
        <v>34</v>
      </c>
      <c r="Y384" t="s">
        <v>33</v>
      </c>
      <c r="Z384" t="s">
        <v>34</v>
      </c>
      <c r="AA384" t="s">
        <v>35</v>
      </c>
      <c r="AB384" t="s">
        <v>36</v>
      </c>
      <c r="AC384">
        <v>6033391</v>
      </c>
      <c r="AD384" t="s">
        <v>37</v>
      </c>
      <c r="AE384" t="s">
        <v>1280</v>
      </c>
      <c r="AF384">
        <v>85671469</v>
      </c>
      <c r="AG384">
        <v>1297657</v>
      </c>
      <c r="AH384" t="s">
        <v>38</v>
      </c>
      <c r="AI384" t="s">
        <v>34</v>
      </c>
    </row>
    <row r="385" spans="1:35" x14ac:dyDescent="0.3">
      <c r="A385" s="1">
        <v>45307.716006944444</v>
      </c>
      <c r="B385">
        <v>3</v>
      </c>
      <c r="C385">
        <v>1</v>
      </c>
      <c r="D385" t="s">
        <v>26</v>
      </c>
      <c r="E385" t="s">
        <v>1282</v>
      </c>
      <c r="F385" t="s">
        <v>1283</v>
      </c>
      <c r="G385" t="s">
        <v>41</v>
      </c>
      <c r="H385">
        <f>---0--2857</f>
        <v>2857</v>
      </c>
      <c r="I385">
        <v>0</v>
      </c>
      <c r="J385" t="s">
        <v>42</v>
      </c>
      <c r="K385" t="s">
        <v>43</v>
      </c>
      <c r="L385" t="s">
        <v>44</v>
      </c>
      <c r="M385" t="s">
        <v>1282</v>
      </c>
      <c r="N385" t="s">
        <v>1283</v>
      </c>
      <c r="P385" t="s">
        <v>33</v>
      </c>
      <c r="Q385" t="s">
        <v>34</v>
      </c>
      <c r="S385" t="s">
        <v>33</v>
      </c>
      <c r="T385" t="s">
        <v>34</v>
      </c>
      <c r="V385" t="s">
        <v>33</v>
      </c>
      <c r="W385" t="s">
        <v>34</v>
      </c>
      <c r="Y385" t="s">
        <v>33</v>
      </c>
      <c r="Z385" t="s">
        <v>34</v>
      </c>
      <c r="AA385" t="s">
        <v>236</v>
      </c>
      <c r="AB385" t="s">
        <v>36</v>
      </c>
      <c r="AC385">
        <v>76503874</v>
      </c>
      <c r="AD385" t="s">
        <v>120</v>
      </c>
      <c r="AE385" t="s">
        <v>1283</v>
      </c>
      <c r="AF385">
        <v>795990586</v>
      </c>
      <c r="AG385">
        <v>1297658</v>
      </c>
      <c r="AH385" t="s">
        <v>1284</v>
      </c>
      <c r="AI385" t="s">
        <v>34</v>
      </c>
    </row>
    <row r="386" spans="1:35" x14ac:dyDescent="0.3">
      <c r="A386" s="1">
        <v>45307.717395833337</v>
      </c>
      <c r="B386">
        <v>7</v>
      </c>
      <c r="C386">
        <v>2</v>
      </c>
      <c r="D386" t="s">
        <v>26</v>
      </c>
      <c r="E386" t="s">
        <v>1285</v>
      </c>
      <c r="F386" t="s">
        <v>1286</v>
      </c>
      <c r="G386" t="s">
        <v>41</v>
      </c>
      <c r="H386">
        <f>---0--303</f>
        <v>303</v>
      </c>
      <c r="I386">
        <v>0</v>
      </c>
      <c r="J386" t="s">
        <v>42</v>
      </c>
      <c r="K386" t="s">
        <v>43</v>
      </c>
      <c r="L386" t="s">
        <v>44</v>
      </c>
      <c r="M386" t="s">
        <v>1285</v>
      </c>
      <c r="N386" t="s">
        <v>1286</v>
      </c>
      <c r="P386" t="s">
        <v>33</v>
      </c>
      <c r="Q386" t="s">
        <v>34</v>
      </c>
      <c r="S386" t="s">
        <v>33</v>
      </c>
      <c r="T386" t="s">
        <v>34</v>
      </c>
      <c r="V386" t="s">
        <v>33</v>
      </c>
      <c r="W386" t="s">
        <v>34</v>
      </c>
      <c r="Y386" t="s">
        <v>33</v>
      </c>
      <c r="Z386" t="s">
        <v>34</v>
      </c>
      <c r="AA386" t="s">
        <v>1287</v>
      </c>
      <c r="AB386" t="s">
        <v>36</v>
      </c>
      <c r="AC386">
        <v>30005114</v>
      </c>
      <c r="AD386" t="s">
        <v>663</v>
      </c>
      <c r="AE386" t="s">
        <v>1286</v>
      </c>
      <c r="AF386">
        <v>76598102</v>
      </c>
      <c r="AG386">
        <v>1297659</v>
      </c>
      <c r="AH386" t="s">
        <v>667</v>
      </c>
      <c r="AI386" t="s">
        <v>34</v>
      </c>
    </row>
    <row r="387" spans="1:35" x14ac:dyDescent="0.3">
      <c r="A387" s="1">
        <v>45307.717488425929</v>
      </c>
      <c r="B387">
        <v>8</v>
      </c>
      <c r="C387">
        <v>2</v>
      </c>
      <c r="D387" t="s">
        <v>26</v>
      </c>
      <c r="E387" t="s">
        <v>1288</v>
      </c>
      <c r="F387" t="s">
        <v>1289</v>
      </c>
      <c r="G387" t="s">
        <v>41</v>
      </c>
      <c r="H387">
        <f>---0--572</f>
        <v>572</v>
      </c>
      <c r="I387">
        <v>0</v>
      </c>
      <c r="J387" t="s">
        <v>42</v>
      </c>
      <c r="K387" t="s">
        <v>43</v>
      </c>
      <c r="L387" t="s">
        <v>44</v>
      </c>
      <c r="M387" t="s">
        <v>1288</v>
      </c>
      <c r="N387" t="s">
        <v>1289</v>
      </c>
      <c r="P387" t="s">
        <v>33</v>
      </c>
      <c r="Q387" t="s">
        <v>34</v>
      </c>
      <c r="S387" t="s">
        <v>33</v>
      </c>
      <c r="T387" t="s">
        <v>34</v>
      </c>
      <c r="V387" t="s">
        <v>33</v>
      </c>
      <c r="W387" t="s">
        <v>34</v>
      </c>
      <c r="Y387" t="s">
        <v>33</v>
      </c>
      <c r="Z387" t="s">
        <v>34</v>
      </c>
      <c r="AA387" t="s">
        <v>656</v>
      </c>
      <c r="AB387" t="s">
        <v>36</v>
      </c>
      <c r="AC387">
        <v>6095272</v>
      </c>
      <c r="AD387" t="s">
        <v>138</v>
      </c>
      <c r="AE387" t="s">
        <v>1289</v>
      </c>
      <c r="AF387">
        <v>85671469</v>
      </c>
      <c r="AG387">
        <v>1297660</v>
      </c>
      <c r="AH387" t="s">
        <v>1290</v>
      </c>
      <c r="AI387" t="s">
        <v>34</v>
      </c>
    </row>
    <row r="388" spans="1:35" x14ac:dyDescent="0.3">
      <c r="A388" s="1">
        <v>45307.717905092592</v>
      </c>
      <c r="B388">
        <v>5</v>
      </c>
      <c r="C388">
        <v>1</v>
      </c>
      <c r="D388" t="s">
        <v>26</v>
      </c>
      <c r="E388" t="s">
        <v>1291</v>
      </c>
      <c r="F388" t="s">
        <v>1292</v>
      </c>
      <c r="G388" t="s">
        <v>50</v>
      </c>
      <c r="H388" t="s">
        <v>449</v>
      </c>
      <c r="I388">
        <v>0</v>
      </c>
      <c r="K388" t="s">
        <v>31</v>
      </c>
      <c r="L388" t="s">
        <v>32</v>
      </c>
      <c r="M388" t="s">
        <v>1291</v>
      </c>
      <c r="N388" t="s">
        <v>1292</v>
      </c>
      <c r="P388" t="s">
        <v>33</v>
      </c>
      <c r="Q388" t="s">
        <v>34</v>
      </c>
      <c r="S388" t="s">
        <v>33</v>
      </c>
      <c r="T388" t="s">
        <v>34</v>
      </c>
      <c r="V388" t="s">
        <v>33</v>
      </c>
      <c r="W388" t="s">
        <v>34</v>
      </c>
      <c r="Y388" t="s">
        <v>33</v>
      </c>
      <c r="Z388" t="s">
        <v>34</v>
      </c>
      <c r="AA388" t="s">
        <v>35</v>
      </c>
      <c r="AB388" t="s">
        <v>36</v>
      </c>
      <c r="AC388">
        <v>6102439</v>
      </c>
      <c r="AD388" t="s">
        <v>37</v>
      </c>
      <c r="AE388" t="s">
        <v>1292</v>
      </c>
      <c r="AF388">
        <v>85671469</v>
      </c>
      <c r="AG388">
        <v>1297661</v>
      </c>
      <c r="AH388" t="s">
        <v>38</v>
      </c>
      <c r="AI388" t="s">
        <v>34</v>
      </c>
    </row>
    <row r="389" spans="1:35" x14ac:dyDescent="0.3">
      <c r="A389" s="1">
        <v>45307.718831018516</v>
      </c>
      <c r="B389">
        <v>6</v>
      </c>
      <c r="C389">
        <v>1</v>
      </c>
      <c r="D389" t="s">
        <v>26</v>
      </c>
      <c r="E389" t="s">
        <v>1293</v>
      </c>
      <c r="F389" t="s">
        <v>1294</v>
      </c>
      <c r="G389" t="s">
        <v>50</v>
      </c>
      <c r="H389" t="s">
        <v>565</v>
      </c>
      <c r="I389">
        <v>0</v>
      </c>
      <c r="K389" t="s">
        <v>31</v>
      </c>
      <c r="L389" t="s">
        <v>32</v>
      </c>
      <c r="M389" t="s">
        <v>1293</v>
      </c>
      <c r="N389" t="s">
        <v>1294</v>
      </c>
      <c r="P389" t="s">
        <v>33</v>
      </c>
      <c r="Q389" t="s">
        <v>34</v>
      </c>
      <c r="S389" t="s">
        <v>33</v>
      </c>
      <c r="T389" t="s">
        <v>34</v>
      </c>
      <c r="V389" t="s">
        <v>33</v>
      </c>
      <c r="W389" t="s">
        <v>34</v>
      </c>
      <c r="Y389" t="s">
        <v>33</v>
      </c>
      <c r="Z389" t="s">
        <v>34</v>
      </c>
      <c r="AA389" t="s">
        <v>35</v>
      </c>
      <c r="AB389" t="s">
        <v>36</v>
      </c>
      <c r="AC389">
        <v>6121207</v>
      </c>
      <c r="AD389" t="s">
        <v>37</v>
      </c>
      <c r="AE389" t="s">
        <v>1294</v>
      </c>
      <c r="AF389">
        <v>85671469</v>
      </c>
      <c r="AG389">
        <v>1297662</v>
      </c>
      <c r="AH389" t="s">
        <v>493</v>
      </c>
      <c r="AI389" t="s">
        <v>34</v>
      </c>
    </row>
    <row r="390" spans="1:35" x14ac:dyDescent="0.3">
      <c r="A390" s="1">
        <v>45307.720254629632</v>
      </c>
      <c r="B390">
        <v>8</v>
      </c>
      <c r="C390">
        <v>2</v>
      </c>
      <c r="D390" t="s">
        <v>26</v>
      </c>
      <c r="E390" t="s">
        <v>1295</v>
      </c>
      <c r="F390" t="s">
        <v>1296</v>
      </c>
      <c r="G390" t="s">
        <v>73</v>
      </c>
      <c r="H390" t="s">
        <v>126</v>
      </c>
      <c r="I390">
        <v>0</v>
      </c>
      <c r="J390" t="s">
        <v>127</v>
      </c>
      <c r="K390" t="s">
        <v>31</v>
      </c>
      <c r="L390" t="s">
        <v>44</v>
      </c>
      <c r="M390" t="s">
        <v>1295</v>
      </c>
      <c r="N390" t="s">
        <v>1296</v>
      </c>
      <c r="P390" t="s">
        <v>33</v>
      </c>
      <c r="Q390" t="s">
        <v>34</v>
      </c>
      <c r="S390" t="s">
        <v>33</v>
      </c>
      <c r="T390" t="s">
        <v>34</v>
      </c>
      <c r="V390" t="s">
        <v>33</v>
      </c>
      <c r="W390" t="s">
        <v>34</v>
      </c>
      <c r="Y390" t="s">
        <v>33</v>
      </c>
      <c r="Z390" t="s">
        <v>34</v>
      </c>
      <c r="AA390" t="s">
        <v>76</v>
      </c>
      <c r="AB390" t="s">
        <v>36</v>
      </c>
      <c r="AC390">
        <v>198695</v>
      </c>
      <c r="AD390" t="s">
        <v>77</v>
      </c>
      <c r="AE390" t="s">
        <v>1296</v>
      </c>
      <c r="AF390">
        <v>870021815</v>
      </c>
      <c r="AG390">
        <v>1297663</v>
      </c>
      <c r="AH390" t="s">
        <v>750</v>
      </c>
      <c r="AI390" t="s">
        <v>34</v>
      </c>
    </row>
    <row r="391" spans="1:35" x14ac:dyDescent="0.3">
      <c r="A391" s="1">
        <v>45307.722326388888</v>
      </c>
      <c r="B391">
        <v>5</v>
      </c>
      <c r="C391">
        <v>1</v>
      </c>
      <c r="D391" t="s">
        <v>26</v>
      </c>
      <c r="E391" t="s">
        <v>1297</v>
      </c>
      <c r="F391" t="s">
        <v>1298</v>
      </c>
      <c r="G391" t="s">
        <v>41</v>
      </c>
      <c r="H391">
        <f>---0--4774</f>
        <v>4774</v>
      </c>
      <c r="I391">
        <v>0</v>
      </c>
      <c r="J391" t="s">
        <v>42</v>
      </c>
      <c r="K391" t="s">
        <v>43</v>
      </c>
      <c r="L391" t="s">
        <v>44</v>
      </c>
      <c r="M391" t="s">
        <v>1297</v>
      </c>
      <c r="N391" t="s">
        <v>1298</v>
      </c>
      <c r="P391" t="s">
        <v>33</v>
      </c>
      <c r="Q391" t="s">
        <v>34</v>
      </c>
      <c r="S391" t="s">
        <v>33</v>
      </c>
      <c r="T391" t="s">
        <v>34</v>
      </c>
      <c r="V391" t="s">
        <v>33</v>
      </c>
      <c r="W391" t="s">
        <v>34</v>
      </c>
      <c r="Y391" t="s">
        <v>33</v>
      </c>
      <c r="Z391" t="s">
        <v>34</v>
      </c>
      <c r="AA391" t="s">
        <v>1299</v>
      </c>
      <c r="AB391" t="s">
        <v>36</v>
      </c>
      <c r="AC391">
        <v>76604178</v>
      </c>
      <c r="AD391" t="s">
        <v>108</v>
      </c>
      <c r="AE391" t="s">
        <v>1298</v>
      </c>
      <c r="AF391">
        <v>795990586</v>
      </c>
      <c r="AG391">
        <v>1297664</v>
      </c>
      <c r="AH391" t="s">
        <v>603</v>
      </c>
      <c r="AI391" t="s">
        <v>34</v>
      </c>
    </row>
    <row r="392" spans="1:35" x14ac:dyDescent="0.3">
      <c r="A392" s="1">
        <v>45307.722986111112</v>
      </c>
      <c r="B392">
        <v>8</v>
      </c>
      <c r="C392">
        <v>2</v>
      </c>
      <c r="D392" t="s">
        <v>26</v>
      </c>
      <c r="E392" t="s">
        <v>1300</v>
      </c>
      <c r="F392" t="s">
        <v>1301</v>
      </c>
      <c r="G392" t="s">
        <v>41</v>
      </c>
      <c r="H392">
        <f>---0--7998</f>
        <v>7998</v>
      </c>
      <c r="I392">
        <v>0</v>
      </c>
      <c r="J392" t="s">
        <v>42</v>
      </c>
      <c r="K392" t="s">
        <v>43</v>
      </c>
      <c r="L392" t="s">
        <v>44</v>
      </c>
      <c r="M392" t="s">
        <v>1300</v>
      </c>
      <c r="N392" t="s">
        <v>1301</v>
      </c>
      <c r="P392" t="s">
        <v>33</v>
      </c>
      <c r="Q392" t="s">
        <v>34</v>
      </c>
      <c r="S392" t="s">
        <v>33</v>
      </c>
      <c r="T392" t="s">
        <v>34</v>
      </c>
      <c r="V392" t="s">
        <v>33</v>
      </c>
      <c r="W392" t="s">
        <v>34</v>
      </c>
      <c r="Y392" t="s">
        <v>33</v>
      </c>
      <c r="Z392" t="s">
        <v>34</v>
      </c>
      <c r="AA392" t="s">
        <v>835</v>
      </c>
      <c r="AB392" t="s">
        <v>36</v>
      </c>
      <c r="AC392">
        <v>76618381</v>
      </c>
      <c r="AD392" t="s">
        <v>836</v>
      </c>
      <c r="AE392" t="s">
        <v>1301</v>
      </c>
      <c r="AF392">
        <v>795990586</v>
      </c>
      <c r="AG392">
        <v>1297665</v>
      </c>
      <c r="AH392" t="s">
        <v>38</v>
      </c>
      <c r="AI392" t="s">
        <v>34</v>
      </c>
    </row>
    <row r="393" spans="1:35" x14ac:dyDescent="0.3">
      <c r="A393" s="1">
        <v>45307.723854166667</v>
      </c>
      <c r="B393">
        <v>6</v>
      </c>
      <c r="C393">
        <v>1</v>
      </c>
      <c r="D393" t="s">
        <v>26</v>
      </c>
      <c r="E393" t="s">
        <v>1302</v>
      </c>
      <c r="F393" t="s">
        <v>1303</v>
      </c>
      <c r="G393" t="s">
        <v>73</v>
      </c>
      <c r="H393" t="s">
        <v>1304</v>
      </c>
      <c r="I393">
        <v>0</v>
      </c>
      <c r="J393" t="s">
        <v>1305</v>
      </c>
      <c r="K393" t="s">
        <v>31</v>
      </c>
      <c r="L393" t="s">
        <v>44</v>
      </c>
      <c r="M393" t="s">
        <v>1302</v>
      </c>
      <c r="N393" t="s">
        <v>1303</v>
      </c>
      <c r="P393" t="s">
        <v>33</v>
      </c>
      <c r="Q393" t="s">
        <v>34</v>
      </c>
      <c r="S393" t="s">
        <v>33</v>
      </c>
      <c r="T393" t="s">
        <v>34</v>
      </c>
      <c r="V393" t="s">
        <v>33</v>
      </c>
      <c r="W393" t="s">
        <v>34</v>
      </c>
      <c r="Y393" t="s">
        <v>33</v>
      </c>
      <c r="Z393" t="s">
        <v>34</v>
      </c>
      <c r="AA393" t="s">
        <v>76</v>
      </c>
      <c r="AB393" t="s">
        <v>36</v>
      </c>
      <c r="AC393">
        <v>570875</v>
      </c>
      <c r="AD393" t="s">
        <v>77</v>
      </c>
      <c r="AE393" t="s">
        <v>1303</v>
      </c>
      <c r="AF393">
        <v>870021815</v>
      </c>
      <c r="AG393">
        <v>1297666</v>
      </c>
      <c r="AH393" t="s">
        <v>1306</v>
      </c>
      <c r="AI393" t="s">
        <v>34</v>
      </c>
    </row>
    <row r="394" spans="1:35" x14ac:dyDescent="0.3">
      <c r="A394" s="1">
        <v>45307.724490740744</v>
      </c>
      <c r="B394">
        <v>2</v>
      </c>
      <c r="C394">
        <v>1</v>
      </c>
      <c r="D394" t="s">
        <v>26</v>
      </c>
      <c r="E394" t="s">
        <v>1307</v>
      </c>
      <c r="F394" t="s">
        <v>1308</v>
      </c>
      <c r="G394" t="s">
        <v>41</v>
      </c>
      <c r="H394">
        <f>---0--3066</f>
        <v>3066</v>
      </c>
      <c r="I394">
        <v>0</v>
      </c>
      <c r="J394" t="s">
        <v>42</v>
      </c>
      <c r="K394" t="s">
        <v>43</v>
      </c>
      <c r="L394" t="s">
        <v>44</v>
      </c>
      <c r="M394" t="s">
        <v>1307</v>
      </c>
      <c r="N394" t="s">
        <v>1308</v>
      </c>
      <c r="P394" t="s">
        <v>33</v>
      </c>
      <c r="Q394" t="s">
        <v>34</v>
      </c>
      <c r="S394" t="s">
        <v>33</v>
      </c>
      <c r="T394" t="s">
        <v>34</v>
      </c>
      <c r="V394" t="s">
        <v>33</v>
      </c>
      <c r="W394" t="s">
        <v>34</v>
      </c>
      <c r="Y394" t="s">
        <v>33</v>
      </c>
      <c r="Z394" t="s">
        <v>34</v>
      </c>
      <c r="AA394" t="s">
        <v>1140</v>
      </c>
      <c r="AB394" t="s">
        <v>36</v>
      </c>
      <c r="AC394">
        <v>30162703</v>
      </c>
      <c r="AD394" t="s">
        <v>663</v>
      </c>
      <c r="AE394" t="s">
        <v>1308</v>
      </c>
      <c r="AF394">
        <v>76598102</v>
      </c>
      <c r="AG394">
        <v>1297667</v>
      </c>
      <c r="AH394" t="s">
        <v>38</v>
      </c>
      <c r="AI394" t="s">
        <v>34</v>
      </c>
    </row>
    <row r="395" spans="1:35" x14ac:dyDescent="0.3">
      <c r="A395" s="1">
        <v>45307.725740740738</v>
      </c>
      <c r="B395">
        <v>5</v>
      </c>
      <c r="C395">
        <v>1</v>
      </c>
      <c r="D395" t="s">
        <v>26</v>
      </c>
      <c r="E395" t="s">
        <v>1309</v>
      </c>
      <c r="F395" t="s">
        <v>1310</v>
      </c>
      <c r="G395" t="s">
        <v>50</v>
      </c>
      <c r="H395" t="s">
        <v>1311</v>
      </c>
      <c r="I395">
        <v>0</v>
      </c>
      <c r="K395" t="s">
        <v>31</v>
      </c>
      <c r="L395" t="s">
        <v>32</v>
      </c>
      <c r="M395" t="s">
        <v>1309</v>
      </c>
      <c r="N395" t="s">
        <v>1310</v>
      </c>
      <c r="P395" t="s">
        <v>33</v>
      </c>
      <c r="Q395" t="s">
        <v>34</v>
      </c>
      <c r="S395" t="s">
        <v>33</v>
      </c>
      <c r="T395" t="s">
        <v>34</v>
      </c>
      <c r="V395" t="s">
        <v>33</v>
      </c>
      <c r="W395" t="s">
        <v>34</v>
      </c>
      <c r="Y395" t="s">
        <v>33</v>
      </c>
      <c r="Z395" t="s">
        <v>34</v>
      </c>
      <c r="AA395" t="s">
        <v>35</v>
      </c>
      <c r="AB395" t="s">
        <v>36</v>
      </c>
      <c r="AC395">
        <v>6245871</v>
      </c>
      <c r="AD395" t="s">
        <v>37</v>
      </c>
      <c r="AE395" t="s">
        <v>1310</v>
      </c>
      <c r="AF395">
        <v>85671469</v>
      </c>
      <c r="AG395">
        <v>1297668</v>
      </c>
      <c r="AH395" t="s">
        <v>38</v>
      </c>
      <c r="AI395" t="s">
        <v>34</v>
      </c>
    </row>
    <row r="396" spans="1:35" x14ac:dyDescent="0.3">
      <c r="A396" s="1">
        <v>45307.72619212963</v>
      </c>
      <c r="B396">
        <v>6</v>
      </c>
      <c r="C396">
        <v>1</v>
      </c>
      <c r="D396" t="s">
        <v>26</v>
      </c>
      <c r="E396" t="s">
        <v>1312</v>
      </c>
      <c r="F396" t="s">
        <v>1313</v>
      </c>
      <c r="G396" t="s">
        <v>41</v>
      </c>
      <c r="H396">
        <f>---0--2505</f>
        <v>2505</v>
      </c>
      <c r="I396">
        <v>0</v>
      </c>
      <c r="J396" t="s">
        <v>42</v>
      </c>
      <c r="K396" t="s">
        <v>43</v>
      </c>
      <c r="L396" t="s">
        <v>44</v>
      </c>
      <c r="M396" t="s">
        <v>1312</v>
      </c>
      <c r="N396" t="s">
        <v>1313</v>
      </c>
      <c r="P396" t="s">
        <v>33</v>
      </c>
      <c r="Q396" t="s">
        <v>34</v>
      </c>
      <c r="S396" t="s">
        <v>33</v>
      </c>
      <c r="T396" t="s">
        <v>34</v>
      </c>
      <c r="V396" t="s">
        <v>33</v>
      </c>
      <c r="W396" t="s">
        <v>34</v>
      </c>
      <c r="Y396" t="s">
        <v>33</v>
      </c>
      <c r="Z396" t="s">
        <v>34</v>
      </c>
      <c r="AA396" t="s">
        <v>1314</v>
      </c>
      <c r="AB396" t="s">
        <v>36</v>
      </c>
      <c r="AC396">
        <v>76664798</v>
      </c>
      <c r="AD396" t="s">
        <v>120</v>
      </c>
      <c r="AE396" t="s">
        <v>1313</v>
      </c>
      <c r="AF396">
        <v>795990586</v>
      </c>
      <c r="AG396">
        <v>1297669</v>
      </c>
      <c r="AH396" t="s">
        <v>38</v>
      </c>
      <c r="AI396" t="s">
        <v>34</v>
      </c>
    </row>
    <row r="397" spans="1:35" x14ac:dyDescent="0.3">
      <c r="A397" s="1">
        <v>45307.726840277777</v>
      </c>
      <c r="B397">
        <v>1</v>
      </c>
      <c r="C397">
        <v>1</v>
      </c>
      <c r="D397" t="s">
        <v>26</v>
      </c>
      <c r="E397" t="s">
        <v>1315</v>
      </c>
      <c r="F397" t="s">
        <v>1316</v>
      </c>
      <c r="G397" t="s">
        <v>142</v>
      </c>
      <c r="H397" t="s">
        <v>1317</v>
      </c>
      <c r="I397">
        <v>0</v>
      </c>
      <c r="K397" t="s">
        <v>31</v>
      </c>
      <c r="L397" t="s">
        <v>32</v>
      </c>
      <c r="M397" t="s">
        <v>1315</v>
      </c>
      <c r="N397" t="s">
        <v>1316</v>
      </c>
      <c r="P397" t="s">
        <v>33</v>
      </c>
      <c r="Q397" t="s">
        <v>34</v>
      </c>
      <c r="S397" t="s">
        <v>33</v>
      </c>
      <c r="T397" t="s">
        <v>34</v>
      </c>
      <c r="V397" t="s">
        <v>33</v>
      </c>
      <c r="W397" t="s">
        <v>34</v>
      </c>
      <c r="Y397" t="s">
        <v>33</v>
      </c>
      <c r="Z397" t="s">
        <v>34</v>
      </c>
      <c r="AA397" t="s">
        <v>35</v>
      </c>
      <c r="AB397" t="s">
        <v>36</v>
      </c>
      <c r="AC397">
        <v>6274650</v>
      </c>
      <c r="AD397" t="s">
        <v>37</v>
      </c>
      <c r="AE397" t="s">
        <v>1316</v>
      </c>
      <c r="AF397">
        <v>85671469</v>
      </c>
      <c r="AG397">
        <v>1297670</v>
      </c>
      <c r="AH397" t="s">
        <v>128</v>
      </c>
      <c r="AI397" t="s">
        <v>34</v>
      </c>
    </row>
    <row r="398" spans="1:35" x14ac:dyDescent="0.3">
      <c r="A398" s="1">
        <v>45307.72755787037</v>
      </c>
      <c r="B398">
        <v>8</v>
      </c>
      <c r="C398">
        <v>2</v>
      </c>
      <c r="D398" t="s">
        <v>26</v>
      </c>
      <c r="E398" t="s">
        <v>1318</v>
      </c>
      <c r="F398" t="s">
        <v>1319</v>
      </c>
      <c r="G398" t="s">
        <v>41</v>
      </c>
      <c r="H398">
        <f>---0--1826</f>
        <v>1826</v>
      </c>
      <c r="I398">
        <v>0</v>
      </c>
      <c r="J398" t="s">
        <v>42</v>
      </c>
      <c r="K398" t="s">
        <v>43</v>
      </c>
      <c r="L398" t="s">
        <v>44</v>
      </c>
      <c r="M398" t="s">
        <v>1318</v>
      </c>
      <c r="N398" t="s">
        <v>1319</v>
      </c>
      <c r="P398" t="s">
        <v>33</v>
      </c>
      <c r="Q398" t="s">
        <v>34</v>
      </c>
      <c r="S398" t="s">
        <v>33</v>
      </c>
      <c r="T398" t="s">
        <v>34</v>
      </c>
      <c r="V398" t="s">
        <v>33</v>
      </c>
      <c r="W398" t="s">
        <v>34</v>
      </c>
      <c r="Y398" t="s">
        <v>33</v>
      </c>
      <c r="Z398" t="s">
        <v>34</v>
      </c>
      <c r="AA398" t="s">
        <v>1320</v>
      </c>
      <c r="AB398" t="s">
        <v>36</v>
      </c>
      <c r="AC398">
        <v>30039217</v>
      </c>
      <c r="AD398" t="s">
        <v>652</v>
      </c>
      <c r="AE398" t="s">
        <v>1319</v>
      </c>
      <c r="AF398">
        <v>76598102</v>
      </c>
      <c r="AG398">
        <v>1297671</v>
      </c>
      <c r="AH398" t="s">
        <v>38</v>
      </c>
      <c r="AI398" t="s">
        <v>34</v>
      </c>
    </row>
    <row r="399" spans="1:35" x14ac:dyDescent="0.3">
      <c r="A399" s="1">
        <v>45307.733078703706</v>
      </c>
      <c r="B399">
        <v>8</v>
      </c>
      <c r="C399">
        <v>2</v>
      </c>
      <c r="D399" t="s">
        <v>26</v>
      </c>
      <c r="E399" t="s">
        <v>1321</v>
      </c>
      <c r="F399" t="s">
        <v>1322</v>
      </c>
      <c r="G399" t="s">
        <v>41</v>
      </c>
      <c r="H399">
        <f>---0--6362</f>
        <v>6362</v>
      </c>
      <c r="I399">
        <v>0</v>
      </c>
      <c r="J399" t="s">
        <v>42</v>
      </c>
      <c r="K399" t="s">
        <v>43</v>
      </c>
      <c r="L399" t="s">
        <v>44</v>
      </c>
      <c r="M399" t="s">
        <v>1321</v>
      </c>
      <c r="N399" t="s">
        <v>1322</v>
      </c>
      <c r="P399" t="s">
        <v>33</v>
      </c>
      <c r="Q399" t="s">
        <v>34</v>
      </c>
      <c r="S399" t="s">
        <v>33</v>
      </c>
      <c r="T399" t="s">
        <v>34</v>
      </c>
      <c r="V399" t="s">
        <v>33</v>
      </c>
      <c r="W399" t="s">
        <v>34</v>
      </c>
      <c r="Y399" t="s">
        <v>33</v>
      </c>
      <c r="Z399" t="s">
        <v>34</v>
      </c>
      <c r="AA399" t="s">
        <v>1133</v>
      </c>
      <c r="AB399" t="s">
        <v>36</v>
      </c>
      <c r="AC399">
        <v>59559763</v>
      </c>
      <c r="AD399" t="s">
        <v>86</v>
      </c>
      <c r="AE399" t="s">
        <v>1322</v>
      </c>
      <c r="AF399">
        <v>131827720</v>
      </c>
      <c r="AG399">
        <v>1297672</v>
      </c>
      <c r="AH399" t="s">
        <v>38</v>
      </c>
      <c r="AI399" t="s">
        <v>34</v>
      </c>
    </row>
    <row r="400" spans="1:35" x14ac:dyDescent="0.3">
      <c r="A400" s="1">
        <v>45307.735092592593</v>
      </c>
      <c r="B400">
        <v>5</v>
      </c>
      <c r="C400">
        <v>1</v>
      </c>
      <c r="D400" t="s">
        <v>26</v>
      </c>
      <c r="E400" t="s">
        <v>1323</v>
      </c>
      <c r="F400" t="s">
        <v>1324</v>
      </c>
      <c r="G400" t="s">
        <v>41</v>
      </c>
      <c r="H400">
        <f>---0--1510</f>
        <v>1510</v>
      </c>
      <c r="I400">
        <v>0</v>
      </c>
      <c r="J400" t="s">
        <v>42</v>
      </c>
      <c r="K400" t="s">
        <v>43</v>
      </c>
      <c r="L400" t="s">
        <v>44</v>
      </c>
      <c r="M400" t="s">
        <v>1323</v>
      </c>
      <c r="N400" t="s">
        <v>1324</v>
      </c>
      <c r="P400" t="s">
        <v>33</v>
      </c>
      <c r="Q400" t="s">
        <v>34</v>
      </c>
      <c r="S400" t="s">
        <v>33</v>
      </c>
      <c r="T400" t="s">
        <v>34</v>
      </c>
      <c r="V400" t="s">
        <v>33</v>
      </c>
      <c r="W400" t="s">
        <v>34</v>
      </c>
      <c r="Y400" t="s">
        <v>33</v>
      </c>
      <c r="Z400" t="s">
        <v>34</v>
      </c>
      <c r="AA400" t="s">
        <v>862</v>
      </c>
      <c r="AB400" t="s">
        <v>36</v>
      </c>
      <c r="AC400">
        <v>6433861</v>
      </c>
      <c r="AD400" t="s">
        <v>138</v>
      </c>
      <c r="AE400" t="s">
        <v>1324</v>
      </c>
      <c r="AF400">
        <v>85671469</v>
      </c>
      <c r="AG400">
        <v>1297673</v>
      </c>
      <c r="AH400" t="s">
        <v>38</v>
      </c>
      <c r="AI400" t="s">
        <v>34</v>
      </c>
    </row>
    <row r="401" spans="1:35" x14ac:dyDescent="0.3">
      <c r="A401" s="1">
        <v>45307.735659722224</v>
      </c>
      <c r="B401">
        <v>8</v>
      </c>
      <c r="C401">
        <v>2</v>
      </c>
      <c r="D401" t="s">
        <v>26</v>
      </c>
      <c r="E401" t="s">
        <v>1325</v>
      </c>
      <c r="F401" t="s">
        <v>1326</v>
      </c>
      <c r="G401" t="s">
        <v>50</v>
      </c>
      <c r="H401" t="s">
        <v>585</v>
      </c>
      <c r="I401">
        <v>0</v>
      </c>
      <c r="K401" t="s">
        <v>31</v>
      </c>
      <c r="L401" t="s">
        <v>32</v>
      </c>
      <c r="M401" t="s">
        <v>1325</v>
      </c>
      <c r="N401" t="s">
        <v>1326</v>
      </c>
      <c r="P401" t="s">
        <v>33</v>
      </c>
      <c r="Q401" t="s">
        <v>34</v>
      </c>
      <c r="S401" t="s">
        <v>33</v>
      </c>
      <c r="T401" t="s">
        <v>34</v>
      </c>
      <c r="V401" t="s">
        <v>33</v>
      </c>
      <c r="W401" t="s">
        <v>34</v>
      </c>
      <c r="Y401" t="s">
        <v>33</v>
      </c>
      <c r="Z401" t="s">
        <v>34</v>
      </c>
      <c r="AA401" t="s">
        <v>35</v>
      </c>
      <c r="AB401" t="s">
        <v>36</v>
      </c>
      <c r="AC401">
        <v>6440346</v>
      </c>
      <c r="AD401" t="s">
        <v>37</v>
      </c>
      <c r="AE401" t="s">
        <v>1326</v>
      </c>
      <c r="AF401">
        <v>85671469</v>
      </c>
      <c r="AG401">
        <v>1297674</v>
      </c>
      <c r="AH401" t="s">
        <v>38</v>
      </c>
      <c r="AI401" t="s">
        <v>34</v>
      </c>
    </row>
    <row r="402" spans="1:35" x14ac:dyDescent="0.3">
      <c r="A402" s="1">
        <v>45307.736145833333</v>
      </c>
      <c r="B402">
        <v>2</v>
      </c>
      <c r="C402">
        <v>1</v>
      </c>
      <c r="D402" t="s">
        <v>26</v>
      </c>
      <c r="E402" t="s">
        <v>729</v>
      </c>
      <c r="F402" t="s">
        <v>730</v>
      </c>
      <c r="G402" t="s">
        <v>41</v>
      </c>
      <c r="H402">
        <f>---0--1212</f>
        <v>1212</v>
      </c>
      <c r="I402">
        <v>0</v>
      </c>
      <c r="J402" t="s">
        <v>42</v>
      </c>
      <c r="K402" t="s">
        <v>43</v>
      </c>
      <c r="L402" t="s">
        <v>44</v>
      </c>
      <c r="M402" t="s">
        <v>729</v>
      </c>
      <c r="N402" t="s">
        <v>730</v>
      </c>
      <c r="P402" t="s">
        <v>33</v>
      </c>
      <c r="Q402" t="s">
        <v>34</v>
      </c>
      <c r="S402" t="s">
        <v>33</v>
      </c>
      <c r="T402" t="s">
        <v>34</v>
      </c>
      <c r="V402" t="s">
        <v>33</v>
      </c>
      <c r="W402" t="s">
        <v>34</v>
      </c>
      <c r="Y402" t="s">
        <v>33</v>
      </c>
      <c r="Z402" t="s">
        <v>34</v>
      </c>
      <c r="AA402" t="s">
        <v>500</v>
      </c>
      <c r="AB402" t="s">
        <v>36</v>
      </c>
      <c r="AC402">
        <v>567501</v>
      </c>
      <c r="AD402" t="s">
        <v>501</v>
      </c>
      <c r="AE402" t="s">
        <v>730</v>
      </c>
      <c r="AF402">
        <v>870021815</v>
      </c>
      <c r="AG402">
        <v>1297675</v>
      </c>
      <c r="AH402" t="s">
        <v>38</v>
      </c>
      <c r="AI402" t="s">
        <v>34</v>
      </c>
    </row>
    <row r="403" spans="1:35" x14ac:dyDescent="0.3">
      <c r="A403" s="1">
        <v>45307.741689814815</v>
      </c>
      <c r="B403">
        <v>8</v>
      </c>
      <c r="C403">
        <v>2</v>
      </c>
      <c r="D403" t="s">
        <v>1002</v>
      </c>
      <c r="E403" t="s">
        <v>1327</v>
      </c>
      <c r="F403" t="s">
        <v>1328</v>
      </c>
      <c r="G403" t="s">
        <v>1005</v>
      </c>
      <c r="H403" t="s">
        <v>1329</v>
      </c>
      <c r="I403">
        <v>0</v>
      </c>
      <c r="J403" t="s">
        <v>1330</v>
      </c>
      <c r="K403" t="s">
        <v>31</v>
      </c>
      <c r="L403" t="s">
        <v>44</v>
      </c>
      <c r="M403" t="s">
        <v>1327</v>
      </c>
      <c r="N403" t="s">
        <v>1328</v>
      </c>
      <c r="P403" t="s">
        <v>33</v>
      </c>
      <c r="Q403" t="s">
        <v>34</v>
      </c>
      <c r="S403" t="s">
        <v>33</v>
      </c>
      <c r="T403" t="s">
        <v>34</v>
      </c>
      <c r="V403" t="s">
        <v>33</v>
      </c>
      <c r="W403" t="s">
        <v>34</v>
      </c>
      <c r="Y403" t="s">
        <v>33</v>
      </c>
      <c r="Z403" t="s">
        <v>34</v>
      </c>
      <c r="AA403" t="s">
        <v>1331</v>
      </c>
      <c r="AB403" t="s">
        <v>36</v>
      </c>
      <c r="AC403">
        <v>6549466</v>
      </c>
      <c r="AD403" t="s">
        <v>138</v>
      </c>
      <c r="AE403" t="s">
        <v>1328</v>
      </c>
      <c r="AF403">
        <v>85671469</v>
      </c>
      <c r="AG403">
        <v>1297676</v>
      </c>
      <c r="AH403" t="s">
        <v>1332</v>
      </c>
      <c r="AI403" t="s">
        <v>34</v>
      </c>
    </row>
    <row r="404" spans="1:35" x14ac:dyDescent="0.3">
      <c r="A404" s="1">
        <v>45307.741828703707</v>
      </c>
      <c r="B404">
        <v>7</v>
      </c>
      <c r="C404">
        <v>2</v>
      </c>
      <c r="D404" t="s">
        <v>26</v>
      </c>
      <c r="E404" t="s">
        <v>1333</v>
      </c>
      <c r="F404" t="s">
        <v>1334</v>
      </c>
      <c r="G404" t="s">
        <v>41</v>
      </c>
      <c r="H404">
        <f>---0--8372</f>
        <v>8372</v>
      </c>
      <c r="I404">
        <v>0</v>
      </c>
      <c r="J404" t="s">
        <v>42</v>
      </c>
      <c r="K404" t="s">
        <v>43</v>
      </c>
      <c r="L404" t="s">
        <v>44</v>
      </c>
      <c r="M404" t="s">
        <v>1333</v>
      </c>
      <c r="N404" t="s">
        <v>1334</v>
      </c>
      <c r="P404" t="s">
        <v>33</v>
      </c>
      <c r="Q404" t="s">
        <v>34</v>
      </c>
      <c r="S404" t="s">
        <v>33</v>
      </c>
      <c r="T404" t="s">
        <v>34</v>
      </c>
      <c r="V404" t="s">
        <v>33</v>
      </c>
      <c r="W404" t="s">
        <v>34</v>
      </c>
      <c r="Y404" t="s">
        <v>33</v>
      </c>
      <c r="Z404" t="s">
        <v>34</v>
      </c>
      <c r="AA404" t="s">
        <v>757</v>
      </c>
      <c r="AB404" t="s">
        <v>36</v>
      </c>
      <c r="AC404">
        <v>30069373</v>
      </c>
      <c r="AD404" t="s">
        <v>758</v>
      </c>
      <c r="AE404" t="s">
        <v>1334</v>
      </c>
      <c r="AF404">
        <v>76598102</v>
      </c>
      <c r="AG404">
        <v>1297677</v>
      </c>
      <c r="AH404" t="s">
        <v>38</v>
      </c>
      <c r="AI404" t="s">
        <v>34</v>
      </c>
    </row>
    <row r="405" spans="1:35" x14ac:dyDescent="0.3">
      <c r="A405" s="1">
        <v>45307.742708333331</v>
      </c>
      <c r="B405">
        <v>4</v>
      </c>
      <c r="C405">
        <v>1</v>
      </c>
      <c r="D405" t="s">
        <v>26</v>
      </c>
      <c r="E405" t="s">
        <v>1335</v>
      </c>
      <c r="F405" t="s">
        <v>1336</v>
      </c>
      <c r="G405" t="s">
        <v>29</v>
      </c>
      <c r="H405" t="s">
        <v>1337</v>
      </c>
      <c r="I405">
        <v>0</v>
      </c>
      <c r="K405" t="s">
        <v>31</v>
      </c>
      <c r="L405" t="s">
        <v>32</v>
      </c>
      <c r="M405" t="s">
        <v>1335</v>
      </c>
      <c r="N405" t="s">
        <v>1336</v>
      </c>
      <c r="P405" t="s">
        <v>33</v>
      </c>
      <c r="Q405" t="s">
        <v>34</v>
      </c>
      <c r="S405" t="s">
        <v>33</v>
      </c>
      <c r="T405" t="s">
        <v>34</v>
      </c>
      <c r="V405" t="s">
        <v>33</v>
      </c>
      <c r="W405" t="s">
        <v>34</v>
      </c>
      <c r="Y405" t="s">
        <v>33</v>
      </c>
      <c r="Z405" t="s">
        <v>34</v>
      </c>
      <c r="AA405" t="s">
        <v>35</v>
      </c>
      <c r="AB405" t="s">
        <v>36</v>
      </c>
      <c r="AC405">
        <v>6576318</v>
      </c>
      <c r="AD405" t="s">
        <v>37</v>
      </c>
      <c r="AE405" t="s">
        <v>1336</v>
      </c>
      <c r="AF405">
        <v>85671469</v>
      </c>
      <c r="AG405">
        <v>1297678</v>
      </c>
      <c r="AH405" t="s">
        <v>38</v>
      </c>
      <c r="AI405" t="s">
        <v>34</v>
      </c>
    </row>
    <row r="406" spans="1:35" x14ac:dyDescent="0.3">
      <c r="A406" s="1">
        <v>45307.747187499997</v>
      </c>
      <c r="B406">
        <v>5</v>
      </c>
      <c r="C406">
        <v>1</v>
      </c>
      <c r="D406" t="s">
        <v>26</v>
      </c>
      <c r="E406" t="s">
        <v>1338</v>
      </c>
      <c r="F406" t="s">
        <v>1339</v>
      </c>
      <c r="G406" t="s">
        <v>29</v>
      </c>
      <c r="H406" t="s">
        <v>1340</v>
      </c>
      <c r="I406">
        <v>0</v>
      </c>
      <c r="K406" t="s">
        <v>31</v>
      </c>
      <c r="L406" t="s">
        <v>32</v>
      </c>
      <c r="M406" t="s">
        <v>1338</v>
      </c>
      <c r="N406" t="s">
        <v>1339</v>
      </c>
      <c r="P406" t="s">
        <v>33</v>
      </c>
      <c r="Q406" t="s">
        <v>34</v>
      </c>
      <c r="S406" t="s">
        <v>33</v>
      </c>
      <c r="T406" t="s">
        <v>34</v>
      </c>
      <c r="V406" t="s">
        <v>33</v>
      </c>
      <c r="W406" t="s">
        <v>34</v>
      </c>
      <c r="Y406" t="s">
        <v>33</v>
      </c>
      <c r="Z406" t="s">
        <v>34</v>
      </c>
      <c r="AA406" t="s">
        <v>35</v>
      </c>
      <c r="AB406" t="s">
        <v>36</v>
      </c>
      <c r="AC406">
        <v>6663820</v>
      </c>
      <c r="AD406" t="s">
        <v>37</v>
      </c>
      <c r="AE406" t="s">
        <v>1339</v>
      </c>
      <c r="AF406">
        <v>85671469</v>
      </c>
      <c r="AG406">
        <v>1297679</v>
      </c>
      <c r="AH406" t="s">
        <v>493</v>
      </c>
      <c r="AI406" t="s">
        <v>34</v>
      </c>
    </row>
    <row r="407" spans="1:35" x14ac:dyDescent="0.3">
      <c r="A407" s="1">
        <v>45307.747627314813</v>
      </c>
      <c r="B407">
        <v>8</v>
      </c>
      <c r="C407">
        <v>2</v>
      </c>
      <c r="D407" t="s">
        <v>1002</v>
      </c>
      <c r="E407" t="s">
        <v>1341</v>
      </c>
      <c r="F407" t="s">
        <v>1342</v>
      </c>
      <c r="G407" t="s">
        <v>1005</v>
      </c>
      <c r="H407" t="s">
        <v>1343</v>
      </c>
      <c r="I407">
        <v>0</v>
      </c>
      <c r="J407" t="s">
        <v>1344</v>
      </c>
      <c r="K407" t="s">
        <v>31</v>
      </c>
      <c r="L407" t="s">
        <v>44</v>
      </c>
      <c r="M407" t="s">
        <v>1341</v>
      </c>
      <c r="N407" t="s">
        <v>1342</v>
      </c>
      <c r="P407" t="s">
        <v>33</v>
      </c>
      <c r="Q407" t="s">
        <v>34</v>
      </c>
      <c r="S407" t="s">
        <v>33</v>
      </c>
      <c r="T407" t="s">
        <v>34</v>
      </c>
      <c r="V407" t="s">
        <v>33</v>
      </c>
      <c r="W407" t="s">
        <v>34</v>
      </c>
      <c r="Y407" t="s">
        <v>33</v>
      </c>
      <c r="Z407" t="s">
        <v>34</v>
      </c>
      <c r="AA407" t="s">
        <v>1116</v>
      </c>
      <c r="AB407" t="s">
        <v>36</v>
      </c>
      <c r="AC407">
        <v>12490401</v>
      </c>
      <c r="AD407" t="s">
        <v>1021</v>
      </c>
      <c r="AE407" t="s">
        <v>1342</v>
      </c>
      <c r="AF407">
        <v>978632586</v>
      </c>
      <c r="AG407">
        <v>1297680</v>
      </c>
      <c r="AH407" t="s">
        <v>1254</v>
      </c>
      <c r="AI407" t="s">
        <v>34</v>
      </c>
    </row>
    <row r="408" spans="1:35" x14ac:dyDescent="0.3">
      <c r="A408" s="1">
        <v>45307.748877314814</v>
      </c>
      <c r="B408">
        <v>1</v>
      </c>
      <c r="C408">
        <v>1</v>
      </c>
      <c r="D408" t="s">
        <v>26</v>
      </c>
      <c r="E408" t="s">
        <v>1345</v>
      </c>
      <c r="F408" t="s">
        <v>1346</v>
      </c>
      <c r="G408" t="s">
        <v>50</v>
      </c>
      <c r="H408" t="s">
        <v>556</v>
      </c>
      <c r="I408">
        <v>0</v>
      </c>
      <c r="K408" t="s">
        <v>31</v>
      </c>
      <c r="L408" t="s">
        <v>32</v>
      </c>
      <c r="M408" t="s">
        <v>1345</v>
      </c>
      <c r="N408" t="s">
        <v>1346</v>
      </c>
      <c r="P408" t="s">
        <v>33</v>
      </c>
      <c r="Q408" t="s">
        <v>34</v>
      </c>
      <c r="S408" t="s">
        <v>33</v>
      </c>
      <c r="T408" t="s">
        <v>34</v>
      </c>
      <c r="V408" t="s">
        <v>33</v>
      </c>
      <c r="W408" t="s">
        <v>34</v>
      </c>
      <c r="Y408" t="s">
        <v>33</v>
      </c>
      <c r="Z408" t="s">
        <v>34</v>
      </c>
      <c r="AA408" t="s">
        <v>35</v>
      </c>
      <c r="AB408" t="s">
        <v>36</v>
      </c>
      <c r="AC408">
        <v>6695552</v>
      </c>
      <c r="AD408" t="s">
        <v>37</v>
      </c>
      <c r="AE408" t="s">
        <v>1346</v>
      </c>
      <c r="AF408">
        <v>85671469</v>
      </c>
      <c r="AG408">
        <v>1297681</v>
      </c>
      <c r="AH408" t="s">
        <v>38</v>
      </c>
      <c r="AI408" t="s">
        <v>34</v>
      </c>
    </row>
    <row r="409" spans="1:35" x14ac:dyDescent="0.3">
      <c r="A409" s="1">
        <v>45307.753194444442</v>
      </c>
      <c r="B409">
        <v>6</v>
      </c>
      <c r="C409">
        <v>1</v>
      </c>
      <c r="D409" t="s">
        <v>26</v>
      </c>
      <c r="E409" t="s">
        <v>1347</v>
      </c>
      <c r="F409" t="s">
        <v>1348</v>
      </c>
      <c r="G409" t="s">
        <v>73</v>
      </c>
      <c r="H409" t="s">
        <v>1349</v>
      </c>
      <c r="I409">
        <v>0</v>
      </c>
      <c r="J409" t="s">
        <v>1350</v>
      </c>
      <c r="K409" t="s">
        <v>31</v>
      </c>
      <c r="L409" t="s">
        <v>44</v>
      </c>
      <c r="M409" t="s">
        <v>1347</v>
      </c>
      <c r="N409" t="s">
        <v>1348</v>
      </c>
      <c r="P409" t="s">
        <v>33</v>
      </c>
      <c r="Q409" t="s">
        <v>34</v>
      </c>
      <c r="S409" t="s">
        <v>33</v>
      </c>
      <c r="T409" t="s">
        <v>34</v>
      </c>
      <c r="V409" t="s">
        <v>33</v>
      </c>
      <c r="W409" t="s">
        <v>34</v>
      </c>
      <c r="Y409" t="s">
        <v>33</v>
      </c>
      <c r="Z409" t="s">
        <v>34</v>
      </c>
      <c r="AA409" t="s">
        <v>166</v>
      </c>
      <c r="AB409" t="s">
        <v>36</v>
      </c>
      <c r="AC409">
        <v>6777334</v>
      </c>
      <c r="AD409" t="s">
        <v>62</v>
      </c>
      <c r="AE409" t="s">
        <v>1348</v>
      </c>
      <c r="AF409">
        <v>85671469</v>
      </c>
      <c r="AG409">
        <v>1297682</v>
      </c>
      <c r="AH409" t="s">
        <v>1351</v>
      </c>
      <c r="AI409" t="s">
        <v>34</v>
      </c>
    </row>
    <row r="410" spans="1:35" x14ac:dyDescent="0.3">
      <c r="A410" s="1">
        <v>45307.753368055557</v>
      </c>
      <c r="B410">
        <v>5</v>
      </c>
      <c r="C410">
        <v>1</v>
      </c>
      <c r="D410" t="s">
        <v>26</v>
      </c>
      <c r="E410" t="s">
        <v>1352</v>
      </c>
      <c r="F410" t="s">
        <v>1353</v>
      </c>
      <c r="G410" t="s">
        <v>131</v>
      </c>
      <c r="H410" t="s">
        <v>416</v>
      </c>
      <c r="I410">
        <v>0</v>
      </c>
      <c r="K410" t="s">
        <v>31</v>
      </c>
      <c r="L410" t="s">
        <v>32</v>
      </c>
      <c r="M410" t="s">
        <v>1352</v>
      </c>
      <c r="N410" t="s">
        <v>1353</v>
      </c>
      <c r="P410" t="s">
        <v>33</v>
      </c>
      <c r="Q410" t="s">
        <v>34</v>
      </c>
      <c r="S410" t="s">
        <v>33</v>
      </c>
      <c r="T410" t="s">
        <v>34</v>
      </c>
      <c r="V410" t="s">
        <v>33</v>
      </c>
      <c r="W410" t="s">
        <v>34</v>
      </c>
      <c r="Y410" t="s">
        <v>33</v>
      </c>
      <c r="Z410" t="s">
        <v>34</v>
      </c>
      <c r="AA410" t="s">
        <v>35</v>
      </c>
      <c r="AB410" t="s">
        <v>36</v>
      </c>
      <c r="AC410">
        <v>6786007</v>
      </c>
      <c r="AD410" t="s">
        <v>37</v>
      </c>
      <c r="AE410" t="s">
        <v>1353</v>
      </c>
      <c r="AF410">
        <v>85671469</v>
      </c>
      <c r="AG410">
        <v>1297683</v>
      </c>
      <c r="AH410" t="s">
        <v>38</v>
      </c>
      <c r="AI410" t="s">
        <v>34</v>
      </c>
    </row>
    <row r="411" spans="1:35" x14ac:dyDescent="0.3">
      <c r="A411" s="1">
        <v>45307.754687499997</v>
      </c>
      <c r="B411">
        <v>8</v>
      </c>
      <c r="C411">
        <v>2</v>
      </c>
      <c r="D411" t="s">
        <v>26</v>
      </c>
      <c r="E411" t="s">
        <v>1354</v>
      </c>
      <c r="F411" t="s">
        <v>1355</v>
      </c>
      <c r="G411" t="s">
        <v>142</v>
      </c>
      <c r="H411" t="s">
        <v>478</v>
      </c>
      <c r="I411">
        <v>0</v>
      </c>
      <c r="K411" t="s">
        <v>31</v>
      </c>
      <c r="L411" t="s">
        <v>32</v>
      </c>
      <c r="M411" t="s">
        <v>1354</v>
      </c>
      <c r="N411" t="s">
        <v>1355</v>
      </c>
      <c r="P411" t="s">
        <v>33</v>
      </c>
      <c r="Q411" t="s">
        <v>34</v>
      </c>
      <c r="S411" t="s">
        <v>33</v>
      </c>
      <c r="T411" t="s">
        <v>34</v>
      </c>
      <c r="V411" t="s">
        <v>33</v>
      </c>
      <c r="W411" t="s">
        <v>34</v>
      </c>
      <c r="Y411" t="s">
        <v>33</v>
      </c>
      <c r="Z411" t="s">
        <v>34</v>
      </c>
      <c r="AA411" t="s">
        <v>35</v>
      </c>
      <c r="AB411" t="s">
        <v>36</v>
      </c>
      <c r="AC411">
        <v>6809330</v>
      </c>
      <c r="AD411" t="s">
        <v>37</v>
      </c>
      <c r="AE411" t="s">
        <v>1355</v>
      </c>
      <c r="AF411">
        <v>85671469</v>
      </c>
      <c r="AG411">
        <v>1297684</v>
      </c>
      <c r="AH411" t="s">
        <v>744</v>
      </c>
      <c r="AI411" t="s">
        <v>34</v>
      </c>
    </row>
    <row r="412" spans="1:35" x14ac:dyDescent="0.3">
      <c r="A412" s="1">
        <v>45307.754791666666</v>
      </c>
      <c r="B412">
        <v>6</v>
      </c>
      <c r="C412">
        <v>1</v>
      </c>
      <c r="D412" t="s">
        <v>26</v>
      </c>
      <c r="E412" t="s">
        <v>1356</v>
      </c>
      <c r="F412" t="s">
        <v>1357</v>
      </c>
      <c r="G412" t="s">
        <v>41</v>
      </c>
      <c r="H412">
        <f>---0--7018</f>
        <v>7018</v>
      </c>
      <c r="I412">
        <v>0</v>
      </c>
      <c r="J412" t="s">
        <v>42</v>
      </c>
      <c r="K412" t="s">
        <v>43</v>
      </c>
      <c r="L412" t="s">
        <v>44</v>
      </c>
      <c r="M412" t="s">
        <v>1356</v>
      </c>
      <c r="N412" t="s">
        <v>1357</v>
      </c>
      <c r="P412" t="s">
        <v>33</v>
      </c>
      <c r="Q412" t="s">
        <v>34</v>
      </c>
      <c r="S412" t="s">
        <v>33</v>
      </c>
      <c r="T412" t="s">
        <v>34</v>
      </c>
      <c r="V412" t="s">
        <v>33</v>
      </c>
      <c r="W412" t="s">
        <v>34</v>
      </c>
      <c r="Y412" t="s">
        <v>33</v>
      </c>
      <c r="Z412" t="s">
        <v>34</v>
      </c>
      <c r="AA412" t="s">
        <v>1358</v>
      </c>
      <c r="AB412" t="s">
        <v>36</v>
      </c>
      <c r="AC412">
        <v>77135438</v>
      </c>
      <c r="AD412" t="s">
        <v>108</v>
      </c>
      <c r="AE412" t="s">
        <v>1357</v>
      </c>
      <c r="AF412">
        <v>795990586</v>
      </c>
      <c r="AG412">
        <v>1297685</v>
      </c>
      <c r="AH412" t="s">
        <v>1263</v>
      </c>
      <c r="AI412" t="s">
        <v>34</v>
      </c>
    </row>
    <row r="413" spans="1:35" x14ac:dyDescent="0.3">
      <c r="A413" s="1">
        <v>45307.754895833335</v>
      </c>
      <c r="B413">
        <v>1</v>
      </c>
      <c r="C413">
        <v>1</v>
      </c>
      <c r="D413" t="s">
        <v>26</v>
      </c>
      <c r="E413" t="s">
        <v>1359</v>
      </c>
      <c r="F413" t="s">
        <v>1360</v>
      </c>
      <c r="G413" t="s">
        <v>41</v>
      </c>
      <c r="H413">
        <f>---0--8201</f>
        <v>8201</v>
      </c>
      <c r="I413">
        <v>0</v>
      </c>
      <c r="J413" t="s">
        <v>42</v>
      </c>
      <c r="K413" t="s">
        <v>43</v>
      </c>
      <c r="L413" t="s">
        <v>44</v>
      </c>
      <c r="M413" t="s">
        <v>1359</v>
      </c>
      <c r="N413" t="s">
        <v>1360</v>
      </c>
      <c r="P413" t="s">
        <v>33</v>
      </c>
      <c r="Q413" t="s">
        <v>34</v>
      </c>
      <c r="S413" t="s">
        <v>33</v>
      </c>
      <c r="T413" t="s">
        <v>34</v>
      </c>
      <c r="V413" t="s">
        <v>33</v>
      </c>
      <c r="W413" t="s">
        <v>34</v>
      </c>
      <c r="Y413" t="s">
        <v>33</v>
      </c>
      <c r="Z413" t="s">
        <v>34</v>
      </c>
      <c r="AA413" t="s">
        <v>500</v>
      </c>
      <c r="AB413" t="s">
        <v>36</v>
      </c>
      <c r="AC413">
        <v>563164</v>
      </c>
      <c r="AD413" t="s">
        <v>501</v>
      </c>
      <c r="AE413" t="s">
        <v>1360</v>
      </c>
      <c r="AF413">
        <v>870021815</v>
      </c>
      <c r="AG413">
        <v>1297686</v>
      </c>
      <c r="AH413" t="s">
        <v>38</v>
      </c>
      <c r="AI413" t="s">
        <v>34</v>
      </c>
    </row>
    <row r="414" spans="1:35" x14ac:dyDescent="0.3">
      <c r="A414" s="1">
        <v>45307.756608796299</v>
      </c>
      <c r="B414">
        <v>7</v>
      </c>
      <c r="C414">
        <v>2</v>
      </c>
      <c r="D414" t="s">
        <v>26</v>
      </c>
      <c r="E414" t="s">
        <v>668</v>
      </c>
      <c r="F414" t="s">
        <v>669</v>
      </c>
      <c r="G414" t="s">
        <v>41</v>
      </c>
      <c r="H414">
        <f>---0--3985</f>
        <v>3985</v>
      </c>
      <c r="I414">
        <v>0</v>
      </c>
      <c r="J414" t="s">
        <v>42</v>
      </c>
      <c r="K414" t="s">
        <v>43</v>
      </c>
      <c r="L414" t="s">
        <v>44</v>
      </c>
      <c r="M414" t="s">
        <v>668</v>
      </c>
      <c r="N414" t="s">
        <v>669</v>
      </c>
      <c r="P414" t="s">
        <v>33</v>
      </c>
      <c r="Q414" t="s">
        <v>34</v>
      </c>
      <c r="S414" t="s">
        <v>33</v>
      </c>
      <c r="T414" t="s">
        <v>34</v>
      </c>
      <c r="V414" t="s">
        <v>33</v>
      </c>
      <c r="W414" t="s">
        <v>34</v>
      </c>
      <c r="Y414" t="s">
        <v>33</v>
      </c>
      <c r="Z414" t="s">
        <v>34</v>
      </c>
      <c r="AA414" t="s">
        <v>76</v>
      </c>
      <c r="AB414" t="s">
        <v>36</v>
      </c>
      <c r="AC414">
        <v>324094</v>
      </c>
      <c r="AD414" t="s">
        <v>77</v>
      </c>
      <c r="AE414" t="s">
        <v>669</v>
      </c>
      <c r="AF414">
        <v>870021815</v>
      </c>
      <c r="AG414">
        <v>1297687</v>
      </c>
      <c r="AH414" t="s">
        <v>128</v>
      </c>
      <c r="AI414" t="s">
        <v>34</v>
      </c>
    </row>
    <row r="415" spans="1:35" x14ac:dyDescent="0.3">
      <c r="A415" s="1">
        <v>45307.759201388886</v>
      </c>
      <c r="B415">
        <v>8</v>
      </c>
      <c r="C415">
        <v>2</v>
      </c>
      <c r="D415" t="s">
        <v>26</v>
      </c>
      <c r="E415" t="s">
        <v>1361</v>
      </c>
      <c r="F415" t="s">
        <v>1362</v>
      </c>
      <c r="G415" t="s">
        <v>50</v>
      </c>
      <c r="H415" t="s">
        <v>1363</v>
      </c>
      <c r="I415">
        <v>0</v>
      </c>
      <c r="K415" t="s">
        <v>31</v>
      </c>
      <c r="L415" t="s">
        <v>32</v>
      </c>
      <c r="M415" t="s">
        <v>1361</v>
      </c>
      <c r="N415" t="s">
        <v>1362</v>
      </c>
      <c r="P415" t="s">
        <v>33</v>
      </c>
      <c r="Q415" t="s">
        <v>34</v>
      </c>
      <c r="S415" t="s">
        <v>33</v>
      </c>
      <c r="T415" t="s">
        <v>34</v>
      </c>
      <c r="V415" t="s">
        <v>33</v>
      </c>
      <c r="W415" t="s">
        <v>34</v>
      </c>
      <c r="Y415" t="s">
        <v>33</v>
      </c>
      <c r="Z415" t="s">
        <v>34</v>
      </c>
      <c r="AA415" t="s">
        <v>35</v>
      </c>
      <c r="AB415" t="s">
        <v>36</v>
      </c>
      <c r="AC415">
        <v>6905880</v>
      </c>
      <c r="AD415" t="s">
        <v>37</v>
      </c>
      <c r="AE415" t="s">
        <v>1362</v>
      </c>
      <c r="AF415">
        <v>85671469</v>
      </c>
      <c r="AG415">
        <v>1297688</v>
      </c>
      <c r="AH415" t="s">
        <v>38</v>
      </c>
      <c r="AI415" t="s">
        <v>34</v>
      </c>
    </row>
    <row r="416" spans="1:35" x14ac:dyDescent="0.3">
      <c r="A416" s="1">
        <v>45307.763425925928</v>
      </c>
      <c r="B416">
        <v>5</v>
      </c>
      <c r="C416">
        <v>1</v>
      </c>
      <c r="D416" t="s">
        <v>26</v>
      </c>
      <c r="E416" t="s">
        <v>1364</v>
      </c>
      <c r="F416" t="s">
        <v>1365</v>
      </c>
      <c r="G416" t="s">
        <v>50</v>
      </c>
      <c r="H416" t="s">
        <v>638</v>
      </c>
      <c r="I416">
        <v>0</v>
      </c>
      <c r="K416" t="s">
        <v>31</v>
      </c>
      <c r="L416" t="s">
        <v>32</v>
      </c>
      <c r="M416" t="s">
        <v>1364</v>
      </c>
      <c r="N416" t="s">
        <v>1365</v>
      </c>
      <c r="P416" t="s">
        <v>33</v>
      </c>
      <c r="Q416" t="s">
        <v>34</v>
      </c>
      <c r="S416" t="s">
        <v>33</v>
      </c>
      <c r="T416" t="s">
        <v>34</v>
      </c>
      <c r="V416" t="s">
        <v>33</v>
      </c>
      <c r="W416" t="s">
        <v>34</v>
      </c>
      <c r="Y416" t="s">
        <v>33</v>
      </c>
      <c r="Z416" t="s">
        <v>34</v>
      </c>
      <c r="AA416" t="s">
        <v>35</v>
      </c>
      <c r="AB416" t="s">
        <v>36</v>
      </c>
      <c r="AC416">
        <v>6988728</v>
      </c>
      <c r="AD416" t="s">
        <v>37</v>
      </c>
      <c r="AE416" t="s">
        <v>1365</v>
      </c>
      <c r="AF416">
        <v>85671469</v>
      </c>
      <c r="AG416">
        <v>1297689</v>
      </c>
      <c r="AH416" t="s">
        <v>38</v>
      </c>
      <c r="AI416" t="s">
        <v>34</v>
      </c>
    </row>
    <row r="417" spans="1:35" x14ac:dyDescent="0.3">
      <c r="A417" s="1">
        <v>45307.764351851853</v>
      </c>
      <c r="B417">
        <v>6</v>
      </c>
      <c r="C417">
        <v>1</v>
      </c>
      <c r="D417" t="s">
        <v>26</v>
      </c>
      <c r="E417" t="s">
        <v>1366</v>
      </c>
      <c r="F417" t="s">
        <v>1367</v>
      </c>
      <c r="G417" t="s">
        <v>41</v>
      </c>
      <c r="H417">
        <f>---0--5622</f>
        <v>5622</v>
      </c>
      <c r="I417">
        <v>0</v>
      </c>
      <c r="J417" t="s">
        <v>42</v>
      </c>
      <c r="K417" t="s">
        <v>43</v>
      </c>
      <c r="L417" t="s">
        <v>44</v>
      </c>
      <c r="M417" t="s">
        <v>1366</v>
      </c>
      <c r="N417" t="s">
        <v>1367</v>
      </c>
      <c r="P417" t="s">
        <v>33</v>
      </c>
      <c r="Q417" t="s">
        <v>34</v>
      </c>
      <c r="S417" t="s">
        <v>33</v>
      </c>
      <c r="T417" t="s">
        <v>34</v>
      </c>
      <c r="V417" t="s">
        <v>33</v>
      </c>
      <c r="W417" t="s">
        <v>34</v>
      </c>
      <c r="Y417" t="s">
        <v>33</v>
      </c>
      <c r="Z417" t="s">
        <v>34</v>
      </c>
      <c r="AA417" t="s">
        <v>862</v>
      </c>
      <c r="AB417" t="s">
        <v>36</v>
      </c>
      <c r="AC417">
        <v>6998721</v>
      </c>
      <c r="AD417" t="s">
        <v>138</v>
      </c>
      <c r="AE417" t="s">
        <v>1367</v>
      </c>
      <c r="AF417">
        <v>85671469</v>
      </c>
      <c r="AG417">
        <v>1297690</v>
      </c>
      <c r="AH417" t="s">
        <v>38</v>
      </c>
      <c r="AI417" t="s">
        <v>34</v>
      </c>
    </row>
    <row r="418" spans="1:35" x14ac:dyDescent="0.3">
      <c r="A418" s="1">
        <v>45307.76703703704</v>
      </c>
      <c r="B418">
        <v>5</v>
      </c>
      <c r="C418">
        <v>1</v>
      </c>
      <c r="D418" t="s">
        <v>26</v>
      </c>
      <c r="E418" t="s">
        <v>1368</v>
      </c>
      <c r="F418" t="s">
        <v>1369</v>
      </c>
      <c r="G418" t="s">
        <v>50</v>
      </c>
      <c r="H418" t="s">
        <v>289</v>
      </c>
      <c r="I418">
        <v>0</v>
      </c>
      <c r="K418" t="s">
        <v>31</v>
      </c>
      <c r="L418" t="s">
        <v>32</v>
      </c>
      <c r="M418" t="s">
        <v>1368</v>
      </c>
      <c r="N418" t="s">
        <v>1369</v>
      </c>
      <c r="P418" t="s">
        <v>33</v>
      </c>
      <c r="Q418" t="s">
        <v>34</v>
      </c>
      <c r="S418" t="s">
        <v>33</v>
      </c>
      <c r="T418" t="s">
        <v>34</v>
      </c>
      <c r="V418" t="s">
        <v>33</v>
      </c>
      <c r="W418" t="s">
        <v>34</v>
      </c>
      <c r="Y418" t="s">
        <v>33</v>
      </c>
      <c r="Z418" t="s">
        <v>34</v>
      </c>
      <c r="AA418" t="s">
        <v>35</v>
      </c>
      <c r="AB418" t="s">
        <v>36</v>
      </c>
      <c r="AC418">
        <v>7063854</v>
      </c>
      <c r="AD418" t="s">
        <v>37</v>
      </c>
      <c r="AE418" t="s">
        <v>1369</v>
      </c>
      <c r="AF418">
        <v>85671469</v>
      </c>
      <c r="AG418">
        <v>1297691</v>
      </c>
      <c r="AH418" t="s">
        <v>38</v>
      </c>
      <c r="AI418" t="s">
        <v>34</v>
      </c>
    </row>
    <row r="419" spans="1:35" x14ac:dyDescent="0.3">
      <c r="A419" s="1">
        <v>45307.767106481479</v>
      </c>
      <c r="B419">
        <v>4</v>
      </c>
      <c r="C419">
        <v>1</v>
      </c>
      <c r="D419" t="s">
        <v>26</v>
      </c>
      <c r="E419" t="s">
        <v>1370</v>
      </c>
      <c r="F419" t="s">
        <v>1371</v>
      </c>
      <c r="G419" t="s">
        <v>41</v>
      </c>
      <c r="H419">
        <f>---0--1200</f>
        <v>1200</v>
      </c>
      <c r="I419">
        <v>0</v>
      </c>
      <c r="J419" t="s">
        <v>42</v>
      </c>
      <c r="K419" t="s">
        <v>43</v>
      </c>
      <c r="L419" t="s">
        <v>44</v>
      </c>
      <c r="M419" t="s">
        <v>1370</v>
      </c>
      <c r="N419" t="s">
        <v>1371</v>
      </c>
      <c r="P419" t="s">
        <v>33</v>
      </c>
      <c r="Q419" t="s">
        <v>34</v>
      </c>
      <c r="S419" t="s">
        <v>33</v>
      </c>
      <c r="T419" t="s">
        <v>34</v>
      </c>
      <c r="V419" t="s">
        <v>33</v>
      </c>
      <c r="W419" t="s">
        <v>34</v>
      </c>
      <c r="Y419" t="s">
        <v>33</v>
      </c>
      <c r="Z419" t="s">
        <v>34</v>
      </c>
      <c r="AA419" t="s">
        <v>757</v>
      </c>
      <c r="AB419" t="s">
        <v>36</v>
      </c>
      <c r="AC419">
        <v>30029822</v>
      </c>
      <c r="AD419" t="s">
        <v>758</v>
      </c>
      <c r="AE419" t="s">
        <v>1371</v>
      </c>
      <c r="AF419">
        <v>76598102</v>
      </c>
      <c r="AG419">
        <v>1297692</v>
      </c>
      <c r="AH419" t="s">
        <v>38</v>
      </c>
      <c r="AI419" t="s">
        <v>34</v>
      </c>
    </row>
    <row r="420" spans="1:35" x14ac:dyDescent="0.3">
      <c r="A420" s="1">
        <v>45307.768067129633</v>
      </c>
      <c r="B420">
        <v>6</v>
      </c>
      <c r="C420">
        <v>1</v>
      </c>
      <c r="D420" t="s">
        <v>26</v>
      </c>
      <c r="E420" t="s">
        <v>1372</v>
      </c>
      <c r="F420" t="s">
        <v>1373</v>
      </c>
      <c r="G420" t="s">
        <v>90</v>
      </c>
      <c r="H420" t="s">
        <v>1374</v>
      </c>
      <c r="I420">
        <v>0</v>
      </c>
      <c r="K420" t="s">
        <v>31</v>
      </c>
      <c r="L420" t="s">
        <v>32</v>
      </c>
      <c r="M420" t="s">
        <v>1372</v>
      </c>
      <c r="N420" t="s">
        <v>1373</v>
      </c>
      <c r="P420" t="s">
        <v>33</v>
      </c>
      <c r="Q420" t="s">
        <v>34</v>
      </c>
      <c r="S420" t="s">
        <v>33</v>
      </c>
      <c r="T420" t="s">
        <v>34</v>
      </c>
      <c r="V420" t="s">
        <v>33</v>
      </c>
      <c r="W420" t="s">
        <v>34</v>
      </c>
      <c r="Y420" t="s">
        <v>33</v>
      </c>
      <c r="Z420" t="s">
        <v>34</v>
      </c>
      <c r="AA420" t="s">
        <v>92</v>
      </c>
      <c r="AB420" t="s">
        <v>36</v>
      </c>
      <c r="AC420">
        <v>44131808</v>
      </c>
      <c r="AD420" t="s">
        <v>93</v>
      </c>
      <c r="AE420" t="s">
        <v>1373</v>
      </c>
      <c r="AF420">
        <v>9978044714</v>
      </c>
      <c r="AG420">
        <v>1297693</v>
      </c>
      <c r="AH420" t="s">
        <v>1064</v>
      </c>
      <c r="AI420" t="s">
        <v>34</v>
      </c>
    </row>
    <row r="421" spans="1:35" x14ac:dyDescent="0.3">
      <c r="A421" s="1">
        <v>45307.769571759258</v>
      </c>
      <c r="B421">
        <v>8</v>
      </c>
      <c r="C421">
        <v>2</v>
      </c>
      <c r="D421" t="s">
        <v>26</v>
      </c>
      <c r="E421" t="s">
        <v>1375</v>
      </c>
      <c r="F421" t="s">
        <v>1376</v>
      </c>
      <c r="G421" t="s">
        <v>73</v>
      </c>
      <c r="H421" t="s">
        <v>1377</v>
      </c>
      <c r="I421">
        <v>0</v>
      </c>
      <c r="J421" t="s">
        <v>1378</v>
      </c>
      <c r="K421" t="s">
        <v>31</v>
      </c>
      <c r="L421" t="s">
        <v>44</v>
      </c>
      <c r="M421" t="s">
        <v>1375</v>
      </c>
      <c r="N421" t="s">
        <v>1376</v>
      </c>
      <c r="P421" t="s">
        <v>33</v>
      </c>
      <c r="Q421" t="s">
        <v>34</v>
      </c>
      <c r="S421" t="s">
        <v>33</v>
      </c>
      <c r="T421" t="s">
        <v>34</v>
      </c>
      <c r="V421" t="s">
        <v>33</v>
      </c>
      <c r="W421" t="s">
        <v>34</v>
      </c>
      <c r="Y421" t="s">
        <v>33</v>
      </c>
      <c r="Z421" t="s">
        <v>34</v>
      </c>
      <c r="AA421" t="s">
        <v>137</v>
      </c>
      <c r="AB421" t="s">
        <v>36</v>
      </c>
      <c r="AC421">
        <v>7111795</v>
      </c>
      <c r="AD421" t="s">
        <v>138</v>
      </c>
      <c r="AE421" t="s">
        <v>1376</v>
      </c>
      <c r="AF421">
        <v>85671469</v>
      </c>
      <c r="AG421">
        <v>1297694</v>
      </c>
      <c r="AH421" t="s">
        <v>185</v>
      </c>
      <c r="AI421" t="s">
        <v>34</v>
      </c>
    </row>
    <row r="422" spans="1:35" x14ac:dyDescent="0.3">
      <c r="A422" s="1">
        <v>45307.770451388889</v>
      </c>
      <c r="B422">
        <v>7</v>
      </c>
      <c r="C422">
        <v>2</v>
      </c>
      <c r="D422" t="s">
        <v>26</v>
      </c>
      <c r="E422" t="s">
        <v>1379</v>
      </c>
      <c r="F422" t="s">
        <v>1380</v>
      </c>
      <c r="G422" t="s">
        <v>41</v>
      </c>
      <c r="H422">
        <f>---0--5628</f>
        <v>5628</v>
      </c>
      <c r="I422">
        <v>0</v>
      </c>
      <c r="J422" t="s">
        <v>42</v>
      </c>
      <c r="K422" t="s">
        <v>43</v>
      </c>
      <c r="L422" t="s">
        <v>44</v>
      </c>
      <c r="M422" t="s">
        <v>1379</v>
      </c>
      <c r="N422" t="s">
        <v>1380</v>
      </c>
      <c r="P422" t="s">
        <v>33</v>
      </c>
      <c r="Q422" t="s">
        <v>34</v>
      </c>
      <c r="S422" t="s">
        <v>33</v>
      </c>
      <c r="T422" t="s">
        <v>34</v>
      </c>
      <c r="V422" t="s">
        <v>33</v>
      </c>
      <c r="W422" t="s">
        <v>34</v>
      </c>
      <c r="Y422" t="s">
        <v>33</v>
      </c>
      <c r="Z422" t="s">
        <v>34</v>
      </c>
      <c r="AA422" t="s">
        <v>666</v>
      </c>
      <c r="AB422" t="s">
        <v>36</v>
      </c>
      <c r="AC422">
        <v>7130752</v>
      </c>
      <c r="AD422" t="s">
        <v>138</v>
      </c>
      <c r="AE422" t="s">
        <v>1380</v>
      </c>
      <c r="AF422">
        <v>85671469</v>
      </c>
      <c r="AG422">
        <v>1297695</v>
      </c>
      <c r="AH422" t="s">
        <v>38</v>
      </c>
      <c r="AI422" t="s">
        <v>34</v>
      </c>
    </row>
    <row r="423" spans="1:35" x14ac:dyDescent="0.3">
      <c r="A423" s="1">
        <v>45307.775925925926</v>
      </c>
      <c r="B423">
        <v>8</v>
      </c>
      <c r="C423">
        <v>2</v>
      </c>
      <c r="D423" t="s">
        <v>26</v>
      </c>
      <c r="E423" t="s">
        <v>1381</v>
      </c>
      <c r="F423" t="s">
        <v>1382</v>
      </c>
      <c r="G423" t="s">
        <v>41</v>
      </c>
      <c r="H423">
        <f>---0--7094</f>
        <v>7094</v>
      </c>
      <c r="I423">
        <v>0</v>
      </c>
      <c r="J423" t="s">
        <v>42</v>
      </c>
      <c r="K423" t="s">
        <v>43</v>
      </c>
      <c r="L423" t="s">
        <v>44</v>
      </c>
      <c r="M423" t="s">
        <v>1381</v>
      </c>
      <c r="N423" t="s">
        <v>1382</v>
      </c>
      <c r="P423" t="s">
        <v>33</v>
      </c>
      <c r="Q423" t="s">
        <v>34</v>
      </c>
      <c r="S423" t="s">
        <v>33</v>
      </c>
      <c r="T423" t="s">
        <v>34</v>
      </c>
      <c r="V423" t="s">
        <v>33</v>
      </c>
      <c r="W423" t="s">
        <v>34</v>
      </c>
      <c r="Y423" t="s">
        <v>33</v>
      </c>
      <c r="Z423" t="s">
        <v>34</v>
      </c>
      <c r="AA423" t="s">
        <v>1253</v>
      </c>
      <c r="AB423" t="s">
        <v>36</v>
      </c>
      <c r="AC423">
        <v>12514105</v>
      </c>
      <c r="AD423" t="s">
        <v>1021</v>
      </c>
      <c r="AE423" t="s">
        <v>1382</v>
      </c>
      <c r="AF423">
        <v>978632586</v>
      </c>
      <c r="AG423">
        <v>1297696</v>
      </c>
      <c r="AH423" t="s">
        <v>38</v>
      </c>
      <c r="AI423" t="s">
        <v>34</v>
      </c>
    </row>
    <row r="424" spans="1:35" x14ac:dyDescent="0.3">
      <c r="A424" s="1">
        <v>45307.778854166667</v>
      </c>
      <c r="B424">
        <v>5</v>
      </c>
      <c r="C424">
        <v>1</v>
      </c>
      <c r="D424" t="s">
        <v>26</v>
      </c>
      <c r="E424" t="s">
        <v>1383</v>
      </c>
      <c r="F424" t="s">
        <v>1384</v>
      </c>
      <c r="G424" t="s">
        <v>73</v>
      </c>
      <c r="H424" t="s">
        <v>1385</v>
      </c>
      <c r="I424">
        <v>0</v>
      </c>
      <c r="J424" t="s">
        <v>1386</v>
      </c>
      <c r="K424" t="s">
        <v>31</v>
      </c>
      <c r="L424" t="s">
        <v>44</v>
      </c>
      <c r="M424" t="s">
        <v>1383</v>
      </c>
      <c r="N424" t="s">
        <v>1384</v>
      </c>
      <c r="P424" t="s">
        <v>33</v>
      </c>
      <c r="Q424" t="s">
        <v>34</v>
      </c>
      <c r="S424" t="s">
        <v>33</v>
      </c>
      <c r="T424" t="s">
        <v>34</v>
      </c>
      <c r="V424" t="s">
        <v>33</v>
      </c>
      <c r="W424" t="s">
        <v>34</v>
      </c>
      <c r="Y424" t="s">
        <v>33</v>
      </c>
      <c r="Z424" t="s">
        <v>34</v>
      </c>
      <c r="AA424" t="s">
        <v>137</v>
      </c>
      <c r="AB424" t="s">
        <v>36</v>
      </c>
      <c r="AC424">
        <v>7294714</v>
      </c>
      <c r="AD424" t="s">
        <v>138</v>
      </c>
      <c r="AE424" t="s">
        <v>1384</v>
      </c>
      <c r="AF424">
        <v>85671469</v>
      </c>
      <c r="AG424">
        <v>1297697</v>
      </c>
      <c r="AH424" t="s">
        <v>1387</v>
      </c>
      <c r="AI424" t="s">
        <v>34</v>
      </c>
    </row>
    <row r="425" spans="1:35" x14ac:dyDescent="0.3">
      <c r="A425" s="1">
        <v>45307.780844907407</v>
      </c>
      <c r="B425">
        <v>6</v>
      </c>
      <c r="C425">
        <v>1</v>
      </c>
      <c r="D425" t="s">
        <v>26</v>
      </c>
      <c r="E425" t="s">
        <v>1388</v>
      </c>
      <c r="F425" t="s">
        <v>1389</v>
      </c>
      <c r="G425" t="s">
        <v>41</v>
      </c>
      <c r="H425">
        <f>---0--4620</f>
        <v>4620</v>
      </c>
      <c r="I425">
        <v>0</v>
      </c>
      <c r="J425" t="s">
        <v>42</v>
      </c>
      <c r="K425" t="s">
        <v>43</v>
      </c>
      <c r="L425" t="s">
        <v>44</v>
      </c>
      <c r="M425" t="s">
        <v>1388</v>
      </c>
      <c r="N425" t="s">
        <v>1389</v>
      </c>
      <c r="P425" t="s">
        <v>33</v>
      </c>
      <c r="Q425" t="s">
        <v>34</v>
      </c>
      <c r="S425" t="s">
        <v>33</v>
      </c>
      <c r="T425" t="s">
        <v>34</v>
      </c>
      <c r="V425" t="s">
        <v>33</v>
      </c>
      <c r="W425" t="s">
        <v>34</v>
      </c>
      <c r="Y425" t="s">
        <v>33</v>
      </c>
      <c r="Z425" t="s">
        <v>34</v>
      </c>
      <c r="AA425" t="s">
        <v>1041</v>
      </c>
      <c r="AB425" t="s">
        <v>36</v>
      </c>
      <c r="AC425">
        <v>707358</v>
      </c>
      <c r="AD425" t="s">
        <v>932</v>
      </c>
      <c r="AE425" t="s">
        <v>1389</v>
      </c>
      <c r="AF425">
        <v>870021815</v>
      </c>
      <c r="AG425">
        <v>1297698</v>
      </c>
      <c r="AH425" t="s">
        <v>1390</v>
      </c>
      <c r="AI425" t="s">
        <v>34</v>
      </c>
    </row>
    <row r="426" spans="1:35" x14ac:dyDescent="0.3">
      <c r="A426" s="1">
        <v>45307.783495370371</v>
      </c>
      <c r="B426">
        <v>5</v>
      </c>
      <c r="C426">
        <v>1</v>
      </c>
      <c r="D426" t="s">
        <v>26</v>
      </c>
      <c r="E426" t="s">
        <v>1391</v>
      </c>
      <c r="F426" t="s">
        <v>1392</v>
      </c>
      <c r="G426" t="s">
        <v>41</v>
      </c>
      <c r="H426">
        <f>---0--8183</f>
        <v>8183</v>
      </c>
      <c r="I426">
        <v>0</v>
      </c>
      <c r="J426" t="s">
        <v>42</v>
      </c>
      <c r="K426" t="s">
        <v>43</v>
      </c>
      <c r="L426" t="s">
        <v>44</v>
      </c>
      <c r="M426" t="s">
        <v>1391</v>
      </c>
      <c r="N426" t="s">
        <v>1392</v>
      </c>
      <c r="P426" t="s">
        <v>33</v>
      </c>
      <c r="Q426" t="s">
        <v>34</v>
      </c>
      <c r="S426" t="s">
        <v>33</v>
      </c>
      <c r="T426" t="s">
        <v>34</v>
      </c>
      <c r="V426" t="s">
        <v>33</v>
      </c>
      <c r="W426" t="s">
        <v>34</v>
      </c>
      <c r="Y426" t="s">
        <v>33</v>
      </c>
      <c r="Z426" t="s">
        <v>34</v>
      </c>
      <c r="AA426" t="s">
        <v>500</v>
      </c>
      <c r="AB426" t="s">
        <v>36</v>
      </c>
      <c r="AC426">
        <v>342739</v>
      </c>
      <c r="AD426" t="s">
        <v>501</v>
      </c>
      <c r="AE426" t="s">
        <v>1392</v>
      </c>
      <c r="AF426">
        <v>870021815</v>
      </c>
      <c r="AG426">
        <v>1297699</v>
      </c>
      <c r="AH426" t="s">
        <v>38</v>
      </c>
      <c r="AI426" t="s">
        <v>34</v>
      </c>
    </row>
    <row r="427" spans="1:35" x14ac:dyDescent="0.3">
      <c r="A427" s="1">
        <v>45307.78733796296</v>
      </c>
      <c r="B427">
        <v>8</v>
      </c>
      <c r="C427">
        <v>2</v>
      </c>
      <c r="D427" t="s">
        <v>26</v>
      </c>
      <c r="E427" t="s">
        <v>1393</v>
      </c>
      <c r="F427" t="s">
        <v>1394</v>
      </c>
      <c r="G427" t="s">
        <v>41</v>
      </c>
      <c r="H427">
        <f>---0--885</f>
        <v>885</v>
      </c>
      <c r="I427">
        <v>0</v>
      </c>
      <c r="J427" t="s">
        <v>42</v>
      </c>
      <c r="K427" t="s">
        <v>43</v>
      </c>
      <c r="L427" t="s">
        <v>44</v>
      </c>
      <c r="M427" t="s">
        <v>1393</v>
      </c>
      <c r="N427" t="s">
        <v>1394</v>
      </c>
      <c r="P427" t="s">
        <v>33</v>
      </c>
      <c r="Q427" t="s">
        <v>34</v>
      </c>
      <c r="S427" t="s">
        <v>33</v>
      </c>
      <c r="T427" t="s">
        <v>34</v>
      </c>
      <c r="V427" t="s">
        <v>33</v>
      </c>
      <c r="W427" t="s">
        <v>34</v>
      </c>
      <c r="Y427" t="s">
        <v>33</v>
      </c>
      <c r="Z427" t="s">
        <v>34</v>
      </c>
      <c r="AA427" t="s">
        <v>1395</v>
      </c>
      <c r="AB427" t="s">
        <v>36</v>
      </c>
      <c r="AC427">
        <v>63801278</v>
      </c>
      <c r="AD427" t="s">
        <v>920</v>
      </c>
      <c r="AE427" t="s">
        <v>1394</v>
      </c>
      <c r="AF427">
        <v>156704864</v>
      </c>
      <c r="AG427">
        <v>1297700</v>
      </c>
      <c r="AH427" t="s">
        <v>195</v>
      </c>
      <c r="AI427" t="s">
        <v>34</v>
      </c>
    </row>
    <row r="428" spans="1:35" x14ac:dyDescent="0.3">
      <c r="A428" s="1">
        <v>45307.789201388892</v>
      </c>
      <c r="B428">
        <v>5</v>
      </c>
      <c r="C428">
        <v>1</v>
      </c>
      <c r="D428" t="s">
        <v>26</v>
      </c>
      <c r="E428" t="s">
        <v>1396</v>
      </c>
      <c r="F428" t="s">
        <v>1397</v>
      </c>
      <c r="G428" t="s">
        <v>142</v>
      </c>
      <c r="H428" t="s">
        <v>472</v>
      </c>
      <c r="I428">
        <v>0</v>
      </c>
      <c r="K428" t="s">
        <v>31</v>
      </c>
      <c r="L428" t="s">
        <v>32</v>
      </c>
      <c r="M428" t="s">
        <v>1396</v>
      </c>
      <c r="N428" t="s">
        <v>1397</v>
      </c>
      <c r="P428" t="s">
        <v>33</v>
      </c>
      <c r="Q428" t="s">
        <v>34</v>
      </c>
      <c r="S428" t="s">
        <v>33</v>
      </c>
      <c r="T428" t="s">
        <v>34</v>
      </c>
      <c r="V428" t="s">
        <v>33</v>
      </c>
      <c r="W428" t="s">
        <v>34</v>
      </c>
      <c r="Y428" t="s">
        <v>33</v>
      </c>
      <c r="Z428" t="s">
        <v>34</v>
      </c>
      <c r="AA428" t="s">
        <v>35</v>
      </c>
      <c r="AB428" t="s">
        <v>36</v>
      </c>
      <c r="AC428">
        <v>7496447</v>
      </c>
      <c r="AD428" t="s">
        <v>37</v>
      </c>
      <c r="AE428" t="s">
        <v>1397</v>
      </c>
      <c r="AF428">
        <v>85671469</v>
      </c>
      <c r="AG428">
        <v>1297701</v>
      </c>
      <c r="AH428" t="s">
        <v>38</v>
      </c>
      <c r="AI428" t="s">
        <v>34</v>
      </c>
    </row>
    <row r="429" spans="1:35" x14ac:dyDescent="0.3">
      <c r="A429" s="1">
        <v>45307.789502314816</v>
      </c>
      <c r="B429">
        <v>8</v>
      </c>
      <c r="C429">
        <v>2</v>
      </c>
      <c r="D429" t="s">
        <v>26</v>
      </c>
      <c r="E429" t="s">
        <v>1398</v>
      </c>
      <c r="F429" t="s">
        <v>1399</v>
      </c>
      <c r="G429" t="s">
        <v>41</v>
      </c>
      <c r="H429">
        <f>---0--4794</f>
        <v>4794</v>
      </c>
      <c r="I429">
        <v>0</v>
      </c>
      <c r="J429" t="s">
        <v>42</v>
      </c>
      <c r="K429" t="s">
        <v>43</v>
      </c>
      <c r="L429" t="s">
        <v>44</v>
      </c>
      <c r="M429" t="s">
        <v>1398</v>
      </c>
      <c r="N429" t="s">
        <v>1399</v>
      </c>
      <c r="P429" t="s">
        <v>33</v>
      </c>
      <c r="Q429" t="s">
        <v>34</v>
      </c>
      <c r="S429" t="s">
        <v>33</v>
      </c>
      <c r="T429" t="s">
        <v>34</v>
      </c>
      <c r="V429" t="s">
        <v>33</v>
      </c>
      <c r="W429" t="s">
        <v>34</v>
      </c>
      <c r="Y429" t="s">
        <v>33</v>
      </c>
      <c r="Z429" t="s">
        <v>34</v>
      </c>
      <c r="AA429" t="s">
        <v>500</v>
      </c>
      <c r="AB429" t="s">
        <v>36</v>
      </c>
      <c r="AC429">
        <v>818658</v>
      </c>
      <c r="AD429" t="s">
        <v>501</v>
      </c>
      <c r="AE429" t="s">
        <v>1399</v>
      </c>
      <c r="AF429">
        <v>870021815</v>
      </c>
      <c r="AG429">
        <v>1297702</v>
      </c>
      <c r="AH429" t="s">
        <v>38</v>
      </c>
      <c r="AI429" t="s">
        <v>34</v>
      </c>
    </row>
    <row r="430" spans="1:35" x14ac:dyDescent="0.3">
      <c r="A430" s="1">
        <v>45307.794675925928</v>
      </c>
      <c r="B430">
        <v>3</v>
      </c>
      <c r="C430">
        <v>1</v>
      </c>
      <c r="D430" t="s">
        <v>26</v>
      </c>
      <c r="E430" t="s">
        <v>1400</v>
      </c>
      <c r="F430" t="s">
        <v>1401</v>
      </c>
      <c r="G430" t="s">
        <v>1209</v>
      </c>
      <c r="H430" t="s">
        <v>1402</v>
      </c>
      <c r="I430">
        <v>0</v>
      </c>
      <c r="J430" t="s">
        <v>1403</v>
      </c>
      <c r="K430" t="s">
        <v>31</v>
      </c>
      <c r="L430" t="s">
        <v>749</v>
      </c>
      <c r="M430" t="s">
        <v>1400</v>
      </c>
      <c r="N430" t="s">
        <v>1401</v>
      </c>
      <c r="P430" t="s">
        <v>33</v>
      </c>
      <c r="Q430" t="s">
        <v>34</v>
      </c>
      <c r="S430" t="s">
        <v>33</v>
      </c>
      <c r="T430" t="s">
        <v>34</v>
      </c>
      <c r="V430" t="s">
        <v>33</v>
      </c>
      <c r="W430" t="s">
        <v>34</v>
      </c>
      <c r="Y430" t="s">
        <v>33</v>
      </c>
      <c r="Z430" t="s">
        <v>34</v>
      </c>
      <c r="AB430" t="s">
        <v>36</v>
      </c>
      <c r="AE430" t="s">
        <v>34</v>
      </c>
      <c r="AG430">
        <v>1297703</v>
      </c>
      <c r="AH430" t="s">
        <v>1404</v>
      </c>
      <c r="AI430" t="s">
        <v>34</v>
      </c>
    </row>
    <row r="431" spans="1:35" x14ac:dyDescent="0.3">
      <c r="A431" s="1">
        <v>45307.794756944444</v>
      </c>
      <c r="B431">
        <v>4</v>
      </c>
      <c r="C431">
        <v>1</v>
      </c>
      <c r="D431" t="s">
        <v>26</v>
      </c>
      <c r="E431" t="s">
        <v>1405</v>
      </c>
      <c r="F431" t="s">
        <v>1406</v>
      </c>
      <c r="G431" t="s">
        <v>1209</v>
      </c>
      <c r="H431" t="s">
        <v>1407</v>
      </c>
      <c r="I431">
        <v>0</v>
      </c>
      <c r="J431" t="s">
        <v>1408</v>
      </c>
      <c r="K431" t="s">
        <v>31</v>
      </c>
      <c r="L431" t="s">
        <v>749</v>
      </c>
      <c r="M431" t="s">
        <v>1405</v>
      </c>
      <c r="N431" t="s">
        <v>1406</v>
      </c>
      <c r="P431" t="s">
        <v>33</v>
      </c>
      <c r="Q431" t="s">
        <v>34</v>
      </c>
      <c r="S431" t="s">
        <v>33</v>
      </c>
      <c r="T431" t="s">
        <v>34</v>
      </c>
      <c r="V431" t="s">
        <v>33</v>
      </c>
      <c r="W431" t="s">
        <v>34</v>
      </c>
      <c r="Y431" t="s">
        <v>33</v>
      </c>
      <c r="Z431" t="s">
        <v>34</v>
      </c>
      <c r="AB431" t="s">
        <v>36</v>
      </c>
      <c r="AE431" t="s">
        <v>34</v>
      </c>
      <c r="AG431">
        <v>1297704</v>
      </c>
      <c r="AH431" t="s">
        <v>1115</v>
      </c>
      <c r="AI431" t="s">
        <v>34</v>
      </c>
    </row>
    <row r="432" spans="1:35" x14ac:dyDescent="0.3">
      <c r="A432" s="1">
        <v>45307.797256944446</v>
      </c>
      <c r="B432">
        <v>5</v>
      </c>
      <c r="C432">
        <v>1</v>
      </c>
      <c r="D432" t="s">
        <v>26</v>
      </c>
      <c r="E432" t="s">
        <v>1409</v>
      </c>
      <c r="F432" t="s">
        <v>1410</v>
      </c>
      <c r="G432" t="s">
        <v>41</v>
      </c>
      <c r="H432">
        <f>---0--1542</f>
        <v>1542</v>
      </c>
      <c r="I432">
        <v>0</v>
      </c>
      <c r="J432" t="s">
        <v>42</v>
      </c>
      <c r="K432" t="s">
        <v>43</v>
      </c>
      <c r="L432" t="s">
        <v>44</v>
      </c>
      <c r="M432" t="s">
        <v>1409</v>
      </c>
      <c r="N432" t="s">
        <v>1410</v>
      </c>
      <c r="P432" t="s">
        <v>33</v>
      </c>
      <c r="Q432" t="s">
        <v>34</v>
      </c>
      <c r="S432" t="s">
        <v>33</v>
      </c>
      <c r="T432" t="s">
        <v>34</v>
      </c>
      <c r="V432" t="s">
        <v>33</v>
      </c>
      <c r="W432" t="s">
        <v>34</v>
      </c>
      <c r="Y432" t="s">
        <v>33</v>
      </c>
      <c r="Z432" t="s">
        <v>34</v>
      </c>
      <c r="AA432" t="s">
        <v>1244</v>
      </c>
      <c r="AB432" t="s">
        <v>36</v>
      </c>
      <c r="AC432">
        <v>30009920</v>
      </c>
      <c r="AD432" t="s">
        <v>758</v>
      </c>
      <c r="AE432" t="s">
        <v>1410</v>
      </c>
      <c r="AF432">
        <v>76598102</v>
      </c>
      <c r="AG432">
        <v>1297705</v>
      </c>
      <c r="AH432" t="s">
        <v>38</v>
      </c>
      <c r="AI432" t="s">
        <v>34</v>
      </c>
    </row>
    <row r="433" spans="1:35" x14ac:dyDescent="0.3">
      <c r="A433" s="1">
        <v>45307.797893518517</v>
      </c>
      <c r="B433">
        <v>8</v>
      </c>
      <c r="C433">
        <v>2</v>
      </c>
      <c r="D433" t="s">
        <v>26</v>
      </c>
      <c r="E433" t="s">
        <v>764</v>
      </c>
      <c r="F433" t="s">
        <v>765</v>
      </c>
      <c r="G433" t="s">
        <v>41</v>
      </c>
      <c r="H433">
        <f>---0--245</f>
        <v>245</v>
      </c>
      <c r="I433">
        <v>0</v>
      </c>
      <c r="J433" t="s">
        <v>42</v>
      </c>
      <c r="K433" t="s">
        <v>43</v>
      </c>
      <c r="L433" t="s">
        <v>44</v>
      </c>
      <c r="M433" t="s">
        <v>764</v>
      </c>
      <c r="N433" t="s">
        <v>765</v>
      </c>
      <c r="P433" t="s">
        <v>33</v>
      </c>
      <c r="Q433" t="s">
        <v>34</v>
      </c>
      <c r="S433" t="s">
        <v>33</v>
      </c>
      <c r="T433" t="s">
        <v>34</v>
      </c>
      <c r="V433" t="s">
        <v>33</v>
      </c>
      <c r="W433" t="s">
        <v>34</v>
      </c>
      <c r="Y433" t="s">
        <v>33</v>
      </c>
      <c r="Z433" t="s">
        <v>34</v>
      </c>
      <c r="AA433" t="s">
        <v>686</v>
      </c>
      <c r="AB433" t="s">
        <v>36</v>
      </c>
      <c r="AC433">
        <v>30049219</v>
      </c>
      <c r="AD433" t="s">
        <v>652</v>
      </c>
      <c r="AE433" t="s">
        <v>765</v>
      </c>
      <c r="AF433">
        <v>76598102</v>
      </c>
      <c r="AG433">
        <v>1297706</v>
      </c>
      <c r="AH433" t="s">
        <v>38</v>
      </c>
      <c r="AI433" t="s">
        <v>34</v>
      </c>
    </row>
    <row r="434" spans="1:35" x14ac:dyDescent="0.3">
      <c r="A434" s="1">
        <v>45307.799976851849</v>
      </c>
      <c r="B434">
        <v>5</v>
      </c>
      <c r="C434">
        <v>1</v>
      </c>
      <c r="D434" t="s">
        <v>26</v>
      </c>
      <c r="E434" t="s">
        <v>1411</v>
      </c>
      <c r="F434" t="s">
        <v>1412</v>
      </c>
      <c r="G434" t="s">
        <v>131</v>
      </c>
      <c r="H434" t="s">
        <v>543</v>
      </c>
      <c r="I434">
        <v>0</v>
      </c>
      <c r="K434" t="s">
        <v>31</v>
      </c>
      <c r="L434" t="s">
        <v>32</v>
      </c>
      <c r="M434" t="s">
        <v>1411</v>
      </c>
      <c r="N434" t="s">
        <v>1412</v>
      </c>
      <c r="P434" t="s">
        <v>33</v>
      </c>
      <c r="Q434" t="s">
        <v>34</v>
      </c>
      <c r="S434" t="s">
        <v>33</v>
      </c>
      <c r="T434" t="s">
        <v>34</v>
      </c>
      <c r="V434" t="s">
        <v>33</v>
      </c>
      <c r="W434" t="s">
        <v>34</v>
      </c>
      <c r="Y434" t="s">
        <v>33</v>
      </c>
      <c r="Z434" t="s">
        <v>34</v>
      </c>
      <c r="AA434" t="s">
        <v>35</v>
      </c>
      <c r="AB434" t="s">
        <v>36</v>
      </c>
      <c r="AC434">
        <v>7696848</v>
      </c>
      <c r="AD434" t="s">
        <v>37</v>
      </c>
      <c r="AE434" t="s">
        <v>1412</v>
      </c>
      <c r="AF434">
        <v>85671469</v>
      </c>
      <c r="AG434">
        <v>1297707</v>
      </c>
      <c r="AH434" t="s">
        <v>38</v>
      </c>
      <c r="AI434" t="s">
        <v>34</v>
      </c>
    </row>
    <row r="435" spans="1:35" x14ac:dyDescent="0.3">
      <c r="A435" s="1">
        <v>45307.801307870373</v>
      </c>
      <c r="B435">
        <v>5</v>
      </c>
      <c r="C435">
        <v>1</v>
      </c>
      <c r="D435" t="s">
        <v>26</v>
      </c>
      <c r="E435" t="s">
        <v>1413</v>
      </c>
      <c r="F435" t="s">
        <v>1414</v>
      </c>
      <c r="G435" t="s">
        <v>50</v>
      </c>
      <c r="H435" t="s">
        <v>1415</v>
      </c>
      <c r="I435">
        <v>0</v>
      </c>
      <c r="K435" t="s">
        <v>31</v>
      </c>
      <c r="L435" t="s">
        <v>32</v>
      </c>
      <c r="M435" t="s">
        <v>1413</v>
      </c>
      <c r="N435" t="s">
        <v>1414</v>
      </c>
      <c r="P435" t="s">
        <v>33</v>
      </c>
      <c r="Q435" t="s">
        <v>34</v>
      </c>
      <c r="S435" t="s">
        <v>33</v>
      </c>
      <c r="T435" t="s">
        <v>34</v>
      </c>
      <c r="V435" t="s">
        <v>33</v>
      </c>
      <c r="W435" t="s">
        <v>34</v>
      </c>
      <c r="Y435" t="s">
        <v>33</v>
      </c>
      <c r="Z435" t="s">
        <v>34</v>
      </c>
      <c r="AA435" t="s">
        <v>35</v>
      </c>
      <c r="AB435" t="s">
        <v>36</v>
      </c>
      <c r="AC435">
        <v>7722978</v>
      </c>
      <c r="AD435" t="s">
        <v>37</v>
      </c>
      <c r="AE435" t="s">
        <v>1414</v>
      </c>
      <c r="AF435">
        <v>85671469</v>
      </c>
      <c r="AG435">
        <v>1297708</v>
      </c>
      <c r="AH435" t="s">
        <v>373</v>
      </c>
      <c r="AI435" t="s">
        <v>34</v>
      </c>
    </row>
    <row r="436" spans="1:35" x14ac:dyDescent="0.3">
      <c r="A436" s="1">
        <v>45307.804247685184</v>
      </c>
      <c r="B436">
        <v>5</v>
      </c>
      <c r="C436">
        <v>1</v>
      </c>
      <c r="D436" t="s">
        <v>26</v>
      </c>
      <c r="E436" t="s">
        <v>729</v>
      </c>
      <c r="F436" t="s">
        <v>730</v>
      </c>
      <c r="G436" t="s">
        <v>41</v>
      </c>
      <c r="H436">
        <f>---0--4540</f>
        <v>4540</v>
      </c>
      <c r="I436">
        <v>0</v>
      </c>
      <c r="J436" t="s">
        <v>42</v>
      </c>
      <c r="K436" t="s">
        <v>43</v>
      </c>
      <c r="L436" t="s">
        <v>44</v>
      </c>
      <c r="M436" t="s">
        <v>729</v>
      </c>
      <c r="N436" t="s">
        <v>730</v>
      </c>
      <c r="P436" t="s">
        <v>33</v>
      </c>
      <c r="Q436" t="s">
        <v>34</v>
      </c>
      <c r="S436" t="s">
        <v>33</v>
      </c>
      <c r="T436" t="s">
        <v>34</v>
      </c>
      <c r="V436" t="s">
        <v>33</v>
      </c>
      <c r="W436" t="s">
        <v>34</v>
      </c>
      <c r="Y436" t="s">
        <v>33</v>
      </c>
      <c r="Z436" t="s">
        <v>34</v>
      </c>
      <c r="AA436" t="s">
        <v>166</v>
      </c>
      <c r="AB436" t="s">
        <v>36</v>
      </c>
      <c r="AC436">
        <v>7769973</v>
      </c>
      <c r="AD436" t="s">
        <v>62</v>
      </c>
      <c r="AE436" t="s">
        <v>730</v>
      </c>
      <c r="AF436">
        <v>85671469</v>
      </c>
      <c r="AG436">
        <v>1297709</v>
      </c>
      <c r="AH436" t="s">
        <v>1017</v>
      </c>
      <c r="AI436" t="s">
        <v>34</v>
      </c>
    </row>
    <row r="437" spans="1:35" x14ac:dyDescent="0.3">
      <c r="A437" s="1">
        <v>45307.804629629631</v>
      </c>
      <c r="B437">
        <v>7</v>
      </c>
      <c r="C437">
        <v>2</v>
      </c>
      <c r="D437" t="s">
        <v>26</v>
      </c>
      <c r="E437" t="s">
        <v>1416</v>
      </c>
      <c r="F437" t="s">
        <v>1417</v>
      </c>
      <c r="G437" t="s">
        <v>50</v>
      </c>
      <c r="H437" t="s">
        <v>1418</v>
      </c>
      <c r="I437">
        <v>0</v>
      </c>
      <c r="K437" t="s">
        <v>31</v>
      </c>
      <c r="L437" t="s">
        <v>32</v>
      </c>
      <c r="M437" t="s">
        <v>1416</v>
      </c>
      <c r="N437" t="s">
        <v>1417</v>
      </c>
      <c r="P437" t="s">
        <v>33</v>
      </c>
      <c r="Q437" t="s">
        <v>34</v>
      </c>
      <c r="S437" t="s">
        <v>33</v>
      </c>
      <c r="T437" t="s">
        <v>34</v>
      </c>
      <c r="V437" t="s">
        <v>33</v>
      </c>
      <c r="W437" t="s">
        <v>34</v>
      </c>
      <c r="Y437" t="s">
        <v>33</v>
      </c>
      <c r="Z437" t="s">
        <v>34</v>
      </c>
      <c r="AA437" t="s">
        <v>35</v>
      </c>
      <c r="AB437" t="s">
        <v>36</v>
      </c>
      <c r="AC437">
        <v>7783554</v>
      </c>
      <c r="AD437" t="s">
        <v>37</v>
      </c>
      <c r="AE437" t="s">
        <v>1417</v>
      </c>
      <c r="AF437">
        <v>85671469</v>
      </c>
      <c r="AG437">
        <v>1297710</v>
      </c>
      <c r="AH437" t="s">
        <v>128</v>
      </c>
      <c r="AI437" t="s">
        <v>34</v>
      </c>
    </row>
    <row r="438" spans="1:35" x14ac:dyDescent="0.3">
      <c r="A438" s="1">
        <v>45307.804837962962</v>
      </c>
      <c r="B438">
        <v>8</v>
      </c>
      <c r="C438">
        <v>2</v>
      </c>
      <c r="D438" t="s">
        <v>26</v>
      </c>
      <c r="E438" t="s">
        <v>764</v>
      </c>
      <c r="F438" t="s">
        <v>765</v>
      </c>
      <c r="G438" t="s">
        <v>41</v>
      </c>
      <c r="H438">
        <f>---0--8522</f>
        <v>8522</v>
      </c>
      <c r="I438">
        <v>0</v>
      </c>
      <c r="J438" t="s">
        <v>42</v>
      </c>
      <c r="K438" t="s">
        <v>43</v>
      </c>
      <c r="L438" t="s">
        <v>44</v>
      </c>
      <c r="M438" t="s">
        <v>764</v>
      </c>
      <c r="N438" t="s">
        <v>765</v>
      </c>
      <c r="P438" t="s">
        <v>33</v>
      </c>
      <c r="Q438" t="s">
        <v>34</v>
      </c>
      <c r="S438" t="s">
        <v>33</v>
      </c>
      <c r="T438" t="s">
        <v>34</v>
      </c>
      <c r="V438" t="s">
        <v>33</v>
      </c>
      <c r="W438" t="s">
        <v>34</v>
      </c>
      <c r="Y438" t="s">
        <v>33</v>
      </c>
      <c r="Z438" t="s">
        <v>34</v>
      </c>
      <c r="AA438" t="s">
        <v>1419</v>
      </c>
      <c r="AB438" t="s">
        <v>36</v>
      </c>
      <c r="AC438">
        <v>636624</v>
      </c>
      <c r="AD438" t="s">
        <v>1420</v>
      </c>
      <c r="AE438" t="s">
        <v>765</v>
      </c>
      <c r="AF438">
        <v>870021815</v>
      </c>
      <c r="AG438">
        <v>1297711</v>
      </c>
      <c r="AH438" t="s">
        <v>323</v>
      </c>
      <c r="AI438" t="s">
        <v>34</v>
      </c>
    </row>
    <row r="439" spans="1:35" x14ac:dyDescent="0.3">
      <c r="A439" s="1">
        <v>45307.806076388886</v>
      </c>
      <c r="B439">
        <v>5</v>
      </c>
      <c r="C439">
        <v>1</v>
      </c>
      <c r="D439" t="s">
        <v>26</v>
      </c>
      <c r="E439" t="s">
        <v>1421</v>
      </c>
      <c r="F439" t="s">
        <v>1422</v>
      </c>
      <c r="G439" t="s">
        <v>29</v>
      </c>
      <c r="H439" t="s">
        <v>1423</v>
      </c>
      <c r="I439">
        <v>0</v>
      </c>
      <c r="K439" t="s">
        <v>31</v>
      </c>
      <c r="L439" t="s">
        <v>32</v>
      </c>
      <c r="M439" t="s">
        <v>1421</v>
      </c>
      <c r="N439" t="s">
        <v>1422</v>
      </c>
      <c r="P439" t="s">
        <v>33</v>
      </c>
      <c r="Q439" t="s">
        <v>34</v>
      </c>
      <c r="S439" t="s">
        <v>33</v>
      </c>
      <c r="T439" t="s">
        <v>34</v>
      </c>
      <c r="V439" t="s">
        <v>33</v>
      </c>
      <c r="W439" t="s">
        <v>34</v>
      </c>
      <c r="Y439" t="s">
        <v>33</v>
      </c>
      <c r="Z439" t="s">
        <v>34</v>
      </c>
      <c r="AA439" t="s">
        <v>35</v>
      </c>
      <c r="AB439" t="s">
        <v>36</v>
      </c>
      <c r="AC439">
        <v>7806791</v>
      </c>
      <c r="AD439" t="s">
        <v>37</v>
      </c>
      <c r="AE439" t="s">
        <v>1422</v>
      </c>
      <c r="AF439">
        <v>85671469</v>
      </c>
      <c r="AG439">
        <v>1297712</v>
      </c>
      <c r="AH439" t="s">
        <v>486</v>
      </c>
      <c r="AI439" t="s">
        <v>34</v>
      </c>
    </row>
    <row r="440" spans="1:35" x14ac:dyDescent="0.3">
      <c r="A440" s="1">
        <v>45307.806261574071</v>
      </c>
      <c r="B440">
        <v>6</v>
      </c>
      <c r="C440">
        <v>1</v>
      </c>
      <c r="D440" t="s">
        <v>26</v>
      </c>
      <c r="E440" t="s">
        <v>1424</v>
      </c>
      <c r="F440" t="s">
        <v>1425</v>
      </c>
      <c r="G440" t="s">
        <v>142</v>
      </c>
      <c r="H440" t="s">
        <v>1426</v>
      </c>
      <c r="I440">
        <v>0</v>
      </c>
      <c r="K440" t="s">
        <v>31</v>
      </c>
      <c r="L440" t="s">
        <v>32</v>
      </c>
      <c r="M440" t="s">
        <v>1424</v>
      </c>
      <c r="N440" t="s">
        <v>1425</v>
      </c>
      <c r="P440" t="s">
        <v>33</v>
      </c>
      <c r="Q440" t="s">
        <v>34</v>
      </c>
      <c r="S440" t="s">
        <v>33</v>
      </c>
      <c r="T440" t="s">
        <v>34</v>
      </c>
      <c r="V440" t="s">
        <v>33</v>
      </c>
      <c r="W440" t="s">
        <v>34</v>
      </c>
      <c r="Y440" t="s">
        <v>33</v>
      </c>
      <c r="Z440" t="s">
        <v>34</v>
      </c>
      <c r="AA440" t="s">
        <v>35</v>
      </c>
      <c r="AB440" t="s">
        <v>36</v>
      </c>
      <c r="AC440">
        <v>7808562</v>
      </c>
      <c r="AD440" t="s">
        <v>37</v>
      </c>
      <c r="AE440" t="s">
        <v>1425</v>
      </c>
      <c r="AF440">
        <v>85671469</v>
      </c>
      <c r="AG440">
        <v>1297713</v>
      </c>
      <c r="AH440" t="s">
        <v>38</v>
      </c>
      <c r="AI440" t="s">
        <v>34</v>
      </c>
    </row>
    <row r="441" spans="1:35" x14ac:dyDescent="0.3">
      <c r="A441" s="1">
        <v>45307.808136574073</v>
      </c>
      <c r="B441">
        <v>2</v>
      </c>
      <c r="C441">
        <v>1</v>
      </c>
      <c r="D441" t="s">
        <v>26</v>
      </c>
      <c r="E441" t="s">
        <v>1427</v>
      </c>
      <c r="F441" t="s">
        <v>1428</v>
      </c>
      <c r="G441" t="s">
        <v>73</v>
      </c>
      <c r="H441" t="s">
        <v>1429</v>
      </c>
      <c r="I441">
        <v>0</v>
      </c>
      <c r="J441" t="s">
        <v>1430</v>
      </c>
      <c r="K441" t="s">
        <v>31</v>
      </c>
      <c r="L441" t="s">
        <v>44</v>
      </c>
      <c r="M441" t="s">
        <v>1427</v>
      </c>
      <c r="N441" t="s">
        <v>1428</v>
      </c>
      <c r="P441" t="s">
        <v>33</v>
      </c>
      <c r="Q441" t="s">
        <v>34</v>
      </c>
      <c r="S441" t="s">
        <v>33</v>
      </c>
      <c r="T441" t="s">
        <v>34</v>
      </c>
      <c r="V441" t="s">
        <v>33</v>
      </c>
      <c r="W441" t="s">
        <v>34</v>
      </c>
      <c r="Y441" t="s">
        <v>33</v>
      </c>
      <c r="Z441" t="s">
        <v>34</v>
      </c>
      <c r="AA441" t="s">
        <v>76</v>
      </c>
      <c r="AB441" t="s">
        <v>36</v>
      </c>
      <c r="AC441">
        <v>876517</v>
      </c>
      <c r="AD441" t="s">
        <v>77</v>
      </c>
      <c r="AE441" t="s">
        <v>1428</v>
      </c>
      <c r="AF441">
        <v>870021815</v>
      </c>
      <c r="AG441">
        <v>1297714</v>
      </c>
      <c r="AH441" t="s">
        <v>78</v>
      </c>
      <c r="AI441" t="s">
        <v>34</v>
      </c>
    </row>
    <row r="442" spans="1:35" x14ac:dyDescent="0.3">
      <c r="A442" s="1">
        <v>45307.808344907404</v>
      </c>
      <c r="B442">
        <v>8</v>
      </c>
      <c r="C442">
        <v>2</v>
      </c>
      <c r="D442" t="s">
        <v>26</v>
      </c>
      <c r="E442" t="s">
        <v>1431</v>
      </c>
      <c r="F442" t="s">
        <v>1432</v>
      </c>
      <c r="G442" t="s">
        <v>41</v>
      </c>
      <c r="H442">
        <f>---0--8880</f>
        <v>8880</v>
      </c>
      <c r="I442">
        <v>0</v>
      </c>
      <c r="J442" t="s">
        <v>42</v>
      </c>
      <c r="K442" t="s">
        <v>43</v>
      </c>
      <c r="L442" t="s">
        <v>44</v>
      </c>
      <c r="M442" t="s">
        <v>1431</v>
      </c>
      <c r="N442" t="s">
        <v>1432</v>
      </c>
      <c r="P442" t="s">
        <v>33</v>
      </c>
      <c r="Q442" t="s">
        <v>34</v>
      </c>
      <c r="S442" t="s">
        <v>33</v>
      </c>
      <c r="T442" t="s">
        <v>34</v>
      </c>
      <c r="V442" t="s">
        <v>33</v>
      </c>
      <c r="W442" t="s">
        <v>34</v>
      </c>
      <c r="Y442" t="s">
        <v>33</v>
      </c>
      <c r="Z442" t="s">
        <v>34</v>
      </c>
      <c r="AA442" t="s">
        <v>686</v>
      </c>
      <c r="AB442" t="s">
        <v>36</v>
      </c>
      <c r="AC442">
        <v>30061976</v>
      </c>
      <c r="AD442" t="s">
        <v>652</v>
      </c>
      <c r="AE442" t="s">
        <v>1432</v>
      </c>
      <c r="AF442">
        <v>76598102</v>
      </c>
      <c r="AG442">
        <v>1297715</v>
      </c>
      <c r="AH442" t="s">
        <v>38</v>
      </c>
      <c r="AI442" t="s">
        <v>34</v>
      </c>
    </row>
    <row r="443" spans="1:35" x14ac:dyDescent="0.3">
      <c r="A443" s="1">
        <v>45307.811249999999</v>
      </c>
      <c r="B443">
        <v>8</v>
      </c>
      <c r="C443">
        <v>2</v>
      </c>
      <c r="D443" t="s">
        <v>26</v>
      </c>
      <c r="E443" t="s">
        <v>1433</v>
      </c>
      <c r="F443" t="s">
        <v>1434</v>
      </c>
      <c r="G443" t="s">
        <v>41</v>
      </c>
      <c r="H443">
        <f>---0--8248</f>
        <v>8248</v>
      </c>
      <c r="I443">
        <v>0</v>
      </c>
      <c r="J443" t="s">
        <v>42</v>
      </c>
      <c r="K443" t="s">
        <v>43</v>
      </c>
      <c r="L443" t="s">
        <v>44</v>
      </c>
      <c r="M443" t="s">
        <v>1433</v>
      </c>
      <c r="N443" t="s">
        <v>1434</v>
      </c>
      <c r="P443" t="s">
        <v>33</v>
      </c>
      <c r="Q443" t="s">
        <v>34</v>
      </c>
      <c r="S443" t="s">
        <v>33</v>
      </c>
      <c r="T443" t="s">
        <v>34</v>
      </c>
      <c r="V443" t="s">
        <v>33</v>
      </c>
      <c r="W443" t="s">
        <v>34</v>
      </c>
      <c r="Y443" t="s">
        <v>33</v>
      </c>
      <c r="Z443" t="s">
        <v>34</v>
      </c>
      <c r="AA443" t="s">
        <v>500</v>
      </c>
      <c r="AB443" t="s">
        <v>36</v>
      </c>
      <c r="AC443">
        <v>647211</v>
      </c>
      <c r="AD443" t="s">
        <v>501</v>
      </c>
      <c r="AE443" t="s">
        <v>1434</v>
      </c>
      <c r="AF443">
        <v>870021815</v>
      </c>
      <c r="AG443">
        <v>1297716</v>
      </c>
      <c r="AH443" t="s">
        <v>38</v>
      </c>
      <c r="AI443" t="s">
        <v>34</v>
      </c>
    </row>
    <row r="444" spans="1:35" x14ac:dyDescent="0.3">
      <c r="A444" s="1">
        <v>45307.817939814813</v>
      </c>
      <c r="B444">
        <v>5</v>
      </c>
      <c r="C444">
        <v>1</v>
      </c>
      <c r="D444" t="s">
        <v>26</v>
      </c>
      <c r="E444" t="s">
        <v>1435</v>
      </c>
      <c r="F444" t="s">
        <v>1436</v>
      </c>
      <c r="G444" t="s">
        <v>131</v>
      </c>
      <c r="H444" t="s">
        <v>1437</v>
      </c>
      <c r="I444">
        <v>0</v>
      </c>
      <c r="K444" t="s">
        <v>31</v>
      </c>
      <c r="L444" t="s">
        <v>32</v>
      </c>
      <c r="M444" t="s">
        <v>1435</v>
      </c>
      <c r="N444" t="s">
        <v>1436</v>
      </c>
      <c r="P444" t="s">
        <v>33</v>
      </c>
      <c r="Q444" t="s">
        <v>34</v>
      </c>
      <c r="S444" t="s">
        <v>33</v>
      </c>
      <c r="T444" t="s">
        <v>34</v>
      </c>
      <c r="V444" t="s">
        <v>33</v>
      </c>
      <c r="W444" t="s">
        <v>34</v>
      </c>
      <c r="Y444" t="s">
        <v>33</v>
      </c>
      <c r="Z444" t="s">
        <v>34</v>
      </c>
      <c r="AA444" t="s">
        <v>35</v>
      </c>
      <c r="AB444" t="s">
        <v>36</v>
      </c>
      <c r="AC444">
        <v>8014295</v>
      </c>
      <c r="AD444" t="s">
        <v>37</v>
      </c>
      <c r="AE444" t="s">
        <v>1436</v>
      </c>
      <c r="AF444">
        <v>85671469</v>
      </c>
      <c r="AG444">
        <v>1297717</v>
      </c>
      <c r="AH444" t="s">
        <v>493</v>
      </c>
      <c r="AI444" t="s">
        <v>34</v>
      </c>
    </row>
    <row r="445" spans="1:35" x14ac:dyDescent="0.3">
      <c r="A445" s="1">
        <v>45307.822476851848</v>
      </c>
      <c r="B445">
        <v>6</v>
      </c>
      <c r="C445">
        <v>1</v>
      </c>
      <c r="D445" t="s">
        <v>26</v>
      </c>
      <c r="E445" t="s">
        <v>1438</v>
      </c>
      <c r="F445" t="s">
        <v>1439</v>
      </c>
      <c r="G445" t="s">
        <v>41</v>
      </c>
      <c r="H445">
        <f>---0--3196</f>
        <v>3196</v>
      </c>
      <c r="I445">
        <v>0</v>
      </c>
      <c r="J445" t="s">
        <v>42</v>
      </c>
      <c r="K445" t="s">
        <v>43</v>
      </c>
      <c r="L445" t="s">
        <v>44</v>
      </c>
      <c r="M445" t="s">
        <v>1438</v>
      </c>
      <c r="N445" t="s">
        <v>1439</v>
      </c>
      <c r="P445" t="s">
        <v>33</v>
      </c>
      <c r="Q445" t="s">
        <v>34</v>
      </c>
      <c r="S445" t="s">
        <v>33</v>
      </c>
      <c r="T445" t="s">
        <v>34</v>
      </c>
      <c r="V445" t="s">
        <v>33</v>
      </c>
      <c r="W445" t="s">
        <v>34</v>
      </c>
      <c r="Y445" t="s">
        <v>33</v>
      </c>
      <c r="Z445" t="s">
        <v>34</v>
      </c>
      <c r="AA445" t="s">
        <v>666</v>
      </c>
      <c r="AB445" t="s">
        <v>36</v>
      </c>
      <c r="AC445">
        <v>8089683</v>
      </c>
      <c r="AD445" t="s">
        <v>138</v>
      </c>
      <c r="AE445" t="s">
        <v>1439</v>
      </c>
      <c r="AF445">
        <v>85671469</v>
      </c>
      <c r="AG445">
        <v>1297718</v>
      </c>
      <c r="AH445" t="s">
        <v>1263</v>
      </c>
      <c r="AI445" t="s">
        <v>34</v>
      </c>
    </row>
    <row r="446" spans="1:35" x14ac:dyDescent="0.3">
      <c r="A446" s="1">
        <v>45307.822824074072</v>
      </c>
      <c r="B446">
        <v>8</v>
      </c>
      <c r="C446">
        <v>2</v>
      </c>
      <c r="D446" t="s">
        <v>26</v>
      </c>
      <c r="E446" t="s">
        <v>1440</v>
      </c>
      <c r="F446" t="s">
        <v>1441</v>
      </c>
      <c r="G446" t="s">
        <v>41</v>
      </c>
      <c r="H446">
        <f>---0--3812</f>
        <v>3812</v>
      </c>
      <c r="I446">
        <v>0</v>
      </c>
      <c r="J446" t="s">
        <v>42</v>
      </c>
      <c r="K446" t="s">
        <v>43</v>
      </c>
      <c r="L446" t="s">
        <v>44</v>
      </c>
      <c r="M446" t="s">
        <v>1440</v>
      </c>
      <c r="N446" t="s">
        <v>1441</v>
      </c>
      <c r="P446" t="s">
        <v>33</v>
      </c>
      <c r="Q446" t="s">
        <v>34</v>
      </c>
      <c r="S446" t="s">
        <v>33</v>
      </c>
      <c r="T446" t="s">
        <v>34</v>
      </c>
      <c r="V446" t="s">
        <v>33</v>
      </c>
      <c r="W446" t="s">
        <v>34</v>
      </c>
      <c r="Y446" t="s">
        <v>33</v>
      </c>
      <c r="Z446" t="s">
        <v>34</v>
      </c>
      <c r="AA446" t="s">
        <v>952</v>
      </c>
      <c r="AB446" t="s">
        <v>36</v>
      </c>
      <c r="AC446">
        <v>743485</v>
      </c>
      <c r="AD446" t="s">
        <v>953</v>
      </c>
      <c r="AE446" t="s">
        <v>1441</v>
      </c>
      <c r="AF446">
        <v>870021815</v>
      </c>
      <c r="AG446">
        <v>1297719</v>
      </c>
      <c r="AH446" t="s">
        <v>38</v>
      </c>
      <c r="AI446" t="s">
        <v>34</v>
      </c>
    </row>
    <row r="447" spans="1:35" x14ac:dyDescent="0.3">
      <c r="A447" s="1">
        <v>45307.824907407405</v>
      </c>
      <c r="B447">
        <v>7</v>
      </c>
      <c r="C447">
        <v>2</v>
      </c>
      <c r="D447" t="s">
        <v>26</v>
      </c>
      <c r="E447" t="s">
        <v>1442</v>
      </c>
      <c r="F447" t="s">
        <v>1443</v>
      </c>
      <c r="G447" t="s">
        <v>73</v>
      </c>
      <c r="H447" t="s">
        <v>1444</v>
      </c>
      <c r="I447">
        <v>0</v>
      </c>
      <c r="J447" t="s">
        <v>1445</v>
      </c>
      <c r="K447" t="s">
        <v>31</v>
      </c>
      <c r="L447" t="s">
        <v>44</v>
      </c>
      <c r="M447" t="s">
        <v>1442</v>
      </c>
      <c r="N447" t="s">
        <v>1443</v>
      </c>
      <c r="P447" t="s">
        <v>33</v>
      </c>
      <c r="Q447" t="s">
        <v>34</v>
      </c>
      <c r="S447" t="s">
        <v>33</v>
      </c>
      <c r="T447" t="s">
        <v>34</v>
      </c>
      <c r="V447" t="s">
        <v>33</v>
      </c>
      <c r="W447" t="s">
        <v>34</v>
      </c>
      <c r="Y447" t="s">
        <v>33</v>
      </c>
      <c r="Z447" t="s">
        <v>34</v>
      </c>
      <c r="AA447" t="s">
        <v>76</v>
      </c>
      <c r="AB447" t="s">
        <v>36</v>
      </c>
      <c r="AC447">
        <v>71511</v>
      </c>
      <c r="AD447" t="s">
        <v>77</v>
      </c>
      <c r="AE447" t="s">
        <v>1443</v>
      </c>
      <c r="AF447">
        <v>870021815</v>
      </c>
      <c r="AG447">
        <v>1297720</v>
      </c>
      <c r="AH447" t="s">
        <v>806</v>
      </c>
      <c r="AI447" t="s">
        <v>34</v>
      </c>
    </row>
    <row r="448" spans="1:35" x14ac:dyDescent="0.3">
      <c r="A448" s="1">
        <v>45307.825300925928</v>
      </c>
      <c r="B448">
        <v>5</v>
      </c>
      <c r="C448">
        <v>1</v>
      </c>
      <c r="D448" t="s">
        <v>26</v>
      </c>
      <c r="E448" t="s">
        <v>1446</v>
      </c>
      <c r="F448" t="s">
        <v>1447</v>
      </c>
      <c r="G448" t="s">
        <v>50</v>
      </c>
      <c r="H448" t="s">
        <v>1448</v>
      </c>
      <c r="I448">
        <v>0</v>
      </c>
      <c r="K448" t="s">
        <v>31</v>
      </c>
      <c r="L448" t="s">
        <v>32</v>
      </c>
      <c r="M448" t="s">
        <v>1446</v>
      </c>
      <c r="N448" t="s">
        <v>1447</v>
      </c>
      <c r="P448" t="s">
        <v>33</v>
      </c>
      <c r="Q448" t="s">
        <v>34</v>
      </c>
      <c r="S448" t="s">
        <v>33</v>
      </c>
      <c r="T448" t="s">
        <v>34</v>
      </c>
      <c r="V448" t="s">
        <v>33</v>
      </c>
      <c r="W448" t="s">
        <v>34</v>
      </c>
      <c r="Y448" t="s">
        <v>33</v>
      </c>
      <c r="Z448" t="s">
        <v>34</v>
      </c>
      <c r="AA448" t="s">
        <v>35</v>
      </c>
      <c r="AB448" t="s">
        <v>36</v>
      </c>
      <c r="AC448">
        <v>8143458</v>
      </c>
      <c r="AD448" t="s">
        <v>37</v>
      </c>
      <c r="AE448" t="s">
        <v>1447</v>
      </c>
      <c r="AF448">
        <v>85671469</v>
      </c>
      <c r="AG448">
        <v>1297721</v>
      </c>
      <c r="AH448" t="s">
        <v>566</v>
      </c>
      <c r="AI448" t="s">
        <v>34</v>
      </c>
    </row>
    <row r="449" spans="1:35" x14ac:dyDescent="0.3">
      <c r="A449" s="1">
        <v>45307.825590277775</v>
      </c>
      <c r="B449">
        <v>6</v>
      </c>
      <c r="C449">
        <v>1</v>
      </c>
      <c r="D449" t="s">
        <v>26</v>
      </c>
      <c r="E449" t="s">
        <v>1449</v>
      </c>
      <c r="F449" t="s">
        <v>1450</v>
      </c>
      <c r="G449" t="s">
        <v>41</v>
      </c>
      <c r="H449">
        <f>---0--8209</f>
        <v>8209</v>
      </c>
      <c r="I449">
        <v>0</v>
      </c>
      <c r="J449" t="s">
        <v>42</v>
      </c>
      <c r="K449" t="s">
        <v>43</v>
      </c>
      <c r="L449" t="s">
        <v>44</v>
      </c>
      <c r="M449" t="s">
        <v>1449</v>
      </c>
      <c r="N449" t="s">
        <v>1450</v>
      </c>
      <c r="P449" t="s">
        <v>33</v>
      </c>
      <c r="Q449" t="s">
        <v>34</v>
      </c>
      <c r="S449" t="s">
        <v>33</v>
      </c>
      <c r="T449" t="s">
        <v>34</v>
      </c>
      <c r="V449" t="s">
        <v>33</v>
      </c>
      <c r="W449" t="s">
        <v>34</v>
      </c>
      <c r="Y449" t="s">
        <v>33</v>
      </c>
      <c r="Z449" t="s">
        <v>34</v>
      </c>
      <c r="AA449" t="s">
        <v>500</v>
      </c>
      <c r="AB449" t="s">
        <v>36</v>
      </c>
      <c r="AC449">
        <v>558017</v>
      </c>
      <c r="AD449" t="s">
        <v>501</v>
      </c>
      <c r="AE449" t="s">
        <v>1450</v>
      </c>
      <c r="AF449">
        <v>870021815</v>
      </c>
      <c r="AG449">
        <v>1297722</v>
      </c>
      <c r="AH449" t="s">
        <v>38</v>
      </c>
      <c r="AI449" t="s">
        <v>34</v>
      </c>
    </row>
    <row r="450" spans="1:35" x14ac:dyDescent="0.3">
      <c r="A450" s="1">
        <v>45307.828368055554</v>
      </c>
      <c r="B450">
        <v>5</v>
      </c>
      <c r="C450">
        <v>1</v>
      </c>
      <c r="D450" t="s">
        <v>26</v>
      </c>
      <c r="E450" t="s">
        <v>1451</v>
      </c>
      <c r="F450" t="s">
        <v>1452</v>
      </c>
      <c r="G450" t="s">
        <v>50</v>
      </c>
      <c r="H450" t="s">
        <v>1453</v>
      </c>
      <c r="I450">
        <v>0</v>
      </c>
      <c r="K450" t="s">
        <v>31</v>
      </c>
      <c r="L450" t="s">
        <v>32</v>
      </c>
      <c r="M450" t="s">
        <v>1451</v>
      </c>
      <c r="N450" t="s">
        <v>1452</v>
      </c>
      <c r="P450" t="s">
        <v>33</v>
      </c>
      <c r="Q450" t="s">
        <v>34</v>
      </c>
      <c r="S450" t="s">
        <v>33</v>
      </c>
      <c r="T450" t="s">
        <v>34</v>
      </c>
      <c r="V450" t="s">
        <v>33</v>
      </c>
      <c r="W450" t="s">
        <v>34</v>
      </c>
      <c r="Y450" t="s">
        <v>33</v>
      </c>
      <c r="Z450" t="s">
        <v>34</v>
      </c>
      <c r="AA450" t="s">
        <v>35</v>
      </c>
      <c r="AB450" t="s">
        <v>36</v>
      </c>
      <c r="AC450">
        <v>8188804</v>
      </c>
      <c r="AD450" t="s">
        <v>37</v>
      </c>
      <c r="AE450" t="s">
        <v>1452</v>
      </c>
      <c r="AF450">
        <v>85671469</v>
      </c>
      <c r="AG450">
        <v>1297723</v>
      </c>
      <c r="AH450" t="s">
        <v>38</v>
      </c>
      <c r="AI450" t="s">
        <v>34</v>
      </c>
    </row>
    <row r="451" spans="1:35" x14ac:dyDescent="0.3">
      <c r="A451" s="1">
        <v>45307.829918981479</v>
      </c>
      <c r="B451">
        <v>8</v>
      </c>
      <c r="C451">
        <v>2</v>
      </c>
      <c r="D451" t="s">
        <v>26</v>
      </c>
      <c r="E451" t="s">
        <v>1454</v>
      </c>
      <c r="F451" t="s">
        <v>1455</v>
      </c>
      <c r="G451" t="s">
        <v>73</v>
      </c>
      <c r="H451" t="s">
        <v>1456</v>
      </c>
      <c r="I451">
        <v>0</v>
      </c>
      <c r="J451" t="s">
        <v>1457</v>
      </c>
      <c r="K451" t="s">
        <v>31</v>
      </c>
      <c r="L451" t="s">
        <v>44</v>
      </c>
      <c r="M451" t="s">
        <v>1454</v>
      </c>
      <c r="N451" t="s">
        <v>1455</v>
      </c>
      <c r="P451" t="s">
        <v>33</v>
      </c>
      <c r="Q451" t="s">
        <v>34</v>
      </c>
      <c r="S451" t="s">
        <v>33</v>
      </c>
      <c r="T451" t="s">
        <v>34</v>
      </c>
      <c r="V451" t="s">
        <v>33</v>
      </c>
      <c r="W451" t="s">
        <v>34</v>
      </c>
      <c r="Y451" t="s">
        <v>33</v>
      </c>
      <c r="Z451" t="s">
        <v>34</v>
      </c>
      <c r="AA451" t="s">
        <v>76</v>
      </c>
      <c r="AB451" t="s">
        <v>36</v>
      </c>
      <c r="AC451">
        <v>524878</v>
      </c>
      <c r="AD451" t="s">
        <v>77</v>
      </c>
      <c r="AE451" t="s">
        <v>1455</v>
      </c>
      <c r="AF451">
        <v>870021815</v>
      </c>
      <c r="AG451">
        <v>1297724</v>
      </c>
      <c r="AH451" t="s">
        <v>78</v>
      </c>
      <c r="AI451" t="s">
        <v>34</v>
      </c>
    </row>
    <row r="452" spans="1:35" x14ac:dyDescent="0.3">
      <c r="A452" s="1">
        <v>45307.831608796296</v>
      </c>
      <c r="B452">
        <v>5</v>
      </c>
      <c r="C452">
        <v>1</v>
      </c>
      <c r="D452" t="s">
        <v>26</v>
      </c>
      <c r="E452" t="s">
        <v>1458</v>
      </c>
      <c r="F452" t="s">
        <v>1459</v>
      </c>
      <c r="G452" t="s">
        <v>50</v>
      </c>
      <c r="H452" t="s">
        <v>1460</v>
      </c>
      <c r="I452">
        <v>0</v>
      </c>
      <c r="K452" t="s">
        <v>31</v>
      </c>
      <c r="L452" t="s">
        <v>32</v>
      </c>
      <c r="M452" t="s">
        <v>1458</v>
      </c>
      <c r="N452" t="s">
        <v>1459</v>
      </c>
      <c r="P452" t="s">
        <v>33</v>
      </c>
      <c r="Q452" t="s">
        <v>34</v>
      </c>
      <c r="S452" t="s">
        <v>33</v>
      </c>
      <c r="T452" t="s">
        <v>34</v>
      </c>
      <c r="V452" t="s">
        <v>33</v>
      </c>
      <c r="W452" t="s">
        <v>34</v>
      </c>
      <c r="Y452" t="s">
        <v>33</v>
      </c>
      <c r="Z452" t="s">
        <v>34</v>
      </c>
      <c r="AA452" t="s">
        <v>35</v>
      </c>
      <c r="AB452" t="s">
        <v>36</v>
      </c>
      <c r="AC452">
        <v>8245450</v>
      </c>
      <c r="AD452" t="s">
        <v>37</v>
      </c>
      <c r="AE452" t="s">
        <v>1459</v>
      </c>
      <c r="AF452">
        <v>85671469</v>
      </c>
      <c r="AG452">
        <v>1297725</v>
      </c>
      <c r="AH452" t="s">
        <v>38</v>
      </c>
      <c r="AI452" t="s">
        <v>34</v>
      </c>
    </row>
    <row r="453" spans="1:35" x14ac:dyDescent="0.3">
      <c r="A453" s="1">
        <v>45307.831770833334</v>
      </c>
      <c r="B453">
        <v>6</v>
      </c>
      <c r="C453">
        <v>1</v>
      </c>
      <c r="D453" t="s">
        <v>26</v>
      </c>
      <c r="E453" t="s">
        <v>1461</v>
      </c>
      <c r="F453" t="s">
        <v>1462</v>
      </c>
      <c r="G453" t="s">
        <v>50</v>
      </c>
      <c r="H453" t="s">
        <v>1463</v>
      </c>
      <c r="I453">
        <v>0</v>
      </c>
      <c r="K453" t="s">
        <v>31</v>
      </c>
      <c r="L453" t="s">
        <v>32</v>
      </c>
      <c r="M453" t="s">
        <v>1461</v>
      </c>
      <c r="N453" t="s">
        <v>1462</v>
      </c>
      <c r="P453" t="s">
        <v>33</v>
      </c>
      <c r="Q453" t="s">
        <v>34</v>
      </c>
      <c r="S453" t="s">
        <v>33</v>
      </c>
      <c r="T453" t="s">
        <v>34</v>
      </c>
      <c r="V453" t="s">
        <v>33</v>
      </c>
      <c r="W453" t="s">
        <v>34</v>
      </c>
      <c r="Y453" t="s">
        <v>33</v>
      </c>
      <c r="Z453" t="s">
        <v>34</v>
      </c>
      <c r="AA453" t="s">
        <v>35</v>
      </c>
      <c r="AB453" t="s">
        <v>36</v>
      </c>
      <c r="AC453">
        <v>8252535</v>
      </c>
      <c r="AD453" t="s">
        <v>37</v>
      </c>
      <c r="AE453" t="s">
        <v>1462</v>
      </c>
      <c r="AF453">
        <v>85671469</v>
      </c>
      <c r="AG453">
        <v>1297726</v>
      </c>
      <c r="AH453" t="s">
        <v>99</v>
      </c>
      <c r="AI453" t="s">
        <v>34</v>
      </c>
    </row>
    <row r="454" spans="1:35" x14ac:dyDescent="0.3">
      <c r="A454" s="1">
        <v>45307.832488425927</v>
      </c>
      <c r="B454">
        <v>8</v>
      </c>
      <c r="C454">
        <v>2</v>
      </c>
      <c r="D454" t="s">
        <v>26</v>
      </c>
      <c r="E454" t="s">
        <v>723</v>
      </c>
      <c r="F454" t="s">
        <v>724</v>
      </c>
      <c r="G454" t="s">
        <v>41</v>
      </c>
      <c r="H454">
        <v>2</v>
      </c>
      <c r="I454">
        <v>0</v>
      </c>
      <c r="J454" t="s">
        <v>1125</v>
      </c>
      <c r="K454" t="s">
        <v>31</v>
      </c>
      <c r="L454" t="s">
        <v>1464</v>
      </c>
      <c r="M454" t="s">
        <v>1465</v>
      </c>
      <c r="N454" t="s">
        <v>1466</v>
      </c>
      <c r="O454" t="s">
        <v>44</v>
      </c>
      <c r="P454" t="s">
        <v>1467</v>
      </c>
      <c r="Q454" t="s">
        <v>1468</v>
      </c>
      <c r="S454" t="s">
        <v>33</v>
      </c>
      <c r="T454" t="s">
        <v>34</v>
      </c>
      <c r="V454" t="s">
        <v>33</v>
      </c>
      <c r="W454" t="s">
        <v>34</v>
      </c>
      <c r="Y454" t="s">
        <v>33</v>
      </c>
      <c r="Z454" t="s">
        <v>34</v>
      </c>
      <c r="AA454" t="s">
        <v>1469</v>
      </c>
      <c r="AB454" t="s">
        <v>36</v>
      </c>
      <c r="AC454">
        <v>30013367</v>
      </c>
      <c r="AD454" t="s">
        <v>652</v>
      </c>
      <c r="AE454" t="s">
        <v>1468</v>
      </c>
      <c r="AF454">
        <v>76598102</v>
      </c>
      <c r="AG454">
        <v>1297727</v>
      </c>
      <c r="AH454" t="s">
        <v>154</v>
      </c>
      <c r="AI454" t="s">
        <v>34</v>
      </c>
    </row>
    <row r="455" spans="1:35" x14ac:dyDescent="0.3">
      <c r="A455" s="1">
        <v>45307.834432870368</v>
      </c>
      <c r="B455">
        <v>6</v>
      </c>
      <c r="C455">
        <v>1</v>
      </c>
      <c r="D455" t="s">
        <v>26</v>
      </c>
      <c r="E455" t="s">
        <v>1470</v>
      </c>
      <c r="F455" t="s">
        <v>1471</v>
      </c>
      <c r="G455" t="s">
        <v>29</v>
      </c>
      <c r="H455" t="s">
        <v>1472</v>
      </c>
      <c r="I455">
        <v>0</v>
      </c>
      <c r="K455" t="s">
        <v>31</v>
      </c>
      <c r="L455" t="s">
        <v>32</v>
      </c>
      <c r="M455" t="s">
        <v>1470</v>
      </c>
      <c r="N455" t="s">
        <v>1471</v>
      </c>
      <c r="P455" t="s">
        <v>33</v>
      </c>
      <c r="Q455" t="s">
        <v>34</v>
      </c>
      <c r="S455" t="s">
        <v>33</v>
      </c>
      <c r="T455" t="s">
        <v>34</v>
      </c>
      <c r="V455" t="s">
        <v>33</v>
      </c>
      <c r="W455" t="s">
        <v>34</v>
      </c>
      <c r="Y455" t="s">
        <v>33</v>
      </c>
      <c r="Z455" t="s">
        <v>34</v>
      </c>
      <c r="AA455" t="s">
        <v>35</v>
      </c>
      <c r="AB455" t="s">
        <v>36</v>
      </c>
      <c r="AC455">
        <v>8294662</v>
      </c>
      <c r="AD455" t="s">
        <v>37</v>
      </c>
      <c r="AE455" t="s">
        <v>1471</v>
      </c>
      <c r="AF455">
        <v>85671469</v>
      </c>
      <c r="AG455">
        <v>1297728</v>
      </c>
      <c r="AH455" t="s">
        <v>38</v>
      </c>
      <c r="AI455" t="s">
        <v>34</v>
      </c>
    </row>
    <row r="456" spans="1:35" x14ac:dyDescent="0.3">
      <c r="A456" s="1">
        <v>45307.834965277776</v>
      </c>
      <c r="B456">
        <v>5</v>
      </c>
      <c r="C456">
        <v>1</v>
      </c>
      <c r="D456" t="s">
        <v>26</v>
      </c>
      <c r="E456" t="s">
        <v>1473</v>
      </c>
      <c r="F456" t="s">
        <v>1474</v>
      </c>
      <c r="G456" t="s">
        <v>41</v>
      </c>
      <c r="H456">
        <f>---0--2848</f>
        <v>2848</v>
      </c>
      <c r="I456">
        <v>0</v>
      </c>
      <c r="J456" t="s">
        <v>42</v>
      </c>
      <c r="K456" t="s">
        <v>43</v>
      </c>
      <c r="L456" t="s">
        <v>44</v>
      </c>
      <c r="M456" t="s">
        <v>1473</v>
      </c>
      <c r="N456" t="s">
        <v>1474</v>
      </c>
      <c r="P456" t="s">
        <v>33</v>
      </c>
      <c r="Q456" t="s">
        <v>34</v>
      </c>
      <c r="S456" t="s">
        <v>33</v>
      </c>
      <c r="T456" t="s">
        <v>34</v>
      </c>
      <c r="V456" t="s">
        <v>33</v>
      </c>
      <c r="W456" t="s">
        <v>34</v>
      </c>
      <c r="Y456" t="s">
        <v>33</v>
      </c>
      <c r="Z456" t="s">
        <v>34</v>
      </c>
      <c r="AA456" t="s">
        <v>1475</v>
      </c>
      <c r="AB456" t="s">
        <v>36</v>
      </c>
      <c r="AC456">
        <v>8299114</v>
      </c>
      <c r="AD456" t="s">
        <v>1476</v>
      </c>
      <c r="AE456" t="s">
        <v>1474</v>
      </c>
      <c r="AF456">
        <v>85671469</v>
      </c>
      <c r="AG456">
        <v>1297729</v>
      </c>
      <c r="AH456" t="s">
        <v>38</v>
      </c>
      <c r="AI456" t="s">
        <v>34</v>
      </c>
    </row>
    <row r="457" spans="1:35" x14ac:dyDescent="0.3">
      <c r="A457" s="1">
        <v>45307.837291666663</v>
      </c>
      <c r="B457">
        <v>8</v>
      </c>
      <c r="C457">
        <v>2</v>
      </c>
      <c r="D457" t="s">
        <v>26</v>
      </c>
      <c r="E457" t="s">
        <v>1477</v>
      </c>
      <c r="F457" t="s">
        <v>1478</v>
      </c>
      <c r="G457" t="s">
        <v>41</v>
      </c>
      <c r="H457">
        <f>---0--2870</f>
        <v>2870</v>
      </c>
      <c r="I457">
        <v>0</v>
      </c>
      <c r="J457" t="s">
        <v>42</v>
      </c>
      <c r="K457" t="s">
        <v>43</v>
      </c>
      <c r="L457" t="s">
        <v>44</v>
      </c>
      <c r="M457" t="s">
        <v>1477</v>
      </c>
      <c r="N457" t="s">
        <v>1478</v>
      </c>
      <c r="P457" t="s">
        <v>33</v>
      </c>
      <c r="Q457" t="s">
        <v>34</v>
      </c>
      <c r="S457" t="s">
        <v>33</v>
      </c>
      <c r="T457" t="s">
        <v>34</v>
      </c>
      <c r="V457" t="s">
        <v>33</v>
      </c>
      <c r="W457" t="s">
        <v>34</v>
      </c>
      <c r="Y457" t="s">
        <v>33</v>
      </c>
      <c r="Z457" t="s">
        <v>34</v>
      </c>
      <c r="AA457" t="s">
        <v>601</v>
      </c>
      <c r="AB457" t="s">
        <v>36</v>
      </c>
      <c r="AC457">
        <v>36439243</v>
      </c>
      <c r="AD457" t="s">
        <v>602</v>
      </c>
      <c r="AE457" t="s">
        <v>1478</v>
      </c>
      <c r="AF457">
        <v>9978044714</v>
      </c>
      <c r="AG457">
        <v>1297730</v>
      </c>
      <c r="AH457" t="s">
        <v>279</v>
      </c>
      <c r="AI457" t="s">
        <v>34</v>
      </c>
    </row>
    <row r="458" spans="1:35" x14ac:dyDescent="0.3">
      <c r="A458" s="1">
        <v>45307.839918981481</v>
      </c>
      <c r="B458">
        <v>8</v>
      </c>
      <c r="C458">
        <v>2</v>
      </c>
      <c r="D458" t="s">
        <v>26</v>
      </c>
      <c r="E458" t="s">
        <v>1479</v>
      </c>
      <c r="F458" t="s">
        <v>1480</v>
      </c>
      <c r="G458" t="s">
        <v>41</v>
      </c>
      <c r="H458">
        <v>2</v>
      </c>
      <c r="I458">
        <v>0</v>
      </c>
      <c r="J458" t="s">
        <v>1125</v>
      </c>
      <c r="K458" t="s">
        <v>31</v>
      </c>
      <c r="L458" t="s">
        <v>44</v>
      </c>
      <c r="M458" t="s">
        <v>1479</v>
      </c>
      <c r="N458" t="s">
        <v>1480</v>
      </c>
      <c r="P458" t="s">
        <v>33</v>
      </c>
      <c r="Q458" t="s">
        <v>34</v>
      </c>
      <c r="S458" t="s">
        <v>33</v>
      </c>
      <c r="T458" t="s">
        <v>34</v>
      </c>
      <c r="V458" t="s">
        <v>33</v>
      </c>
      <c r="W458" t="s">
        <v>34</v>
      </c>
      <c r="Y458" t="s">
        <v>33</v>
      </c>
      <c r="Z458" t="s">
        <v>34</v>
      </c>
      <c r="AA458" t="s">
        <v>1481</v>
      </c>
      <c r="AB458" t="s">
        <v>36</v>
      </c>
      <c r="AC458">
        <v>30020671</v>
      </c>
      <c r="AD458" t="s">
        <v>758</v>
      </c>
      <c r="AE458" t="s">
        <v>1480</v>
      </c>
      <c r="AF458">
        <v>76598102</v>
      </c>
      <c r="AG458">
        <v>1297731</v>
      </c>
      <c r="AH458" t="s">
        <v>1482</v>
      </c>
      <c r="AI458" t="s">
        <v>34</v>
      </c>
    </row>
    <row r="459" spans="1:35" x14ac:dyDescent="0.3">
      <c r="A459" s="1">
        <v>45307.841203703705</v>
      </c>
      <c r="B459">
        <v>4</v>
      </c>
      <c r="C459">
        <v>1</v>
      </c>
      <c r="D459" t="s">
        <v>26</v>
      </c>
      <c r="E459" t="s">
        <v>1483</v>
      </c>
      <c r="F459" t="s">
        <v>1484</v>
      </c>
      <c r="G459" t="s">
        <v>41</v>
      </c>
      <c r="H459">
        <f>---0--6818</f>
        <v>6818</v>
      </c>
      <c r="I459">
        <v>0</v>
      </c>
      <c r="J459" t="s">
        <v>42</v>
      </c>
      <c r="K459" t="s">
        <v>43</v>
      </c>
      <c r="L459" t="s">
        <v>44</v>
      </c>
      <c r="M459" t="s">
        <v>1483</v>
      </c>
      <c r="N459" t="s">
        <v>1484</v>
      </c>
      <c r="P459" t="s">
        <v>33</v>
      </c>
      <c r="Q459" t="s">
        <v>34</v>
      </c>
      <c r="S459" t="s">
        <v>33</v>
      </c>
      <c r="T459" t="s">
        <v>34</v>
      </c>
      <c r="V459" t="s">
        <v>33</v>
      </c>
      <c r="W459" t="s">
        <v>34</v>
      </c>
      <c r="Y459" t="s">
        <v>33</v>
      </c>
      <c r="Z459" t="s">
        <v>34</v>
      </c>
      <c r="AA459" t="s">
        <v>1485</v>
      </c>
      <c r="AB459" t="s">
        <v>36</v>
      </c>
      <c r="AC459">
        <v>568918</v>
      </c>
      <c r="AD459" t="s">
        <v>932</v>
      </c>
      <c r="AE459" t="s">
        <v>1484</v>
      </c>
      <c r="AF459">
        <v>870021815</v>
      </c>
      <c r="AG459">
        <v>1297732</v>
      </c>
      <c r="AH459" t="s">
        <v>1254</v>
      </c>
      <c r="AI459" t="s">
        <v>34</v>
      </c>
    </row>
    <row r="460" spans="1:35" x14ac:dyDescent="0.3">
      <c r="A460" s="1">
        <v>45307.841354166667</v>
      </c>
      <c r="B460">
        <v>5</v>
      </c>
      <c r="C460">
        <v>1</v>
      </c>
      <c r="D460" t="s">
        <v>26</v>
      </c>
      <c r="E460" t="s">
        <v>1486</v>
      </c>
      <c r="F460" t="s">
        <v>1487</v>
      </c>
      <c r="G460" t="s">
        <v>50</v>
      </c>
      <c r="H460" t="s">
        <v>1488</v>
      </c>
      <c r="I460">
        <v>0</v>
      </c>
      <c r="K460" t="s">
        <v>31</v>
      </c>
      <c r="L460" t="s">
        <v>32</v>
      </c>
      <c r="M460" t="s">
        <v>1486</v>
      </c>
      <c r="N460" t="s">
        <v>1487</v>
      </c>
      <c r="P460" t="s">
        <v>33</v>
      </c>
      <c r="Q460" t="s">
        <v>34</v>
      </c>
      <c r="S460" t="s">
        <v>33</v>
      </c>
      <c r="T460" t="s">
        <v>34</v>
      </c>
      <c r="V460" t="s">
        <v>33</v>
      </c>
      <c r="W460" t="s">
        <v>34</v>
      </c>
      <c r="Y460" t="s">
        <v>33</v>
      </c>
      <c r="Z460" t="s">
        <v>34</v>
      </c>
      <c r="AA460" t="s">
        <v>35</v>
      </c>
      <c r="AB460" t="s">
        <v>36</v>
      </c>
      <c r="AC460">
        <v>8403600</v>
      </c>
      <c r="AD460" t="s">
        <v>37</v>
      </c>
      <c r="AE460" t="s">
        <v>1487</v>
      </c>
      <c r="AF460">
        <v>85671469</v>
      </c>
      <c r="AG460">
        <v>1297733</v>
      </c>
      <c r="AH460" t="s">
        <v>38</v>
      </c>
      <c r="AI460" t="s">
        <v>34</v>
      </c>
    </row>
    <row r="461" spans="1:35" x14ac:dyDescent="0.3">
      <c r="A461" s="1">
        <v>45307.845937500002</v>
      </c>
      <c r="B461">
        <v>5</v>
      </c>
      <c r="C461">
        <v>1</v>
      </c>
      <c r="D461" t="s">
        <v>26</v>
      </c>
      <c r="E461" t="s">
        <v>1489</v>
      </c>
      <c r="F461" t="s">
        <v>1490</v>
      </c>
      <c r="G461" t="s">
        <v>41</v>
      </c>
      <c r="H461">
        <f>---0--9924</f>
        <v>9924</v>
      </c>
      <c r="I461">
        <v>0</v>
      </c>
      <c r="J461" t="s">
        <v>42</v>
      </c>
      <c r="K461" t="s">
        <v>43</v>
      </c>
      <c r="L461" t="s">
        <v>44</v>
      </c>
      <c r="M461" t="s">
        <v>1489</v>
      </c>
      <c r="N461" t="s">
        <v>1490</v>
      </c>
      <c r="P461" t="s">
        <v>33</v>
      </c>
      <c r="Q461" t="s">
        <v>34</v>
      </c>
      <c r="S461" t="s">
        <v>33</v>
      </c>
      <c r="T461" t="s">
        <v>34</v>
      </c>
      <c r="V461" t="s">
        <v>33</v>
      </c>
      <c r="W461" t="s">
        <v>34</v>
      </c>
      <c r="Y461" t="s">
        <v>33</v>
      </c>
      <c r="Z461" t="s">
        <v>34</v>
      </c>
      <c r="AA461" t="s">
        <v>1491</v>
      </c>
      <c r="AB461" t="s">
        <v>36</v>
      </c>
      <c r="AC461">
        <v>30085451</v>
      </c>
      <c r="AD461" t="s">
        <v>984</v>
      </c>
      <c r="AE461" t="s">
        <v>1490</v>
      </c>
      <c r="AF461">
        <v>76598102</v>
      </c>
      <c r="AG461">
        <v>1297734</v>
      </c>
      <c r="AH461" t="s">
        <v>38</v>
      </c>
      <c r="AI461" t="s">
        <v>34</v>
      </c>
    </row>
    <row r="462" spans="1:35" x14ac:dyDescent="0.3">
      <c r="A462" s="1">
        <v>45307.846643518518</v>
      </c>
      <c r="B462">
        <v>6</v>
      </c>
      <c r="C462">
        <v>1</v>
      </c>
      <c r="D462" t="s">
        <v>26</v>
      </c>
      <c r="E462" t="s">
        <v>668</v>
      </c>
      <c r="F462" t="s">
        <v>669</v>
      </c>
      <c r="G462" t="s">
        <v>41</v>
      </c>
      <c r="H462">
        <f>---0--3984</f>
        <v>3984</v>
      </c>
      <c r="I462">
        <v>0</v>
      </c>
      <c r="J462" t="s">
        <v>42</v>
      </c>
      <c r="K462" t="s">
        <v>43</v>
      </c>
      <c r="L462" t="s">
        <v>44</v>
      </c>
      <c r="M462" t="s">
        <v>668</v>
      </c>
      <c r="N462" t="s">
        <v>669</v>
      </c>
      <c r="P462" t="s">
        <v>33</v>
      </c>
      <c r="Q462" t="s">
        <v>34</v>
      </c>
      <c r="S462" t="s">
        <v>33</v>
      </c>
      <c r="T462" t="s">
        <v>34</v>
      </c>
      <c r="V462" t="s">
        <v>33</v>
      </c>
      <c r="W462" t="s">
        <v>34</v>
      </c>
      <c r="Y462" t="s">
        <v>33</v>
      </c>
      <c r="Z462" t="s">
        <v>34</v>
      </c>
      <c r="AA462" t="s">
        <v>1492</v>
      </c>
      <c r="AB462" t="s">
        <v>36</v>
      </c>
      <c r="AC462">
        <v>61061903</v>
      </c>
      <c r="AD462" t="s">
        <v>67</v>
      </c>
      <c r="AE462" t="s">
        <v>669</v>
      </c>
      <c r="AF462">
        <v>131827720</v>
      </c>
      <c r="AG462">
        <v>1297735</v>
      </c>
      <c r="AH462" t="s">
        <v>38</v>
      </c>
      <c r="AI462" t="s">
        <v>34</v>
      </c>
    </row>
    <row r="463" spans="1:35" x14ac:dyDescent="0.3">
      <c r="A463" s="1">
        <v>45307.850706018522</v>
      </c>
      <c r="B463">
        <v>5</v>
      </c>
      <c r="C463">
        <v>1</v>
      </c>
      <c r="D463" t="s">
        <v>26</v>
      </c>
      <c r="E463" t="s">
        <v>1493</v>
      </c>
      <c r="F463" t="s">
        <v>1494</v>
      </c>
      <c r="G463" t="s">
        <v>41</v>
      </c>
      <c r="H463">
        <f>---0--2642</f>
        <v>2642</v>
      </c>
      <c r="I463">
        <v>0</v>
      </c>
      <c r="J463" t="s">
        <v>42</v>
      </c>
      <c r="K463" t="s">
        <v>43</v>
      </c>
      <c r="L463" t="s">
        <v>44</v>
      </c>
      <c r="M463" t="s">
        <v>1493</v>
      </c>
      <c r="N463" t="s">
        <v>1494</v>
      </c>
      <c r="P463" t="s">
        <v>33</v>
      </c>
      <c r="Q463" t="s">
        <v>34</v>
      </c>
      <c r="S463" t="s">
        <v>33</v>
      </c>
      <c r="T463" t="s">
        <v>34</v>
      </c>
      <c r="V463" t="s">
        <v>33</v>
      </c>
      <c r="W463" t="s">
        <v>34</v>
      </c>
      <c r="Y463" t="s">
        <v>33</v>
      </c>
      <c r="Z463" t="s">
        <v>34</v>
      </c>
      <c r="AA463" t="s">
        <v>862</v>
      </c>
      <c r="AB463" t="s">
        <v>36</v>
      </c>
      <c r="AC463">
        <v>8545672</v>
      </c>
      <c r="AD463" t="s">
        <v>138</v>
      </c>
      <c r="AE463" t="s">
        <v>1494</v>
      </c>
      <c r="AF463">
        <v>85671469</v>
      </c>
      <c r="AG463">
        <v>1297736</v>
      </c>
      <c r="AH463" t="s">
        <v>38</v>
      </c>
      <c r="AI463" t="s">
        <v>34</v>
      </c>
    </row>
    <row r="464" spans="1:35" x14ac:dyDescent="0.3">
      <c r="A464" s="1">
        <v>45307.863125000003</v>
      </c>
      <c r="B464">
        <v>5</v>
      </c>
      <c r="C464">
        <v>1</v>
      </c>
      <c r="D464" t="s">
        <v>26</v>
      </c>
      <c r="E464" t="s">
        <v>1495</v>
      </c>
      <c r="F464" t="s">
        <v>1496</v>
      </c>
      <c r="G464" t="s">
        <v>73</v>
      </c>
      <c r="H464" t="s">
        <v>1497</v>
      </c>
      <c r="I464">
        <v>0</v>
      </c>
      <c r="J464" t="s">
        <v>1498</v>
      </c>
      <c r="K464" t="s">
        <v>31</v>
      </c>
      <c r="L464" t="s">
        <v>44</v>
      </c>
      <c r="M464" t="s">
        <v>1495</v>
      </c>
      <c r="N464" t="s">
        <v>1496</v>
      </c>
      <c r="P464" t="s">
        <v>33</v>
      </c>
      <c r="Q464" t="s">
        <v>34</v>
      </c>
      <c r="S464" t="s">
        <v>33</v>
      </c>
      <c r="T464" t="s">
        <v>34</v>
      </c>
      <c r="V464" t="s">
        <v>33</v>
      </c>
      <c r="W464" t="s">
        <v>34</v>
      </c>
      <c r="Y464" t="s">
        <v>33</v>
      </c>
      <c r="Z464" t="s">
        <v>34</v>
      </c>
      <c r="AA464" t="s">
        <v>166</v>
      </c>
      <c r="AB464" t="s">
        <v>36</v>
      </c>
      <c r="AC464">
        <v>8740235</v>
      </c>
      <c r="AD464" t="s">
        <v>62</v>
      </c>
      <c r="AE464" t="s">
        <v>1496</v>
      </c>
      <c r="AF464">
        <v>85671469</v>
      </c>
      <c r="AG464">
        <v>1297737</v>
      </c>
      <c r="AH464" t="s">
        <v>861</v>
      </c>
      <c r="AI464" t="s">
        <v>34</v>
      </c>
    </row>
    <row r="465" spans="1:35" x14ac:dyDescent="0.3">
      <c r="A465" s="1">
        <v>45307.864386574074</v>
      </c>
      <c r="B465">
        <v>8</v>
      </c>
      <c r="C465">
        <v>2</v>
      </c>
      <c r="D465" t="s">
        <v>26</v>
      </c>
      <c r="E465" t="s">
        <v>1499</v>
      </c>
      <c r="F465" t="s">
        <v>1500</v>
      </c>
      <c r="G465" t="s">
        <v>90</v>
      </c>
      <c r="H465" t="s">
        <v>1501</v>
      </c>
      <c r="I465">
        <v>0</v>
      </c>
      <c r="K465" t="s">
        <v>31</v>
      </c>
      <c r="L465" t="s">
        <v>32</v>
      </c>
      <c r="M465" t="s">
        <v>1499</v>
      </c>
      <c r="N465" t="s">
        <v>1500</v>
      </c>
      <c r="P465" t="s">
        <v>33</v>
      </c>
      <c r="Q465" t="s">
        <v>34</v>
      </c>
      <c r="S465" t="s">
        <v>33</v>
      </c>
      <c r="T465" t="s">
        <v>34</v>
      </c>
      <c r="V465" t="s">
        <v>33</v>
      </c>
      <c r="W465" t="s">
        <v>34</v>
      </c>
      <c r="Y465" t="s">
        <v>33</v>
      </c>
      <c r="Z465" t="s">
        <v>34</v>
      </c>
      <c r="AA465" t="s">
        <v>92</v>
      </c>
      <c r="AB465" t="s">
        <v>36</v>
      </c>
      <c r="AC465">
        <v>57575950</v>
      </c>
      <c r="AD465" t="s">
        <v>93</v>
      </c>
      <c r="AE465" t="s">
        <v>1500</v>
      </c>
      <c r="AF465">
        <v>9978044714</v>
      </c>
      <c r="AG465">
        <v>1297738</v>
      </c>
      <c r="AH465" t="s">
        <v>279</v>
      </c>
      <c r="AI465" t="s">
        <v>34</v>
      </c>
    </row>
    <row r="466" spans="1:35" x14ac:dyDescent="0.3">
      <c r="A466" s="1">
        <v>45307.86614583333</v>
      </c>
      <c r="B466">
        <v>5</v>
      </c>
      <c r="C466">
        <v>1</v>
      </c>
      <c r="D466" t="s">
        <v>26</v>
      </c>
      <c r="E466" t="s">
        <v>1502</v>
      </c>
      <c r="F466" t="s">
        <v>1503</v>
      </c>
      <c r="G466" t="s">
        <v>73</v>
      </c>
      <c r="H466" t="s">
        <v>1504</v>
      </c>
      <c r="I466">
        <v>0</v>
      </c>
      <c r="J466" t="s">
        <v>1505</v>
      </c>
      <c r="K466" t="s">
        <v>31</v>
      </c>
      <c r="L466" t="s">
        <v>44</v>
      </c>
      <c r="M466" t="s">
        <v>1502</v>
      </c>
      <c r="N466" t="s">
        <v>1503</v>
      </c>
      <c r="P466" t="s">
        <v>33</v>
      </c>
      <c r="Q466" t="s">
        <v>34</v>
      </c>
      <c r="S466" t="s">
        <v>33</v>
      </c>
      <c r="T466" t="s">
        <v>34</v>
      </c>
      <c r="V466" t="s">
        <v>33</v>
      </c>
      <c r="W466" t="s">
        <v>34</v>
      </c>
      <c r="Y466" t="s">
        <v>33</v>
      </c>
      <c r="Z466" t="s">
        <v>34</v>
      </c>
      <c r="AA466" t="s">
        <v>137</v>
      </c>
      <c r="AB466" t="s">
        <v>36</v>
      </c>
      <c r="AC466">
        <v>8782415</v>
      </c>
      <c r="AD466" t="s">
        <v>138</v>
      </c>
      <c r="AE466" t="s">
        <v>1503</v>
      </c>
      <c r="AF466">
        <v>85671469</v>
      </c>
      <c r="AG466">
        <v>1297739</v>
      </c>
      <c r="AH466" t="s">
        <v>139</v>
      </c>
      <c r="AI466" t="s">
        <v>34</v>
      </c>
    </row>
    <row r="467" spans="1:35" x14ac:dyDescent="0.3">
      <c r="A467" s="1">
        <v>45307.86891203704</v>
      </c>
      <c r="B467">
        <v>8</v>
      </c>
      <c r="C467">
        <v>2</v>
      </c>
      <c r="D467" t="s">
        <v>26</v>
      </c>
      <c r="E467" t="s">
        <v>1506</v>
      </c>
      <c r="F467" t="s">
        <v>1507</v>
      </c>
      <c r="G467" t="s">
        <v>73</v>
      </c>
      <c r="H467" t="s">
        <v>1508</v>
      </c>
      <c r="I467">
        <v>0</v>
      </c>
      <c r="J467" t="s">
        <v>1509</v>
      </c>
      <c r="K467" t="s">
        <v>31</v>
      </c>
      <c r="L467" t="s">
        <v>44</v>
      </c>
      <c r="M467" t="s">
        <v>1506</v>
      </c>
      <c r="N467" t="s">
        <v>1507</v>
      </c>
      <c r="P467" t="s">
        <v>33</v>
      </c>
      <c r="Q467" t="s">
        <v>34</v>
      </c>
      <c r="S467" t="s">
        <v>33</v>
      </c>
      <c r="T467" t="s">
        <v>34</v>
      </c>
      <c r="V467" t="s">
        <v>33</v>
      </c>
      <c r="W467" t="s">
        <v>34</v>
      </c>
      <c r="Y467" t="s">
        <v>33</v>
      </c>
      <c r="Z467" t="s">
        <v>34</v>
      </c>
      <c r="AA467" t="s">
        <v>862</v>
      </c>
      <c r="AB467" t="s">
        <v>36</v>
      </c>
      <c r="AC467">
        <v>8822865</v>
      </c>
      <c r="AD467" t="s">
        <v>138</v>
      </c>
      <c r="AE467" t="s">
        <v>1507</v>
      </c>
      <c r="AF467">
        <v>85671469</v>
      </c>
      <c r="AG467">
        <v>1297740</v>
      </c>
      <c r="AH467" t="s">
        <v>1387</v>
      </c>
      <c r="AI467" t="s">
        <v>34</v>
      </c>
    </row>
    <row r="468" spans="1:35" x14ac:dyDescent="0.3">
      <c r="A468" s="1">
        <v>45307.869143518517</v>
      </c>
      <c r="B468">
        <v>4</v>
      </c>
      <c r="C468">
        <v>1</v>
      </c>
      <c r="D468" t="s">
        <v>26</v>
      </c>
      <c r="E468" t="s">
        <v>1510</v>
      </c>
      <c r="F468" t="s">
        <v>1511</v>
      </c>
      <c r="G468" t="s">
        <v>41</v>
      </c>
      <c r="H468">
        <f>---0--4640</f>
        <v>4640</v>
      </c>
      <c r="I468">
        <v>0</v>
      </c>
      <c r="J468" t="s">
        <v>42</v>
      </c>
      <c r="K468" t="s">
        <v>43</v>
      </c>
      <c r="L468" t="s">
        <v>44</v>
      </c>
      <c r="M468" t="s">
        <v>1510</v>
      </c>
      <c r="N468" t="s">
        <v>1511</v>
      </c>
      <c r="P468" t="s">
        <v>33</v>
      </c>
      <c r="Q468" t="s">
        <v>34</v>
      </c>
      <c r="S468" t="s">
        <v>33</v>
      </c>
      <c r="T468" t="s">
        <v>34</v>
      </c>
      <c r="V468" t="s">
        <v>33</v>
      </c>
      <c r="W468" t="s">
        <v>34</v>
      </c>
      <c r="Y468" t="s">
        <v>33</v>
      </c>
      <c r="Z468" t="s">
        <v>34</v>
      </c>
      <c r="AA468" t="s">
        <v>1475</v>
      </c>
      <c r="AB468" t="s">
        <v>36</v>
      </c>
      <c r="AC468">
        <v>8819583</v>
      </c>
      <c r="AD468" t="s">
        <v>1476</v>
      </c>
      <c r="AE468" t="s">
        <v>1511</v>
      </c>
      <c r="AF468">
        <v>85671469</v>
      </c>
      <c r="AG468">
        <v>1297741</v>
      </c>
      <c r="AH468" t="s">
        <v>38</v>
      </c>
      <c r="AI468" t="s">
        <v>34</v>
      </c>
    </row>
    <row r="469" spans="1:35" x14ac:dyDescent="0.3">
      <c r="A469" s="1">
        <v>45307.879479166666</v>
      </c>
      <c r="B469">
        <v>5</v>
      </c>
      <c r="C469">
        <v>1</v>
      </c>
      <c r="D469" t="s">
        <v>26</v>
      </c>
      <c r="E469" t="s">
        <v>1512</v>
      </c>
      <c r="F469" t="s">
        <v>1513</v>
      </c>
      <c r="G469" t="s">
        <v>50</v>
      </c>
      <c r="H469" t="s">
        <v>1514</v>
      </c>
      <c r="I469">
        <v>0</v>
      </c>
      <c r="K469" t="s">
        <v>31</v>
      </c>
      <c r="L469" t="s">
        <v>32</v>
      </c>
      <c r="M469" t="s">
        <v>1512</v>
      </c>
      <c r="N469" t="s">
        <v>1513</v>
      </c>
      <c r="P469" t="s">
        <v>33</v>
      </c>
      <c r="Q469" t="s">
        <v>34</v>
      </c>
      <c r="S469" t="s">
        <v>33</v>
      </c>
      <c r="T469" t="s">
        <v>34</v>
      </c>
      <c r="V469" t="s">
        <v>33</v>
      </c>
      <c r="W469" t="s">
        <v>34</v>
      </c>
      <c r="Y469" t="s">
        <v>33</v>
      </c>
      <c r="Z469" t="s">
        <v>34</v>
      </c>
      <c r="AA469" t="s">
        <v>35</v>
      </c>
      <c r="AB469" t="s">
        <v>36</v>
      </c>
      <c r="AC469">
        <v>8967930</v>
      </c>
      <c r="AD469" t="s">
        <v>37</v>
      </c>
      <c r="AE469" t="s">
        <v>1513</v>
      </c>
      <c r="AF469">
        <v>85671469</v>
      </c>
      <c r="AG469">
        <v>1297742</v>
      </c>
      <c r="AH469" t="s">
        <v>199</v>
      </c>
      <c r="AI469" t="s">
        <v>34</v>
      </c>
    </row>
    <row r="470" spans="1:35" x14ac:dyDescent="0.3">
      <c r="A470" s="1">
        <v>45307.882974537039</v>
      </c>
      <c r="B470">
        <v>8</v>
      </c>
      <c r="C470">
        <v>1</v>
      </c>
      <c r="D470" t="s">
        <v>26</v>
      </c>
      <c r="E470" t="s">
        <v>1515</v>
      </c>
      <c r="F470" t="s">
        <v>1516</v>
      </c>
      <c r="G470" t="s">
        <v>41</v>
      </c>
      <c r="H470">
        <f>---0--2552</f>
        <v>2552</v>
      </c>
      <c r="I470">
        <v>0</v>
      </c>
      <c r="J470" t="s">
        <v>42</v>
      </c>
      <c r="K470" t="s">
        <v>43</v>
      </c>
      <c r="L470" t="s">
        <v>44</v>
      </c>
      <c r="M470" t="s">
        <v>1515</v>
      </c>
      <c r="N470" t="s">
        <v>1516</v>
      </c>
      <c r="P470" t="s">
        <v>33</v>
      </c>
      <c r="Q470" t="s">
        <v>34</v>
      </c>
      <c r="S470" t="s">
        <v>33</v>
      </c>
      <c r="T470" t="s">
        <v>34</v>
      </c>
      <c r="V470" t="s">
        <v>33</v>
      </c>
      <c r="W470" t="s">
        <v>34</v>
      </c>
      <c r="Y470" t="s">
        <v>33</v>
      </c>
      <c r="Z470" t="s">
        <v>34</v>
      </c>
      <c r="AA470" t="s">
        <v>1517</v>
      </c>
      <c r="AB470" t="s">
        <v>36</v>
      </c>
      <c r="AC470">
        <v>78758880</v>
      </c>
      <c r="AD470" t="s">
        <v>1518</v>
      </c>
      <c r="AE470" t="s">
        <v>1516</v>
      </c>
      <c r="AF470">
        <v>795990586</v>
      </c>
      <c r="AG470">
        <v>1297743</v>
      </c>
      <c r="AH470" t="s">
        <v>38</v>
      </c>
      <c r="AI470" t="s">
        <v>34</v>
      </c>
    </row>
    <row r="471" spans="1:35" x14ac:dyDescent="0.3">
      <c r="A471" s="1">
        <v>45307.885567129626</v>
      </c>
      <c r="B471">
        <v>8</v>
      </c>
      <c r="C471">
        <v>1</v>
      </c>
      <c r="D471" t="s">
        <v>26</v>
      </c>
      <c r="E471" t="s">
        <v>1519</v>
      </c>
      <c r="F471" t="s">
        <v>1520</v>
      </c>
      <c r="G471" t="s">
        <v>29</v>
      </c>
      <c r="H471" t="s">
        <v>1521</v>
      </c>
      <c r="I471">
        <v>0</v>
      </c>
      <c r="K471" t="s">
        <v>31</v>
      </c>
      <c r="L471" t="s">
        <v>32</v>
      </c>
      <c r="M471" t="s">
        <v>1519</v>
      </c>
      <c r="N471" t="s">
        <v>1520</v>
      </c>
      <c r="P471" t="s">
        <v>33</v>
      </c>
      <c r="Q471" t="s">
        <v>34</v>
      </c>
      <c r="S471" t="s">
        <v>33</v>
      </c>
      <c r="T471" t="s">
        <v>34</v>
      </c>
      <c r="V471" t="s">
        <v>33</v>
      </c>
      <c r="W471" t="s">
        <v>34</v>
      </c>
      <c r="Y471" t="s">
        <v>33</v>
      </c>
      <c r="Z471" t="s">
        <v>34</v>
      </c>
      <c r="AA471" t="s">
        <v>35</v>
      </c>
      <c r="AB471" t="s">
        <v>36</v>
      </c>
      <c r="AC471">
        <v>9049688</v>
      </c>
      <c r="AD471" t="s">
        <v>37</v>
      </c>
      <c r="AE471" t="s">
        <v>1520</v>
      </c>
      <c r="AF471">
        <v>85671469</v>
      </c>
      <c r="AG471">
        <v>1297744</v>
      </c>
      <c r="AH471" t="s">
        <v>38</v>
      </c>
      <c r="AI471" t="s">
        <v>34</v>
      </c>
    </row>
    <row r="472" spans="1:35" x14ac:dyDescent="0.3">
      <c r="A472" s="1">
        <v>45307.887916666667</v>
      </c>
      <c r="B472">
        <v>5</v>
      </c>
      <c r="C472">
        <v>1</v>
      </c>
      <c r="D472" t="s">
        <v>26</v>
      </c>
      <c r="E472" t="s">
        <v>1522</v>
      </c>
      <c r="F472" t="s">
        <v>1523</v>
      </c>
      <c r="G472" t="s">
        <v>41</v>
      </c>
      <c r="H472">
        <f>---0--5052</f>
        <v>5052</v>
      </c>
      <c r="I472">
        <v>0</v>
      </c>
      <c r="J472" t="s">
        <v>42</v>
      </c>
      <c r="K472" t="s">
        <v>43</v>
      </c>
      <c r="L472" t="s">
        <v>44</v>
      </c>
      <c r="M472" t="s">
        <v>1522</v>
      </c>
      <c r="N472" t="s">
        <v>1523</v>
      </c>
      <c r="P472" t="s">
        <v>33</v>
      </c>
      <c r="Q472" t="s">
        <v>34</v>
      </c>
      <c r="S472" t="s">
        <v>33</v>
      </c>
      <c r="T472" t="s">
        <v>34</v>
      </c>
      <c r="V472" t="s">
        <v>33</v>
      </c>
      <c r="W472" t="s">
        <v>34</v>
      </c>
      <c r="Y472" t="s">
        <v>33</v>
      </c>
      <c r="Z472" t="s">
        <v>34</v>
      </c>
      <c r="AA472" t="s">
        <v>703</v>
      </c>
      <c r="AB472" t="s">
        <v>36</v>
      </c>
      <c r="AC472">
        <v>78800834</v>
      </c>
      <c r="AD472" t="s">
        <v>108</v>
      </c>
      <c r="AE472" t="s">
        <v>1523</v>
      </c>
      <c r="AF472">
        <v>795990586</v>
      </c>
      <c r="AG472">
        <v>1297745</v>
      </c>
      <c r="AH472" t="s">
        <v>38</v>
      </c>
      <c r="AI472" t="s">
        <v>34</v>
      </c>
    </row>
    <row r="473" spans="1:35" x14ac:dyDescent="0.3">
      <c r="A473" s="1">
        <v>45307.893055555556</v>
      </c>
      <c r="B473">
        <v>7</v>
      </c>
      <c r="C473">
        <v>1</v>
      </c>
      <c r="D473" t="s">
        <v>26</v>
      </c>
      <c r="E473" t="s">
        <v>668</v>
      </c>
      <c r="F473" t="s">
        <v>669</v>
      </c>
      <c r="G473" t="s">
        <v>41</v>
      </c>
      <c r="H473">
        <f>---0--5898</f>
        <v>5898</v>
      </c>
      <c r="I473">
        <v>0</v>
      </c>
      <c r="J473" t="s">
        <v>42</v>
      </c>
      <c r="K473" t="s">
        <v>43</v>
      </c>
      <c r="L473" t="s">
        <v>44</v>
      </c>
      <c r="M473" t="s">
        <v>668</v>
      </c>
      <c r="N473" t="s">
        <v>669</v>
      </c>
      <c r="P473" t="s">
        <v>33</v>
      </c>
      <c r="Q473" t="s">
        <v>34</v>
      </c>
      <c r="S473" t="s">
        <v>33</v>
      </c>
      <c r="T473" t="s">
        <v>34</v>
      </c>
      <c r="V473" t="s">
        <v>33</v>
      </c>
      <c r="W473" t="s">
        <v>34</v>
      </c>
      <c r="Y473" t="s">
        <v>33</v>
      </c>
      <c r="Z473" t="s">
        <v>34</v>
      </c>
      <c r="AA473" t="s">
        <v>208</v>
      </c>
      <c r="AB473" t="s">
        <v>36</v>
      </c>
      <c r="AC473">
        <v>17305002</v>
      </c>
      <c r="AD473" t="s">
        <v>209</v>
      </c>
      <c r="AE473" t="s">
        <v>669</v>
      </c>
      <c r="AF473">
        <v>978632586</v>
      </c>
      <c r="AG473">
        <v>1297746</v>
      </c>
      <c r="AH473" t="s">
        <v>38</v>
      </c>
      <c r="AI473" t="s">
        <v>34</v>
      </c>
    </row>
    <row r="474" spans="1:35" x14ac:dyDescent="0.3">
      <c r="A474" s="1">
        <v>45307.893321759257</v>
      </c>
      <c r="B474">
        <v>5</v>
      </c>
      <c r="C474">
        <v>1</v>
      </c>
      <c r="D474" t="s">
        <v>26</v>
      </c>
      <c r="E474" t="s">
        <v>1524</v>
      </c>
      <c r="F474" t="s">
        <v>1525</v>
      </c>
      <c r="G474" t="s">
        <v>50</v>
      </c>
      <c r="H474" t="s">
        <v>1526</v>
      </c>
      <c r="I474">
        <v>0</v>
      </c>
      <c r="K474" t="s">
        <v>31</v>
      </c>
      <c r="L474" t="s">
        <v>32</v>
      </c>
      <c r="M474" t="s">
        <v>1524</v>
      </c>
      <c r="N474" t="s">
        <v>1525</v>
      </c>
      <c r="P474" t="s">
        <v>33</v>
      </c>
      <c r="Q474" t="s">
        <v>34</v>
      </c>
      <c r="S474" t="s">
        <v>33</v>
      </c>
      <c r="T474" t="s">
        <v>34</v>
      </c>
      <c r="V474" t="s">
        <v>33</v>
      </c>
      <c r="W474" t="s">
        <v>34</v>
      </c>
      <c r="Y474" t="s">
        <v>33</v>
      </c>
      <c r="Z474" t="s">
        <v>34</v>
      </c>
      <c r="AA474" t="s">
        <v>35</v>
      </c>
      <c r="AB474" t="s">
        <v>36</v>
      </c>
      <c r="AC474">
        <v>9152855</v>
      </c>
      <c r="AD474" t="s">
        <v>37</v>
      </c>
      <c r="AE474" t="s">
        <v>1525</v>
      </c>
      <c r="AF474">
        <v>85671469</v>
      </c>
      <c r="AG474">
        <v>1297747</v>
      </c>
      <c r="AH474" t="s">
        <v>38</v>
      </c>
      <c r="AI474" t="s">
        <v>34</v>
      </c>
    </row>
    <row r="475" spans="1:35" x14ac:dyDescent="0.3">
      <c r="A475" s="1">
        <v>45307.898078703707</v>
      </c>
      <c r="B475">
        <v>8</v>
      </c>
      <c r="C475">
        <v>1</v>
      </c>
      <c r="D475" t="s">
        <v>26</v>
      </c>
      <c r="E475" t="s">
        <v>1527</v>
      </c>
      <c r="F475" t="s">
        <v>1528</v>
      </c>
      <c r="G475" t="s">
        <v>73</v>
      </c>
      <c r="H475" t="s">
        <v>1529</v>
      </c>
      <c r="I475">
        <v>0</v>
      </c>
      <c r="K475" t="s">
        <v>31</v>
      </c>
      <c r="L475" t="s">
        <v>44</v>
      </c>
      <c r="M475" t="s">
        <v>1527</v>
      </c>
      <c r="N475" t="s">
        <v>1528</v>
      </c>
      <c r="P475" t="s">
        <v>33</v>
      </c>
      <c r="Q475" t="s">
        <v>34</v>
      </c>
      <c r="S475" t="s">
        <v>33</v>
      </c>
      <c r="T475" t="s">
        <v>34</v>
      </c>
      <c r="V475" t="s">
        <v>33</v>
      </c>
      <c r="W475" t="s">
        <v>34</v>
      </c>
      <c r="Y475" t="s">
        <v>33</v>
      </c>
      <c r="Z475" t="s">
        <v>34</v>
      </c>
      <c r="AA475" t="s">
        <v>76</v>
      </c>
      <c r="AB475" t="s">
        <v>36</v>
      </c>
      <c r="AC475">
        <v>846914</v>
      </c>
      <c r="AD475" t="s">
        <v>77</v>
      </c>
      <c r="AE475" t="s">
        <v>1528</v>
      </c>
      <c r="AF475">
        <v>870021815</v>
      </c>
      <c r="AG475">
        <v>1297748</v>
      </c>
      <c r="AH475" t="s">
        <v>78</v>
      </c>
      <c r="AI475" t="s">
        <v>34</v>
      </c>
    </row>
    <row r="476" spans="1:35" x14ac:dyDescent="0.3">
      <c r="A476" s="1">
        <v>45307.898229166669</v>
      </c>
      <c r="B476">
        <v>5</v>
      </c>
      <c r="C476">
        <v>1</v>
      </c>
      <c r="D476" t="s">
        <v>26</v>
      </c>
      <c r="E476" t="s">
        <v>1530</v>
      </c>
      <c r="F476" t="s">
        <v>1531</v>
      </c>
      <c r="G476" t="s">
        <v>50</v>
      </c>
      <c r="H476" t="s">
        <v>111</v>
      </c>
      <c r="I476">
        <v>0</v>
      </c>
      <c r="K476" t="s">
        <v>31</v>
      </c>
      <c r="L476" t="s">
        <v>32</v>
      </c>
      <c r="M476" t="s">
        <v>1530</v>
      </c>
      <c r="N476" t="s">
        <v>1531</v>
      </c>
      <c r="P476" t="s">
        <v>33</v>
      </c>
      <c r="Q476" t="s">
        <v>34</v>
      </c>
      <c r="S476" t="s">
        <v>33</v>
      </c>
      <c r="T476" t="s">
        <v>34</v>
      </c>
      <c r="V476" t="s">
        <v>33</v>
      </c>
      <c r="W476" t="s">
        <v>34</v>
      </c>
      <c r="Y476" t="s">
        <v>33</v>
      </c>
      <c r="Z476" t="s">
        <v>34</v>
      </c>
      <c r="AA476" t="s">
        <v>35</v>
      </c>
      <c r="AB476" t="s">
        <v>36</v>
      </c>
      <c r="AC476">
        <v>9222359</v>
      </c>
      <c r="AD476" t="s">
        <v>37</v>
      </c>
      <c r="AE476" t="s">
        <v>1531</v>
      </c>
      <c r="AF476">
        <v>85671469</v>
      </c>
      <c r="AG476">
        <v>1297749</v>
      </c>
      <c r="AH476" t="s">
        <v>99</v>
      </c>
      <c r="AI476" t="s">
        <v>34</v>
      </c>
    </row>
    <row r="477" spans="1:35" x14ac:dyDescent="0.3">
      <c r="A477" s="1">
        <v>45307.901377314818</v>
      </c>
      <c r="B477">
        <v>8</v>
      </c>
      <c r="C477">
        <v>1</v>
      </c>
      <c r="D477" t="s">
        <v>26</v>
      </c>
      <c r="E477" t="s">
        <v>1532</v>
      </c>
      <c r="F477" t="s">
        <v>1533</v>
      </c>
      <c r="G477" t="s">
        <v>131</v>
      </c>
      <c r="H477" t="s">
        <v>1534</v>
      </c>
      <c r="I477">
        <v>0</v>
      </c>
      <c r="K477" t="s">
        <v>31</v>
      </c>
      <c r="L477" t="s">
        <v>32</v>
      </c>
      <c r="M477" t="s">
        <v>1532</v>
      </c>
      <c r="N477" t="s">
        <v>1533</v>
      </c>
      <c r="P477" t="s">
        <v>33</v>
      </c>
      <c r="Q477" t="s">
        <v>34</v>
      </c>
      <c r="S477" t="s">
        <v>33</v>
      </c>
      <c r="T477" t="s">
        <v>34</v>
      </c>
      <c r="V477" t="s">
        <v>33</v>
      </c>
      <c r="W477" t="s">
        <v>34</v>
      </c>
      <c r="Y477" t="s">
        <v>33</v>
      </c>
      <c r="Z477" t="s">
        <v>34</v>
      </c>
      <c r="AA477" t="s">
        <v>35</v>
      </c>
      <c r="AB477" t="s">
        <v>36</v>
      </c>
      <c r="AC477">
        <v>9262147</v>
      </c>
      <c r="AD477" t="s">
        <v>37</v>
      </c>
      <c r="AE477" t="s">
        <v>1533</v>
      </c>
      <c r="AF477">
        <v>85671469</v>
      </c>
      <c r="AG477">
        <v>1297750</v>
      </c>
      <c r="AH477" t="s">
        <v>38</v>
      </c>
      <c r="AI477" t="s">
        <v>34</v>
      </c>
    </row>
    <row r="478" spans="1:35" x14ac:dyDescent="0.3">
      <c r="A478" s="1">
        <v>45307.901944444442</v>
      </c>
      <c r="B478">
        <v>6</v>
      </c>
      <c r="C478">
        <v>1</v>
      </c>
      <c r="D478" t="s">
        <v>26</v>
      </c>
      <c r="E478" t="s">
        <v>1535</v>
      </c>
      <c r="F478" t="s">
        <v>1536</v>
      </c>
      <c r="G478" t="s">
        <v>41</v>
      </c>
      <c r="H478">
        <f>---0--1522</f>
        <v>1522</v>
      </c>
      <c r="I478">
        <v>0</v>
      </c>
      <c r="J478" t="s">
        <v>42</v>
      </c>
      <c r="K478" t="s">
        <v>43</v>
      </c>
      <c r="L478" t="s">
        <v>44</v>
      </c>
      <c r="M478" t="s">
        <v>1535</v>
      </c>
      <c r="N478" t="s">
        <v>1536</v>
      </c>
      <c r="P478" t="s">
        <v>33</v>
      </c>
      <c r="Q478" t="s">
        <v>34</v>
      </c>
      <c r="S478" t="s">
        <v>33</v>
      </c>
      <c r="T478" t="s">
        <v>34</v>
      </c>
      <c r="V478" t="s">
        <v>33</v>
      </c>
      <c r="W478" t="s">
        <v>34</v>
      </c>
      <c r="Y478" t="s">
        <v>33</v>
      </c>
      <c r="Z478" t="s">
        <v>34</v>
      </c>
      <c r="AA478" t="s">
        <v>666</v>
      </c>
      <c r="AB478" t="s">
        <v>36</v>
      </c>
      <c r="AC478">
        <v>9265675</v>
      </c>
      <c r="AD478" t="s">
        <v>138</v>
      </c>
      <c r="AE478" t="s">
        <v>1536</v>
      </c>
      <c r="AF478">
        <v>85671469</v>
      </c>
      <c r="AG478">
        <v>1297751</v>
      </c>
      <c r="AH478" t="s">
        <v>38</v>
      </c>
      <c r="AI478" t="s">
        <v>34</v>
      </c>
    </row>
    <row r="479" spans="1:35" x14ac:dyDescent="0.3">
      <c r="A479" s="1">
        <v>45307.913553240738</v>
      </c>
      <c r="B479">
        <v>8</v>
      </c>
      <c r="C479">
        <v>1</v>
      </c>
      <c r="D479" t="s">
        <v>26</v>
      </c>
      <c r="E479" t="s">
        <v>684</v>
      </c>
      <c r="F479" t="s">
        <v>685</v>
      </c>
      <c r="G479" t="s">
        <v>90</v>
      </c>
      <c r="H479" t="s">
        <v>1537</v>
      </c>
      <c r="I479">
        <v>0</v>
      </c>
      <c r="K479" t="s">
        <v>31</v>
      </c>
      <c r="L479" t="s">
        <v>32</v>
      </c>
      <c r="M479" t="s">
        <v>684</v>
      </c>
      <c r="N479" t="s">
        <v>685</v>
      </c>
      <c r="P479" t="s">
        <v>33</v>
      </c>
      <c r="Q479" t="s">
        <v>34</v>
      </c>
      <c r="S479" t="s">
        <v>33</v>
      </c>
      <c r="T479" t="s">
        <v>34</v>
      </c>
      <c r="V479" t="s">
        <v>33</v>
      </c>
      <c r="W479" t="s">
        <v>34</v>
      </c>
      <c r="Y479" t="s">
        <v>33</v>
      </c>
      <c r="Z479" t="s">
        <v>34</v>
      </c>
      <c r="AA479" t="s">
        <v>92</v>
      </c>
      <c r="AB479" t="s">
        <v>36</v>
      </c>
      <c r="AC479">
        <v>46754824</v>
      </c>
      <c r="AD479" t="s">
        <v>93</v>
      </c>
      <c r="AE479" t="s">
        <v>685</v>
      </c>
      <c r="AF479">
        <v>9978044714</v>
      </c>
      <c r="AG479">
        <v>1297752</v>
      </c>
      <c r="AH479" t="s">
        <v>506</v>
      </c>
      <c r="AI479" t="s">
        <v>34</v>
      </c>
    </row>
    <row r="480" spans="1:35" x14ac:dyDescent="0.3">
      <c r="A480" s="1">
        <v>45307.917847222219</v>
      </c>
      <c r="B480">
        <v>8</v>
      </c>
      <c r="C480">
        <v>1</v>
      </c>
      <c r="D480" t="s">
        <v>26</v>
      </c>
      <c r="E480" t="s">
        <v>1538</v>
      </c>
      <c r="F480" t="s">
        <v>1539</v>
      </c>
      <c r="G480" t="s">
        <v>29</v>
      </c>
      <c r="H480" t="s">
        <v>253</v>
      </c>
      <c r="I480">
        <v>0</v>
      </c>
      <c r="K480" t="s">
        <v>31</v>
      </c>
      <c r="L480" t="s">
        <v>32</v>
      </c>
      <c r="M480" t="s">
        <v>1538</v>
      </c>
      <c r="N480" t="s">
        <v>1539</v>
      </c>
      <c r="P480" t="s">
        <v>33</v>
      </c>
      <c r="Q480" t="s">
        <v>34</v>
      </c>
      <c r="S480" t="s">
        <v>33</v>
      </c>
      <c r="T480" t="s">
        <v>34</v>
      </c>
      <c r="V480" t="s">
        <v>33</v>
      </c>
      <c r="W480" t="s">
        <v>34</v>
      </c>
      <c r="Y480" t="s">
        <v>33</v>
      </c>
      <c r="Z480" t="s">
        <v>34</v>
      </c>
      <c r="AA480" t="s">
        <v>35</v>
      </c>
      <c r="AB480" t="s">
        <v>36</v>
      </c>
      <c r="AC480">
        <v>9449333</v>
      </c>
      <c r="AD480" t="s">
        <v>37</v>
      </c>
      <c r="AE480" t="s">
        <v>1539</v>
      </c>
      <c r="AF480">
        <v>85671469</v>
      </c>
      <c r="AG480">
        <v>1297753</v>
      </c>
      <c r="AH480" t="s">
        <v>38</v>
      </c>
      <c r="AI480" t="s">
        <v>34</v>
      </c>
    </row>
    <row r="481" spans="1:35" x14ac:dyDescent="0.3">
      <c r="A481" s="1">
        <v>45307.923657407409</v>
      </c>
      <c r="B481">
        <v>8</v>
      </c>
      <c r="C481">
        <v>1</v>
      </c>
      <c r="D481" t="s">
        <v>26</v>
      </c>
      <c r="E481" t="s">
        <v>1540</v>
      </c>
      <c r="F481" t="s">
        <v>1541</v>
      </c>
      <c r="G481" t="s">
        <v>50</v>
      </c>
      <c r="H481" t="s">
        <v>1542</v>
      </c>
      <c r="I481">
        <v>0</v>
      </c>
      <c r="K481" t="s">
        <v>31</v>
      </c>
      <c r="L481" t="s">
        <v>32</v>
      </c>
      <c r="M481" t="s">
        <v>1540</v>
      </c>
      <c r="N481" t="s">
        <v>1541</v>
      </c>
      <c r="P481" t="s">
        <v>33</v>
      </c>
      <c r="Q481" t="s">
        <v>34</v>
      </c>
      <c r="S481" t="s">
        <v>33</v>
      </c>
      <c r="T481" t="s">
        <v>34</v>
      </c>
      <c r="V481" t="s">
        <v>33</v>
      </c>
      <c r="W481" t="s">
        <v>34</v>
      </c>
      <c r="Y481" t="s">
        <v>33</v>
      </c>
      <c r="Z481" t="s">
        <v>34</v>
      </c>
      <c r="AA481" t="s">
        <v>35</v>
      </c>
      <c r="AB481" t="s">
        <v>36</v>
      </c>
      <c r="AC481">
        <v>9513033</v>
      </c>
      <c r="AD481" t="s">
        <v>37</v>
      </c>
      <c r="AE481" t="s">
        <v>1541</v>
      </c>
      <c r="AF481">
        <v>85671469</v>
      </c>
      <c r="AG481">
        <v>1297754</v>
      </c>
      <c r="AH481" t="s">
        <v>497</v>
      </c>
      <c r="AI481" t="s">
        <v>34</v>
      </c>
    </row>
    <row r="482" spans="1:35" x14ac:dyDescent="0.3">
      <c r="A482" s="1">
        <v>45307.924490740741</v>
      </c>
      <c r="B482">
        <v>5</v>
      </c>
      <c r="C482">
        <v>1</v>
      </c>
      <c r="D482" t="s">
        <v>26</v>
      </c>
      <c r="E482" t="s">
        <v>1543</v>
      </c>
      <c r="F482" t="s">
        <v>1544</v>
      </c>
      <c r="G482" t="s">
        <v>90</v>
      </c>
      <c r="H482" t="s">
        <v>91</v>
      </c>
      <c r="I482">
        <v>0</v>
      </c>
      <c r="K482" t="s">
        <v>31</v>
      </c>
      <c r="L482" t="s">
        <v>32</v>
      </c>
      <c r="M482" t="s">
        <v>1543</v>
      </c>
      <c r="N482" t="s">
        <v>1544</v>
      </c>
      <c r="P482" t="s">
        <v>33</v>
      </c>
      <c r="Q482" t="s">
        <v>34</v>
      </c>
      <c r="S482" t="s">
        <v>33</v>
      </c>
      <c r="T482" t="s">
        <v>34</v>
      </c>
      <c r="V482" t="s">
        <v>33</v>
      </c>
      <c r="W482" t="s">
        <v>34</v>
      </c>
      <c r="Y482" t="s">
        <v>33</v>
      </c>
      <c r="Z482" t="s">
        <v>34</v>
      </c>
      <c r="AA482" t="s">
        <v>92</v>
      </c>
      <c r="AB482" t="s">
        <v>36</v>
      </c>
      <c r="AC482">
        <v>58295740</v>
      </c>
      <c r="AD482" t="s">
        <v>93</v>
      </c>
      <c r="AE482" t="s">
        <v>1544</v>
      </c>
      <c r="AF482">
        <v>9978044714</v>
      </c>
      <c r="AG482">
        <v>1297755</v>
      </c>
      <c r="AH482" t="s">
        <v>806</v>
      </c>
      <c r="AI482" t="s">
        <v>34</v>
      </c>
    </row>
    <row r="483" spans="1:35" x14ac:dyDescent="0.3">
      <c r="A483" s="1">
        <v>45307.927835648145</v>
      </c>
      <c r="B483">
        <v>5</v>
      </c>
      <c r="C483">
        <v>1</v>
      </c>
      <c r="D483" t="s">
        <v>26</v>
      </c>
      <c r="E483" t="s">
        <v>1545</v>
      </c>
      <c r="F483" t="s">
        <v>1546</v>
      </c>
      <c r="G483" t="s">
        <v>41</v>
      </c>
      <c r="H483">
        <f>---0--7966</f>
        <v>7966</v>
      </c>
      <c r="I483">
        <v>0</v>
      </c>
      <c r="J483" t="s">
        <v>42</v>
      </c>
      <c r="K483" t="s">
        <v>43</v>
      </c>
      <c r="L483" t="s">
        <v>1547</v>
      </c>
      <c r="M483" t="s">
        <v>1548</v>
      </c>
      <c r="N483" t="s">
        <v>1549</v>
      </c>
      <c r="O483" t="s">
        <v>44</v>
      </c>
      <c r="P483" t="s">
        <v>1550</v>
      </c>
      <c r="Q483" t="s">
        <v>1551</v>
      </c>
      <c r="S483" t="s">
        <v>33</v>
      </c>
      <c r="T483" t="s">
        <v>34</v>
      </c>
      <c r="V483" t="s">
        <v>33</v>
      </c>
      <c r="W483" t="s">
        <v>34</v>
      </c>
      <c r="Y483" t="s">
        <v>33</v>
      </c>
      <c r="Z483" t="s">
        <v>34</v>
      </c>
      <c r="AA483" t="s">
        <v>686</v>
      </c>
      <c r="AB483" t="s">
        <v>36</v>
      </c>
      <c r="AC483">
        <v>30011592</v>
      </c>
      <c r="AD483" t="s">
        <v>652</v>
      </c>
      <c r="AE483" t="s">
        <v>1551</v>
      </c>
      <c r="AF483">
        <v>76598102</v>
      </c>
      <c r="AG483">
        <v>1297756</v>
      </c>
      <c r="AH483" t="s">
        <v>112</v>
      </c>
      <c r="AI483" t="s">
        <v>34</v>
      </c>
    </row>
    <row r="484" spans="1:35" x14ac:dyDescent="0.3">
      <c r="A484" s="1">
        <v>45307.932326388887</v>
      </c>
      <c r="B484">
        <v>7</v>
      </c>
      <c r="C484">
        <v>1</v>
      </c>
      <c r="D484" t="s">
        <v>26</v>
      </c>
      <c r="E484" t="s">
        <v>1552</v>
      </c>
      <c r="F484" t="s">
        <v>1553</v>
      </c>
      <c r="G484" t="s">
        <v>41</v>
      </c>
      <c r="H484">
        <f>---0--9038</f>
        <v>9038</v>
      </c>
      <c r="I484">
        <v>0</v>
      </c>
      <c r="J484" t="s">
        <v>42</v>
      </c>
      <c r="K484" t="s">
        <v>43</v>
      </c>
      <c r="L484" t="s">
        <v>44</v>
      </c>
      <c r="M484" t="s">
        <v>1552</v>
      </c>
      <c r="N484" t="s">
        <v>1553</v>
      </c>
      <c r="P484" t="s">
        <v>33</v>
      </c>
      <c r="Q484" t="s">
        <v>34</v>
      </c>
      <c r="S484" t="s">
        <v>33</v>
      </c>
      <c r="T484" t="s">
        <v>34</v>
      </c>
      <c r="V484" t="s">
        <v>33</v>
      </c>
      <c r="W484" t="s">
        <v>34</v>
      </c>
      <c r="Y484" t="s">
        <v>33</v>
      </c>
      <c r="Z484" t="s">
        <v>34</v>
      </c>
      <c r="AA484" t="s">
        <v>81</v>
      </c>
      <c r="AB484" t="s">
        <v>36</v>
      </c>
      <c r="AC484">
        <v>85641603</v>
      </c>
      <c r="AD484" t="s">
        <v>82</v>
      </c>
      <c r="AE484" t="s">
        <v>1553</v>
      </c>
      <c r="AF484">
        <v>156704864</v>
      </c>
      <c r="AG484">
        <v>1297757</v>
      </c>
      <c r="AH484" t="s">
        <v>38</v>
      </c>
      <c r="AI484" t="s">
        <v>34</v>
      </c>
    </row>
    <row r="485" spans="1:35" x14ac:dyDescent="0.3">
      <c r="A485" s="1">
        <v>45307.932488425926</v>
      </c>
      <c r="B485">
        <v>4</v>
      </c>
      <c r="C485">
        <v>1</v>
      </c>
      <c r="D485" t="s">
        <v>26</v>
      </c>
      <c r="E485" t="s">
        <v>1554</v>
      </c>
      <c r="F485" t="s">
        <v>1555</v>
      </c>
      <c r="G485" t="s">
        <v>41</v>
      </c>
      <c r="H485">
        <f>---0--4763</f>
        <v>4763</v>
      </c>
      <c r="I485">
        <v>0</v>
      </c>
      <c r="J485" t="s">
        <v>42</v>
      </c>
      <c r="K485" t="s">
        <v>43</v>
      </c>
      <c r="L485" t="s">
        <v>44</v>
      </c>
      <c r="M485" t="s">
        <v>1554</v>
      </c>
      <c r="N485" t="s">
        <v>1555</v>
      </c>
      <c r="P485" t="s">
        <v>33</v>
      </c>
      <c r="Q485" t="s">
        <v>34</v>
      </c>
      <c r="S485" t="s">
        <v>33</v>
      </c>
      <c r="T485" t="s">
        <v>34</v>
      </c>
      <c r="V485" t="s">
        <v>33</v>
      </c>
      <c r="W485" t="s">
        <v>34</v>
      </c>
      <c r="Y485" t="s">
        <v>33</v>
      </c>
      <c r="Z485" t="s">
        <v>34</v>
      </c>
      <c r="AA485" t="s">
        <v>166</v>
      </c>
      <c r="AB485" t="s">
        <v>36</v>
      </c>
      <c r="AC485">
        <v>9611157</v>
      </c>
      <c r="AD485" t="s">
        <v>62</v>
      </c>
      <c r="AE485" t="s">
        <v>1555</v>
      </c>
      <c r="AF485">
        <v>85671469</v>
      </c>
      <c r="AG485">
        <v>1297758</v>
      </c>
      <c r="AH485" t="s">
        <v>1556</v>
      </c>
      <c r="AI485" t="s">
        <v>34</v>
      </c>
    </row>
    <row r="486" spans="1:35" x14ac:dyDescent="0.3">
      <c r="A486" s="1">
        <v>45307.94158564815</v>
      </c>
      <c r="B486">
        <v>8</v>
      </c>
      <c r="C486">
        <v>1</v>
      </c>
      <c r="D486" t="s">
        <v>26</v>
      </c>
      <c r="E486" t="s">
        <v>1557</v>
      </c>
      <c r="F486" t="s">
        <v>1558</v>
      </c>
      <c r="G486" t="s">
        <v>50</v>
      </c>
      <c r="H486" t="s">
        <v>1559</v>
      </c>
      <c r="I486">
        <v>0</v>
      </c>
      <c r="K486" t="s">
        <v>31</v>
      </c>
      <c r="L486" t="s">
        <v>32</v>
      </c>
      <c r="M486" t="s">
        <v>1557</v>
      </c>
      <c r="N486" t="s">
        <v>1558</v>
      </c>
      <c r="P486" t="s">
        <v>33</v>
      </c>
      <c r="Q486" t="s">
        <v>34</v>
      </c>
      <c r="S486" t="s">
        <v>33</v>
      </c>
      <c r="T486" t="s">
        <v>34</v>
      </c>
      <c r="V486" t="s">
        <v>33</v>
      </c>
      <c r="W486" t="s">
        <v>34</v>
      </c>
      <c r="Y486" t="s">
        <v>33</v>
      </c>
      <c r="Z486" t="s">
        <v>34</v>
      </c>
      <c r="AA486" t="s">
        <v>35</v>
      </c>
      <c r="AB486" t="s">
        <v>36</v>
      </c>
      <c r="AC486">
        <v>9699733</v>
      </c>
      <c r="AD486" t="s">
        <v>37</v>
      </c>
      <c r="AE486" t="s">
        <v>1558</v>
      </c>
      <c r="AF486">
        <v>85671469</v>
      </c>
      <c r="AG486">
        <v>1297759</v>
      </c>
      <c r="AH486" t="s">
        <v>247</v>
      </c>
      <c r="AI486" t="s">
        <v>34</v>
      </c>
    </row>
    <row r="487" spans="1:35" x14ac:dyDescent="0.3">
      <c r="A487" s="1">
        <v>45307.942210648151</v>
      </c>
      <c r="B487">
        <v>5</v>
      </c>
      <c r="C487">
        <v>1</v>
      </c>
      <c r="D487" t="s">
        <v>26</v>
      </c>
      <c r="E487" t="s">
        <v>1560</v>
      </c>
      <c r="F487" t="s">
        <v>1561</v>
      </c>
      <c r="G487" t="s">
        <v>50</v>
      </c>
      <c r="H487" t="s">
        <v>1562</v>
      </c>
      <c r="I487">
        <v>0</v>
      </c>
      <c r="K487" t="s">
        <v>31</v>
      </c>
      <c r="L487" t="s">
        <v>32</v>
      </c>
      <c r="M487" t="s">
        <v>1560</v>
      </c>
      <c r="N487" t="s">
        <v>1561</v>
      </c>
      <c r="P487" t="s">
        <v>33</v>
      </c>
      <c r="Q487" t="s">
        <v>34</v>
      </c>
      <c r="S487" t="s">
        <v>33</v>
      </c>
      <c r="T487" t="s">
        <v>34</v>
      </c>
      <c r="V487" t="s">
        <v>33</v>
      </c>
      <c r="W487" t="s">
        <v>34</v>
      </c>
      <c r="Y487" t="s">
        <v>33</v>
      </c>
      <c r="Z487" t="s">
        <v>34</v>
      </c>
      <c r="AA487" t="s">
        <v>35</v>
      </c>
      <c r="AB487" t="s">
        <v>36</v>
      </c>
      <c r="AC487">
        <v>9721901</v>
      </c>
      <c r="AD487" t="s">
        <v>37</v>
      </c>
      <c r="AE487" t="s">
        <v>1561</v>
      </c>
      <c r="AF487">
        <v>85671469</v>
      </c>
      <c r="AG487">
        <v>1297760</v>
      </c>
      <c r="AH487" t="s">
        <v>38</v>
      </c>
      <c r="AI487" t="s">
        <v>34</v>
      </c>
    </row>
    <row r="488" spans="1:35" x14ac:dyDescent="0.3">
      <c r="A488" s="1">
        <v>45307.947152777779</v>
      </c>
      <c r="B488">
        <v>8</v>
      </c>
      <c r="C488">
        <v>1</v>
      </c>
      <c r="D488" t="s">
        <v>26</v>
      </c>
      <c r="E488" t="s">
        <v>1563</v>
      </c>
      <c r="F488" t="s">
        <v>1564</v>
      </c>
      <c r="G488" t="s">
        <v>41</v>
      </c>
      <c r="H488">
        <f>---0--2568</f>
        <v>2568</v>
      </c>
      <c r="I488">
        <v>0</v>
      </c>
      <c r="J488" t="s">
        <v>42</v>
      </c>
      <c r="K488" t="s">
        <v>43</v>
      </c>
      <c r="L488" t="s">
        <v>202</v>
      </c>
      <c r="M488" t="s">
        <v>1563</v>
      </c>
      <c r="N488" t="s">
        <v>1564</v>
      </c>
      <c r="P488" t="s">
        <v>33</v>
      </c>
      <c r="Q488" t="s">
        <v>34</v>
      </c>
      <c r="S488" t="s">
        <v>33</v>
      </c>
      <c r="T488" t="s">
        <v>34</v>
      </c>
      <c r="V488" t="s">
        <v>33</v>
      </c>
      <c r="W488" t="s">
        <v>34</v>
      </c>
      <c r="Y488" t="s">
        <v>33</v>
      </c>
      <c r="Z488" t="s">
        <v>34</v>
      </c>
      <c r="AB488" t="s">
        <v>36</v>
      </c>
      <c r="AE488" t="s">
        <v>34</v>
      </c>
      <c r="AG488">
        <v>1297761</v>
      </c>
      <c r="AH488" t="s">
        <v>38</v>
      </c>
      <c r="AI488" t="s">
        <v>34</v>
      </c>
    </row>
    <row r="489" spans="1:35" x14ac:dyDescent="0.3">
      <c r="A489" s="1">
        <v>45307.951053240744</v>
      </c>
      <c r="B489">
        <v>5</v>
      </c>
      <c r="C489">
        <v>1</v>
      </c>
      <c r="D489" t="s">
        <v>26</v>
      </c>
      <c r="E489" t="s">
        <v>1565</v>
      </c>
      <c r="F489" t="s">
        <v>1566</v>
      </c>
      <c r="G489" t="s">
        <v>73</v>
      </c>
      <c r="H489" t="s">
        <v>97</v>
      </c>
      <c r="I489">
        <v>0</v>
      </c>
      <c r="J489" t="s">
        <v>98</v>
      </c>
      <c r="K489" t="s">
        <v>31</v>
      </c>
      <c r="L489" t="s">
        <v>44</v>
      </c>
      <c r="M489" t="s">
        <v>1565</v>
      </c>
      <c r="N489" t="s">
        <v>1566</v>
      </c>
      <c r="P489" t="s">
        <v>33</v>
      </c>
      <c r="Q489" t="s">
        <v>34</v>
      </c>
      <c r="S489" t="s">
        <v>33</v>
      </c>
      <c r="T489" t="s">
        <v>34</v>
      </c>
      <c r="V489" t="s">
        <v>33</v>
      </c>
      <c r="W489" t="s">
        <v>34</v>
      </c>
      <c r="Y489" t="s">
        <v>33</v>
      </c>
      <c r="Z489" t="s">
        <v>34</v>
      </c>
      <c r="AA489" t="s">
        <v>76</v>
      </c>
      <c r="AB489" t="s">
        <v>36</v>
      </c>
      <c r="AC489">
        <v>676581</v>
      </c>
      <c r="AD489" t="s">
        <v>77</v>
      </c>
      <c r="AE489" t="s">
        <v>1566</v>
      </c>
      <c r="AF489">
        <v>870021815</v>
      </c>
      <c r="AG489">
        <v>1297762</v>
      </c>
      <c r="AH489" t="s">
        <v>497</v>
      </c>
      <c r="AI489" t="s">
        <v>34</v>
      </c>
    </row>
    <row r="490" spans="1:35" x14ac:dyDescent="0.3">
      <c r="A490" s="1">
        <v>45307.951342592591</v>
      </c>
      <c r="B490">
        <v>8</v>
      </c>
      <c r="C490">
        <v>1</v>
      </c>
      <c r="D490" t="s">
        <v>26</v>
      </c>
      <c r="E490" t="s">
        <v>1567</v>
      </c>
      <c r="F490" t="s">
        <v>1568</v>
      </c>
      <c r="G490" t="s">
        <v>73</v>
      </c>
      <c r="H490" t="s">
        <v>74</v>
      </c>
      <c r="I490">
        <v>0</v>
      </c>
      <c r="J490" t="s">
        <v>75</v>
      </c>
      <c r="K490" t="s">
        <v>31</v>
      </c>
      <c r="L490" t="s">
        <v>44</v>
      </c>
      <c r="M490" t="s">
        <v>1567</v>
      </c>
      <c r="N490" t="s">
        <v>1568</v>
      </c>
      <c r="P490" t="s">
        <v>33</v>
      </c>
      <c r="Q490" t="s">
        <v>34</v>
      </c>
      <c r="S490" t="s">
        <v>33</v>
      </c>
      <c r="T490" t="s">
        <v>34</v>
      </c>
      <c r="V490" t="s">
        <v>33</v>
      </c>
      <c r="W490" t="s">
        <v>34</v>
      </c>
      <c r="Y490" t="s">
        <v>33</v>
      </c>
      <c r="Z490" t="s">
        <v>34</v>
      </c>
      <c r="AA490" t="s">
        <v>76</v>
      </c>
      <c r="AB490" t="s">
        <v>36</v>
      </c>
      <c r="AC490">
        <v>707410</v>
      </c>
      <c r="AD490" t="s">
        <v>77</v>
      </c>
      <c r="AE490" t="s">
        <v>1568</v>
      </c>
      <c r="AF490">
        <v>870021815</v>
      </c>
      <c r="AG490">
        <v>1297763</v>
      </c>
      <c r="AH490" t="s">
        <v>497</v>
      </c>
      <c r="AI490" t="s">
        <v>34</v>
      </c>
    </row>
    <row r="491" spans="1:35" x14ac:dyDescent="0.3">
      <c r="A491" s="1">
        <v>45307.953287037039</v>
      </c>
      <c r="B491">
        <v>8</v>
      </c>
      <c r="C491">
        <v>1</v>
      </c>
      <c r="D491" t="s">
        <v>26</v>
      </c>
      <c r="E491" t="s">
        <v>1569</v>
      </c>
      <c r="F491" t="s">
        <v>1570</v>
      </c>
      <c r="G491" t="s">
        <v>73</v>
      </c>
      <c r="H491" t="s">
        <v>1571</v>
      </c>
      <c r="I491">
        <v>0</v>
      </c>
      <c r="J491" t="s">
        <v>1572</v>
      </c>
      <c r="K491" t="s">
        <v>31</v>
      </c>
      <c r="L491" t="s">
        <v>44</v>
      </c>
      <c r="M491" t="s">
        <v>1569</v>
      </c>
      <c r="N491" t="s">
        <v>1570</v>
      </c>
      <c r="P491" t="s">
        <v>33</v>
      </c>
      <c r="Q491" t="s">
        <v>34</v>
      </c>
      <c r="S491" t="s">
        <v>33</v>
      </c>
      <c r="T491" t="s">
        <v>34</v>
      </c>
      <c r="V491" t="s">
        <v>33</v>
      </c>
      <c r="W491" t="s">
        <v>34</v>
      </c>
      <c r="Y491" t="s">
        <v>33</v>
      </c>
      <c r="Z491" t="s">
        <v>34</v>
      </c>
      <c r="AA491" t="s">
        <v>76</v>
      </c>
      <c r="AB491" t="s">
        <v>36</v>
      </c>
      <c r="AC491">
        <v>499706</v>
      </c>
      <c r="AD491" t="s">
        <v>77</v>
      </c>
      <c r="AE491" t="s">
        <v>1570</v>
      </c>
      <c r="AF491">
        <v>870021815</v>
      </c>
      <c r="AG491">
        <v>1297764</v>
      </c>
      <c r="AH491" t="s">
        <v>279</v>
      </c>
      <c r="AI491" t="s">
        <v>34</v>
      </c>
    </row>
    <row r="492" spans="1:35" x14ac:dyDescent="0.3">
      <c r="A492" s="1">
        <v>45307.960335648146</v>
      </c>
      <c r="B492">
        <v>8</v>
      </c>
      <c r="C492">
        <v>1</v>
      </c>
      <c r="D492" t="s">
        <v>26</v>
      </c>
      <c r="E492" t="s">
        <v>1573</v>
      </c>
      <c r="F492" t="s">
        <v>1574</v>
      </c>
      <c r="G492" t="s">
        <v>142</v>
      </c>
      <c r="H492" t="s">
        <v>149</v>
      </c>
      <c r="I492">
        <v>0</v>
      </c>
      <c r="K492" t="s">
        <v>31</v>
      </c>
      <c r="L492" t="s">
        <v>32</v>
      </c>
      <c r="M492" t="s">
        <v>1573</v>
      </c>
      <c r="N492" t="s">
        <v>1574</v>
      </c>
      <c r="P492" t="s">
        <v>33</v>
      </c>
      <c r="Q492" t="s">
        <v>34</v>
      </c>
      <c r="S492" t="s">
        <v>33</v>
      </c>
      <c r="T492" t="s">
        <v>34</v>
      </c>
      <c r="V492" t="s">
        <v>33</v>
      </c>
      <c r="W492" t="s">
        <v>34</v>
      </c>
      <c r="Y492" t="s">
        <v>33</v>
      </c>
      <c r="Z492" t="s">
        <v>34</v>
      </c>
      <c r="AA492" t="s">
        <v>35</v>
      </c>
      <c r="AB492" t="s">
        <v>36</v>
      </c>
      <c r="AC492">
        <v>9879621</v>
      </c>
      <c r="AD492" t="s">
        <v>37</v>
      </c>
      <c r="AE492" t="s">
        <v>1574</v>
      </c>
      <c r="AF492">
        <v>85671469</v>
      </c>
      <c r="AG492">
        <v>1297765</v>
      </c>
      <c r="AH492" t="s">
        <v>806</v>
      </c>
      <c r="AI492" t="s">
        <v>34</v>
      </c>
    </row>
    <row r="493" spans="1:35" x14ac:dyDescent="0.3">
      <c r="A493" s="1">
        <v>45307.962777777779</v>
      </c>
      <c r="B493">
        <v>7</v>
      </c>
      <c r="C493">
        <v>1</v>
      </c>
      <c r="D493" t="s">
        <v>26</v>
      </c>
      <c r="E493" t="s">
        <v>1575</v>
      </c>
      <c r="F493" t="s">
        <v>1576</v>
      </c>
      <c r="G493" t="s">
        <v>41</v>
      </c>
      <c r="H493">
        <f>---0--457</f>
        <v>457</v>
      </c>
      <c r="I493">
        <v>0</v>
      </c>
      <c r="J493" t="s">
        <v>42</v>
      </c>
      <c r="K493" t="s">
        <v>43</v>
      </c>
      <c r="L493" t="s">
        <v>44</v>
      </c>
      <c r="M493" t="s">
        <v>1575</v>
      </c>
      <c r="N493" t="s">
        <v>1576</v>
      </c>
      <c r="P493" t="s">
        <v>33</v>
      </c>
      <c r="Q493" t="s">
        <v>34</v>
      </c>
      <c r="S493" t="s">
        <v>33</v>
      </c>
      <c r="T493" t="s">
        <v>34</v>
      </c>
      <c r="V493" t="s">
        <v>33</v>
      </c>
      <c r="W493" t="s">
        <v>34</v>
      </c>
      <c r="Y493" t="s">
        <v>33</v>
      </c>
      <c r="Z493" t="s">
        <v>34</v>
      </c>
      <c r="AA493" t="s">
        <v>1577</v>
      </c>
      <c r="AB493" t="s">
        <v>36</v>
      </c>
      <c r="AC493">
        <v>29800000</v>
      </c>
      <c r="AD493" t="s">
        <v>1234</v>
      </c>
      <c r="AE493" t="s">
        <v>1576</v>
      </c>
      <c r="AF493">
        <v>978632586</v>
      </c>
      <c r="AG493">
        <v>1297766</v>
      </c>
      <c r="AH493" t="s">
        <v>1578</v>
      </c>
      <c r="AI493" t="s">
        <v>34</v>
      </c>
    </row>
    <row r="494" spans="1:35" x14ac:dyDescent="0.3">
      <c r="A494" s="1">
        <v>45307.968900462962</v>
      </c>
      <c r="B494">
        <v>5</v>
      </c>
      <c r="C494">
        <v>1</v>
      </c>
      <c r="D494" t="s">
        <v>26</v>
      </c>
      <c r="E494" t="s">
        <v>1579</v>
      </c>
      <c r="F494" t="s">
        <v>1580</v>
      </c>
      <c r="G494" t="s">
        <v>41</v>
      </c>
      <c r="H494">
        <f>---0--481</f>
        <v>481</v>
      </c>
      <c r="I494">
        <v>0</v>
      </c>
      <c r="J494" t="s">
        <v>42</v>
      </c>
      <c r="K494" t="s">
        <v>43</v>
      </c>
      <c r="L494" t="s">
        <v>44</v>
      </c>
      <c r="M494" t="s">
        <v>1579</v>
      </c>
      <c r="N494" t="s">
        <v>1580</v>
      </c>
      <c r="P494" t="s">
        <v>33</v>
      </c>
      <c r="Q494" t="s">
        <v>34</v>
      </c>
      <c r="S494" t="s">
        <v>33</v>
      </c>
      <c r="T494" t="s">
        <v>34</v>
      </c>
      <c r="V494" t="s">
        <v>33</v>
      </c>
      <c r="W494" t="s">
        <v>34</v>
      </c>
      <c r="Y494" t="s">
        <v>33</v>
      </c>
      <c r="Z494" t="s">
        <v>34</v>
      </c>
      <c r="AA494" t="s">
        <v>1010</v>
      </c>
      <c r="AB494" t="s">
        <v>36</v>
      </c>
      <c r="AC494">
        <v>9957266</v>
      </c>
      <c r="AD494" t="s">
        <v>138</v>
      </c>
      <c r="AE494" t="s">
        <v>1580</v>
      </c>
      <c r="AF494">
        <v>85671469</v>
      </c>
      <c r="AG494">
        <v>1297767</v>
      </c>
      <c r="AH494" t="s">
        <v>38</v>
      </c>
      <c r="AI494" t="s">
        <v>34</v>
      </c>
    </row>
    <row r="495" spans="1:35" x14ac:dyDescent="0.3">
      <c r="A495" s="1">
        <v>45307.976284722223</v>
      </c>
      <c r="B495">
        <v>5</v>
      </c>
      <c r="C495">
        <v>1</v>
      </c>
      <c r="D495" t="s">
        <v>26</v>
      </c>
      <c r="E495" t="s">
        <v>1581</v>
      </c>
      <c r="F495" t="s">
        <v>1582</v>
      </c>
      <c r="G495" t="s">
        <v>73</v>
      </c>
      <c r="H495" t="s">
        <v>1583</v>
      </c>
      <c r="I495">
        <v>0</v>
      </c>
      <c r="J495" t="s">
        <v>1584</v>
      </c>
      <c r="K495" t="s">
        <v>31</v>
      </c>
      <c r="L495" t="s">
        <v>44</v>
      </c>
      <c r="M495" t="s">
        <v>1581</v>
      </c>
      <c r="N495" t="s">
        <v>1582</v>
      </c>
      <c r="P495" t="s">
        <v>33</v>
      </c>
      <c r="Q495" t="s">
        <v>34</v>
      </c>
      <c r="S495" t="s">
        <v>33</v>
      </c>
      <c r="T495" t="s">
        <v>34</v>
      </c>
      <c r="V495" t="s">
        <v>33</v>
      </c>
      <c r="W495" t="s">
        <v>34</v>
      </c>
      <c r="Y495" t="s">
        <v>33</v>
      </c>
      <c r="Z495" t="s">
        <v>34</v>
      </c>
      <c r="AA495" t="s">
        <v>137</v>
      </c>
      <c r="AB495" t="s">
        <v>36</v>
      </c>
      <c r="AC495">
        <v>10027034</v>
      </c>
      <c r="AD495" t="s">
        <v>138</v>
      </c>
      <c r="AE495" t="s">
        <v>1582</v>
      </c>
      <c r="AF495">
        <v>85671469</v>
      </c>
      <c r="AG495">
        <v>1297768</v>
      </c>
      <c r="AH495" t="s">
        <v>1585</v>
      </c>
      <c r="AI495" t="s">
        <v>34</v>
      </c>
    </row>
    <row r="496" spans="1:35" x14ac:dyDescent="0.3">
      <c r="A496" s="1">
        <v>45307.976423611108</v>
      </c>
      <c r="B496">
        <v>6</v>
      </c>
      <c r="C496">
        <v>1</v>
      </c>
      <c r="D496" t="s">
        <v>26</v>
      </c>
      <c r="E496" t="s">
        <v>1586</v>
      </c>
      <c r="F496" t="s">
        <v>1587</v>
      </c>
      <c r="G496" t="s">
        <v>90</v>
      </c>
      <c r="H496" t="s">
        <v>1588</v>
      </c>
      <c r="I496">
        <v>0</v>
      </c>
      <c r="K496" t="s">
        <v>31</v>
      </c>
      <c r="L496" t="s">
        <v>32</v>
      </c>
      <c r="M496" t="s">
        <v>1586</v>
      </c>
      <c r="N496" t="s">
        <v>1587</v>
      </c>
      <c r="P496" t="s">
        <v>33</v>
      </c>
      <c r="Q496" t="s">
        <v>34</v>
      </c>
      <c r="S496" t="s">
        <v>33</v>
      </c>
      <c r="T496" t="s">
        <v>34</v>
      </c>
      <c r="V496" t="s">
        <v>33</v>
      </c>
      <c r="W496" t="s">
        <v>34</v>
      </c>
      <c r="Y496" t="s">
        <v>33</v>
      </c>
      <c r="Z496" t="s">
        <v>34</v>
      </c>
      <c r="AA496" t="s">
        <v>92</v>
      </c>
      <c r="AB496" t="s">
        <v>36</v>
      </c>
      <c r="AC496">
        <v>34846648</v>
      </c>
      <c r="AD496" t="s">
        <v>93</v>
      </c>
      <c r="AE496" t="s">
        <v>1587</v>
      </c>
      <c r="AF496">
        <v>9978044714</v>
      </c>
      <c r="AG496">
        <v>1297769</v>
      </c>
      <c r="AH496" t="s">
        <v>327</v>
      </c>
      <c r="AI496" t="s">
        <v>34</v>
      </c>
    </row>
    <row r="497" spans="1:35" x14ac:dyDescent="0.3">
      <c r="A497" s="1">
        <v>45307.9765625</v>
      </c>
      <c r="B497">
        <v>8</v>
      </c>
      <c r="C497">
        <v>1</v>
      </c>
      <c r="D497" t="s">
        <v>26</v>
      </c>
      <c r="E497" t="s">
        <v>1589</v>
      </c>
      <c r="F497" t="s">
        <v>1590</v>
      </c>
      <c r="G497" t="s">
        <v>131</v>
      </c>
      <c r="H497" t="s">
        <v>132</v>
      </c>
      <c r="I497">
        <v>0</v>
      </c>
      <c r="K497" t="s">
        <v>31</v>
      </c>
      <c r="L497" t="s">
        <v>32</v>
      </c>
      <c r="M497" t="s">
        <v>1589</v>
      </c>
      <c r="N497" t="s">
        <v>1590</v>
      </c>
      <c r="P497" t="s">
        <v>33</v>
      </c>
      <c r="Q497" t="s">
        <v>34</v>
      </c>
      <c r="S497" t="s">
        <v>33</v>
      </c>
      <c r="T497" t="s">
        <v>34</v>
      </c>
      <c r="V497" t="s">
        <v>33</v>
      </c>
      <c r="W497" t="s">
        <v>34</v>
      </c>
      <c r="Y497" t="s">
        <v>33</v>
      </c>
      <c r="Z497" t="s">
        <v>34</v>
      </c>
      <c r="AA497" t="s">
        <v>35</v>
      </c>
      <c r="AB497" t="s">
        <v>36</v>
      </c>
      <c r="AC497">
        <v>10018946</v>
      </c>
      <c r="AD497" t="s">
        <v>37</v>
      </c>
      <c r="AE497" t="s">
        <v>1590</v>
      </c>
      <c r="AF497">
        <v>85671469</v>
      </c>
      <c r="AG497">
        <v>1297770</v>
      </c>
      <c r="AH497" t="s">
        <v>38</v>
      </c>
      <c r="AI497" t="s">
        <v>34</v>
      </c>
    </row>
    <row r="498" spans="1:35" x14ac:dyDescent="0.3">
      <c r="A498" s="1">
        <v>45307.992523148147</v>
      </c>
      <c r="B498">
        <v>8</v>
      </c>
      <c r="C498">
        <v>1</v>
      </c>
      <c r="D498" t="s">
        <v>26</v>
      </c>
      <c r="E498" t="s">
        <v>1591</v>
      </c>
      <c r="F498" t="s">
        <v>1592</v>
      </c>
      <c r="G498" t="s">
        <v>90</v>
      </c>
      <c r="H498" t="s">
        <v>1593</v>
      </c>
      <c r="I498">
        <v>0</v>
      </c>
      <c r="K498" t="s">
        <v>31</v>
      </c>
      <c r="L498" t="s">
        <v>32</v>
      </c>
      <c r="M498" t="s">
        <v>1591</v>
      </c>
      <c r="N498" t="s">
        <v>1592</v>
      </c>
      <c r="P498" t="s">
        <v>33</v>
      </c>
      <c r="Q498" t="s">
        <v>34</v>
      </c>
      <c r="S498" t="s">
        <v>33</v>
      </c>
      <c r="T498" t="s">
        <v>34</v>
      </c>
      <c r="V498" t="s">
        <v>33</v>
      </c>
      <c r="W498" t="s">
        <v>34</v>
      </c>
      <c r="Y498" t="s">
        <v>33</v>
      </c>
      <c r="Z498" t="s">
        <v>34</v>
      </c>
      <c r="AA498" t="s">
        <v>92</v>
      </c>
      <c r="AB498" t="s">
        <v>36</v>
      </c>
      <c r="AC498">
        <v>28952014</v>
      </c>
      <c r="AD498" t="s">
        <v>93</v>
      </c>
      <c r="AE498" t="s">
        <v>1592</v>
      </c>
      <c r="AF498">
        <v>9978044714</v>
      </c>
      <c r="AG498">
        <v>1297771</v>
      </c>
      <c r="AH498" t="s">
        <v>1594</v>
      </c>
      <c r="AI498" t="s">
        <v>34</v>
      </c>
    </row>
    <row r="499" spans="1:35" x14ac:dyDescent="0.3">
      <c r="A499" s="1">
        <v>45307.994317129633</v>
      </c>
      <c r="B499">
        <v>5</v>
      </c>
      <c r="C499">
        <v>1</v>
      </c>
      <c r="D499" t="s">
        <v>26</v>
      </c>
      <c r="E499" t="s">
        <v>1595</v>
      </c>
      <c r="F499" t="s">
        <v>1596</v>
      </c>
      <c r="G499" t="s">
        <v>50</v>
      </c>
      <c r="H499" t="s">
        <v>1597</v>
      </c>
      <c r="I499">
        <v>0</v>
      </c>
      <c r="K499" t="s">
        <v>31</v>
      </c>
      <c r="L499" t="s">
        <v>32</v>
      </c>
      <c r="M499" t="s">
        <v>1595</v>
      </c>
      <c r="N499" t="s">
        <v>1596</v>
      </c>
      <c r="P499" t="s">
        <v>33</v>
      </c>
      <c r="Q499" t="s">
        <v>34</v>
      </c>
      <c r="S499" t="s">
        <v>33</v>
      </c>
      <c r="T499" t="s">
        <v>34</v>
      </c>
      <c r="V499" t="s">
        <v>33</v>
      </c>
      <c r="W499" t="s">
        <v>34</v>
      </c>
      <c r="Y499" t="s">
        <v>33</v>
      </c>
      <c r="Z499" t="s">
        <v>34</v>
      </c>
      <c r="AA499" t="s">
        <v>35</v>
      </c>
      <c r="AB499" t="s">
        <v>36</v>
      </c>
      <c r="AC499">
        <v>10155915</v>
      </c>
      <c r="AD499" t="s">
        <v>37</v>
      </c>
      <c r="AE499" t="s">
        <v>1596</v>
      </c>
      <c r="AF499">
        <v>85671469</v>
      </c>
      <c r="AG499">
        <v>1297772</v>
      </c>
      <c r="AH499" t="s">
        <v>38</v>
      </c>
      <c r="AI499" t="s">
        <v>34</v>
      </c>
    </row>
    <row r="500" spans="1:35" x14ac:dyDescent="0.3">
      <c r="A500" s="1">
        <v>45307.995925925927</v>
      </c>
      <c r="B500">
        <v>7</v>
      </c>
      <c r="C500">
        <v>1</v>
      </c>
      <c r="D500" t="s">
        <v>26</v>
      </c>
      <c r="E500" t="s">
        <v>1598</v>
      </c>
      <c r="F500" t="s">
        <v>1599</v>
      </c>
      <c r="G500" t="s">
        <v>41</v>
      </c>
      <c r="H500">
        <f>---0--9693</f>
        <v>9693</v>
      </c>
      <c r="I500">
        <v>0</v>
      </c>
      <c r="J500" t="s">
        <v>42</v>
      </c>
      <c r="K500" t="s">
        <v>43</v>
      </c>
      <c r="L500" t="s">
        <v>44</v>
      </c>
      <c r="M500" t="s">
        <v>1598</v>
      </c>
      <c r="N500" t="s">
        <v>1599</v>
      </c>
      <c r="P500" t="s">
        <v>33</v>
      </c>
      <c r="Q500" t="s">
        <v>34</v>
      </c>
      <c r="S500" t="s">
        <v>33</v>
      </c>
      <c r="T500" t="s">
        <v>34</v>
      </c>
      <c r="V500" t="s">
        <v>33</v>
      </c>
      <c r="W500" t="s">
        <v>34</v>
      </c>
      <c r="Y500" t="s">
        <v>33</v>
      </c>
      <c r="Z500" t="s">
        <v>34</v>
      </c>
      <c r="AA500" t="s">
        <v>1057</v>
      </c>
      <c r="AB500" t="s">
        <v>36</v>
      </c>
      <c r="AC500">
        <v>13564012</v>
      </c>
      <c r="AD500" t="s">
        <v>671</v>
      </c>
      <c r="AE500" t="s">
        <v>1599</v>
      </c>
      <c r="AF500">
        <v>156704864</v>
      </c>
      <c r="AG500">
        <v>1297773</v>
      </c>
      <c r="AH500" t="s">
        <v>901</v>
      </c>
      <c r="AI500" t="s">
        <v>34</v>
      </c>
    </row>
    <row r="501" spans="1:35" x14ac:dyDescent="0.3">
      <c r="A501" s="1">
        <v>45307.996018518519</v>
      </c>
      <c r="B501">
        <v>5</v>
      </c>
      <c r="C501">
        <v>1</v>
      </c>
      <c r="D501" t="s">
        <v>26</v>
      </c>
      <c r="E501" t="s">
        <v>1600</v>
      </c>
      <c r="F501" t="s">
        <v>1601</v>
      </c>
      <c r="G501" t="s">
        <v>41</v>
      </c>
      <c r="H501">
        <f>---0--2559</f>
        <v>2559</v>
      </c>
      <c r="I501">
        <v>0</v>
      </c>
      <c r="J501" t="s">
        <v>42</v>
      </c>
      <c r="K501" t="s">
        <v>43</v>
      </c>
      <c r="L501" t="s">
        <v>44</v>
      </c>
      <c r="M501" t="s">
        <v>1600</v>
      </c>
      <c r="N501" t="s">
        <v>1601</v>
      </c>
      <c r="P501" t="s">
        <v>33</v>
      </c>
      <c r="Q501" t="s">
        <v>34</v>
      </c>
      <c r="S501" t="s">
        <v>33</v>
      </c>
      <c r="T501" t="s">
        <v>34</v>
      </c>
      <c r="V501" t="s">
        <v>33</v>
      </c>
      <c r="W501" t="s">
        <v>34</v>
      </c>
      <c r="Y501" t="s">
        <v>33</v>
      </c>
      <c r="Z501" t="s">
        <v>34</v>
      </c>
      <c r="AA501" t="s">
        <v>153</v>
      </c>
      <c r="AB501" t="s">
        <v>36</v>
      </c>
      <c r="AC501">
        <v>62000094</v>
      </c>
      <c r="AD501" t="s">
        <v>67</v>
      </c>
      <c r="AE501" t="s">
        <v>1601</v>
      </c>
      <c r="AF501">
        <v>131827720</v>
      </c>
      <c r="AG501">
        <v>1297774</v>
      </c>
      <c r="AH501" t="s">
        <v>1602</v>
      </c>
      <c r="AI501" t="s">
        <v>34</v>
      </c>
    </row>
    <row r="502" spans="1:35" x14ac:dyDescent="0.3">
      <c r="A502" s="1">
        <v>45307.998749999999</v>
      </c>
      <c r="B502">
        <v>8</v>
      </c>
      <c r="C502">
        <v>1</v>
      </c>
      <c r="D502" t="s">
        <v>26</v>
      </c>
      <c r="E502" t="s">
        <v>1603</v>
      </c>
      <c r="F502" t="s">
        <v>1604</v>
      </c>
      <c r="G502" t="s">
        <v>90</v>
      </c>
      <c r="H502" t="s">
        <v>1605</v>
      </c>
      <c r="I502">
        <v>0</v>
      </c>
      <c r="K502" t="s">
        <v>31</v>
      </c>
      <c r="L502" t="s">
        <v>32</v>
      </c>
      <c r="M502" t="s">
        <v>1603</v>
      </c>
      <c r="N502" t="s">
        <v>1604</v>
      </c>
      <c r="P502" t="s">
        <v>33</v>
      </c>
      <c r="Q502" t="s">
        <v>34</v>
      </c>
      <c r="S502" t="s">
        <v>33</v>
      </c>
      <c r="T502" t="s">
        <v>34</v>
      </c>
      <c r="V502" t="s">
        <v>33</v>
      </c>
      <c r="W502" t="s">
        <v>34</v>
      </c>
      <c r="Y502" t="s">
        <v>33</v>
      </c>
      <c r="Z502" t="s">
        <v>34</v>
      </c>
      <c r="AA502" t="s">
        <v>92</v>
      </c>
      <c r="AB502" t="s">
        <v>36</v>
      </c>
      <c r="AC502">
        <v>69380071</v>
      </c>
      <c r="AD502" t="s">
        <v>93</v>
      </c>
      <c r="AE502" t="s">
        <v>1604</v>
      </c>
      <c r="AF502">
        <v>9978044714</v>
      </c>
      <c r="AG502">
        <v>1297775</v>
      </c>
      <c r="AH502" t="s">
        <v>1606</v>
      </c>
      <c r="AI502" t="s">
        <v>34</v>
      </c>
    </row>
    <row r="503" spans="1:35" x14ac:dyDescent="0.3">
      <c r="A503" s="1">
        <v>45308.009340277778</v>
      </c>
      <c r="B503">
        <v>5</v>
      </c>
      <c r="C503">
        <v>1</v>
      </c>
      <c r="D503" t="s">
        <v>26</v>
      </c>
      <c r="E503" t="s">
        <v>1607</v>
      </c>
      <c r="F503" t="s">
        <v>1608</v>
      </c>
      <c r="G503" t="s">
        <v>131</v>
      </c>
      <c r="H503" t="s">
        <v>1609</v>
      </c>
      <c r="I503">
        <v>0</v>
      </c>
      <c r="K503" t="s">
        <v>31</v>
      </c>
      <c r="L503" t="s">
        <v>32</v>
      </c>
      <c r="M503" t="s">
        <v>1607</v>
      </c>
      <c r="N503" t="s">
        <v>1608</v>
      </c>
      <c r="P503" t="s">
        <v>33</v>
      </c>
      <c r="Q503" t="s">
        <v>34</v>
      </c>
      <c r="S503" t="s">
        <v>33</v>
      </c>
      <c r="T503" t="s">
        <v>34</v>
      </c>
      <c r="V503" t="s">
        <v>33</v>
      </c>
      <c r="W503" t="s">
        <v>34</v>
      </c>
      <c r="Y503" t="s">
        <v>33</v>
      </c>
      <c r="Z503" t="s">
        <v>34</v>
      </c>
      <c r="AA503" t="s">
        <v>35</v>
      </c>
      <c r="AB503" t="s">
        <v>36</v>
      </c>
      <c r="AC503">
        <v>10261648</v>
      </c>
      <c r="AD503" t="s">
        <v>37</v>
      </c>
      <c r="AE503" t="s">
        <v>1608</v>
      </c>
      <c r="AF503">
        <v>85671469</v>
      </c>
      <c r="AG503">
        <v>1297776</v>
      </c>
      <c r="AH503" t="s">
        <v>486</v>
      </c>
      <c r="AI503" t="s">
        <v>34</v>
      </c>
    </row>
    <row r="504" spans="1:35" x14ac:dyDescent="0.3">
      <c r="A504" s="1">
        <v>45308.009513888886</v>
      </c>
      <c r="B504">
        <v>8</v>
      </c>
      <c r="C504">
        <v>1</v>
      </c>
      <c r="D504" t="s">
        <v>26</v>
      </c>
      <c r="E504" t="s">
        <v>374</v>
      </c>
      <c r="F504" t="s">
        <v>375</v>
      </c>
      <c r="G504" t="s">
        <v>142</v>
      </c>
      <c r="H504" t="s">
        <v>296</v>
      </c>
      <c r="I504">
        <v>0</v>
      </c>
      <c r="K504" t="s">
        <v>31</v>
      </c>
      <c r="L504" t="s">
        <v>32</v>
      </c>
      <c r="M504" t="s">
        <v>374</v>
      </c>
      <c r="N504" t="s">
        <v>375</v>
      </c>
      <c r="P504" t="s">
        <v>33</v>
      </c>
      <c r="Q504" t="s">
        <v>34</v>
      </c>
      <c r="S504" t="s">
        <v>33</v>
      </c>
      <c r="T504" t="s">
        <v>34</v>
      </c>
      <c r="V504" t="s">
        <v>33</v>
      </c>
      <c r="W504" t="s">
        <v>34</v>
      </c>
      <c r="Y504" t="s">
        <v>33</v>
      </c>
      <c r="Z504" t="s">
        <v>34</v>
      </c>
      <c r="AA504" t="s">
        <v>35</v>
      </c>
      <c r="AB504" t="s">
        <v>36</v>
      </c>
      <c r="AC504">
        <v>10271590</v>
      </c>
      <c r="AD504" t="s">
        <v>37</v>
      </c>
      <c r="AE504" t="s">
        <v>375</v>
      </c>
      <c r="AF504">
        <v>85671469</v>
      </c>
      <c r="AG504">
        <v>1297777</v>
      </c>
      <c r="AH504" t="s">
        <v>38</v>
      </c>
      <c r="AI504" t="s">
        <v>34</v>
      </c>
    </row>
    <row r="505" spans="1:35" x14ac:dyDescent="0.3">
      <c r="A505" s="1">
        <v>45308.011863425927</v>
      </c>
      <c r="B505">
        <v>8</v>
      </c>
      <c r="C505">
        <v>1</v>
      </c>
      <c r="D505" t="s">
        <v>26</v>
      </c>
      <c r="E505" t="s">
        <v>434</v>
      </c>
      <c r="F505" t="s">
        <v>435</v>
      </c>
      <c r="G505" t="s">
        <v>41</v>
      </c>
      <c r="H505">
        <f>---0--8982</f>
        <v>8982</v>
      </c>
      <c r="I505">
        <v>0</v>
      </c>
      <c r="J505" t="s">
        <v>42</v>
      </c>
      <c r="K505" t="s">
        <v>43</v>
      </c>
      <c r="L505" t="s">
        <v>202</v>
      </c>
      <c r="M505" t="s">
        <v>434</v>
      </c>
      <c r="N505" t="s">
        <v>435</v>
      </c>
      <c r="P505" t="s">
        <v>33</v>
      </c>
      <c r="Q505" t="s">
        <v>34</v>
      </c>
      <c r="S505" t="s">
        <v>33</v>
      </c>
      <c r="T505" t="s">
        <v>34</v>
      </c>
      <c r="V505" t="s">
        <v>33</v>
      </c>
      <c r="W505" t="s">
        <v>34</v>
      </c>
      <c r="Y505" t="s">
        <v>33</v>
      </c>
      <c r="Z505" t="s">
        <v>34</v>
      </c>
      <c r="AB505" t="s">
        <v>36</v>
      </c>
      <c r="AE505" t="s">
        <v>34</v>
      </c>
      <c r="AG505">
        <v>1297778</v>
      </c>
      <c r="AH505" t="s">
        <v>38</v>
      </c>
      <c r="AI505" t="s">
        <v>34</v>
      </c>
    </row>
    <row r="506" spans="1:35" x14ac:dyDescent="0.3">
      <c r="A506" s="1">
        <v>45308.013564814813</v>
      </c>
      <c r="B506">
        <v>8</v>
      </c>
      <c r="C506">
        <v>1</v>
      </c>
      <c r="D506" t="s">
        <v>26</v>
      </c>
      <c r="E506" t="s">
        <v>1610</v>
      </c>
      <c r="F506" t="s">
        <v>1611</v>
      </c>
      <c r="G506" t="s">
        <v>41</v>
      </c>
      <c r="H506">
        <f>---0--7768</f>
        <v>7768</v>
      </c>
      <c r="I506">
        <v>0</v>
      </c>
      <c r="J506" t="s">
        <v>42</v>
      </c>
      <c r="K506" t="s">
        <v>43</v>
      </c>
      <c r="L506" t="s">
        <v>44</v>
      </c>
      <c r="M506" t="s">
        <v>1610</v>
      </c>
      <c r="N506" t="s">
        <v>1611</v>
      </c>
      <c r="P506" t="s">
        <v>33</v>
      </c>
      <c r="Q506" t="s">
        <v>34</v>
      </c>
      <c r="S506" t="s">
        <v>33</v>
      </c>
      <c r="T506" t="s">
        <v>34</v>
      </c>
      <c r="V506" t="s">
        <v>33</v>
      </c>
      <c r="W506" t="s">
        <v>34</v>
      </c>
      <c r="Y506" t="s">
        <v>33</v>
      </c>
      <c r="Z506" t="s">
        <v>34</v>
      </c>
      <c r="AA506" t="s">
        <v>500</v>
      </c>
      <c r="AB506" t="s">
        <v>36</v>
      </c>
      <c r="AC506">
        <v>466022</v>
      </c>
      <c r="AD506" t="s">
        <v>501</v>
      </c>
      <c r="AE506" t="s">
        <v>1611</v>
      </c>
      <c r="AF506">
        <v>870021815</v>
      </c>
      <c r="AG506">
        <v>1297779</v>
      </c>
      <c r="AH506" t="s">
        <v>1612</v>
      </c>
      <c r="AI506" t="s">
        <v>34</v>
      </c>
    </row>
    <row r="507" spans="1:35" x14ac:dyDescent="0.3">
      <c r="A507" s="1">
        <v>45308.016782407409</v>
      </c>
      <c r="B507">
        <v>5</v>
      </c>
      <c r="C507">
        <v>1</v>
      </c>
      <c r="D507" t="s">
        <v>26</v>
      </c>
      <c r="E507" t="s">
        <v>1613</v>
      </c>
      <c r="F507" t="s">
        <v>1614</v>
      </c>
      <c r="G507" t="s">
        <v>41</v>
      </c>
      <c r="H507">
        <f>---0--2580</f>
        <v>2580</v>
      </c>
      <c r="I507">
        <v>0</v>
      </c>
      <c r="J507" t="s">
        <v>42</v>
      </c>
      <c r="K507" t="s">
        <v>43</v>
      </c>
      <c r="L507" t="s">
        <v>202</v>
      </c>
      <c r="M507" t="s">
        <v>1613</v>
      </c>
      <c r="N507" t="s">
        <v>1614</v>
      </c>
      <c r="P507" t="s">
        <v>33</v>
      </c>
      <c r="Q507" t="s">
        <v>34</v>
      </c>
      <c r="S507" t="s">
        <v>33</v>
      </c>
      <c r="T507" t="s">
        <v>34</v>
      </c>
      <c r="V507" t="s">
        <v>33</v>
      </c>
      <c r="W507" t="s">
        <v>34</v>
      </c>
      <c r="Y507" t="s">
        <v>33</v>
      </c>
      <c r="Z507" t="s">
        <v>34</v>
      </c>
      <c r="AB507" t="s">
        <v>36</v>
      </c>
      <c r="AE507" t="s">
        <v>34</v>
      </c>
      <c r="AG507">
        <v>1297780</v>
      </c>
      <c r="AH507" t="s">
        <v>38</v>
      </c>
      <c r="AI507" t="s">
        <v>34</v>
      </c>
    </row>
    <row r="508" spans="1:35" x14ac:dyDescent="0.3">
      <c r="A508" s="1">
        <v>45308.017511574071</v>
      </c>
      <c r="B508">
        <v>8</v>
      </c>
      <c r="C508">
        <v>1</v>
      </c>
      <c r="D508" t="s">
        <v>26</v>
      </c>
      <c r="E508" t="s">
        <v>1615</v>
      </c>
      <c r="F508" t="s">
        <v>1616</v>
      </c>
      <c r="G508" t="s">
        <v>90</v>
      </c>
      <c r="H508" t="s">
        <v>736</v>
      </c>
      <c r="I508">
        <v>0</v>
      </c>
      <c r="K508" t="s">
        <v>31</v>
      </c>
      <c r="L508" t="s">
        <v>32</v>
      </c>
      <c r="M508" t="s">
        <v>1615</v>
      </c>
      <c r="N508" t="s">
        <v>1616</v>
      </c>
      <c r="P508" t="s">
        <v>33</v>
      </c>
      <c r="Q508" t="s">
        <v>34</v>
      </c>
      <c r="S508" t="s">
        <v>33</v>
      </c>
      <c r="T508" t="s">
        <v>34</v>
      </c>
      <c r="V508" t="s">
        <v>33</v>
      </c>
      <c r="W508" t="s">
        <v>34</v>
      </c>
      <c r="Y508" t="s">
        <v>33</v>
      </c>
      <c r="Z508" t="s">
        <v>34</v>
      </c>
      <c r="AA508" t="s">
        <v>92</v>
      </c>
      <c r="AB508" t="s">
        <v>36</v>
      </c>
      <c r="AC508">
        <v>68519376</v>
      </c>
      <c r="AD508" t="s">
        <v>93</v>
      </c>
      <c r="AE508" t="s">
        <v>1616</v>
      </c>
      <c r="AF508">
        <v>9978044714</v>
      </c>
      <c r="AG508">
        <v>1297781</v>
      </c>
      <c r="AH508" t="s">
        <v>525</v>
      </c>
      <c r="AI508" t="s">
        <v>34</v>
      </c>
    </row>
    <row r="509" spans="1:35" x14ac:dyDescent="0.3">
      <c r="A509" s="1">
        <v>45308.02306712963</v>
      </c>
      <c r="B509">
        <v>5</v>
      </c>
      <c r="C509">
        <v>1</v>
      </c>
      <c r="D509" t="s">
        <v>26</v>
      </c>
      <c r="E509" t="s">
        <v>1617</v>
      </c>
      <c r="F509" t="s">
        <v>1618</v>
      </c>
      <c r="G509" t="s">
        <v>50</v>
      </c>
      <c r="H509" t="s">
        <v>1619</v>
      </c>
      <c r="I509">
        <v>0</v>
      </c>
      <c r="K509" t="s">
        <v>31</v>
      </c>
      <c r="L509" t="s">
        <v>32</v>
      </c>
      <c r="M509" t="s">
        <v>1617</v>
      </c>
      <c r="N509" t="s">
        <v>1618</v>
      </c>
      <c r="P509" t="s">
        <v>33</v>
      </c>
      <c r="Q509" t="s">
        <v>34</v>
      </c>
      <c r="S509" t="s">
        <v>33</v>
      </c>
      <c r="T509" t="s">
        <v>34</v>
      </c>
      <c r="V509" t="s">
        <v>33</v>
      </c>
      <c r="W509" t="s">
        <v>34</v>
      </c>
      <c r="Y509" t="s">
        <v>33</v>
      </c>
      <c r="Z509" t="s">
        <v>34</v>
      </c>
      <c r="AA509" t="s">
        <v>35</v>
      </c>
      <c r="AB509" t="s">
        <v>36</v>
      </c>
      <c r="AC509">
        <v>10345409</v>
      </c>
      <c r="AD509" t="s">
        <v>37</v>
      </c>
      <c r="AE509" t="s">
        <v>1618</v>
      </c>
      <c r="AF509">
        <v>85671469</v>
      </c>
      <c r="AG509">
        <v>1297782</v>
      </c>
      <c r="AH509" t="s">
        <v>38</v>
      </c>
      <c r="AI509" t="s">
        <v>34</v>
      </c>
    </row>
    <row r="510" spans="1:35" x14ac:dyDescent="0.3">
      <c r="A510" s="1">
        <v>45308.028194444443</v>
      </c>
      <c r="B510">
        <v>5</v>
      </c>
      <c r="C510">
        <v>1</v>
      </c>
      <c r="D510" t="s">
        <v>26</v>
      </c>
      <c r="E510" t="s">
        <v>1620</v>
      </c>
      <c r="F510" t="s">
        <v>1621</v>
      </c>
      <c r="G510" t="s">
        <v>142</v>
      </c>
      <c r="H510" t="s">
        <v>143</v>
      </c>
      <c r="I510">
        <v>0</v>
      </c>
      <c r="K510" t="s">
        <v>31</v>
      </c>
      <c r="L510" t="s">
        <v>32</v>
      </c>
      <c r="M510" t="s">
        <v>1620</v>
      </c>
      <c r="N510" t="s">
        <v>1621</v>
      </c>
      <c r="P510" t="s">
        <v>33</v>
      </c>
      <c r="Q510" t="s">
        <v>34</v>
      </c>
      <c r="S510" t="s">
        <v>33</v>
      </c>
      <c r="T510" t="s">
        <v>34</v>
      </c>
      <c r="V510" t="s">
        <v>33</v>
      </c>
      <c r="W510" t="s">
        <v>34</v>
      </c>
      <c r="Y510" t="s">
        <v>33</v>
      </c>
      <c r="Z510" t="s">
        <v>34</v>
      </c>
      <c r="AA510" t="s">
        <v>35</v>
      </c>
      <c r="AB510" t="s">
        <v>36</v>
      </c>
      <c r="AC510">
        <v>10393143</v>
      </c>
      <c r="AD510" t="s">
        <v>37</v>
      </c>
      <c r="AE510" t="s">
        <v>1621</v>
      </c>
      <c r="AF510">
        <v>85671469</v>
      </c>
      <c r="AG510">
        <v>1297783</v>
      </c>
      <c r="AH510" t="s">
        <v>343</v>
      </c>
      <c r="AI510" t="s">
        <v>34</v>
      </c>
    </row>
    <row r="511" spans="1:35" x14ac:dyDescent="0.3">
      <c r="A511" s="1">
        <v>45308.034375000003</v>
      </c>
      <c r="B511">
        <v>8</v>
      </c>
      <c r="C511">
        <v>1</v>
      </c>
      <c r="D511" t="s">
        <v>26</v>
      </c>
      <c r="E511" t="s">
        <v>1622</v>
      </c>
      <c r="F511" t="s">
        <v>1623</v>
      </c>
      <c r="G511" t="s">
        <v>41</v>
      </c>
      <c r="H511">
        <f>---0--6444</f>
        <v>6444</v>
      </c>
      <c r="I511">
        <v>0</v>
      </c>
      <c r="J511" t="s">
        <v>42</v>
      </c>
      <c r="K511" t="s">
        <v>43</v>
      </c>
      <c r="L511" t="s">
        <v>44</v>
      </c>
      <c r="M511" t="s">
        <v>1622</v>
      </c>
      <c r="N511" t="s">
        <v>1623</v>
      </c>
      <c r="P511" t="s">
        <v>33</v>
      </c>
      <c r="Q511" t="s">
        <v>34</v>
      </c>
      <c r="S511" t="s">
        <v>33</v>
      </c>
      <c r="T511" t="s">
        <v>34</v>
      </c>
      <c r="V511" t="s">
        <v>33</v>
      </c>
      <c r="W511" t="s">
        <v>34</v>
      </c>
      <c r="Y511" t="s">
        <v>33</v>
      </c>
      <c r="Z511" t="s">
        <v>34</v>
      </c>
      <c r="AA511" t="s">
        <v>1046</v>
      </c>
      <c r="AB511" t="s">
        <v>36</v>
      </c>
      <c r="AC511">
        <v>10448665</v>
      </c>
      <c r="AD511" t="s">
        <v>138</v>
      </c>
      <c r="AE511" t="s">
        <v>1623</v>
      </c>
      <c r="AF511">
        <v>85671469</v>
      </c>
      <c r="AG511">
        <v>1297784</v>
      </c>
      <c r="AH511" t="s">
        <v>38</v>
      </c>
      <c r="AI511" t="s">
        <v>34</v>
      </c>
    </row>
    <row r="512" spans="1:35" x14ac:dyDescent="0.3">
      <c r="A512" s="1">
        <v>45308.035046296296</v>
      </c>
      <c r="B512">
        <v>5</v>
      </c>
      <c r="C512">
        <v>1</v>
      </c>
      <c r="D512" t="s">
        <v>26</v>
      </c>
      <c r="E512" t="s">
        <v>1624</v>
      </c>
      <c r="F512" t="s">
        <v>1625</v>
      </c>
      <c r="G512" t="s">
        <v>73</v>
      </c>
      <c r="H512" t="s">
        <v>1626</v>
      </c>
      <c r="I512">
        <v>0</v>
      </c>
      <c r="J512" t="s">
        <v>1627</v>
      </c>
      <c r="K512" t="s">
        <v>31</v>
      </c>
      <c r="L512" t="s">
        <v>44</v>
      </c>
      <c r="M512" t="s">
        <v>1624</v>
      </c>
      <c r="N512" t="s">
        <v>1625</v>
      </c>
      <c r="P512" t="s">
        <v>33</v>
      </c>
      <c r="Q512" t="s">
        <v>34</v>
      </c>
      <c r="S512" t="s">
        <v>33</v>
      </c>
      <c r="T512" t="s">
        <v>34</v>
      </c>
      <c r="V512" t="s">
        <v>33</v>
      </c>
      <c r="W512" t="s">
        <v>34</v>
      </c>
      <c r="Y512" t="s">
        <v>33</v>
      </c>
      <c r="Z512" t="s">
        <v>34</v>
      </c>
      <c r="AA512" t="s">
        <v>76</v>
      </c>
      <c r="AB512" t="s">
        <v>36</v>
      </c>
      <c r="AC512">
        <v>291860</v>
      </c>
      <c r="AD512" t="s">
        <v>77</v>
      </c>
      <c r="AE512" t="s">
        <v>1625</v>
      </c>
      <c r="AF512">
        <v>870021815</v>
      </c>
      <c r="AG512">
        <v>1297785</v>
      </c>
      <c r="AH512" t="s">
        <v>617</v>
      </c>
      <c r="AI512" t="s">
        <v>34</v>
      </c>
    </row>
    <row r="513" spans="1:35" x14ac:dyDescent="0.3">
      <c r="A513" s="1">
        <v>45308.042847222219</v>
      </c>
      <c r="B513">
        <v>5</v>
      </c>
      <c r="C513">
        <v>1</v>
      </c>
      <c r="D513" t="s">
        <v>26</v>
      </c>
      <c r="E513" t="s">
        <v>1628</v>
      </c>
      <c r="F513" t="s">
        <v>1629</v>
      </c>
      <c r="G513" t="s">
        <v>131</v>
      </c>
      <c r="H513" t="s">
        <v>188</v>
      </c>
      <c r="I513">
        <v>0</v>
      </c>
      <c r="K513" t="s">
        <v>31</v>
      </c>
      <c r="L513" t="s">
        <v>32</v>
      </c>
      <c r="M513" t="s">
        <v>1628</v>
      </c>
      <c r="N513" t="s">
        <v>1629</v>
      </c>
      <c r="P513" t="s">
        <v>33</v>
      </c>
      <c r="Q513" t="s">
        <v>34</v>
      </c>
      <c r="S513" t="s">
        <v>33</v>
      </c>
      <c r="T513" t="s">
        <v>34</v>
      </c>
      <c r="V513" t="s">
        <v>33</v>
      </c>
      <c r="W513" t="s">
        <v>34</v>
      </c>
      <c r="Y513" t="s">
        <v>33</v>
      </c>
      <c r="Z513" t="s">
        <v>34</v>
      </c>
      <c r="AA513" t="s">
        <v>35</v>
      </c>
      <c r="AB513" t="s">
        <v>36</v>
      </c>
      <c r="AC513">
        <v>10515518</v>
      </c>
      <c r="AD513" t="s">
        <v>37</v>
      </c>
      <c r="AE513" t="s">
        <v>1629</v>
      </c>
      <c r="AF513">
        <v>85671469</v>
      </c>
      <c r="AG513">
        <v>1297786</v>
      </c>
      <c r="AH513" t="s">
        <v>38</v>
      </c>
      <c r="AI513" t="s">
        <v>34</v>
      </c>
    </row>
    <row r="514" spans="1:35" x14ac:dyDescent="0.3">
      <c r="A514" s="1">
        <v>45308.047129629631</v>
      </c>
      <c r="B514">
        <v>5</v>
      </c>
      <c r="C514">
        <v>1</v>
      </c>
      <c r="D514" t="s">
        <v>26</v>
      </c>
      <c r="E514" t="s">
        <v>1630</v>
      </c>
      <c r="F514" t="s">
        <v>1631</v>
      </c>
      <c r="G514" t="s">
        <v>142</v>
      </c>
      <c r="H514" t="s">
        <v>191</v>
      </c>
      <c r="I514">
        <v>0</v>
      </c>
      <c r="K514" t="s">
        <v>31</v>
      </c>
      <c r="L514" t="s">
        <v>32</v>
      </c>
      <c r="M514" t="s">
        <v>1630</v>
      </c>
      <c r="N514" t="s">
        <v>1631</v>
      </c>
      <c r="P514" t="s">
        <v>33</v>
      </c>
      <c r="Q514" t="s">
        <v>34</v>
      </c>
      <c r="S514" t="s">
        <v>33</v>
      </c>
      <c r="T514" t="s">
        <v>34</v>
      </c>
      <c r="V514" t="s">
        <v>33</v>
      </c>
      <c r="W514" t="s">
        <v>34</v>
      </c>
      <c r="Y514" t="s">
        <v>33</v>
      </c>
      <c r="Z514" t="s">
        <v>34</v>
      </c>
      <c r="AA514" t="s">
        <v>35</v>
      </c>
      <c r="AB514" t="s">
        <v>36</v>
      </c>
      <c r="AC514">
        <v>10553745</v>
      </c>
      <c r="AD514" t="s">
        <v>37</v>
      </c>
      <c r="AE514" t="s">
        <v>1631</v>
      </c>
      <c r="AF514">
        <v>85671469</v>
      </c>
      <c r="AG514">
        <v>1297787</v>
      </c>
      <c r="AH514" t="s">
        <v>38</v>
      </c>
      <c r="AI514" t="s">
        <v>34</v>
      </c>
    </row>
    <row r="515" spans="1:35" x14ac:dyDescent="0.3">
      <c r="A515" s="1">
        <v>45308.051562499997</v>
      </c>
      <c r="B515">
        <v>5</v>
      </c>
      <c r="C515">
        <v>1</v>
      </c>
      <c r="D515" t="s">
        <v>26</v>
      </c>
      <c r="E515" t="s">
        <v>1632</v>
      </c>
      <c r="F515" t="s">
        <v>1633</v>
      </c>
      <c r="G515" t="s">
        <v>50</v>
      </c>
      <c r="H515" t="s">
        <v>1634</v>
      </c>
      <c r="I515">
        <v>0</v>
      </c>
      <c r="K515" t="s">
        <v>31</v>
      </c>
      <c r="L515" t="s">
        <v>32</v>
      </c>
      <c r="M515" t="s">
        <v>1632</v>
      </c>
      <c r="N515" t="s">
        <v>1633</v>
      </c>
      <c r="P515" t="s">
        <v>33</v>
      </c>
      <c r="Q515" t="s">
        <v>34</v>
      </c>
      <c r="S515" t="s">
        <v>33</v>
      </c>
      <c r="T515" t="s">
        <v>34</v>
      </c>
      <c r="V515" t="s">
        <v>33</v>
      </c>
      <c r="W515" t="s">
        <v>34</v>
      </c>
      <c r="Y515" t="s">
        <v>33</v>
      </c>
      <c r="Z515" t="s">
        <v>34</v>
      </c>
      <c r="AA515" t="s">
        <v>35</v>
      </c>
      <c r="AB515" t="s">
        <v>36</v>
      </c>
      <c r="AC515">
        <v>10591654</v>
      </c>
      <c r="AD515" t="s">
        <v>37</v>
      </c>
      <c r="AE515" t="s">
        <v>1633</v>
      </c>
      <c r="AF515">
        <v>85671469</v>
      </c>
      <c r="AG515">
        <v>1297788</v>
      </c>
      <c r="AH515" t="s">
        <v>38</v>
      </c>
      <c r="AI515" t="s">
        <v>34</v>
      </c>
    </row>
    <row r="516" spans="1:35" x14ac:dyDescent="0.3">
      <c r="A516" s="1">
        <v>45308.052719907406</v>
      </c>
      <c r="B516">
        <v>5</v>
      </c>
      <c r="C516">
        <v>1</v>
      </c>
      <c r="D516" t="s">
        <v>26</v>
      </c>
      <c r="E516" t="s">
        <v>1635</v>
      </c>
      <c r="F516" t="s">
        <v>1636</v>
      </c>
      <c r="G516" t="s">
        <v>29</v>
      </c>
      <c r="H516" t="s">
        <v>1340</v>
      </c>
      <c r="I516">
        <v>0</v>
      </c>
      <c r="K516" t="s">
        <v>31</v>
      </c>
      <c r="L516" t="s">
        <v>32</v>
      </c>
      <c r="M516" t="s">
        <v>1635</v>
      </c>
      <c r="N516" t="s">
        <v>1636</v>
      </c>
      <c r="P516" t="s">
        <v>33</v>
      </c>
      <c r="Q516" t="s">
        <v>34</v>
      </c>
      <c r="S516" t="s">
        <v>33</v>
      </c>
      <c r="T516" t="s">
        <v>34</v>
      </c>
      <c r="V516" t="s">
        <v>33</v>
      </c>
      <c r="W516" t="s">
        <v>34</v>
      </c>
      <c r="Y516" t="s">
        <v>33</v>
      </c>
      <c r="Z516" t="s">
        <v>34</v>
      </c>
      <c r="AA516" t="s">
        <v>35</v>
      </c>
      <c r="AB516" t="s">
        <v>36</v>
      </c>
      <c r="AC516">
        <v>10605023</v>
      </c>
      <c r="AD516" t="s">
        <v>37</v>
      </c>
      <c r="AE516" t="s">
        <v>1636</v>
      </c>
      <c r="AF516">
        <v>85671469</v>
      </c>
      <c r="AG516">
        <v>1297789</v>
      </c>
      <c r="AH516" t="s">
        <v>744</v>
      </c>
      <c r="AI516" t="s">
        <v>34</v>
      </c>
    </row>
    <row r="517" spans="1:35" x14ac:dyDescent="0.3">
      <c r="A517" s="1">
        <v>45308.054675925923</v>
      </c>
      <c r="B517">
        <v>5</v>
      </c>
      <c r="C517">
        <v>1</v>
      </c>
      <c r="D517" t="s">
        <v>26</v>
      </c>
      <c r="E517" t="s">
        <v>1637</v>
      </c>
      <c r="F517" t="s">
        <v>1638</v>
      </c>
      <c r="G517" t="s">
        <v>142</v>
      </c>
      <c r="H517" t="s">
        <v>390</v>
      </c>
      <c r="I517">
        <v>0</v>
      </c>
      <c r="K517" t="s">
        <v>31</v>
      </c>
      <c r="L517" t="s">
        <v>32</v>
      </c>
      <c r="M517" t="s">
        <v>1637</v>
      </c>
      <c r="N517" t="s">
        <v>1638</v>
      </c>
      <c r="P517" t="s">
        <v>33</v>
      </c>
      <c r="Q517" t="s">
        <v>34</v>
      </c>
      <c r="S517" t="s">
        <v>33</v>
      </c>
      <c r="T517" t="s">
        <v>34</v>
      </c>
      <c r="V517" t="s">
        <v>33</v>
      </c>
      <c r="W517" t="s">
        <v>34</v>
      </c>
      <c r="Y517" t="s">
        <v>33</v>
      </c>
      <c r="Z517" t="s">
        <v>34</v>
      </c>
      <c r="AA517" t="s">
        <v>35</v>
      </c>
      <c r="AB517" t="s">
        <v>36</v>
      </c>
      <c r="AC517">
        <v>10614019</v>
      </c>
      <c r="AD517" t="s">
        <v>37</v>
      </c>
      <c r="AE517" t="s">
        <v>1638</v>
      </c>
      <c r="AF517">
        <v>85671469</v>
      </c>
      <c r="AG517">
        <v>1297790</v>
      </c>
      <c r="AH517" t="s">
        <v>38</v>
      </c>
      <c r="AI517" t="s">
        <v>34</v>
      </c>
    </row>
    <row r="518" spans="1:35" x14ac:dyDescent="0.3">
      <c r="A518" s="1">
        <v>45308.057071759256</v>
      </c>
      <c r="B518">
        <v>8</v>
      </c>
      <c r="C518">
        <v>1</v>
      </c>
      <c r="D518" t="s">
        <v>26</v>
      </c>
      <c r="E518" t="s">
        <v>1639</v>
      </c>
      <c r="F518" t="s">
        <v>1640</v>
      </c>
      <c r="G518" t="s">
        <v>29</v>
      </c>
      <c r="H518" t="s">
        <v>263</v>
      </c>
      <c r="I518">
        <v>0</v>
      </c>
      <c r="K518" t="s">
        <v>31</v>
      </c>
      <c r="L518" t="s">
        <v>32</v>
      </c>
      <c r="M518" t="s">
        <v>1639</v>
      </c>
      <c r="N518" t="s">
        <v>1640</v>
      </c>
      <c r="P518" t="s">
        <v>33</v>
      </c>
      <c r="Q518" t="s">
        <v>34</v>
      </c>
      <c r="S518" t="s">
        <v>33</v>
      </c>
      <c r="T518" t="s">
        <v>34</v>
      </c>
      <c r="V518" t="s">
        <v>33</v>
      </c>
      <c r="W518" t="s">
        <v>34</v>
      </c>
      <c r="Y518" t="s">
        <v>33</v>
      </c>
      <c r="Z518" t="s">
        <v>34</v>
      </c>
      <c r="AA518" t="s">
        <v>35</v>
      </c>
      <c r="AB518" t="s">
        <v>36</v>
      </c>
      <c r="AC518">
        <v>10641859</v>
      </c>
      <c r="AD518" t="s">
        <v>37</v>
      </c>
      <c r="AE518" t="s">
        <v>1640</v>
      </c>
      <c r="AF518">
        <v>85671469</v>
      </c>
      <c r="AG518">
        <v>1297791</v>
      </c>
      <c r="AH518" t="s">
        <v>78</v>
      </c>
      <c r="AI518" t="s">
        <v>34</v>
      </c>
    </row>
    <row r="519" spans="1:35" x14ac:dyDescent="0.3">
      <c r="A519" s="1">
        <v>45308.059363425928</v>
      </c>
      <c r="B519">
        <v>5</v>
      </c>
      <c r="C519">
        <v>1</v>
      </c>
      <c r="D519" t="s">
        <v>26</v>
      </c>
      <c r="E519" t="s">
        <v>1641</v>
      </c>
      <c r="F519" t="s">
        <v>1642</v>
      </c>
      <c r="G519" t="s">
        <v>50</v>
      </c>
      <c r="H519" t="s">
        <v>205</v>
      </c>
      <c r="I519">
        <v>0</v>
      </c>
      <c r="K519" t="s">
        <v>31</v>
      </c>
      <c r="L519" t="s">
        <v>32</v>
      </c>
      <c r="M519" t="s">
        <v>1641</v>
      </c>
      <c r="N519" t="s">
        <v>1642</v>
      </c>
      <c r="P519" t="s">
        <v>33</v>
      </c>
      <c r="Q519" t="s">
        <v>34</v>
      </c>
      <c r="S519" t="s">
        <v>33</v>
      </c>
      <c r="T519" t="s">
        <v>34</v>
      </c>
      <c r="V519" t="s">
        <v>33</v>
      </c>
      <c r="W519" t="s">
        <v>34</v>
      </c>
      <c r="Y519" t="s">
        <v>33</v>
      </c>
      <c r="Z519" t="s">
        <v>34</v>
      </c>
      <c r="AA519" t="s">
        <v>35</v>
      </c>
      <c r="AB519" t="s">
        <v>36</v>
      </c>
      <c r="AC519">
        <v>10651998</v>
      </c>
      <c r="AD519" t="s">
        <v>37</v>
      </c>
      <c r="AE519" t="s">
        <v>1642</v>
      </c>
      <c r="AF519">
        <v>85671469</v>
      </c>
      <c r="AG519">
        <v>1297792</v>
      </c>
      <c r="AH519" t="s">
        <v>38</v>
      </c>
      <c r="AI519" t="s">
        <v>34</v>
      </c>
    </row>
    <row r="520" spans="1:35" x14ac:dyDescent="0.3">
      <c r="A520" s="1">
        <v>45308.062488425923</v>
      </c>
      <c r="B520">
        <v>8</v>
      </c>
      <c r="C520">
        <v>1</v>
      </c>
      <c r="D520" t="s">
        <v>26</v>
      </c>
      <c r="E520" t="s">
        <v>1643</v>
      </c>
      <c r="F520" t="s">
        <v>1644</v>
      </c>
      <c r="G520" t="s">
        <v>90</v>
      </c>
      <c r="H520" t="s">
        <v>326</v>
      </c>
      <c r="I520">
        <v>0</v>
      </c>
      <c r="K520" t="s">
        <v>31</v>
      </c>
      <c r="L520" t="s">
        <v>32</v>
      </c>
      <c r="M520" t="s">
        <v>1643</v>
      </c>
      <c r="N520" t="s">
        <v>1644</v>
      </c>
      <c r="P520" t="s">
        <v>33</v>
      </c>
      <c r="Q520" t="s">
        <v>34</v>
      </c>
      <c r="S520" t="s">
        <v>33</v>
      </c>
      <c r="T520" t="s">
        <v>34</v>
      </c>
      <c r="V520" t="s">
        <v>33</v>
      </c>
      <c r="W520" t="s">
        <v>34</v>
      </c>
      <c r="Y520" t="s">
        <v>33</v>
      </c>
      <c r="Z520" t="s">
        <v>34</v>
      </c>
      <c r="AA520" t="s">
        <v>92</v>
      </c>
      <c r="AB520" t="s">
        <v>36</v>
      </c>
      <c r="AC520">
        <v>31164409</v>
      </c>
      <c r="AD520" t="s">
        <v>93</v>
      </c>
      <c r="AE520" t="s">
        <v>1644</v>
      </c>
      <c r="AF520">
        <v>9978044714</v>
      </c>
      <c r="AG520">
        <v>1297793</v>
      </c>
      <c r="AH520" t="s">
        <v>213</v>
      </c>
      <c r="AI520" t="s">
        <v>34</v>
      </c>
    </row>
    <row r="521" spans="1:35" x14ac:dyDescent="0.3">
      <c r="A521" s="1">
        <v>45308.063958333332</v>
      </c>
      <c r="B521">
        <v>5</v>
      </c>
      <c r="C521">
        <v>1</v>
      </c>
      <c r="D521" t="s">
        <v>26</v>
      </c>
      <c r="E521" t="s">
        <v>1645</v>
      </c>
      <c r="F521" t="s">
        <v>1646</v>
      </c>
      <c r="G521" t="s">
        <v>90</v>
      </c>
      <c r="H521" t="s">
        <v>232</v>
      </c>
      <c r="I521">
        <v>0</v>
      </c>
      <c r="K521" t="s">
        <v>31</v>
      </c>
      <c r="L521" t="s">
        <v>32</v>
      </c>
      <c r="M521" t="s">
        <v>1645</v>
      </c>
      <c r="N521" t="s">
        <v>1646</v>
      </c>
      <c r="P521" t="s">
        <v>33</v>
      </c>
      <c r="Q521" t="s">
        <v>34</v>
      </c>
      <c r="S521" t="s">
        <v>33</v>
      </c>
      <c r="T521" t="s">
        <v>34</v>
      </c>
      <c r="V521" t="s">
        <v>33</v>
      </c>
      <c r="W521" t="s">
        <v>34</v>
      </c>
      <c r="Y521" t="s">
        <v>33</v>
      </c>
      <c r="Z521" t="s">
        <v>34</v>
      </c>
      <c r="AA521" t="s">
        <v>92</v>
      </c>
      <c r="AB521" t="s">
        <v>36</v>
      </c>
      <c r="AC521">
        <v>31455740</v>
      </c>
      <c r="AD521" t="s">
        <v>93</v>
      </c>
      <c r="AE521" t="s">
        <v>1646</v>
      </c>
      <c r="AF521">
        <v>9978044714</v>
      </c>
      <c r="AG521">
        <v>1297794</v>
      </c>
      <c r="AH521" t="s">
        <v>217</v>
      </c>
      <c r="AI521" t="s">
        <v>34</v>
      </c>
    </row>
    <row r="522" spans="1:35" x14ac:dyDescent="0.3">
      <c r="A522" s="1">
        <v>45308.066412037035</v>
      </c>
      <c r="B522">
        <v>8</v>
      </c>
      <c r="C522">
        <v>1</v>
      </c>
      <c r="D522" t="s">
        <v>26</v>
      </c>
      <c r="E522" t="s">
        <v>1647</v>
      </c>
      <c r="F522" t="s">
        <v>1648</v>
      </c>
      <c r="G522" t="s">
        <v>50</v>
      </c>
      <c r="H522" t="s">
        <v>460</v>
      </c>
      <c r="I522">
        <v>0</v>
      </c>
      <c r="K522" t="s">
        <v>31</v>
      </c>
      <c r="L522" t="s">
        <v>32</v>
      </c>
      <c r="M522" t="s">
        <v>1647</v>
      </c>
      <c r="N522" t="s">
        <v>1648</v>
      </c>
      <c r="P522" t="s">
        <v>33</v>
      </c>
      <c r="Q522" t="s">
        <v>34</v>
      </c>
      <c r="S522" t="s">
        <v>33</v>
      </c>
      <c r="T522" t="s">
        <v>34</v>
      </c>
      <c r="V522" t="s">
        <v>33</v>
      </c>
      <c r="W522" t="s">
        <v>34</v>
      </c>
      <c r="Y522" t="s">
        <v>33</v>
      </c>
      <c r="Z522" t="s">
        <v>34</v>
      </c>
      <c r="AA522" t="s">
        <v>35</v>
      </c>
      <c r="AB522" t="s">
        <v>36</v>
      </c>
      <c r="AC522">
        <v>10705765</v>
      </c>
      <c r="AD522" t="s">
        <v>37</v>
      </c>
      <c r="AE522" t="s">
        <v>1648</v>
      </c>
      <c r="AF522">
        <v>85671469</v>
      </c>
      <c r="AG522">
        <v>1297795</v>
      </c>
      <c r="AH522" t="s">
        <v>38</v>
      </c>
      <c r="AI522" t="s">
        <v>34</v>
      </c>
    </row>
    <row r="523" spans="1:35" x14ac:dyDescent="0.3">
      <c r="A523" s="1">
        <v>45308.067037037035</v>
      </c>
      <c r="B523">
        <v>5</v>
      </c>
      <c r="C523">
        <v>1</v>
      </c>
      <c r="D523" t="s">
        <v>26</v>
      </c>
      <c r="E523" t="s">
        <v>1649</v>
      </c>
      <c r="F523" t="s">
        <v>1650</v>
      </c>
      <c r="G523" t="s">
        <v>131</v>
      </c>
      <c r="H523" t="s">
        <v>333</v>
      </c>
      <c r="I523">
        <v>0</v>
      </c>
      <c r="K523" t="s">
        <v>31</v>
      </c>
      <c r="L523" t="s">
        <v>32</v>
      </c>
      <c r="M523" t="s">
        <v>1649</v>
      </c>
      <c r="N523" t="s">
        <v>1650</v>
      </c>
      <c r="P523" t="s">
        <v>33</v>
      </c>
      <c r="Q523" t="s">
        <v>34</v>
      </c>
      <c r="S523" t="s">
        <v>33</v>
      </c>
      <c r="T523" t="s">
        <v>34</v>
      </c>
      <c r="V523" t="s">
        <v>33</v>
      </c>
      <c r="W523" t="s">
        <v>34</v>
      </c>
      <c r="Y523" t="s">
        <v>33</v>
      </c>
      <c r="Z523" t="s">
        <v>34</v>
      </c>
      <c r="AA523" t="s">
        <v>35</v>
      </c>
      <c r="AB523" t="s">
        <v>36</v>
      </c>
      <c r="AC523">
        <v>10710854</v>
      </c>
      <c r="AD523" t="s">
        <v>37</v>
      </c>
      <c r="AE523" t="s">
        <v>1650</v>
      </c>
      <c r="AF523">
        <v>85671469</v>
      </c>
      <c r="AG523">
        <v>1297796</v>
      </c>
      <c r="AH523" t="s">
        <v>38</v>
      </c>
      <c r="AI523" t="s">
        <v>34</v>
      </c>
    </row>
    <row r="524" spans="1:35" x14ac:dyDescent="0.3">
      <c r="A524" s="1">
        <v>45308.069548611114</v>
      </c>
      <c r="B524">
        <v>5</v>
      </c>
      <c r="C524">
        <v>1</v>
      </c>
      <c r="D524" t="s">
        <v>26</v>
      </c>
      <c r="E524" t="s">
        <v>1651</v>
      </c>
      <c r="F524" t="s">
        <v>1652</v>
      </c>
      <c r="G524" t="s">
        <v>131</v>
      </c>
      <c r="H524" t="s">
        <v>216</v>
      </c>
      <c r="I524">
        <v>0</v>
      </c>
      <c r="K524" t="s">
        <v>31</v>
      </c>
      <c r="L524" t="s">
        <v>32</v>
      </c>
      <c r="M524" t="s">
        <v>1651</v>
      </c>
      <c r="N524" t="s">
        <v>1652</v>
      </c>
      <c r="P524" t="s">
        <v>33</v>
      </c>
      <c r="Q524" t="s">
        <v>34</v>
      </c>
      <c r="S524" t="s">
        <v>33</v>
      </c>
      <c r="T524" t="s">
        <v>34</v>
      </c>
      <c r="V524" t="s">
        <v>33</v>
      </c>
      <c r="W524" t="s">
        <v>34</v>
      </c>
      <c r="Y524" t="s">
        <v>33</v>
      </c>
      <c r="Z524" t="s">
        <v>34</v>
      </c>
      <c r="AA524" t="s">
        <v>35</v>
      </c>
      <c r="AB524" t="s">
        <v>36</v>
      </c>
      <c r="AC524">
        <v>10719756</v>
      </c>
      <c r="AD524" t="s">
        <v>37</v>
      </c>
      <c r="AE524" t="s">
        <v>1652</v>
      </c>
      <c r="AF524">
        <v>85671469</v>
      </c>
      <c r="AG524">
        <v>1297797</v>
      </c>
      <c r="AH524" t="s">
        <v>566</v>
      </c>
      <c r="AI524" t="s">
        <v>34</v>
      </c>
    </row>
    <row r="525" spans="1:35" x14ac:dyDescent="0.3">
      <c r="A525" s="1">
        <v>45308.072418981479</v>
      </c>
      <c r="B525">
        <v>8</v>
      </c>
      <c r="C525">
        <v>1</v>
      </c>
      <c r="D525" t="s">
        <v>26</v>
      </c>
      <c r="E525" t="s">
        <v>1653</v>
      </c>
      <c r="F525" t="s">
        <v>1654</v>
      </c>
      <c r="G525" t="s">
        <v>90</v>
      </c>
      <c r="H525" t="s">
        <v>170</v>
      </c>
      <c r="I525">
        <v>0</v>
      </c>
      <c r="K525" t="s">
        <v>31</v>
      </c>
      <c r="L525" t="s">
        <v>32</v>
      </c>
      <c r="M525" t="s">
        <v>1653</v>
      </c>
      <c r="N525" t="s">
        <v>1654</v>
      </c>
      <c r="P525" t="s">
        <v>33</v>
      </c>
      <c r="Q525" t="s">
        <v>34</v>
      </c>
      <c r="S525" t="s">
        <v>33</v>
      </c>
      <c r="T525" t="s">
        <v>34</v>
      </c>
      <c r="V525" t="s">
        <v>33</v>
      </c>
      <c r="W525" t="s">
        <v>34</v>
      </c>
      <c r="Y525" t="s">
        <v>33</v>
      </c>
      <c r="Z525" t="s">
        <v>34</v>
      </c>
      <c r="AA525" t="s">
        <v>92</v>
      </c>
      <c r="AB525" t="s">
        <v>36</v>
      </c>
      <c r="AC525">
        <v>49570742</v>
      </c>
      <c r="AD525" t="s">
        <v>93</v>
      </c>
      <c r="AE525" t="s">
        <v>1654</v>
      </c>
      <c r="AF525">
        <v>9978044714</v>
      </c>
      <c r="AG525">
        <v>1297798</v>
      </c>
      <c r="AH525" t="s">
        <v>506</v>
      </c>
      <c r="AI525" t="s">
        <v>34</v>
      </c>
    </row>
    <row r="526" spans="1:35" x14ac:dyDescent="0.3">
      <c r="A526" s="1">
        <v>45308.073229166665</v>
      </c>
      <c r="B526">
        <v>5</v>
      </c>
      <c r="C526">
        <v>1</v>
      </c>
      <c r="D526" t="s">
        <v>26</v>
      </c>
      <c r="E526" t="s">
        <v>1458</v>
      </c>
      <c r="F526" t="s">
        <v>1459</v>
      </c>
      <c r="G526" t="s">
        <v>73</v>
      </c>
      <c r="H526" t="s">
        <v>183</v>
      </c>
      <c r="I526">
        <v>0</v>
      </c>
      <c r="J526" t="s">
        <v>184</v>
      </c>
      <c r="K526" t="s">
        <v>31</v>
      </c>
      <c r="L526" t="s">
        <v>44</v>
      </c>
      <c r="M526" t="s">
        <v>1458</v>
      </c>
      <c r="N526" t="s">
        <v>1459</v>
      </c>
      <c r="P526" t="s">
        <v>33</v>
      </c>
      <c r="Q526" t="s">
        <v>34</v>
      </c>
      <c r="S526" t="s">
        <v>33</v>
      </c>
      <c r="T526" t="s">
        <v>34</v>
      </c>
      <c r="V526" t="s">
        <v>33</v>
      </c>
      <c r="W526" t="s">
        <v>34</v>
      </c>
      <c r="Y526" t="s">
        <v>33</v>
      </c>
      <c r="Z526" t="s">
        <v>34</v>
      </c>
      <c r="AA526" t="s">
        <v>137</v>
      </c>
      <c r="AB526" t="s">
        <v>36</v>
      </c>
      <c r="AC526">
        <v>10752780</v>
      </c>
      <c r="AD526" t="s">
        <v>138</v>
      </c>
      <c r="AE526" t="s">
        <v>1459</v>
      </c>
      <c r="AF526">
        <v>85671469</v>
      </c>
      <c r="AG526">
        <v>1297799</v>
      </c>
      <c r="AH526" t="s">
        <v>139</v>
      </c>
      <c r="AI526" t="s">
        <v>34</v>
      </c>
    </row>
    <row r="527" spans="1:35" x14ac:dyDescent="0.3">
      <c r="A527" s="1">
        <v>45308.073969907404</v>
      </c>
      <c r="B527">
        <v>7</v>
      </c>
      <c r="C527">
        <v>1</v>
      </c>
      <c r="D527" t="s">
        <v>26</v>
      </c>
      <c r="E527" t="s">
        <v>1655</v>
      </c>
      <c r="F527" t="s">
        <v>1656</v>
      </c>
      <c r="G527" t="s">
        <v>131</v>
      </c>
      <c r="H527" t="s">
        <v>446</v>
      </c>
      <c r="I527">
        <v>0</v>
      </c>
      <c r="K527" t="s">
        <v>31</v>
      </c>
      <c r="L527" t="s">
        <v>32</v>
      </c>
      <c r="M527" t="s">
        <v>1655</v>
      </c>
      <c r="N527" t="s">
        <v>1656</v>
      </c>
      <c r="P527" t="s">
        <v>33</v>
      </c>
      <c r="Q527" t="s">
        <v>34</v>
      </c>
      <c r="S527" t="s">
        <v>33</v>
      </c>
      <c r="T527" t="s">
        <v>34</v>
      </c>
      <c r="V527" t="s">
        <v>33</v>
      </c>
      <c r="W527" t="s">
        <v>34</v>
      </c>
      <c r="Y527" t="s">
        <v>33</v>
      </c>
      <c r="Z527" t="s">
        <v>34</v>
      </c>
      <c r="AA527" t="s">
        <v>35</v>
      </c>
      <c r="AB527" t="s">
        <v>36</v>
      </c>
      <c r="AC527">
        <v>10755478</v>
      </c>
      <c r="AD527" t="s">
        <v>37</v>
      </c>
      <c r="AE527" t="s">
        <v>1656</v>
      </c>
      <c r="AF527">
        <v>85671469</v>
      </c>
      <c r="AG527">
        <v>1297800</v>
      </c>
      <c r="AH527" t="s">
        <v>38</v>
      </c>
      <c r="AI527" t="s">
        <v>34</v>
      </c>
    </row>
    <row r="528" spans="1:35" x14ac:dyDescent="0.3">
      <c r="A528" s="1">
        <v>45308.077824074076</v>
      </c>
      <c r="B528">
        <v>5</v>
      </c>
      <c r="C528">
        <v>1</v>
      </c>
      <c r="D528" t="s">
        <v>26</v>
      </c>
      <c r="E528" t="s">
        <v>1657</v>
      </c>
      <c r="F528" t="s">
        <v>1658</v>
      </c>
      <c r="G528" t="s">
        <v>131</v>
      </c>
      <c r="H528" t="s">
        <v>356</v>
      </c>
      <c r="I528">
        <v>0</v>
      </c>
      <c r="K528" t="s">
        <v>31</v>
      </c>
      <c r="L528" t="s">
        <v>32</v>
      </c>
      <c r="M528" t="s">
        <v>1657</v>
      </c>
      <c r="N528" t="s">
        <v>1658</v>
      </c>
      <c r="P528" t="s">
        <v>33</v>
      </c>
      <c r="Q528" t="s">
        <v>34</v>
      </c>
      <c r="S528" t="s">
        <v>33</v>
      </c>
      <c r="T528" t="s">
        <v>34</v>
      </c>
      <c r="V528" t="s">
        <v>33</v>
      </c>
      <c r="W528" t="s">
        <v>34</v>
      </c>
      <c r="Y528" t="s">
        <v>33</v>
      </c>
      <c r="Z528" t="s">
        <v>34</v>
      </c>
      <c r="AA528" t="s">
        <v>35</v>
      </c>
      <c r="AB528" t="s">
        <v>36</v>
      </c>
      <c r="AC528">
        <v>10785451</v>
      </c>
      <c r="AD528" t="s">
        <v>37</v>
      </c>
      <c r="AE528" t="s">
        <v>1658</v>
      </c>
      <c r="AF528">
        <v>85671469</v>
      </c>
      <c r="AG528">
        <v>1297801</v>
      </c>
      <c r="AH528" t="s">
        <v>38</v>
      </c>
      <c r="AI528" t="s">
        <v>34</v>
      </c>
    </row>
    <row r="529" spans="1:35" x14ac:dyDescent="0.3">
      <c r="A529" s="1">
        <v>45308.080601851849</v>
      </c>
      <c r="B529">
        <v>6</v>
      </c>
      <c r="C529">
        <v>1</v>
      </c>
      <c r="D529" t="s">
        <v>26</v>
      </c>
      <c r="E529" t="s">
        <v>1659</v>
      </c>
      <c r="F529" t="s">
        <v>1660</v>
      </c>
      <c r="G529" t="s">
        <v>73</v>
      </c>
      <c r="H529" t="s">
        <v>512</v>
      </c>
      <c r="I529">
        <v>0</v>
      </c>
      <c r="J529" t="s">
        <v>513</v>
      </c>
      <c r="K529" t="s">
        <v>31</v>
      </c>
      <c r="L529" t="s">
        <v>44</v>
      </c>
      <c r="M529" t="s">
        <v>1659</v>
      </c>
      <c r="N529" t="s">
        <v>1660</v>
      </c>
      <c r="P529" t="s">
        <v>33</v>
      </c>
      <c r="Q529" t="s">
        <v>34</v>
      </c>
      <c r="S529" t="s">
        <v>33</v>
      </c>
      <c r="T529" t="s">
        <v>34</v>
      </c>
      <c r="V529" t="s">
        <v>33</v>
      </c>
      <c r="W529" t="s">
        <v>34</v>
      </c>
      <c r="Y529" t="s">
        <v>33</v>
      </c>
      <c r="Z529" t="s">
        <v>34</v>
      </c>
      <c r="AA529" t="s">
        <v>137</v>
      </c>
      <c r="AB529" t="s">
        <v>36</v>
      </c>
      <c r="AC529">
        <v>10805000</v>
      </c>
      <c r="AD529" t="s">
        <v>138</v>
      </c>
      <c r="AE529" t="s">
        <v>1660</v>
      </c>
      <c r="AF529">
        <v>85671469</v>
      </c>
      <c r="AG529">
        <v>1297802</v>
      </c>
      <c r="AH529" t="s">
        <v>1661</v>
      </c>
      <c r="AI529" t="s">
        <v>34</v>
      </c>
    </row>
    <row r="530" spans="1:35" x14ac:dyDescent="0.3">
      <c r="A530" s="1">
        <v>45308.08079861111</v>
      </c>
      <c r="B530">
        <v>5</v>
      </c>
      <c r="C530">
        <v>1</v>
      </c>
      <c r="D530" t="s">
        <v>26</v>
      </c>
      <c r="E530" t="s">
        <v>1662</v>
      </c>
      <c r="F530" t="s">
        <v>1663</v>
      </c>
      <c r="G530" t="s">
        <v>29</v>
      </c>
      <c r="H530" t="s">
        <v>528</v>
      </c>
      <c r="I530">
        <v>0</v>
      </c>
      <c r="K530" t="s">
        <v>31</v>
      </c>
      <c r="L530" t="s">
        <v>32</v>
      </c>
      <c r="M530" t="s">
        <v>1662</v>
      </c>
      <c r="N530" t="s">
        <v>1663</v>
      </c>
      <c r="P530" t="s">
        <v>33</v>
      </c>
      <c r="Q530" t="s">
        <v>34</v>
      </c>
      <c r="S530" t="s">
        <v>33</v>
      </c>
      <c r="T530" t="s">
        <v>34</v>
      </c>
      <c r="V530" t="s">
        <v>33</v>
      </c>
      <c r="W530" t="s">
        <v>34</v>
      </c>
      <c r="Y530" t="s">
        <v>33</v>
      </c>
      <c r="Z530" t="s">
        <v>34</v>
      </c>
      <c r="AA530" t="s">
        <v>35</v>
      </c>
      <c r="AB530" t="s">
        <v>36</v>
      </c>
      <c r="AC530">
        <v>10805664</v>
      </c>
      <c r="AD530" t="s">
        <v>37</v>
      </c>
      <c r="AE530" t="s">
        <v>1663</v>
      </c>
      <c r="AF530">
        <v>85671469</v>
      </c>
      <c r="AG530">
        <v>1297803</v>
      </c>
      <c r="AH530" t="s">
        <v>38</v>
      </c>
      <c r="AI530" t="s">
        <v>34</v>
      </c>
    </row>
    <row r="531" spans="1:35" x14ac:dyDescent="0.3">
      <c r="A531" s="1">
        <v>45308.08085648148</v>
      </c>
      <c r="B531">
        <v>8</v>
      </c>
      <c r="C531">
        <v>1</v>
      </c>
      <c r="D531" t="s">
        <v>26</v>
      </c>
      <c r="E531" t="s">
        <v>1664</v>
      </c>
      <c r="F531" t="s">
        <v>1665</v>
      </c>
      <c r="G531" t="s">
        <v>142</v>
      </c>
      <c r="H531" t="s">
        <v>285</v>
      </c>
      <c r="I531">
        <v>0</v>
      </c>
      <c r="K531" t="s">
        <v>31</v>
      </c>
      <c r="L531" t="s">
        <v>32</v>
      </c>
      <c r="M531" t="s">
        <v>1664</v>
      </c>
      <c r="N531" t="s">
        <v>1665</v>
      </c>
      <c r="P531" t="s">
        <v>33</v>
      </c>
      <c r="Q531" t="s">
        <v>34</v>
      </c>
      <c r="S531" t="s">
        <v>33</v>
      </c>
      <c r="T531" t="s">
        <v>34</v>
      </c>
      <c r="V531" t="s">
        <v>33</v>
      </c>
      <c r="W531" t="s">
        <v>34</v>
      </c>
      <c r="Y531" t="s">
        <v>33</v>
      </c>
      <c r="Z531" t="s">
        <v>34</v>
      </c>
      <c r="AA531" t="s">
        <v>35</v>
      </c>
      <c r="AB531" t="s">
        <v>36</v>
      </c>
      <c r="AC531">
        <v>10799903</v>
      </c>
      <c r="AD531" t="s">
        <v>37</v>
      </c>
      <c r="AE531" t="s">
        <v>1665</v>
      </c>
      <c r="AF531">
        <v>85671469</v>
      </c>
      <c r="AG531">
        <v>1297804</v>
      </c>
      <c r="AH531" t="s">
        <v>497</v>
      </c>
      <c r="AI531" t="s">
        <v>34</v>
      </c>
    </row>
    <row r="532" spans="1:35" x14ac:dyDescent="0.3">
      <c r="A532" s="1">
        <v>45308.081967592596</v>
      </c>
      <c r="B532">
        <v>7</v>
      </c>
      <c r="C532">
        <v>1</v>
      </c>
      <c r="D532" t="s">
        <v>26</v>
      </c>
      <c r="E532" t="s">
        <v>1666</v>
      </c>
      <c r="F532" t="s">
        <v>1667</v>
      </c>
      <c r="G532" t="s">
        <v>131</v>
      </c>
      <c r="H532" t="s">
        <v>198</v>
      </c>
      <c r="I532">
        <v>0</v>
      </c>
      <c r="K532" t="s">
        <v>31</v>
      </c>
      <c r="L532" t="s">
        <v>32</v>
      </c>
      <c r="M532" t="s">
        <v>1666</v>
      </c>
      <c r="N532" t="s">
        <v>1667</v>
      </c>
      <c r="P532" t="s">
        <v>33</v>
      </c>
      <c r="Q532" t="s">
        <v>34</v>
      </c>
      <c r="S532" t="s">
        <v>33</v>
      </c>
      <c r="T532" t="s">
        <v>34</v>
      </c>
      <c r="V532" t="s">
        <v>33</v>
      </c>
      <c r="W532" t="s">
        <v>34</v>
      </c>
      <c r="Y532" t="s">
        <v>33</v>
      </c>
      <c r="Z532" t="s">
        <v>34</v>
      </c>
      <c r="AA532" t="s">
        <v>35</v>
      </c>
      <c r="AB532" t="s">
        <v>36</v>
      </c>
      <c r="AC532">
        <v>10813692</v>
      </c>
      <c r="AD532" t="s">
        <v>37</v>
      </c>
      <c r="AE532" t="s">
        <v>1667</v>
      </c>
      <c r="AF532">
        <v>85671469</v>
      </c>
      <c r="AG532">
        <v>1297805</v>
      </c>
      <c r="AH532" t="s">
        <v>78</v>
      </c>
      <c r="AI532" t="s">
        <v>34</v>
      </c>
    </row>
    <row r="533" spans="1:35" x14ac:dyDescent="0.3">
      <c r="A533" s="1">
        <v>45308.082430555558</v>
      </c>
      <c r="B533">
        <v>1</v>
      </c>
      <c r="C533">
        <v>1</v>
      </c>
      <c r="D533" t="s">
        <v>26</v>
      </c>
      <c r="E533" t="s">
        <v>1668</v>
      </c>
      <c r="F533" t="s">
        <v>1669</v>
      </c>
      <c r="G533" t="s">
        <v>131</v>
      </c>
      <c r="H533" t="s">
        <v>299</v>
      </c>
      <c r="I533">
        <v>0</v>
      </c>
      <c r="K533" t="s">
        <v>31</v>
      </c>
      <c r="L533" t="s">
        <v>32</v>
      </c>
      <c r="M533" t="s">
        <v>1668</v>
      </c>
      <c r="N533" t="s">
        <v>1669</v>
      </c>
      <c r="P533" t="s">
        <v>33</v>
      </c>
      <c r="Q533" t="s">
        <v>34</v>
      </c>
      <c r="S533" t="s">
        <v>33</v>
      </c>
      <c r="T533" t="s">
        <v>34</v>
      </c>
      <c r="V533" t="s">
        <v>33</v>
      </c>
      <c r="W533" t="s">
        <v>34</v>
      </c>
      <c r="Y533" t="s">
        <v>33</v>
      </c>
      <c r="Z533" t="s">
        <v>34</v>
      </c>
      <c r="AA533" t="s">
        <v>35</v>
      </c>
      <c r="AB533" t="s">
        <v>36</v>
      </c>
      <c r="AC533">
        <v>10821210</v>
      </c>
      <c r="AD533" t="s">
        <v>37</v>
      </c>
      <c r="AE533" t="s">
        <v>1669</v>
      </c>
      <c r="AF533">
        <v>85671469</v>
      </c>
      <c r="AG533">
        <v>1297806</v>
      </c>
      <c r="AH533" t="s">
        <v>38</v>
      </c>
      <c r="AI533" t="s">
        <v>34</v>
      </c>
    </row>
    <row r="534" spans="1:35" x14ac:dyDescent="0.3">
      <c r="A534" s="1">
        <v>45308.083067129628</v>
      </c>
      <c r="B534">
        <v>2</v>
      </c>
      <c r="C534">
        <v>1</v>
      </c>
      <c r="D534" t="s">
        <v>26</v>
      </c>
      <c r="E534" t="s">
        <v>1670</v>
      </c>
      <c r="F534" t="s">
        <v>1671</v>
      </c>
      <c r="G534" t="s">
        <v>131</v>
      </c>
      <c r="H534" t="s">
        <v>174</v>
      </c>
      <c r="I534">
        <v>0</v>
      </c>
      <c r="K534" t="s">
        <v>31</v>
      </c>
      <c r="L534" t="s">
        <v>32</v>
      </c>
      <c r="M534" t="s">
        <v>1670</v>
      </c>
      <c r="N534" t="s">
        <v>1671</v>
      </c>
      <c r="P534" t="s">
        <v>33</v>
      </c>
      <c r="Q534" t="s">
        <v>34</v>
      </c>
      <c r="S534" t="s">
        <v>33</v>
      </c>
      <c r="T534" t="s">
        <v>34</v>
      </c>
      <c r="V534" t="s">
        <v>33</v>
      </c>
      <c r="W534" t="s">
        <v>34</v>
      </c>
      <c r="Y534" t="s">
        <v>33</v>
      </c>
      <c r="Z534" t="s">
        <v>34</v>
      </c>
      <c r="AA534" t="s">
        <v>35</v>
      </c>
      <c r="AB534" t="s">
        <v>36</v>
      </c>
      <c r="AC534">
        <v>10823285</v>
      </c>
      <c r="AD534" t="s">
        <v>37</v>
      </c>
      <c r="AE534" t="s">
        <v>1671</v>
      </c>
      <c r="AF534">
        <v>85671469</v>
      </c>
      <c r="AG534">
        <v>1297807</v>
      </c>
      <c r="AH534" t="s">
        <v>550</v>
      </c>
      <c r="AI534" t="s">
        <v>34</v>
      </c>
    </row>
    <row r="535" spans="1:35" x14ac:dyDescent="0.3">
      <c r="A535" s="1">
        <v>45308.083402777775</v>
      </c>
      <c r="B535">
        <v>8</v>
      </c>
      <c r="C535">
        <v>1</v>
      </c>
      <c r="D535" t="s">
        <v>26</v>
      </c>
      <c r="E535" t="s">
        <v>1672</v>
      </c>
      <c r="F535" t="s">
        <v>1673</v>
      </c>
      <c r="G535" t="s">
        <v>142</v>
      </c>
      <c r="H535" t="s">
        <v>278</v>
      </c>
      <c r="I535">
        <v>0</v>
      </c>
      <c r="K535" t="s">
        <v>31</v>
      </c>
      <c r="L535" t="s">
        <v>32</v>
      </c>
      <c r="M535" t="s">
        <v>1672</v>
      </c>
      <c r="N535" t="s">
        <v>1673</v>
      </c>
      <c r="P535" t="s">
        <v>33</v>
      </c>
      <c r="Q535" t="s">
        <v>34</v>
      </c>
      <c r="S535" t="s">
        <v>33</v>
      </c>
      <c r="T535" t="s">
        <v>34</v>
      </c>
      <c r="V535" t="s">
        <v>33</v>
      </c>
      <c r="W535" t="s">
        <v>34</v>
      </c>
      <c r="Y535" t="s">
        <v>33</v>
      </c>
      <c r="Z535" t="s">
        <v>34</v>
      </c>
      <c r="AA535" t="s">
        <v>35</v>
      </c>
      <c r="AB535" t="s">
        <v>36</v>
      </c>
      <c r="AC535">
        <v>10824469</v>
      </c>
      <c r="AD535" t="s">
        <v>37</v>
      </c>
      <c r="AE535" t="s">
        <v>1673</v>
      </c>
      <c r="AF535">
        <v>85671469</v>
      </c>
      <c r="AG535">
        <v>1297808</v>
      </c>
      <c r="AH535" t="s">
        <v>286</v>
      </c>
      <c r="AI535" t="s">
        <v>34</v>
      </c>
    </row>
    <row r="536" spans="1:35" x14ac:dyDescent="0.3">
      <c r="A536" s="1">
        <v>45308.083761574075</v>
      </c>
      <c r="B536">
        <v>5</v>
      </c>
      <c r="C536">
        <v>1</v>
      </c>
      <c r="D536" t="s">
        <v>26</v>
      </c>
      <c r="E536" t="s">
        <v>1674</v>
      </c>
      <c r="F536" t="s">
        <v>1675</v>
      </c>
      <c r="G536" t="s">
        <v>29</v>
      </c>
      <c r="H536" t="s">
        <v>1676</v>
      </c>
      <c r="I536">
        <v>0</v>
      </c>
      <c r="K536" t="s">
        <v>31</v>
      </c>
      <c r="L536" t="s">
        <v>32</v>
      </c>
      <c r="M536" t="s">
        <v>1674</v>
      </c>
      <c r="N536" t="s">
        <v>1675</v>
      </c>
      <c r="P536" t="s">
        <v>33</v>
      </c>
      <c r="Q536" t="s">
        <v>34</v>
      </c>
      <c r="S536" t="s">
        <v>33</v>
      </c>
      <c r="T536" t="s">
        <v>34</v>
      </c>
      <c r="V536" t="s">
        <v>33</v>
      </c>
      <c r="W536" t="s">
        <v>34</v>
      </c>
      <c r="Y536" t="s">
        <v>33</v>
      </c>
      <c r="Z536" t="s">
        <v>34</v>
      </c>
      <c r="AA536" t="s">
        <v>35</v>
      </c>
      <c r="AB536" t="s">
        <v>36</v>
      </c>
      <c r="AC536">
        <v>10825742</v>
      </c>
      <c r="AD536" t="s">
        <v>37</v>
      </c>
      <c r="AE536" t="s">
        <v>1675</v>
      </c>
      <c r="AF536">
        <v>85671469</v>
      </c>
      <c r="AG536">
        <v>1297809</v>
      </c>
      <c r="AH536" t="s">
        <v>38</v>
      </c>
      <c r="AI536" t="s">
        <v>34</v>
      </c>
    </row>
    <row r="537" spans="1:35" x14ac:dyDescent="0.3">
      <c r="A537" s="1">
        <v>45308.084305555552</v>
      </c>
      <c r="B537">
        <v>6</v>
      </c>
      <c r="C537">
        <v>1</v>
      </c>
      <c r="D537" t="s">
        <v>26</v>
      </c>
      <c r="E537" t="s">
        <v>1677</v>
      </c>
      <c r="F537" t="s">
        <v>1678</v>
      </c>
      <c r="G537" t="s">
        <v>142</v>
      </c>
      <c r="H537" t="s">
        <v>353</v>
      </c>
      <c r="I537">
        <v>0</v>
      </c>
      <c r="K537" t="s">
        <v>31</v>
      </c>
      <c r="L537" t="s">
        <v>32</v>
      </c>
      <c r="M537" t="s">
        <v>1677</v>
      </c>
      <c r="N537" t="s">
        <v>1678</v>
      </c>
      <c r="P537" t="s">
        <v>33</v>
      </c>
      <c r="Q537" t="s">
        <v>34</v>
      </c>
      <c r="S537" t="s">
        <v>33</v>
      </c>
      <c r="T537" t="s">
        <v>34</v>
      </c>
      <c r="V537" t="s">
        <v>33</v>
      </c>
      <c r="W537" t="s">
        <v>34</v>
      </c>
      <c r="Y537" t="s">
        <v>33</v>
      </c>
      <c r="Z537" t="s">
        <v>34</v>
      </c>
      <c r="AA537" t="s">
        <v>35</v>
      </c>
      <c r="AB537" t="s">
        <v>36</v>
      </c>
      <c r="AC537">
        <v>10827321</v>
      </c>
      <c r="AD537" t="s">
        <v>37</v>
      </c>
      <c r="AE537" t="s">
        <v>1678</v>
      </c>
      <c r="AF537">
        <v>85671469</v>
      </c>
      <c r="AG537">
        <v>1297810</v>
      </c>
      <c r="AH537" t="s">
        <v>982</v>
      </c>
      <c r="AI537" t="s">
        <v>34</v>
      </c>
    </row>
    <row r="538" spans="1:35" x14ac:dyDescent="0.3">
      <c r="A538" s="1">
        <v>45308.084444444445</v>
      </c>
      <c r="B538">
        <v>8</v>
      </c>
      <c r="C538">
        <v>1</v>
      </c>
      <c r="D538" t="s">
        <v>26</v>
      </c>
      <c r="E538" t="s">
        <v>1679</v>
      </c>
      <c r="F538" t="s">
        <v>1680</v>
      </c>
      <c r="G538" t="s">
        <v>73</v>
      </c>
      <c r="H538" t="s">
        <v>1681</v>
      </c>
      <c r="I538">
        <v>0</v>
      </c>
      <c r="J538" t="s">
        <v>1682</v>
      </c>
      <c r="K538" t="s">
        <v>31</v>
      </c>
      <c r="L538" t="s">
        <v>44</v>
      </c>
      <c r="M538" t="s">
        <v>1679</v>
      </c>
      <c r="N538" t="s">
        <v>1680</v>
      </c>
      <c r="P538" t="s">
        <v>33</v>
      </c>
      <c r="Q538" t="s">
        <v>34</v>
      </c>
      <c r="S538" t="s">
        <v>33</v>
      </c>
      <c r="T538" t="s">
        <v>34</v>
      </c>
      <c r="V538" t="s">
        <v>33</v>
      </c>
      <c r="W538" t="s">
        <v>34</v>
      </c>
      <c r="Y538" t="s">
        <v>33</v>
      </c>
      <c r="Z538" t="s">
        <v>34</v>
      </c>
      <c r="AA538" t="s">
        <v>76</v>
      </c>
      <c r="AB538" t="s">
        <v>36</v>
      </c>
      <c r="AC538">
        <v>475563</v>
      </c>
      <c r="AD538" t="s">
        <v>77</v>
      </c>
      <c r="AE538" t="s">
        <v>1680</v>
      </c>
      <c r="AF538">
        <v>870021815</v>
      </c>
      <c r="AG538">
        <v>1297811</v>
      </c>
      <c r="AH538" t="s">
        <v>1683</v>
      </c>
      <c r="AI538" t="s">
        <v>34</v>
      </c>
    </row>
    <row r="539" spans="1:35" x14ac:dyDescent="0.3">
      <c r="A539" s="1">
        <v>45308.087256944447</v>
      </c>
      <c r="B539">
        <v>8</v>
      </c>
      <c r="C539">
        <v>1</v>
      </c>
      <c r="D539" t="s">
        <v>26</v>
      </c>
      <c r="E539" t="s">
        <v>1684</v>
      </c>
      <c r="F539" t="s">
        <v>1685</v>
      </c>
      <c r="G539" t="s">
        <v>142</v>
      </c>
      <c r="H539" t="s">
        <v>350</v>
      </c>
      <c r="I539">
        <v>0</v>
      </c>
      <c r="K539" t="s">
        <v>31</v>
      </c>
      <c r="L539" t="s">
        <v>32</v>
      </c>
      <c r="M539" t="s">
        <v>1684</v>
      </c>
      <c r="N539" t="s">
        <v>1685</v>
      </c>
      <c r="P539" t="s">
        <v>33</v>
      </c>
      <c r="Q539" t="s">
        <v>34</v>
      </c>
      <c r="S539" t="s">
        <v>33</v>
      </c>
      <c r="T539" t="s">
        <v>34</v>
      </c>
      <c r="V539" t="s">
        <v>33</v>
      </c>
      <c r="W539" t="s">
        <v>34</v>
      </c>
      <c r="Y539" t="s">
        <v>33</v>
      </c>
      <c r="Z539" t="s">
        <v>34</v>
      </c>
      <c r="AA539" t="s">
        <v>35</v>
      </c>
      <c r="AB539" t="s">
        <v>36</v>
      </c>
      <c r="AC539">
        <v>10854851</v>
      </c>
      <c r="AD539" t="s">
        <v>37</v>
      </c>
      <c r="AE539" t="s">
        <v>1685</v>
      </c>
      <c r="AF539">
        <v>85671469</v>
      </c>
      <c r="AG539">
        <v>1297812</v>
      </c>
      <c r="AH539" t="s">
        <v>38</v>
      </c>
      <c r="AI539" t="s">
        <v>34</v>
      </c>
    </row>
    <row r="540" spans="1:35" x14ac:dyDescent="0.3">
      <c r="A540" s="1">
        <v>45308.088958333334</v>
      </c>
      <c r="B540">
        <v>5</v>
      </c>
      <c r="C540">
        <v>1</v>
      </c>
      <c r="D540" t="s">
        <v>26</v>
      </c>
      <c r="E540" t="s">
        <v>1686</v>
      </c>
      <c r="F540" t="s">
        <v>1687</v>
      </c>
      <c r="G540" t="s">
        <v>50</v>
      </c>
      <c r="H540" t="s">
        <v>160</v>
      </c>
      <c r="I540">
        <v>0</v>
      </c>
      <c r="K540" t="s">
        <v>31</v>
      </c>
      <c r="L540" t="s">
        <v>32</v>
      </c>
      <c r="M540" t="s">
        <v>1686</v>
      </c>
      <c r="N540" t="s">
        <v>1687</v>
      </c>
      <c r="P540" t="s">
        <v>33</v>
      </c>
      <c r="Q540" t="s">
        <v>34</v>
      </c>
      <c r="S540" t="s">
        <v>33</v>
      </c>
      <c r="T540" t="s">
        <v>34</v>
      </c>
      <c r="V540" t="s">
        <v>33</v>
      </c>
      <c r="W540" t="s">
        <v>34</v>
      </c>
      <c r="Y540" t="s">
        <v>33</v>
      </c>
      <c r="Z540" t="s">
        <v>34</v>
      </c>
      <c r="AA540" t="s">
        <v>35</v>
      </c>
      <c r="AB540" t="s">
        <v>36</v>
      </c>
      <c r="AC540">
        <v>10858547</v>
      </c>
      <c r="AD540" t="s">
        <v>37</v>
      </c>
      <c r="AE540" t="s">
        <v>1687</v>
      </c>
      <c r="AF540">
        <v>85671469</v>
      </c>
      <c r="AG540">
        <v>1297813</v>
      </c>
      <c r="AH540" t="s">
        <v>1688</v>
      </c>
      <c r="AI540" t="s">
        <v>34</v>
      </c>
    </row>
    <row r="541" spans="1:35" x14ac:dyDescent="0.3">
      <c r="A541" s="1">
        <v>45308.089421296296</v>
      </c>
      <c r="B541">
        <v>8</v>
      </c>
      <c r="C541">
        <v>1</v>
      </c>
      <c r="D541" t="s">
        <v>26</v>
      </c>
      <c r="E541" t="s">
        <v>1689</v>
      </c>
      <c r="F541" t="s">
        <v>1690</v>
      </c>
      <c r="G541" t="s">
        <v>131</v>
      </c>
      <c r="H541" t="s">
        <v>924</v>
      </c>
      <c r="I541">
        <v>0</v>
      </c>
      <c r="K541" t="s">
        <v>31</v>
      </c>
      <c r="L541" t="s">
        <v>32</v>
      </c>
      <c r="M541" t="s">
        <v>1689</v>
      </c>
      <c r="N541" t="s">
        <v>1690</v>
      </c>
      <c r="P541" t="s">
        <v>33</v>
      </c>
      <c r="Q541" t="s">
        <v>34</v>
      </c>
      <c r="S541" t="s">
        <v>33</v>
      </c>
      <c r="T541" t="s">
        <v>34</v>
      </c>
      <c r="V541" t="s">
        <v>33</v>
      </c>
      <c r="W541" t="s">
        <v>34</v>
      </c>
      <c r="Y541" t="s">
        <v>33</v>
      </c>
      <c r="Z541" t="s">
        <v>34</v>
      </c>
      <c r="AA541" t="s">
        <v>35</v>
      </c>
      <c r="AB541" t="s">
        <v>36</v>
      </c>
      <c r="AC541">
        <v>10859567</v>
      </c>
      <c r="AD541" t="s">
        <v>37</v>
      </c>
      <c r="AE541" t="s">
        <v>1690</v>
      </c>
      <c r="AF541">
        <v>85671469</v>
      </c>
      <c r="AG541">
        <v>1297814</v>
      </c>
      <c r="AH541" t="s">
        <v>38</v>
      </c>
      <c r="AI541" t="s">
        <v>34</v>
      </c>
    </row>
    <row r="542" spans="1:35" x14ac:dyDescent="0.3">
      <c r="A542" s="1">
        <v>45308.090567129628</v>
      </c>
      <c r="B542">
        <v>5</v>
      </c>
      <c r="C542">
        <v>1</v>
      </c>
      <c r="D542" t="s">
        <v>26</v>
      </c>
      <c r="E542" t="s">
        <v>1691</v>
      </c>
      <c r="F542" t="s">
        <v>1692</v>
      </c>
      <c r="G542" t="s">
        <v>131</v>
      </c>
      <c r="H542" t="s">
        <v>1693</v>
      </c>
      <c r="I542">
        <v>0</v>
      </c>
      <c r="K542" t="s">
        <v>31</v>
      </c>
      <c r="L542" t="s">
        <v>32</v>
      </c>
      <c r="M542" t="s">
        <v>1691</v>
      </c>
      <c r="N542" t="s">
        <v>1692</v>
      </c>
      <c r="P542" t="s">
        <v>33</v>
      </c>
      <c r="Q542" t="s">
        <v>34</v>
      </c>
      <c r="S542" t="s">
        <v>33</v>
      </c>
      <c r="T542" t="s">
        <v>34</v>
      </c>
      <c r="V542" t="s">
        <v>33</v>
      </c>
      <c r="W542" t="s">
        <v>34</v>
      </c>
      <c r="Y542" t="s">
        <v>33</v>
      </c>
      <c r="Z542" t="s">
        <v>34</v>
      </c>
      <c r="AA542" t="s">
        <v>35</v>
      </c>
      <c r="AB542" t="s">
        <v>36</v>
      </c>
      <c r="AC542">
        <v>10891790</v>
      </c>
      <c r="AD542" t="s">
        <v>37</v>
      </c>
      <c r="AE542" t="s">
        <v>1692</v>
      </c>
      <c r="AF542">
        <v>85671469</v>
      </c>
      <c r="AG542">
        <v>1297815</v>
      </c>
      <c r="AH542" t="s">
        <v>38</v>
      </c>
      <c r="AI542" t="s">
        <v>34</v>
      </c>
    </row>
    <row r="543" spans="1:35" x14ac:dyDescent="0.3">
      <c r="A543" s="1">
        <v>45308.091099537036</v>
      </c>
      <c r="B543">
        <v>6</v>
      </c>
      <c r="C543">
        <v>1</v>
      </c>
      <c r="D543" t="s">
        <v>26</v>
      </c>
      <c r="E543" t="s">
        <v>1694</v>
      </c>
      <c r="F543" t="s">
        <v>1695</v>
      </c>
      <c r="G543" t="s">
        <v>131</v>
      </c>
      <c r="H543" t="s">
        <v>223</v>
      </c>
      <c r="I543">
        <v>0</v>
      </c>
      <c r="K543" t="s">
        <v>31</v>
      </c>
      <c r="L543" t="s">
        <v>32</v>
      </c>
      <c r="M543" t="s">
        <v>1694</v>
      </c>
      <c r="N543" t="s">
        <v>1695</v>
      </c>
      <c r="P543" t="s">
        <v>33</v>
      </c>
      <c r="Q543" t="s">
        <v>34</v>
      </c>
      <c r="S543" t="s">
        <v>33</v>
      </c>
      <c r="T543" t="s">
        <v>34</v>
      </c>
      <c r="V543" t="s">
        <v>33</v>
      </c>
      <c r="W543" t="s">
        <v>34</v>
      </c>
      <c r="Y543" t="s">
        <v>33</v>
      </c>
      <c r="Z543" t="s">
        <v>34</v>
      </c>
      <c r="AA543" t="s">
        <v>35</v>
      </c>
      <c r="AB543" t="s">
        <v>36</v>
      </c>
      <c r="AC543">
        <v>10892867</v>
      </c>
      <c r="AD543" t="s">
        <v>37</v>
      </c>
      <c r="AE543" t="s">
        <v>1695</v>
      </c>
      <c r="AF543">
        <v>85671469</v>
      </c>
      <c r="AG543">
        <v>1297816</v>
      </c>
      <c r="AH543" t="s">
        <v>38</v>
      </c>
      <c r="AI543" t="s">
        <v>34</v>
      </c>
    </row>
    <row r="544" spans="1:35" x14ac:dyDescent="0.3">
      <c r="A544" s="1">
        <v>45308.091724537036</v>
      </c>
      <c r="B544">
        <v>7</v>
      </c>
      <c r="C544">
        <v>1</v>
      </c>
      <c r="D544" t="s">
        <v>26</v>
      </c>
      <c r="E544" t="s">
        <v>1696</v>
      </c>
      <c r="F544" t="s">
        <v>1697</v>
      </c>
      <c r="G544" t="s">
        <v>29</v>
      </c>
      <c r="H544" t="s">
        <v>250</v>
      </c>
      <c r="I544">
        <v>0</v>
      </c>
      <c r="K544" t="s">
        <v>31</v>
      </c>
      <c r="L544" t="s">
        <v>32</v>
      </c>
      <c r="M544" t="s">
        <v>1696</v>
      </c>
      <c r="N544" t="s">
        <v>1697</v>
      </c>
      <c r="P544" t="s">
        <v>33</v>
      </c>
      <c r="Q544" t="s">
        <v>34</v>
      </c>
      <c r="S544" t="s">
        <v>33</v>
      </c>
      <c r="T544" t="s">
        <v>34</v>
      </c>
      <c r="V544" t="s">
        <v>33</v>
      </c>
      <c r="W544" t="s">
        <v>34</v>
      </c>
      <c r="Y544" t="s">
        <v>33</v>
      </c>
      <c r="Z544" t="s">
        <v>34</v>
      </c>
      <c r="AA544" t="s">
        <v>35</v>
      </c>
      <c r="AB544" t="s">
        <v>36</v>
      </c>
      <c r="AC544">
        <v>10888375</v>
      </c>
      <c r="AD544" t="s">
        <v>37</v>
      </c>
      <c r="AE544" t="s">
        <v>1697</v>
      </c>
      <c r="AF544">
        <v>85671469</v>
      </c>
      <c r="AG544">
        <v>1297817</v>
      </c>
      <c r="AH544" t="s">
        <v>38</v>
      </c>
      <c r="AI544" t="s">
        <v>34</v>
      </c>
    </row>
    <row r="545" spans="1:35" x14ac:dyDescent="0.3">
      <c r="A545" s="1">
        <v>45308.092314814814</v>
      </c>
      <c r="B545">
        <v>2</v>
      </c>
      <c r="C545">
        <v>1</v>
      </c>
      <c r="D545" t="s">
        <v>26</v>
      </c>
      <c r="E545" t="s">
        <v>1698</v>
      </c>
      <c r="F545" t="s">
        <v>1699</v>
      </c>
      <c r="G545" t="s">
        <v>142</v>
      </c>
      <c r="H545" t="s">
        <v>260</v>
      </c>
      <c r="I545">
        <v>0</v>
      </c>
      <c r="K545" t="s">
        <v>31</v>
      </c>
      <c r="L545" t="s">
        <v>32</v>
      </c>
      <c r="M545" t="s">
        <v>1698</v>
      </c>
      <c r="N545" t="s">
        <v>1699</v>
      </c>
      <c r="P545" t="s">
        <v>33</v>
      </c>
      <c r="Q545" t="s">
        <v>34</v>
      </c>
      <c r="S545" t="s">
        <v>33</v>
      </c>
      <c r="T545" t="s">
        <v>34</v>
      </c>
      <c r="V545" t="s">
        <v>33</v>
      </c>
      <c r="W545" t="s">
        <v>34</v>
      </c>
      <c r="Y545" t="s">
        <v>33</v>
      </c>
      <c r="Z545" t="s">
        <v>34</v>
      </c>
      <c r="AA545" t="s">
        <v>35</v>
      </c>
      <c r="AB545" t="s">
        <v>36</v>
      </c>
      <c r="AC545">
        <v>10895250</v>
      </c>
      <c r="AD545" t="s">
        <v>37</v>
      </c>
      <c r="AE545" t="s">
        <v>1699</v>
      </c>
      <c r="AF545">
        <v>85671469</v>
      </c>
      <c r="AG545">
        <v>1297818</v>
      </c>
      <c r="AH545" t="s">
        <v>38</v>
      </c>
      <c r="AI545" t="s">
        <v>34</v>
      </c>
    </row>
    <row r="546" spans="1:35" x14ac:dyDescent="0.3">
      <c r="A546" s="1">
        <v>45308.092546296299</v>
      </c>
      <c r="B546">
        <v>1</v>
      </c>
      <c r="C546">
        <v>1</v>
      </c>
      <c r="D546" t="s">
        <v>26</v>
      </c>
      <c r="E546" t="s">
        <v>1700</v>
      </c>
      <c r="F546" t="s">
        <v>1701</v>
      </c>
      <c r="G546" t="s">
        <v>142</v>
      </c>
      <c r="H546" t="s">
        <v>1702</v>
      </c>
      <c r="I546">
        <v>0</v>
      </c>
      <c r="K546" t="s">
        <v>31</v>
      </c>
      <c r="L546" t="s">
        <v>32</v>
      </c>
      <c r="M546" t="s">
        <v>1700</v>
      </c>
      <c r="N546" t="s">
        <v>1701</v>
      </c>
      <c r="P546" t="s">
        <v>33</v>
      </c>
      <c r="Q546" t="s">
        <v>34</v>
      </c>
      <c r="S546" t="s">
        <v>33</v>
      </c>
      <c r="T546" t="s">
        <v>34</v>
      </c>
      <c r="V546" t="s">
        <v>33</v>
      </c>
      <c r="W546" t="s">
        <v>34</v>
      </c>
      <c r="Y546" t="s">
        <v>33</v>
      </c>
      <c r="Z546" t="s">
        <v>34</v>
      </c>
      <c r="AA546" t="s">
        <v>35</v>
      </c>
      <c r="AB546" t="s">
        <v>36</v>
      </c>
      <c r="AC546">
        <v>10900054</v>
      </c>
      <c r="AD546" t="s">
        <v>37</v>
      </c>
      <c r="AE546" t="s">
        <v>1701</v>
      </c>
      <c r="AF546">
        <v>85671469</v>
      </c>
      <c r="AG546">
        <v>1297819</v>
      </c>
      <c r="AH546" t="s">
        <v>38</v>
      </c>
      <c r="AI546" t="s">
        <v>34</v>
      </c>
    </row>
    <row r="547" spans="1:35" x14ac:dyDescent="0.3">
      <c r="A547" s="1">
        <v>45308.094907407409</v>
      </c>
      <c r="B547">
        <v>5</v>
      </c>
      <c r="C547">
        <v>1</v>
      </c>
      <c r="D547" t="s">
        <v>26</v>
      </c>
      <c r="E547" t="s">
        <v>1703</v>
      </c>
      <c r="F547" t="s">
        <v>1704</v>
      </c>
      <c r="G547" t="s">
        <v>142</v>
      </c>
      <c r="H547" t="s">
        <v>282</v>
      </c>
      <c r="I547">
        <v>0</v>
      </c>
      <c r="K547" t="s">
        <v>31</v>
      </c>
      <c r="L547" t="s">
        <v>32</v>
      </c>
      <c r="M547" t="s">
        <v>1703</v>
      </c>
      <c r="N547" t="s">
        <v>1704</v>
      </c>
      <c r="P547" t="s">
        <v>33</v>
      </c>
      <c r="Q547" t="s">
        <v>34</v>
      </c>
      <c r="S547" t="s">
        <v>33</v>
      </c>
      <c r="T547" t="s">
        <v>34</v>
      </c>
      <c r="V547" t="s">
        <v>33</v>
      </c>
      <c r="W547" t="s">
        <v>34</v>
      </c>
      <c r="Y547" t="s">
        <v>33</v>
      </c>
      <c r="Z547" t="s">
        <v>34</v>
      </c>
      <c r="AA547" t="s">
        <v>35</v>
      </c>
      <c r="AB547" t="s">
        <v>36</v>
      </c>
      <c r="AC547">
        <v>10904546</v>
      </c>
      <c r="AD547" t="s">
        <v>37</v>
      </c>
      <c r="AE547" t="s">
        <v>1704</v>
      </c>
      <c r="AF547">
        <v>85671469</v>
      </c>
      <c r="AG547">
        <v>1297820</v>
      </c>
      <c r="AH547" t="s">
        <v>1705</v>
      </c>
      <c r="AI547" t="s">
        <v>34</v>
      </c>
    </row>
    <row r="548" spans="1:35" x14ac:dyDescent="0.3">
      <c r="A548" s="1">
        <v>45308.095138888886</v>
      </c>
      <c r="B548">
        <v>6</v>
      </c>
      <c r="C548">
        <v>1</v>
      </c>
      <c r="D548" t="s">
        <v>26</v>
      </c>
      <c r="E548" t="s">
        <v>1706</v>
      </c>
      <c r="F548" t="s">
        <v>1707</v>
      </c>
      <c r="G548" t="s">
        <v>73</v>
      </c>
      <c r="H548" t="s">
        <v>302</v>
      </c>
      <c r="I548">
        <v>0</v>
      </c>
      <c r="J548" t="s">
        <v>303</v>
      </c>
      <c r="K548" t="s">
        <v>31</v>
      </c>
      <c r="L548" t="s">
        <v>44</v>
      </c>
      <c r="M548" t="s">
        <v>1706</v>
      </c>
      <c r="N548" t="s">
        <v>1707</v>
      </c>
      <c r="P548" t="s">
        <v>33</v>
      </c>
      <c r="Q548" t="s">
        <v>34</v>
      </c>
      <c r="S548" t="s">
        <v>33</v>
      </c>
      <c r="T548" t="s">
        <v>34</v>
      </c>
      <c r="V548" t="s">
        <v>33</v>
      </c>
      <c r="W548" t="s">
        <v>34</v>
      </c>
      <c r="Y548" t="s">
        <v>33</v>
      </c>
      <c r="Z548" t="s">
        <v>34</v>
      </c>
      <c r="AA548" t="s">
        <v>166</v>
      </c>
      <c r="AB548" t="s">
        <v>36</v>
      </c>
      <c r="AC548">
        <v>10904978</v>
      </c>
      <c r="AD548" t="s">
        <v>62</v>
      </c>
      <c r="AE548" t="s">
        <v>1707</v>
      </c>
      <c r="AF548">
        <v>85671469</v>
      </c>
      <c r="AG548">
        <v>1297821</v>
      </c>
      <c r="AH548" t="s">
        <v>1708</v>
      </c>
      <c r="AI548" t="s">
        <v>34</v>
      </c>
    </row>
    <row r="549" spans="1:35" x14ac:dyDescent="0.3">
      <c r="A549" s="1">
        <v>45308.096053240741</v>
      </c>
      <c r="B549">
        <v>8</v>
      </c>
      <c r="C549">
        <v>1</v>
      </c>
      <c r="D549" t="s">
        <v>26</v>
      </c>
      <c r="E549" t="s">
        <v>1709</v>
      </c>
      <c r="F549" t="s">
        <v>1710</v>
      </c>
      <c r="G549" t="s">
        <v>50</v>
      </c>
      <c r="H549" t="s">
        <v>509</v>
      </c>
      <c r="I549">
        <v>0</v>
      </c>
      <c r="K549" t="s">
        <v>31</v>
      </c>
      <c r="L549" t="s">
        <v>32</v>
      </c>
      <c r="M549" t="s">
        <v>1709</v>
      </c>
      <c r="N549" t="s">
        <v>1710</v>
      </c>
      <c r="P549" t="s">
        <v>33</v>
      </c>
      <c r="Q549" t="s">
        <v>34</v>
      </c>
      <c r="S549" t="s">
        <v>33</v>
      </c>
      <c r="T549" t="s">
        <v>34</v>
      </c>
      <c r="V549" t="s">
        <v>33</v>
      </c>
      <c r="W549" t="s">
        <v>34</v>
      </c>
      <c r="Y549" t="s">
        <v>33</v>
      </c>
      <c r="Z549" t="s">
        <v>34</v>
      </c>
      <c r="AA549" t="s">
        <v>35</v>
      </c>
      <c r="AB549" t="s">
        <v>36</v>
      </c>
      <c r="AC549">
        <v>10906794</v>
      </c>
      <c r="AD549" t="s">
        <v>37</v>
      </c>
      <c r="AE549" t="s">
        <v>1710</v>
      </c>
      <c r="AF549">
        <v>85671469</v>
      </c>
      <c r="AG549">
        <v>1297822</v>
      </c>
      <c r="AH549" t="s">
        <v>38</v>
      </c>
      <c r="AI549" t="s">
        <v>34</v>
      </c>
    </row>
    <row r="550" spans="1:35" x14ac:dyDescent="0.3">
      <c r="A550" s="1">
        <v>45308.098379629628</v>
      </c>
      <c r="B550">
        <v>5</v>
      </c>
      <c r="C550">
        <v>1</v>
      </c>
      <c r="D550" t="s">
        <v>26</v>
      </c>
      <c r="E550" t="s">
        <v>1711</v>
      </c>
      <c r="F550" t="s">
        <v>1712</v>
      </c>
      <c r="G550" t="s">
        <v>131</v>
      </c>
      <c r="H550" t="s">
        <v>1713</v>
      </c>
      <c r="I550">
        <v>0</v>
      </c>
      <c r="K550" t="s">
        <v>31</v>
      </c>
      <c r="L550" t="s">
        <v>32</v>
      </c>
      <c r="M550" t="s">
        <v>1711</v>
      </c>
      <c r="N550" t="s">
        <v>1712</v>
      </c>
      <c r="P550" t="s">
        <v>33</v>
      </c>
      <c r="Q550" t="s">
        <v>34</v>
      </c>
      <c r="S550" t="s">
        <v>33</v>
      </c>
      <c r="T550" t="s">
        <v>34</v>
      </c>
      <c r="V550" t="s">
        <v>33</v>
      </c>
      <c r="W550" t="s">
        <v>34</v>
      </c>
      <c r="Y550" t="s">
        <v>33</v>
      </c>
      <c r="Z550" t="s">
        <v>34</v>
      </c>
      <c r="AA550" t="s">
        <v>35</v>
      </c>
      <c r="AB550" t="s">
        <v>36</v>
      </c>
      <c r="AC550">
        <v>10916190</v>
      </c>
      <c r="AD550" t="s">
        <v>37</v>
      </c>
      <c r="AE550" t="s">
        <v>1712</v>
      </c>
      <c r="AF550">
        <v>85671469</v>
      </c>
      <c r="AG550">
        <v>1297823</v>
      </c>
      <c r="AH550" t="s">
        <v>400</v>
      </c>
      <c r="AI550" t="s">
        <v>34</v>
      </c>
    </row>
    <row r="551" spans="1:35" x14ac:dyDescent="0.3">
      <c r="A551" s="1">
        <v>45308.09915509259</v>
      </c>
      <c r="B551">
        <v>8</v>
      </c>
      <c r="C551">
        <v>1</v>
      </c>
      <c r="D551" t="s">
        <v>26</v>
      </c>
      <c r="E551" t="s">
        <v>1714</v>
      </c>
      <c r="F551" t="s">
        <v>1715</v>
      </c>
      <c r="G551" t="s">
        <v>50</v>
      </c>
      <c r="H551" t="s">
        <v>310</v>
      </c>
      <c r="I551">
        <v>0</v>
      </c>
      <c r="K551" t="s">
        <v>31</v>
      </c>
      <c r="L551" t="s">
        <v>32</v>
      </c>
      <c r="M551" t="s">
        <v>1714</v>
      </c>
      <c r="N551" t="s">
        <v>1715</v>
      </c>
      <c r="P551" t="s">
        <v>33</v>
      </c>
      <c r="Q551" t="s">
        <v>34</v>
      </c>
      <c r="S551" t="s">
        <v>33</v>
      </c>
      <c r="T551" t="s">
        <v>34</v>
      </c>
      <c r="V551" t="s">
        <v>33</v>
      </c>
      <c r="W551" t="s">
        <v>34</v>
      </c>
      <c r="Y551" t="s">
        <v>33</v>
      </c>
      <c r="Z551" t="s">
        <v>34</v>
      </c>
      <c r="AA551" t="s">
        <v>35</v>
      </c>
      <c r="AB551" t="s">
        <v>36</v>
      </c>
      <c r="AC551">
        <v>10917564</v>
      </c>
      <c r="AD551" t="s">
        <v>37</v>
      </c>
      <c r="AE551" t="s">
        <v>1715</v>
      </c>
      <c r="AF551">
        <v>85671469</v>
      </c>
      <c r="AG551">
        <v>1297824</v>
      </c>
      <c r="AH551" t="s">
        <v>38</v>
      </c>
      <c r="AI551" t="s">
        <v>34</v>
      </c>
    </row>
    <row r="552" spans="1:35" x14ac:dyDescent="0.3">
      <c r="A552" s="1">
        <v>45308.099363425928</v>
      </c>
      <c r="B552">
        <v>6</v>
      </c>
      <c r="C552">
        <v>1</v>
      </c>
      <c r="D552" t="s">
        <v>26</v>
      </c>
      <c r="E552" t="s">
        <v>1716</v>
      </c>
      <c r="F552" t="s">
        <v>1717</v>
      </c>
      <c r="G552" t="s">
        <v>90</v>
      </c>
      <c r="H552" t="s">
        <v>322</v>
      </c>
      <c r="I552">
        <v>0</v>
      </c>
      <c r="K552" t="s">
        <v>31</v>
      </c>
      <c r="L552" t="s">
        <v>32</v>
      </c>
      <c r="M552" t="s">
        <v>1716</v>
      </c>
      <c r="N552" t="s">
        <v>1717</v>
      </c>
      <c r="P552" t="s">
        <v>33</v>
      </c>
      <c r="Q552" t="s">
        <v>34</v>
      </c>
      <c r="S552" t="s">
        <v>33</v>
      </c>
      <c r="T552" t="s">
        <v>34</v>
      </c>
      <c r="V552" t="s">
        <v>33</v>
      </c>
      <c r="W552" t="s">
        <v>34</v>
      </c>
      <c r="Y552" t="s">
        <v>33</v>
      </c>
      <c r="Z552" t="s">
        <v>34</v>
      </c>
      <c r="AA552" t="s">
        <v>92</v>
      </c>
      <c r="AB552" t="s">
        <v>36</v>
      </c>
      <c r="AC552">
        <v>59835650</v>
      </c>
      <c r="AD552" t="s">
        <v>93</v>
      </c>
      <c r="AE552" t="s">
        <v>1717</v>
      </c>
      <c r="AF552">
        <v>9978044714</v>
      </c>
      <c r="AG552">
        <v>1297825</v>
      </c>
      <c r="AH552" t="s">
        <v>1718</v>
      </c>
      <c r="AI552" t="s">
        <v>34</v>
      </c>
    </row>
    <row r="553" spans="1:35" x14ac:dyDescent="0.3">
      <c r="A553" s="1">
        <v>45308.101273148146</v>
      </c>
      <c r="B553">
        <v>6</v>
      </c>
      <c r="C553">
        <v>1</v>
      </c>
      <c r="D553" t="s">
        <v>26</v>
      </c>
      <c r="E553" t="s">
        <v>1719</v>
      </c>
      <c r="F553" t="s">
        <v>1720</v>
      </c>
      <c r="G553" t="s">
        <v>90</v>
      </c>
      <c r="H553" t="s">
        <v>363</v>
      </c>
      <c r="I553">
        <v>0</v>
      </c>
      <c r="K553" t="s">
        <v>31</v>
      </c>
      <c r="L553" t="s">
        <v>32</v>
      </c>
      <c r="M553" t="s">
        <v>1719</v>
      </c>
      <c r="N553" t="s">
        <v>1720</v>
      </c>
      <c r="P553" t="s">
        <v>33</v>
      </c>
      <c r="Q553" t="s">
        <v>34</v>
      </c>
      <c r="S553" t="s">
        <v>33</v>
      </c>
      <c r="T553" t="s">
        <v>34</v>
      </c>
      <c r="V553" t="s">
        <v>33</v>
      </c>
      <c r="W553" t="s">
        <v>34</v>
      </c>
      <c r="Y553" t="s">
        <v>33</v>
      </c>
      <c r="Z553" t="s">
        <v>34</v>
      </c>
      <c r="AA553" t="s">
        <v>92</v>
      </c>
      <c r="AB553" t="s">
        <v>36</v>
      </c>
      <c r="AC553">
        <v>61354031</v>
      </c>
      <c r="AD553" t="s">
        <v>93</v>
      </c>
      <c r="AE553" t="s">
        <v>1720</v>
      </c>
      <c r="AF553">
        <v>9978044714</v>
      </c>
      <c r="AG553">
        <v>1297826</v>
      </c>
      <c r="AH553" t="s">
        <v>213</v>
      </c>
      <c r="AI553" t="s">
        <v>34</v>
      </c>
    </row>
    <row r="554" spans="1:35" x14ac:dyDescent="0.3">
      <c r="A554" s="1">
        <v>45308.101504629631</v>
      </c>
      <c r="B554">
        <v>7</v>
      </c>
      <c r="C554">
        <v>1</v>
      </c>
      <c r="D554" t="s">
        <v>26</v>
      </c>
      <c r="E554" t="s">
        <v>1721</v>
      </c>
      <c r="F554" t="s">
        <v>1722</v>
      </c>
      <c r="G554" t="s">
        <v>131</v>
      </c>
      <c r="H554" t="s">
        <v>269</v>
      </c>
      <c r="I554">
        <v>0</v>
      </c>
      <c r="K554" t="s">
        <v>31</v>
      </c>
      <c r="L554" t="s">
        <v>32</v>
      </c>
      <c r="M554" t="s">
        <v>1721</v>
      </c>
      <c r="N554" t="s">
        <v>1722</v>
      </c>
      <c r="P554" t="s">
        <v>33</v>
      </c>
      <c r="Q554" t="s">
        <v>34</v>
      </c>
      <c r="S554" t="s">
        <v>33</v>
      </c>
      <c r="T554" t="s">
        <v>34</v>
      </c>
      <c r="V554" t="s">
        <v>33</v>
      </c>
      <c r="W554" t="s">
        <v>34</v>
      </c>
      <c r="Y554" t="s">
        <v>33</v>
      </c>
      <c r="Z554" t="s">
        <v>34</v>
      </c>
      <c r="AA554" t="s">
        <v>35</v>
      </c>
      <c r="AB554" t="s">
        <v>36</v>
      </c>
      <c r="AC554">
        <v>10926827</v>
      </c>
      <c r="AD554" t="s">
        <v>37</v>
      </c>
      <c r="AE554" t="s">
        <v>1722</v>
      </c>
      <c r="AF554">
        <v>85671469</v>
      </c>
      <c r="AG554">
        <v>1297827</v>
      </c>
      <c r="AH554" t="s">
        <v>38</v>
      </c>
      <c r="AI554" t="s">
        <v>34</v>
      </c>
    </row>
    <row r="555" spans="1:35" x14ac:dyDescent="0.3">
      <c r="A555" s="1">
        <v>45308.101666666669</v>
      </c>
      <c r="B555">
        <v>8</v>
      </c>
      <c r="C555">
        <v>1</v>
      </c>
      <c r="D555" t="s">
        <v>26</v>
      </c>
      <c r="E555" t="s">
        <v>1723</v>
      </c>
      <c r="F555" t="s">
        <v>1724</v>
      </c>
      <c r="G555" t="s">
        <v>142</v>
      </c>
      <c r="H555" t="s">
        <v>246</v>
      </c>
      <c r="I555">
        <v>0</v>
      </c>
      <c r="K555" t="s">
        <v>31</v>
      </c>
      <c r="L555" t="s">
        <v>32</v>
      </c>
      <c r="M555" t="s">
        <v>1723</v>
      </c>
      <c r="N555" t="s">
        <v>1724</v>
      </c>
      <c r="P555" t="s">
        <v>33</v>
      </c>
      <c r="Q555" t="s">
        <v>34</v>
      </c>
      <c r="S555" t="s">
        <v>33</v>
      </c>
      <c r="T555" t="s">
        <v>34</v>
      </c>
      <c r="V555" t="s">
        <v>33</v>
      </c>
      <c r="W555" t="s">
        <v>34</v>
      </c>
      <c r="Y555" t="s">
        <v>33</v>
      </c>
      <c r="Z555" t="s">
        <v>34</v>
      </c>
      <c r="AA555" t="s">
        <v>35</v>
      </c>
      <c r="AB555" t="s">
        <v>36</v>
      </c>
      <c r="AC555">
        <v>10927102</v>
      </c>
      <c r="AD555" t="s">
        <v>37</v>
      </c>
      <c r="AE555" t="s">
        <v>1724</v>
      </c>
      <c r="AF555">
        <v>85671469</v>
      </c>
      <c r="AG555">
        <v>1297828</v>
      </c>
      <c r="AH555" t="s">
        <v>247</v>
      </c>
      <c r="AI555" t="s">
        <v>34</v>
      </c>
    </row>
    <row r="556" spans="1:35" x14ac:dyDescent="0.3">
      <c r="A556" s="1">
        <v>45308.101736111108</v>
      </c>
      <c r="B556">
        <v>5</v>
      </c>
      <c r="C556">
        <v>1</v>
      </c>
      <c r="D556" t="s">
        <v>26</v>
      </c>
      <c r="E556" t="s">
        <v>1431</v>
      </c>
      <c r="F556" t="s">
        <v>1432</v>
      </c>
      <c r="G556" t="s">
        <v>90</v>
      </c>
      <c r="H556" t="s">
        <v>292</v>
      </c>
      <c r="I556">
        <v>0</v>
      </c>
      <c r="K556" t="s">
        <v>31</v>
      </c>
      <c r="L556" t="s">
        <v>32</v>
      </c>
      <c r="M556" t="s">
        <v>1431</v>
      </c>
      <c r="N556" t="s">
        <v>1432</v>
      </c>
      <c r="P556" t="s">
        <v>33</v>
      </c>
      <c r="Q556" t="s">
        <v>34</v>
      </c>
      <c r="S556" t="s">
        <v>33</v>
      </c>
      <c r="T556" t="s">
        <v>34</v>
      </c>
      <c r="V556" t="s">
        <v>33</v>
      </c>
      <c r="W556" t="s">
        <v>34</v>
      </c>
      <c r="Y556" t="s">
        <v>33</v>
      </c>
      <c r="Z556" t="s">
        <v>34</v>
      </c>
      <c r="AA556" t="s">
        <v>92</v>
      </c>
      <c r="AB556" t="s">
        <v>36</v>
      </c>
      <c r="AC556">
        <v>31132915</v>
      </c>
      <c r="AD556" t="s">
        <v>93</v>
      </c>
      <c r="AE556" t="s">
        <v>1432</v>
      </c>
      <c r="AF556">
        <v>9978044714</v>
      </c>
      <c r="AG556">
        <v>1297829</v>
      </c>
      <c r="AH556" t="s">
        <v>257</v>
      </c>
      <c r="AI556" t="s">
        <v>34</v>
      </c>
    </row>
    <row r="557" spans="1:35" x14ac:dyDescent="0.3">
      <c r="A557" s="1">
        <v>45308.102835648147</v>
      </c>
      <c r="B557">
        <v>2</v>
      </c>
      <c r="C557">
        <v>1</v>
      </c>
      <c r="D557" t="s">
        <v>26</v>
      </c>
      <c r="E557" t="s">
        <v>1725</v>
      </c>
      <c r="F557" t="s">
        <v>1726</v>
      </c>
      <c r="G557" t="s">
        <v>50</v>
      </c>
      <c r="H557" t="s">
        <v>272</v>
      </c>
      <c r="I557">
        <v>0</v>
      </c>
      <c r="K557" t="s">
        <v>31</v>
      </c>
      <c r="L557" t="s">
        <v>32</v>
      </c>
      <c r="M557" t="s">
        <v>1725</v>
      </c>
      <c r="N557" t="s">
        <v>1726</v>
      </c>
      <c r="P557" t="s">
        <v>33</v>
      </c>
      <c r="Q557" t="s">
        <v>34</v>
      </c>
      <c r="S557" t="s">
        <v>33</v>
      </c>
      <c r="T557" t="s">
        <v>34</v>
      </c>
      <c r="V557" t="s">
        <v>33</v>
      </c>
      <c r="W557" t="s">
        <v>34</v>
      </c>
      <c r="Y557" t="s">
        <v>33</v>
      </c>
      <c r="Z557" t="s">
        <v>34</v>
      </c>
      <c r="AA557" t="s">
        <v>35</v>
      </c>
      <c r="AB557" t="s">
        <v>36</v>
      </c>
      <c r="AC557">
        <v>10933882</v>
      </c>
      <c r="AD557" t="s">
        <v>37</v>
      </c>
      <c r="AE557" t="s">
        <v>1726</v>
      </c>
      <c r="AF557">
        <v>85671469</v>
      </c>
      <c r="AG557">
        <v>1297830</v>
      </c>
      <c r="AH557" t="s">
        <v>38</v>
      </c>
      <c r="AI557" t="s">
        <v>34</v>
      </c>
    </row>
    <row r="558" spans="1:35" x14ac:dyDescent="0.3">
      <c r="A558" s="1">
        <v>45308.103229166663</v>
      </c>
      <c r="B558">
        <v>1</v>
      </c>
      <c r="C558">
        <v>1</v>
      </c>
      <c r="D558" t="s">
        <v>26</v>
      </c>
      <c r="E558" t="s">
        <v>1727</v>
      </c>
      <c r="F558" t="s">
        <v>1728</v>
      </c>
      <c r="G558" t="s">
        <v>29</v>
      </c>
      <c r="H558" t="s">
        <v>319</v>
      </c>
      <c r="I558">
        <v>0</v>
      </c>
      <c r="K558" t="s">
        <v>31</v>
      </c>
      <c r="L558" t="s">
        <v>32</v>
      </c>
      <c r="M558" t="s">
        <v>1727</v>
      </c>
      <c r="N558" t="s">
        <v>1728</v>
      </c>
      <c r="P558" t="s">
        <v>33</v>
      </c>
      <c r="Q558" t="s">
        <v>34</v>
      </c>
      <c r="S558" t="s">
        <v>33</v>
      </c>
      <c r="T558" t="s">
        <v>34</v>
      </c>
      <c r="V558" t="s">
        <v>33</v>
      </c>
      <c r="W558" t="s">
        <v>34</v>
      </c>
      <c r="Y558" t="s">
        <v>33</v>
      </c>
      <c r="Z558" t="s">
        <v>34</v>
      </c>
      <c r="AA558" t="s">
        <v>35</v>
      </c>
      <c r="AB558" t="s">
        <v>36</v>
      </c>
      <c r="AC558">
        <v>10934530</v>
      </c>
      <c r="AD558" t="s">
        <v>37</v>
      </c>
      <c r="AE558" t="s">
        <v>1728</v>
      </c>
      <c r="AF558">
        <v>85671469</v>
      </c>
      <c r="AG558">
        <v>1297831</v>
      </c>
      <c r="AH558" t="s">
        <v>38</v>
      </c>
      <c r="AI558" t="s">
        <v>34</v>
      </c>
    </row>
    <row r="559" spans="1:35" x14ac:dyDescent="0.3">
      <c r="A559" s="1">
        <v>45308.104363425926</v>
      </c>
      <c r="B559">
        <v>5</v>
      </c>
      <c r="C559">
        <v>1</v>
      </c>
      <c r="D559" t="s">
        <v>26</v>
      </c>
      <c r="E559" t="s">
        <v>1729</v>
      </c>
      <c r="F559" t="s">
        <v>1730</v>
      </c>
      <c r="G559" t="s">
        <v>90</v>
      </c>
      <c r="H559" t="s">
        <v>256</v>
      </c>
      <c r="I559">
        <v>0</v>
      </c>
      <c r="K559" t="s">
        <v>31</v>
      </c>
      <c r="L559" t="s">
        <v>32</v>
      </c>
      <c r="M559" t="s">
        <v>1729</v>
      </c>
      <c r="N559" t="s">
        <v>1730</v>
      </c>
      <c r="P559" t="s">
        <v>33</v>
      </c>
      <c r="Q559" t="s">
        <v>34</v>
      </c>
      <c r="S559" t="s">
        <v>33</v>
      </c>
      <c r="T559" t="s">
        <v>34</v>
      </c>
      <c r="V559" t="s">
        <v>33</v>
      </c>
      <c r="W559" t="s">
        <v>34</v>
      </c>
      <c r="Y559" t="s">
        <v>33</v>
      </c>
      <c r="Z559" t="s">
        <v>34</v>
      </c>
      <c r="AA559" t="s">
        <v>92</v>
      </c>
      <c r="AB559" t="s">
        <v>36</v>
      </c>
      <c r="AC559">
        <v>38047700</v>
      </c>
      <c r="AD559" t="s">
        <v>93</v>
      </c>
      <c r="AE559" t="s">
        <v>1730</v>
      </c>
      <c r="AF559">
        <v>9978044714</v>
      </c>
      <c r="AG559">
        <v>1297832</v>
      </c>
      <c r="AH559" t="s">
        <v>217</v>
      </c>
      <c r="AI559" t="s">
        <v>34</v>
      </c>
    </row>
    <row r="560" spans="1:35" x14ac:dyDescent="0.3">
      <c r="A560" s="1">
        <v>45308.104722222219</v>
      </c>
      <c r="B560">
        <v>6</v>
      </c>
      <c r="C560">
        <v>1</v>
      </c>
      <c r="D560" t="s">
        <v>26</v>
      </c>
      <c r="E560" t="s">
        <v>1731</v>
      </c>
      <c r="F560" t="s">
        <v>1732</v>
      </c>
      <c r="G560" t="s">
        <v>90</v>
      </c>
      <c r="H560" t="s">
        <v>1733</v>
      </c>
      <c r="I560">
        <v>0</v>
      </c>
      <c r="K560" t="s">
        <v>31</v>
      </c>
      <c r="L560" t="s">
        <v>32</v>
      </c>
      <c r="M560" t="s">
        <v>1731</v>
      </c>
      <c r="N560" t="s">
        <v>1732</v>
      </c>
      <c r="P560" t="s">
        <v>33</v>
      </c>
      <c r="Q560" t="s">
        <v>34</v>
      </c>
      <c r="S560" t="s">
        <v>33</v>
      </c>
      <c r="T560" t="s">
        <v>34</v>
      </c>
      <c r="V560" t="s">
        <v>33</v>
      </c>
      <c r="W560" t="s">
        <v>34</v>
      </c>
      <c r="Y560" t="s">
        <v>33</v>
      </c>
      <c r="Z560" t="s">
        <v>34</v>
      </c>
      <c r="AA560" t="s">
        <v>92</v>
      </c>
      <c r="AB560" t="s">
        <v>36</v>
      </c>
      <c r="AC560">
        <v>21819502</v>
      </c>
      <c r="AD560" t="s">
        <v>93</v>
      </c>
      <c r="AE560" t="s">
        <v>1732</v>
      </c>
      <c r="AF560">
        <v>9978044714</v>
      </c>
      <c r="AG560">
        <v>1297833</v>
      </c>
      <c r="AH560" t="s">
        <v>257</v>
      </c>
      <c r="AI560" t="s">
        <v>34</v>
      </c>
    </row>
    <row r="561" spans="1:35" x14ac:dyDescent="0.3">
      <c r="A561" s="1">
        <v>45308.107002314813</v>
      </c>
      <c r="B561">
        <v>8</v>
      </c>
      <c r="C561">
        <v>1</v>
      </c>
      <c r="D561" t="s">
        <v>26</v>
      </c>
      <c r="E561" t="s">
        <v>1734</v>
      </c>
      <c r="F561" t="s">
        <v>1735</v>
      </c>
      <c r="G561" t="s">
        <v>131</v>
      </c>
      <c r="H561" t="s">
        <v>342</v>
      </c>
      <c r="I561">
        <v>0</v>
      </c>
      <c r="K561" t="s">
        <v>31</v>
      </c>
      <c r="L561" t="s">
        <v>32</v>
      </c>
      <c r="M561" t="s">
        <v>1734</v>
      </c>
      <c r="N561" t="s">
        <v>1735</v>
      </c>
      <c r="P561" t="s">
        <v>33</v>
      </c>
      <c r="Q561" t="s">
        <v>34</v>
      </c>
      <c r="S561" t="s">
        <v>33</v>
      </c>
      <c r="T561" t="s">
        <v>34</v>
      </c>
      <c r="V561" t="s">
        <v>33</v>
      </c>
      <c r="W561" t="s">
        <v>34</v>
      </c>
      <c r="Y561" t="s">
        <v>33</v>
      </c>
      <c r="Z561" t="s">
        <v>34</v>
      </c>
      <c r="AA561" t="s">
        <v>35</v>
      </c>
      <c r="AB561" t="s">
        <v>36</v>
      </c>
      <c r="AC561">
        <v>10950514</v>
      </c>
      <c r="AD561" t="s">
        <v>37</v>
      </c>
      <c r="AE561" t="s">
        <v>1735</v>
      </c>
      <c r="AF561">
        <v>85671469</v>
      </c>
      <c r="AG561">
        <v>1297834</v>
      </c>
      <c r="AH561" t="s">
        <v>420</v>
      </c>
      <c r="AI561" t="s">
        <v>34</v>
      </c>
    </row>
    <row r="562" spans="1:35" x14ac:dyDescent="0.3">
      <c r="A562" s="1">
        <v>45308.10728009259</v>
      </c>
      <c r="B562">
        <v>3</v>
      </c>
      <c r="C562">
        <v>1</v>
      </c>
      <c r="D562" t="s">
        <v>26</v>
      </c>
      <c r="E562" t="s">
        <v>1736</v>
      </c>
      <c r="F562" t="s">
        <v>1737</v>
      </c>
      <c r="G562" t="s">
        <v>90</v>
      </c>
      <c r="H562" t="s">
        <v>346</v>
      </c>
      <c r="I562">
        <v>0</v>
      </c>
      <c r="K562" t="s">
        <v>31</v>
      </c>
      <c r="L562" t="s">
        <v>32</v>
      </c>
      <c r="M562" t="s">
        <v>1736</v>
      </c>
      <c r="N562" t="s">
        <v>1737</v>
      </c>
      <c r="P562" t="s">
        <v>33</v>
      </c>
      <c r="Q562" t="s">
        <v>34</v>
      </c>
      <c r="S562" t="s">
        <v>33</v>
      </c>
      <c r="T562" t="s">
        <v>34</v>
      </c>
      <c r="V562" t="s">
        <v>33</v>
      </c>
      <c r="W562" t="s">
        <v>34</v>
      </c>
      <c r="Y562" t="s">
        <v>33</v>
      </c>
      <c r="Z562" t="s">
        <v>34</v>
      </c>
      <c r="AA562" t="s">
        <v>92</v>
      </c>
      <c r="AB562" t="s">
        <v>36</v>
      </c>
      <c r="AC562">
        <v>53946047</v>
      </c>
      <c r="AD562" t="s">
        <v>93</v>
      </c>
      <c r="AE562" t="s">
        <v>1737</v>
      </c>
      <c r="AF562">
        <v>9978044714</v>
      </c>
      <c r="AG562">
        <v>1297835</v>
      </c>
      <c r="AH562" t="s">
        <v>566</v>
      </c>
      <c r="AI562" t="s">
        <v>34</v>
      </c>
    </row>
    <row r="563" spans="1:35" x14ac:dyDescent="0.3">
      <c r="A563" s="1">
        <v>45308.109074074076</v>
      </c>
      <c r="B563">
        <v>5</v>
      </c>
      <c r="C563">
        <v>1</v>
      </c>
      <c r="D563" t="s">
        <v>26</v>
      </c>
      <c r="E563" t="s">
        <v>1738</v>
      </c>
      <c r="F563" t="s">
        <v>1739</v>
      </c>
      <c r="G563" t="s">
        <v>50</v>
      </c>
      <c r="H563" t="s">
        <v>1740</v>
      </c>
      <c r="I563">
        <v>0</v>
      </c>
      <c r="K563" t="s">
        <v>31</v>
      </c>
      <c r="L563" t="s">
        <v>32</v>
      </c>
      <c r="M563" t="s">
        <v>1738</v>
      </c>
      <c r="N563" t="s">
        <v>1739</v>
      </c>
      <c r="P563" t="s">
        <v>33</v>
      </c>
      <c r="Q563" t="s">
        <v>34</v>
      </c>
      <c r="S563" t="s">
        <v>33</v>
      </c>
      <c r="T563" t="s">
        <v>34</v>
      </c>
      <c r="V563" t="s">
        <v>33</v>
      </c>
      <c r="W563" t="s">
        <v>34</v>
      </c>
      <c r="Y563" t="s">
        <v>33</v>
      </c>
      <c r="Z563" t="s">
        <v>34</v>
      </c>
      <c r="AA563" t="s">
        <v>35</v>
      </c>
      <c r="AB563" t="s">
        <v>36</v>
      </c>
      <c r="AC563">
        <v>10953616</v>
      </c>
      <c r="AD563" t="s">
        <v>37</v>
      </c>
      <c r="AE563" t="s">
        <v>1739</v>
      </c>
      <c r="AF563">
        <v>85671469</v>
      </c>
      <c r="AG563">
        <v>1297836</v>
      </c>
      <c r="AH563" t="s">
        <v>38</v>
      </c>
      <c r="AI563" t="s">
        <v>34</v>
      </c>
    </row>
    <row r="564" spans="1:35" x14ac:dyDescent="0.3">
      <c r="A564" s="1">
        <v>45308.110717592594</v>
      </c>
      <c r="B564">
        <v>6</v>
      </c>
      <c r="C564">
        <v>1</v>
      </c>
      <c r="D564" t="s">
        <v>26</v>
      </c>
      <c r="E564" t="s">
        <v>1741</v>
      </c>
      <c r="F564" t="s">
        <v>1742</v>
      </c>
      <c r="G564" t="s">
        <v>50</v>
      </c>
      <c r="H564" t="s">
        <v>123</v>
      </c>
      <c r="I564">
        <v>0</v>
      </c>
      <c r="K564" t="s">
        <v>31</v>
      </c>
      <c r="L564" t="s">
        <v>32</v>
      </c>
      <c r="M564" t="s">
        <v>1741</v>
      </c>
      <c r="N564" t="s">
        <v>1742</v>
      </c>
      <c r="P564" t="s">
        <v>33</v>
      </c>
      <c r="Q564" t="s">
        <v>34</v>
      </c>
      <c r="S564" t="s">
        <v>33</v>
      </c>
      <c r="T564" t="s">
        <v>34</v>
      </c>
      <c r="V564" t="s">
        <v>33</v>
      </c>
      <c r="W564" t="s">
        <v>34</v>
      </c>
      <c r="Y564" t="s">
        <v>33</v>
      </c>
      <c r="Z564" t="s">
        <v>34</v>
      </c>
      <c r="AA564" t="s">
        <v>35</v>
      </c>
      <c r="AB564" t="s">
        <v>36</v>
      </c>
      <c r="AC564">
        <v>10961846</v>
      </c>
      <c r="AD564" t="s">
        <v>37</v>
      </c>
      <c r="AE564" t="s">
        <v>1742</v>
      </c>
      <c r="AF564">
        <v>85671469</v>
      </c>
      <c r="AG564">
        <v>1297837</v>
      </c>
      <c r="AH564" t="s">
        <v>38</v>
      </c>
      <c r="AI564" t="s">
        <v>34</v>
      </c>
    </row>
    <row r="565" spans="1:35" x14ac:dyDescent="0.3">
      <c r="A565" s="1">
        <v>45308.111504629633</v>
      </c>
      <c r="B565">
        <v>8</v>
      </c>
      <c r="C565">
        <v>1</v>
      </c>
      <c r="D565" t="s">
        <v>26</v>
      </c>
      <c r="E565" t="s">
        <v>1743</v>
      </c>
      <c r="F565" t="s">
        <v>1744</v>
      </c>
      <c r="G565" t="s">
        <v>131</v>
      </c>
      <c r="H565" t="s">
        <v>1745</v>
      </c>
      <c r="I565">
        <v>0</v>
      </c>
      <c r="K565" t="s">
        <v>31</v>
      </c>
      <c r="L565" t="s">
        <v>32</v>
      </c>
      <c r="M565" t="s">
        <v>1743</v>
      </c>
      <c r="N565" t="s">
        <v>1744</v>
      </c>
      <c r="P565" t="s">
        <v>33</v>
      </c>
      <c r="Q565" t="s">
        <v>34</v>
      </c>
      <c r="S565" t="s">
        <v>33</v>
      </c>
      <c r="T565" t="s">
        <v>34</v>
      </c>
      <c r="V565" t="s">
        <v>33</v>
      </c>
      <c r="W565" t="s">
        <v>34</v>
      </c>
      <c r="Y565" t="s">
        <v>33</v>
      </c>
      <c r="Z565" t="s">
        <v>34</v>
      </c>
      <c r="AA565" t="s">
        <v>35</v>
      </c>
      <c r="AB565" t="s">
        <v>36</v>
      </c>
      <c r="AC565">
        <v>10957207</v>
      </c>
      <c r="AD565" t="s">
        <v>37</v>
      </c>
      <c r="AE565" t="s">
        <v>1744</v>
      </c>
      <c r="AF565">
        <v>85671469</v>
      </c>
      <c r="AG565">
        <v>1297838</v>
      </c>
      <c r="AH565" t="s">
        <v>383</v>
      </c>
      <c r="AI565" t="s">
        <v>34</v>
      </c>
    </row>
    <row r="566" spans="1:35" x14ac:dyDescent="0.3">
      <c r="A566" s="1">
        <v>45308.111817129633</v>
      </c>
      <c r="B566">
        <v>7</v>
      </c>
      <c r="C566">
        <v>1</v>
      </c>
      <c r="D566" t="s">
        <v>26</v>
      </c>
      <c r="E566" t="s">
        <v>668</v>
      </c>
      <c r="F566" t="s">
        <v>669</v>
      </c>
      <c r="G566" t="s">
        <v>41</v>
      </c>
      <c r="H566">
        <f>---0--3782</f>
        <v>3782</v>
      </c>
      <c r="I566">
        <v>0</v>
      </c>
      <c r="J566" t="s">
        <v>42</v>
      </c>
      <c r="K566" t="s">
        <v>43</v>
      </c>
      <c r="L566" t="s">
        <v>44</v>
      </c>
      <c r="M566" t="s">
        <v>668</v>
      </c>
      <c r="N566" t="s">
        <v>669</v>
      </c>
      <c r="P566" t="s">
        <v>33</v>
      </c>
      <c r="Q566" t="s">
        <v>34</v>
      </c>
      <c r="S566" t="s">
        <v>33</v>
      </c>
      <c r="T566" t="s">
        <v>34</v>
      </c>
      <c r="V566" t="s">
        <v>33</v>
      </c>
      <c r="W566" t="s">
        <v>34</v>
      </c>
      <c r="Y566" t="s">
        <v>33</v>
      </c>
      <c r="Z566" t="s">
        <v>34</v>
      </c>
      <c r="AA566" t="s">
        <v>1746</v>
      </c>
      <c r="AB566" t="s">
        <v>36</v>
      </c>
      <c r="AC566">
        <v>30047725</v>
      </c>
      <c r="AD566" t="s">
        <v>652</v>
      </c>
      <c r="AE566" t="s">
        <v>669</v>
      </c>
      <c r="AF566">
        <v>76598102</v>
      </c>
      <c r="AG566">
        <v>1297839</v>
      </c>
      <c r="AH566" t="s">
        <v>38</v>
      </c>
      <c r="AI566" t="s">
        <v>34</v>
      </c>
    </row>
    <row r="567" spans="1:35" x14ac:dyDescent="0.3">
      <c r="A567" s="1">
        <v>45308.112766203703</v>
      </c>
      <c r="B567">
        <v>5</v>
      </c>
      <c r="C567">
        <v>1</v>
      </c>
      <c r="D567" t="s">
        <v>26</v>
      </c>
      <c r="E567" t="s">
        <v>1747</v>
      </c>
      <c r="F567" t="s">
        <v>1748</v>
      </c>
      <c r="G567" t="s">
        <v>50</v>
      </c>
      <c r="H567" t="s">
        <v>242</v>
      </c>
      <c r="I567">
        <v>0</v>
      </c>
      <c r="K567" t="s">
        <v>31</v>
      </c>
      <c r="L567" t="s">
        <v>32</v>
      </c>
      <c r="M567" t="s">
        <v>1747</v>
      </c>
      <c r="N567" t="s">
        <v>1748</v>
      </c>
      <c r="P567" t="s">
        <v>33</v>
      </c>
      <c r="Q567" t="s">
        <v>34</v>
      </c>
      <c r="S567" t="s">
        <v>33</v>
      </c>
      <c r="T567" t="s">
        <v>34</v>
      </c>
      <c r="V567" t="s">
        <v>33</v>
      </c>
      <c r="W567" t="s">
        <v>34</v>
      </c>
      <c r="Y567" t="s">
        <v>33</v>
      </c>
      <c r="Z567" t="s">
        <v>34</v>
      </c>
      <c r="AA567" t="s">
        <v>35</v>
      </c>
      <c r="AB567" t="s">
        <v>36</v>
      </c>
      <c r="AC567">
        <v>10964789</v>
      </c>
      <c r="AD567" t="s">
        <v>37</v>
      </c>
      <c r="AE567" t="s">
        <v>1748</v>
      </c>
      <c r="AF567">
        <v>85671469</v>
      </c>
      <c r="AG567">
        <v>1297840</v>
      </c>
      <c r="AH567" t="s">
        <v>617</v>
      </c>
      <c r="AI567" t="s">
        <v>34</v>
      </c>
    </row>
    <row r="568" spans="1:35" x14ac:dyDescent="0.3">
      <c r="A568" s="1">
        <v>45308.113761574074</v>
      </c>
      <c r="B568">
        <v>6</v>
      </c>
      <c r="C568">
        <v>1</v>
      </c>
      <c r="D568" t="s">
        <v>26</v>
      </c>
      <c r="E568" t="s">
        <v>1749</v>
      </c>
      <c r="F568" t="s">
        <v>1750</v>
      </c>
      <c r="G568" t="s">
        <v>50</v>
      </c>
      <c r="H568" t="s">
        <v>275</v>
      </c>
      <c r="I568">
        <v>0</v>
      </c>
      <c r="K568" t="s">
        <v>31</v>
      </c>
      <c r="L568" t="s">
        <v>32</v>
      </c>
      <c r="M568" t="s">
        <v>1749</v>
      </c>
      <c r="N568" t="s">
        <v>1750</v>
      </c>
      <c r="P568" t="s">
        <v>33</v>
      </c>
      <c r="Q568" t="s">
        <v>34</v>
      </c>
      <c r="S568" t="s">
        <v>33</v>
      </c>
      <c r="T568" t="s">
        <v>34</v>
      </c>
      <c r="V568" t="s">
        <v>33</v>
      </c>
      <c r="W568" t="s">
        <v>34</v>
      </c>
      <c r="Y568" t="s">
        <v>33</v>
      </c>
      <c r="Z568" t="s">
        <v>34</v>
      </c>
      <c r="AA568" t="s">
        <v>35</v>
      </c>
      <c r="AB568" t="s">
        <v>36</v>
      </c>
      <c r="AC568">
        <v>10966288</v>
      </c>
      <c r="AD568" t="s">
        <v>37</v>
      </c>
      <c r="AE568" t="s">
        <v>1750</v>
      </c>
      <c r="AF568">
        <v>85671469</v>
      </c>
      <c r="AG568">
        <v>1297841</v>
      </c>
      <c r="AH568" t="s">
        <v>38</v>
      </c>
      <c r="AI568" t="s">
        <v>34</v>
      </c>
    </row>
    <row r="569" spans="1:35" x14ac:dyDescent="0.3">
      <c r="A569" s="1">
        <v>45308.115162037036</v>
      </c>
      <c r="B569">
        <v>5</v>
      </c>
      <c r="C569">
        <v>1</v>
      </c>
      <c r="D569" t="s">
        <v>26</v>
      </c>
      <c r="E569" t="s">
        <v>1751</v>
      </c>
      <c r="F569" t="s">
        <v>1752</v>
      </c>
      <c r="G569" t="s">
        <v>142</v>
      </c>
      <c r="H569" t="s">
        <v>443</v>
      </c>
      <c r="I569">
        <v>0</v>
      </c>
      <c r="K569" t="s">
        <v>31</v>
      </c>
      <c r="L569" t="s">
        <v>32</v>
      </c>
      <c r="M569" t="s">
        <v>1751</v>
      </c>
      <c r="N569" t="s">
        <v>1752</v>
      </c>
      <c r="P569" t="s">
        <v>33</v>
      </c>
      <c r="Q569" t="s">
        <v>34</v>
      </c>
      <c r="S569" t="s">
        <v>33</v>
      </c>
      <c r="T569" t="s">
        <v>34</v>
      </c>
      <c r="V569" t="s">
        <v>33</v>
      </c>
      <c r="W569" t="s">
        <v>34</v>
      </c>
      <c r="Y569" t="s">
        <v>33</v>
      </c>
      <c r="Z569" t="s">
        <v>34</v>
      </c>
      <c r="AA569" t="s">
        <v>35</v>
      </c>
      <c r="AB569" t="s">
        <v>36</v>
      </c>
      <c r="AC569">
        <v>10972453</v>
      </c>
      <c r="AD569" t="s">
        <v>37</v>
      </c>
      <c r="AE569" t="s">
        <v>1752</v>
      </c>
      <c r="AF569">
        <v>85671469</v>
      </c>
      <c r="AG569">
        <v>1297842</v>
      </c>
      <c r="AH569" t="s">
        <v>38</v>
      </c>
      <c r="AI569" t="s">
        <v>34</v>
      </c>
    </row>
    <row r="570" spans="1:35" x14ac:dyDescent="0.3">
      <c r="A570" s="1">
        <v>45308.116643518515</v>
      </c>
      <c r="B570">
        <v>8</v>
      </c>
      <c r="C570">
        <v>1</v>
      </c>
      <c r="D570" t="s">
        <v>26</v>
      </c>
      <c r="E570" t="s">
        <v>1753</v>
      </c>
      <c r="F570" t="s">
        <v>1754</v>
      </c>
      <c r="G570" t="s">
        <v>131</v>
      </c>
      <c r="H570" t="s">
        <v>313</v>
      </c>
      <c r="I570">
        <v>0</v>
      </c>
      <c r="K570" t="s">
        <v>31</v>
      </c>
      <c r="L570" t="s">
        <v>32</v>
      </c>
      <c r="M570" t="s">
        <v>1753</v>
      </c>
      <c r="N570" t="s">
        <v>1754</v>
      </c>
      <c r="P570" t="s">
        <v>33</v>
      </c>
      <c r="Q570" t="s">
        <v>34</v>
      </c>
      <c r="S570" t="s">
        <v>33</v>
      </c>
      <c r="T570" t="s">
        <v>34</v>
      </c>
      <c r="V570" t="s">
        <v>33</v>
      </c>
      <c r="W570" t="s">
        <v>34</v>
      </c>
      <c r="Y570" t="s">
        <v>33</v>
      </c>
      <c r="Z570" t="s">
        <v>34</v>
      </c>
      <c r="AA570" t="s">
        <v>35</v>
      </c>
      <c r="AB570" t="s">
        <v>36</v>
      </c>
      <c r="AC570">
        <v>10980486</v>
      </c>
      <c r="AD570" t="s">
        <v>37</v>
      </c>
      <c r="AE570" t="s">
        <v>1754</v>
      </c>
      <c r="AF570">
        <v>85671469</v>
      </c>
      <c r="AG570">
        <v>1297843</v>
      </c>
      <c r="AH570" t="s">
        <v>38</v>
      </c>
      <c r="AI570" t="s">
        <v>34</v>
      </c>
    </row>
    <row r="571" spans="1:35" x14ac:dyDescent="0.3">
      <c r="A571" s="1">
        <v>45308.116712962961</v>
      </c>
      <c r="B571">
        <v>6</v>
      </c>
      <c r="C571">
        <v>1</v>
      </c>
      <c r="D571" t="s">
        <v>26</v>
      </c>
      <c r="E571" t="s">
        <v>1755</v>
      </c>
      <c r="F571" t="s">
        <v>1756</v>
      </c>
      <c r="G571" t="s">
        <v>142</v>
      </c>
      <c r="H571" t="s">
        <v>316</v>
      </c>
      <c r="I571">
        <v>0</v>
      </c>
      <c r="K571" t="s">
        <v>31</v>
      </c>
      <c r="L571" t="s">
        <v>32</v>
      </c>
      <c r="M571" t="s">
        <v>1755</v>
      </c>
      <c r="N571" t="s">
        <v>1756</v>
      </c>
      <c r="P571" t="s">
        <v>33</v>
      </c>
      <c r="Q571" t="s">
        <v>34</v>
      </c>
      <c r="S571" t="s">
        <v>33</v>
      </c>
      <c r="T571" t="s">
        <v>34</v>
      </c>
      <c r="V571" t="s">
        <v>33</v>
      </c>
      <c r="W571" t="s">
        <v>34</v>
      </c>
      <c r="Y571" t="s">
        <v>33</v>
      </c>
      <c r="Z571" t="s">
        <v>34</v>
      </c>
      <c r="AA571" t="s">
        <v>35</v>
      </c>
      <c r="AB571" t="s">
        <v>36</v>
      </c>
      <c r="AC571">
        <v>10974584</v>
      </c>
      <c r="AD571" t="s">
        <v>37</v>
      </c>
      <c r="AE571" t="s">
        <v>1756</v>
      </c>
      <c r="AF571">
        <v>85671469</v>
      </c>
      <c r="AG571">
        <v>1297844</v>
      </c>
      <c r="AH571" t="s">
        <v>38</v>
      </c>
      <c r="AI571" t="s">
        <v>34</v>
      </c>
    </row>
    <row r="572" spans="1:35" x14ac:dyDescent="0.3">
      <c r="A572" s="1">
        <v>45308.117592592593</v>
      </c>
      <c r="B572">
        <v>7</v>
      </c>
      <c r="C572">
        <v>1</v>
      </c>
      <c r="D572" t="s">
        <v>26</v>
      </c>
      <c r="E572" t="s">
        <v>1757</v>
      </c>
      <c r="F572" t="s">
        <v>1758</v>
      </c>
      <c r="G572" t="s">
        <v>90</v>
      </c>
      <c r="H572" t="s">
        <v>366</v>
      </c>
      <c r="I572">
        <v>0</v>
      </c>
      <c r="K572" t="s">
        <v>31</v>
      </c>
      <c r="L572" t="s">
        <v>32</v>
      </c>
      <c r="M572" t="s">
        <v>1757</v>
      </c>
      <c r="N572" t="s">
        <v>1758</v>
      </c>
      <c r="P572" t="s">
        <v>33</v>
      </c>
      <c r="Q572" t="s">
        <v>34</v>
      </c>
      <c r="S572" t="s">
        <v>33</v>
      </c>
      <c r="T572" t="s">
        <v>34</v>
      </c>
      <c r="V572" t="s">
        <v>33</v>
      </c>
      <c r="W572" t="s">
        <v>34</v>
      </c>
      <c r="Y572" t="s">
        <v>33</v>
      </c>
      <c r="Z572" t="s">
        <v>34</v>
      </c>
      <c r="AA572" t="s">
        <v>92</v>
      </c>
      <c r="AB572" t="s">
        <v>36</v>
      </c>
      <c r="AC572">
        <v>56053132</v>
      </c>
      <c r="AD572" t="s">
        <v>93</v>
      </c>
      <c r="AE572" t="s">
        <v>1758</v>
      </c>
      <c r="AF572">
        <v>9978044714</v>
      </c>
      <c r="AG572">
        <v>1297845</v>
      </c>
      <c r="AH572" t="s">
        <v>1115</v>
      </c>
      <c r="AI572" t="s">
        <v>34</v>
      </c>
    </row>
    <row r="573" spans="1:35" x14ac:dyDescent="0.3">
      <c r="A573" s="1">
        <v>45308.119351851848</v>
      </c>
      <c r="B573">
        <v>5</v>
      </c>
      <c r="C573">
        <v>1</v>
      </c>
      <c r="D573" t="s">
        <v>26</v>
      </c>
      <c r="E573" t="s">
        <v>1759</v>
      </c>
      <c r="F573" t="s">
        <v>1760</v>
      </c>
      <c r="G573" t="s">
        <v>131</v>
      </c>
      <c r="H573" t="s">
        <v>1761</v>
      </c>
      <c r="I573">
        <v>0</v>
      </c>
      <c r="K573" t="s">
        <v>31</v>
      </c>
      <c r="L573" t="s">
        <v>32</v>
      </c>
      <c r="M573" t="s">
        <v>1759</v>
      </c>
      <c r="N573" t="s">
        <v>1760</v>
      </c>
      <c r="P573" t="s">
        <v>33</v>
      </c>
      <c r="Q573" t="s">
        <v>34</v>
      </c>
      <c r="S573" t="s">
        <v>33</v>
      </c>
      <c r="T573" t="s">
        <v>34</v>
      </c>
      <c r="V573" t="s">
        <v>33</v>
      </c>
      <c r="W573" t="s">
        <v>34</v>
      </c>
      <c r="Y573" t="s">
        <v>33</v>
      </c>
      <c r="Z573" t="s">
        <v>34</v>
      </c>
      <c r="AA573" t="s">
        <v>35</v>
      </c>
      <c r="AB573" t="s">
        <v>36</v>
      </c>
      <c r="AC573">
        <v>10984291</v>
      </c>
      <c r="AD573" t="s">
        <v>37</v>
      </c>
      <c r="AE573" t="s">
        <v>1760</v>
      </c>
      <c r="AF573">
        <v>85671469</v>
      </c>
      <c r="AG573">
        <v>1297846</v>
      </c>
      <c r="AH573" t="s">
        <v>199</v>
      </c>
      <c r="AI573" t="s">
        <v>34</v>
      </c>
    </row>
    <row r="574" spans="1:35" x14ac:dyDescent="0.3">
      <c r="A574" s="1">
        <v>45308.119652777779</v>
      </c>
      <c r="B574">
        <v>6</v>
      </c>
      <c r="C574">
        <v>1</v>
      </c>
      <c r="D574" t="s">
        <v>26</v>
      </c>
      <c r="E574" t="s">
        <v>1762</v>
      </c>
      <c r="F574" t="s">
        <v>1763</v>
      </c>
      <c r="G574" t="s">
        <v>131</v>
      </c>
      <c r="H574" t="s">
        <v>239</v>
      </c>
      <c r="I574">
        <v>0</v>
      </c>
      <c r="K574" t="s">
        <v>31</v>
      </c>
      <c r="L574" t="s">
        <v>32</v>
      </c>
      <c r="M574" t="s">
        <v>1762</v>
      </c>
      <c r="N574" t="s">
        <v>1763</v>
      </c>
      <c r="P574" t="s">
        <v>33</v>
      </c>
      <c r="Q574" t="s">
        <v>34</v>
      </c>
      <c r="S574" t="s">
        <v>33</v>
      </c>
      <c r="T574" t="s">
        <v>34</v>
      </c>
      <c r="V574" t="s">
        <v>33</v>
      </c>
      <c r="W574" t="s">
        <v>34</v>
      </c>
      <c r="Y574" t="s">
        <v>33</v>
      </c>
      <c r="Z574" t="s">
        <v>34</v>
      </c>
      <c r="AA574" t="s">
        <v>35</v>
      </c>
      <c r="AB574" t="s">
        <v>36</v>
      </c>
      <c r="AC574">
        <v>10978562</v>
      </c>
      <c r="AD574" t="s">
        <v>37</v>
      </c>
      <c r="AE574" t="s">
        <v>1763</v>
      </c>
      <c r="AF574">
        <v>85671469</v>
      </c>
      <c r="AG574">
        <v>1297847</v>
      </c>
      <c r="AH574" t="s">
        <v>38</v>
      </c>
      <c r="AI574" t="s">
        <v>34</v>
      </c>
    </row>
    <row r="575" spans="1:35" x14ac:dyDescent="0.3">
      <c r="A575" s="1">
        <v>45308.12023148148</v>
      </c>
      <c r="B575">
        <v>8</v>
      </c>
      <c r="C575">
        <v>1</v>
      </c>
      <c r="D575" t="s">
        <v>26</v>
      </c>
      <c r="E575" t="s">
        <v>1764</v>
      </c>
      <c r="F575" t="s">
        <v>1765</v>
      </c>
      <c r="G575" t="s">
        <v>142</v>
      </c>
      <c r="H575" t="s">
        <v>307</v>
      </c>
      <c r="I575">
        <v>0</v>
      </c>
      <c r="K575" t="s">
        <v>31</v>
      </c>
      <c r="L575" t="s">
        <v>32</v>
      </c>
      <c r="M575" t="s">
        <v>1764</v>
      </c>
      <c r="N575" t="s">
        <v>1765</v>
      </c>
      <c r="P575" t="s">
        <v>33</v>
      </c>
      <c r="Q575" t="s">
        <v>34</v>
      </c>
      <c r="S575" t="s">
        <v>33</v>
      </c>
      <c r="T575" t="s">
        <v>34</v>
      </c>
      <c r="V575" t="s">
        <v>33</v>
      </c>
      <c r="W575" t="s">
        <v>34</v>
      </c>
      <c r="Y575" t="s">
        <v>33</v>
      </c>
      <c r="Z575" t="s">
        <v>34</v>
      </c>
      <c r="AA575" t="s">
        <v>35</v>
      </c>
      <c r="AB575" t="s">
        <v>36</v>
      </c>
      <c r="AC575">
        <v>10979384</v>
      </c>
      <c r="AD575" t="s">
        <v>37</v>
      </c>
      <c r="AE575" t="s">
        <v>1765</v>
      </c>
      <c r="AF575">
        <v>85671469</v>
      </c>
      <c r="AG575">
        <v>1297848</v>
      </c>
      <c r="AH575" t="s">
        <v>38</v>
      </c>
      <c r="AI575" t="s">
        <v>34</v>
      </c>
    </row>
    <row r="576" spans="1:35" x14ac:dyDescent="0.3">
      <c r="A576" s="1">
        <v>45308.120682870373</v>
      </c>
      <c r="B576">
        <v>2</v>
      </c>
      <c r="C576">
        <v>1</v>
      </c>
      <c r="D576" t="s">
        <v>26</v>
      </c>
      <c r="E576" t="s">
        <v>1766</v>
      </c>
      <c r="F576" t="s">
        <v>1767</v>
      </c>
      <c r="G576" t="s">
        <v>29</v>
      </c>
      <c r="H576" t="s">
        <v>469</v>
      </c>
      <c r="I576">
        <v>0</v>
      </c>
      <c r="K576" t="s">
        <v>31</v>
      </c>
      <c r="L576" t="s">
        <v>32</v>
      </c>
      <c r="M576" t="s">
        <v>1766</v>
      </c>
      <c r="N576" t="s">
        <v>1767</v>
      </c>
      <c r="P576" t="s">
        <v>33</v>
      </c>
      <c r="Q576" t="s">
        <v>34</v>
      </c>
      <c r="S576" t="s">
        <v>33</v>
      </c>
      <c r="T576" t="s">
        <v>34</v>
      </c>
      <c r="V576" t="s">
        <v>33</v>
      </c>
      <c r="W576" t="s">
        <v>34</v>
      </c>
      <c r="Y576" t="s">
        <v>33</v>
      </c>
      <c r="Z576" t="s">
        <v>34</v>
      </c>
      <c r="AA576" t="s">
        <v>35</v>
      </c>
      <c r="AB576" t="s">
        <v>36</v>
      </c>
      <c r="AC576">
        <v>10990012</v>
      </c>
      <c r="AD576" t="s">
        <v>37</v>
      </c>
      <c r="AE576" t="s">
        <v>1767</v>
      </c>
      <c r="AF576">
        <v>85671469</v>
      </c>
      <c r="AG576">
        <v>1297849</v>
      </c>
      <c r="AH576" t="s">
        <v>38</v>
      </c>
      <c r="AI576" t="s">
        <v>34</v>
      </c>
    </row>
    <row r="577" spans="1:35" x14ac:dyDescent="0.3">
      <c r="A577" s="1">
        <v>45308.12090277778</v>
      </c>
      <c r="B577">
        <v>7</v>
      </c>
      <c r="C577">
        <v>1</v>
      </c>
      <c r="D577" t="s">
        <v>26</v>
      </c>
      <c r="E577" t="s">
        <v>1768</v>
      </c>
      <c r="F577" t="s">
        <v>1769</v>
      </c>
      <c r="G577" t="s">
        <v>50</v>
      </c>
      <c r="H577" t="s">
        <v>449</v>
      </c>
      <c r="I577">
        <v>0</v>
      </c>
      <c r="K577" t="s">
        <v>31</v>
      </c>
      <c r="L577" t="s">
        <v>32</v>
      </c>
      <c r="M577" t="s">
        <v>1768</v>
      </c>
      <c r="N577" t="s">
        <v>1769</v>
      </c>
      <c r="P577" t="s">
        <v>33</v>
      </c>
      <c r="Q577" t="s">
        <v>34</v>
      </c>
      <c r="S577" t="s">
        <v>33</v>
      </c>
      <c r="T577" t="s">
        <v>34</v>
      </c>
      <c r="V577" t="s">
        <v>33</v>
      </c>
      <c r="W577" t="s">
        <v>34</v>
      </c>
      <c r="Y577" t="s">
        <v>33</v>
      </c>
      <c r="Z577" t="s">
        <v>34</v>
      </c>
      <c r="AA577" t="s">
        <v>35</v>
      </c>
      <c r="AB577" t="s">
        <v>36</v>
      </c>
      <c r="AC577">
        <v>10990305</v>
      </c>
      <c r="AD577" t="s">
        <v>37</v>
      </c>
      <c r="AE577" t="s">
        <v>1769</v>
      </c>
      <c r="AF577">
        <v>85671469</v>
      </c>
      <c r="AG577">
        <v>1297850</v>
      </c>
      <c r="AH577" t="s">
        <v>38</v>
      </c>
      <c r="AI577" t="s">
        <v>34</v>
      </c>
    </row>
    <row r="578" spans="1:35" x14ac:dyDescent="0.3">
      <c r="A578" s="1">
        <v>45308.121828703705</v>
      </c>
      <c r="B578">
        <v>5</v>
      </c>
      <c r="C578">
        <v>1</v>
      </c>
      <c r="D578" t="s">
        <v>26</v>
      </c>
      <c r="E578" t="s">
        <v>1770</v>
      </c>
      <c r="F578" t="s">
        <v>1771</v>
      </c>
      <c r="G578" t="s">
        <v>41</v>
      </c>
      <c r="H578">
        <f>---0--2561</f>
        <v>2561</v>
      </c>
      <c r="I578">
        <v>0</v>
      </c>
      <c r="J578" t="s">
        <v>42</v>
      </c>
      <c r="K578" t="s">
        <v>43</v>
      </c>
      <c r="L578" t="s">
        <v>44</v>
      </c>
      <c r="M578" t="s">
        <v>1770</v>
      </c>
      <c r="N578" t="s">
        <v>1771</v>
      </c>
      <c r="P578" t="s">
        <v>33</v>
      </c>
      <c r="Q578" t="s">
        <v>34</v>
      </c>
      <c r="S578" t="s">
        <v>33</v>
      </c>
      <c r="T578" t="s">
        <v>34</v>
      </c>
      <c r="V578" t="s">
        <v>33</v>
      </c>
      <c r="W578" t="s">
        <v>34</v>
      </c>
      <c r="Y578" t="s">
        <v>33</v>
      </c>
      <c r="Z578" t="s">
        <v>34</v>
      </c>
      <c r="AA578" t="s">
        <v>832</v>
      </c>
      <c r="AB578" t="s">
        <v>36</v>
      </c>
      <c r="AC578">
        <v>62255261</v>
      </c>
      <c r="AD578" t="s">
        <v>67</v>
      </c>
      <c r="AE578" t="s">
        <v>1771</v>
      </c>
      <c r="AF578">
        <v>131827720</v>
      </c>
      <c r="AG578">
        <v>1297851</v>
      </c>
      <c r="AH578" t="s">
        <v>1772</v>
      </c>
      <c r="AI578" t="s">
        <v>34</v>
      </c>
    </row>
    <row r="579" spans="1:35" x14ac:dyDescent="0.3">
      <c r="A579" s="1">
        <v>45308.121979166666</v>
      </c>
      <c r="B579">
        <v>6</v>
      </c>
      <c r="C579">
        <v>1</v>
      </c>
      <c r="D579" t="s">
        <v>26</v>
      </c>
      <c r="E579" t="s">
        <v>1773</v>
      </c>
      <c r="F579" t="s">
        <v>1774</v>
      </c>
      <c r="G579" t="s">
        <v>90</v>
      </c>
      <c r="H579" t="s">
        <v>433</v>
      </c>
      <c r="I579">
        <v>0</v>
      </c>
      <c r="K579" t="s">
        <v>31</v>
      </c>
      <c r="L579" t="s">
        <v>32</v>
      </c>
      <c r="M579" t="s">
        <v>1773</v>
      </c>
      <c r="N579" t="s">
        <v>1774</v>
      </c>
      <c r="P579" t="s">
        <v>33</v>
      </c>
      <c r="Q579" t="s">
        <v>34</v>
      </c>
      <c r="S579" t="s">
        <v>33</v>
      </c>
      <c r="T579" t="s">
        <v>34</v>
      </c>
      <c r="V579" t="s">
        <v>33</v>
      </c>
      <c r="W579" t="s">
        <v>34</v>
      </c>
      <c r="Y579" t="s">
        <v>33</v>
      </c>
      <c r="Z579" t="s">
        <v>34</v>
      </c>
      <c r="AA579" t="s">
        <v>92</v>
      </c>
      <c r="AB579" t="s">
        <v>36</v>
      </c>
      <c r="AC579">
        <v>29810354</v>
      </c>
      <c r="AD579" t="s">
        <v>93</v>
      </c>
      <c r="AE579" t="s">
        <v>1774</v>
      </c>
      <c r="AF579">
        <v>9978044714</v>
      </c>
      <c r="AG579">
        <v>1297852</v>
      </c>
      <c r="AH579" t="s">
        <v>972</v>
      </c>
      <c r="AI579" t="s">
        <v>34</v>
      </c>
    </row>
    <row r="580" spans="1:35" x14ac:dyDescent="0.3">
      <c r="A580" s="1">
        <v>45308.124166666668</v>
      </c>
      <c r="B580">
        <v>8</v>
      </c>
      <c r="C580">
        <v>1</v>
      </c>
      <c r="D580" t="s">
        <v>26</v>
      </c>
      <c r="E580" t="s">
        <v>1775</v>
      </c>
      <c r="F580" t="s">
        <v>1776</v>
      </c>
      <c r="G580" t="s">
        <v>29</v>
      </c>
      <c r="H580" t="s">
        <v>1472</v>
      </c>
      <c r="I580">
        <v>0</v>
      </c>
      <c r="K580" t="s">
        <v>31</v>
      </c>
      <c r="L580" t="s">
        <v>32</v>
      </c>
      <c r="M580" t="s">
        <v>1775</v>
      </c>
      <c r="N580" t="s">
        <v>1776</v>
      </c>
      <c r="P580" t="s">
        <v>33</v>
      </c>
      <c r="Q580" t="s">
        <v>34</v>
      </c>
      <c r="S580" t="s">
        <v>33</v>
      </c>
      <c r="T580" t="s">
        <v>34</v>
      </c>
      <c r="V580" t="s">
        <v>33</v>
      </c>
      <c r="W580" t="s">
        <v>34</v>
      </c>
      <c r="Y580" t="s">
        <v>33</v>
      </c>
      <c r="Z580" t="s">
        <v>34</v>
      </c>
      <c r="AA580" t="s">
        <v>35</v>
      </c>
      <c r="AB580" t="s">
        <v>36</v>
      </c>
      <c r="AC580">
        <v>11000844</v>
      </c>
      <c r="AD580" t="s">
        <v>37</v>
      </c>
      <c r="AE580" t="s">
        <v>1776</v>
      </c>
      <c r="AF580">
        <v>85671469</v>
      </c>
      <c r="AG580">
        <v>1297853</v>
      </c>
      <c r="AH580" t="s">
        <v>38</v>
      </c>
      <c r="AI580" t="s">
        <v>34</v>
      </c>
    </row>
    <row r="581" spans="1:35" x14ac:dyDescent="0.3">
      <c r="A581" s="1">
        <v>45308.124976851854</v>
      </c>
      <c r="B581">
        <v>7</v>
      </c>
      <c r="C581">
        <v>1</v>
      </c>
      <c r="D581" t="s">
        <v>26</v>
      </c>
      <c r="E581" t="s">
        <v>1777</v>
      </c>
      <c r="F581" t="s">
        <v>1778</v>
      </c>
      <c r="G581" t="s">
        <v>90</v>
      </c>
      <c r="H581" t="s">
        <v>692</v>
      </c>
      <c r="I581">
        <v>0</v>
      </c>
      <c r="K581" t="s">
        <v>31</v>
      </c>
      <c r="L581" t="s">
        <v>32</v>
      </c>
      <c r="M581" t="s">
        <v>1777</v>
      </c>
      <c r="N581" t="s">
        <v>1778</v>
      </c>
      <c r="P581" t="s">
        <v>33</v>
      </c>
      <c r="Q581" t="s">
        <v>34</v>
      </c>
      <c r="S581" t="s">
        <v>33</v>
      </c>
      <c r="T581" t="s">
        <v>34</v>
      </c>
      <c r="V581" t="s">
        <v>33</v>
      </c>
      <c r="W581" t="s">
        <v>34</v>
      </c>
      <c r="Y581" t="s">
        <v>33</v>
      </c>
      <c r="Z581" t="s">
        <v>34</v>
      </c>
      <c r="AA581" t="s">
        <v>92</v>
      </c>
      <c r="AB581" t="s">
        <v>36</v>
      </c>
      <c r="AC581">
        <v>24912935</v>
      </c>
      <c r="AD581" t="s">
        <v>93</v>
      </c>
      <c r="AE581" t="s">
        <v>1778</v>
      </c>
      <c r="AF581">
        <v>9978044714</v>
      </c>
      <c r="AG581">
        <v>1297854</v>
      </c>
      <c r="AH581" t="s">
        <v>1099</v>
      </c>
      <c r="AI581" t="s">
        <v>34</v>
      </c>
    </row>
    <row r="582" spans="1:35" x14ac:dyDescent="0.3">
      <c r="A582" s="1">
        <v>45308.125335648147</v>
      </c>
      <c r="B582">
        <v>5</v>
      </c>
      <c r="C582">
        <v>1</v>
      </c>
      <c r="D582" t="s">
        <v>26</v>
      </c>
      <c r="E582" t="s">
        <v>1779</v>
      </c>
      <c r="F582" t="s">
        <v>1780</v>
      </c>
      <c r="G582" t="s">
        <v>131</v>
      </c>
      <c r="H582" t="s">
        <v>359</v>
      </c>
      <c r="I582">
        <v>0</v>
      </c>
      <c r="K582" t="s">
        <v>31</v>
      </c>
      <c r="L582" t="s">
        <v>32</v>
      </c>
      <c r="M582" t="s">
        <v>1779</v>
      </c>
      <c r="N582" t="s">
        <v>1780</v>
      </c>
      <c r="P582" t="s">
        <v>33</v>
      </c>
      <c r="Q582" t="s">
        <v>34</v>
      </c>
      <c r="S582" t="s">
        <v>33</v>
      </c>
      <c r="T582" t="s">
        <v>34</v>
      </c>
      <c r="V582" t="s">
        <v>33</v>
      </c>
      <c r="W582" t="s">
        <v>34</v>
      </c>
      <c r="Y582" t="s">
        <v>33</v>
      </c>
      <c r="Z582" t="s">
        <v>34</v>
      </c>
      <c r="AA582" t="s">
        <v>35</v>
      </c>
      <c r="AB582" t="s">
        <v>36</v>
      </c>
      <c r="AC582">
        <v>10995981</v>
      </c>
      <c r="AD582" t="s">
        <v>37</v>
      </c>
      <c r="AE582" t="s">
        <v>1780</v>
      </c>
      <c r="AF582">
        <v>85671469</v>
      </c>
      <c r="AG582">
        <v>1297855</v>
      </c>
      <c r="AH582" t="s">
        <v>1781</v>
      </c>
      <c r="AI582" t="s">
        <v>34</v>
      </c>
    </row>
    <row r="583" spans="1:35" x14ac:dyDescent="0.3">
      <c r="A583" s="1">
        <v>45308.12604166667</v>
      </c>
      <c r="B583">
        <v>6</v>
      </c>
      <c r="C583">
        <v>1</v>
      </c>
      <c r="D583" t="s">
        <v>26</v>
      </c>
      <c r="E583" t="s">
        <v>1782</v>
      </c>
      <c r="F583" t="s">
        <v>1783</v>
      </c>
      <c r="G583" t="s">
        <v>90</v>
      </c>
      <c r="H583" t="s">
        <v>1784</v>
      </c>
      <c r="I583">
        <v>0</v>
      </c>
      <c r="K583" t="s">
        <v>31</v>
      </c>
      <c r="L583" t="s">
        <v>32</v>
      </c>
      <c r="M583" t="s">
        <v>1782</v>
      </c>
      <c r="N583" t="s">
        <v>1783</v>
      </c>
      <c r="P583" t="s">
        <v>33</v>
      </c>
      <c r="Q583" t="s">
        <v>34</v>
      </c>
      <c r="S583" t="s">
        <v>33</v>
      </c>
      <c r="T583" t="s">
        <v>34</v>
      </c>
      <c r="V583" t="s">
        <v>33</v>
      </c>
      <c r="W583" t="s">
        <v>34</v>
      </c>
      <c r="Y583" t="s">
        <v>33</v>
      </c>
      <c r="Z583" t="s">
        <v>34</v>
      </c>
      <c r="AA583" t="s">
        <v>92</v>
      </c>
      <c r="AB583" t="s">
        <v>36</v>
      </c>
      <c r="AC583">
        <v>56813856</v>
      </c>
      <c r="AD583" t="s">
        <v>93</v>
      </c>
      <c r="AE583" t="s">
        <v>1783</v>
      </c>
      <c r="AF583">
        <v>9978044714</v>
      </c>
      <c r="AG583">
        <v>1297856</v>
      </c>
      <c r="AH583" t="s">
        <v>1047</v>
      </c>
      <c r="AI583" t="s">
        <v>34</v>
      </c>
    </row>
    <row r="584" spans="1:35" x14ac:dyDescent="0.3">
      <c r="A584" s="1">
        <v>45308.126979166664</v>
      </c>
      <c r="B584">
        <v>8</v>
      </c>
      <c r="C584">
        <v>1</v>
      </c>
      <c r="D584" t="s">
        <v>26</v>
      </c>
      <c r="E584" t="s">
        <v>1785</v>
      </c>
      <c r="F584" t="s">
        <v>1786</v>
      </c>
      <c r="G584" t="s">
        <v>73</v>
      </c>
      <c r="H584" t="s">
        <v>386</v>
      </c>
      <c r="I584">
        <v>0</v>
      </c>
      <c r="J584" t="s">
        <v>387</v>
      </c>
      <c r="K584" t="s">
        <v>31</v>
      </c>
      <c r="L584" t="s">
        <v>44</v>
      </c>
      <c r="M584" t="s">
        <v>1785</v>
      </c>
      <c r="N584" t="s">
        <v>1786</v>
      </c>
      <c r="P584" t="s">
        <v>33</v>
      </c>
      <c r="Q584" t="s">
        <v>34</v>
      </c>
      <c r="S584" t="s">
        <v>33</v>
      </c>
      <c r="T584" t="s">
        <v>34</v>
      </c>
      <c r="V584" t="s">
        <v>33</v>
      </c>
      <c r="W584" t="s">
        <v>34</v>
      </c>
      <c r="Y584" t="s">
        <v>33</v>
      </c>
      <c r="Z584" t="s">
        <v>34</v>
      </c>
      <c r="AA584" t="s">
        <v>137</v>
      </c>
      <c r="AB584" t="s">
        <v>36</v>
      </c>
      <c r="AC584">
        <v>10998164</v>
      </c>
      <c r="AD584" t="s">
        <v>138</v>
      </c>
      <c r="AE584" t="s">
        <v>1786</v>
      </c>
      <c r="AF584">
        <v>85671469</v>
      </c>
      <c r="AG584">
        <v>1297857</v>
      </c>
      <c r="AH584" t="s">
        <v>906</v>
      </c>
      <c r="AI584" t="s">
        <v>34</v>
      </c>
    </row>
    <row r="585" spans="1:35" x14ac:dyDescent="0.3">
      <c r="A585" s="1">
        <v>45308.127650462964</v>
      </c>
      <c r="B585">
        <v>7</v>
      </c>
      <c r="C585">
        <v>1</v>
      </c>
      <c r="D585" t="s">
        <v>26</v>
      </c>
      <c r="E585" t="s">
        <v>1787</v>
      </c>
      <c r="F585" t="s">
        <v>1788</v>
      </c>
      <c r="G585" t="s">
        <v>29</v>
      </c>
      <c r="H585" t="s">
        <v>1789</v>
      </c>
      <c r="I585">
        <v>0</v>
      </c>
      <c r="K585" t="s">
        <v>31</v>
      </c>
      <c r="L585" t="s">
        <v>32</v>
      </c>
      <c r="M585" t="s">
        <v>1787</v>
      </c>
      <c r="N585" t="s">
        <v>1788</v>
      </c>
      <c r="P585" t="s">
        <v>33</v>
      </c>
      <c r="Q585" t="s">
        <v>34</v>
      </c>
      <c r="S585" t="s">
        <v>33</v>
      </c>
      <c r="T585" t="s">
        <v>34</v>
      </c>
      <c r="V585" t="s">
        <v>33</v>
      </c>
      <c r="W585" t="s">
        <v>34</v>
      </c>
      <c r="Y585" t="s">
        <v>33</v>
      </c>
      <c r="Z585" t="s">
        <v>34</v>
      </c>
      <c r="AA585" t="s">
        <v>35</v>
      </c>
      <c r="AB585" t="s">
        <v>36</v>
      </c>
      <c r="AC585">
        <v>11005492</v>
      </c>
      <c r="AD585" t="s">
        <v>37</v>
      </c>
      <c r="AE585" t="s">
        <v>1788</v>
      </c>
      <c r="AF585">
        <v>85671469</v>
      </c>
      <c r="AG585">
        <v>1297858</v>
      </c>
      <c r="AH585" t="s">
        <v>38</v>
      </c>
      <c r="AI585" t="s">
        <v>34</v>
      </c>
    </row>
    <row r="586" spans="1:35" x14ac:dyDescent="0.3">
      <c r="A586" s="1">
        <v>45308.129293981481</v>
      </c>
      <c r="B586">
        <v>7</v>
      </c>
      <c r="C586">
        <v>1</v>
      </c>
      <c r="D586" t="s">
        <v>26</v>
      </c>
      <c r="E586" t="s">
        <v>668</v>
      </c>
      <c r="F586" t="s">
        <v>669</v>
      </c>
      <c r="G586" t="s">
        <v>41</v>
      </c>
      <c r="H586">
        <f>---0--1212</f>
        <v>1212</v>
      </c>
      <c r="I586">
        <v>0</v>
      </c>
      <c r="J586" t="s">
        <v>42</v>
      </c>
      <c r="K586" t="s">
        <v>43</v>
      </c>
      <c r="L586" t="s">
        <v>44</v>
      </c>
      <c r="M586" t="s">
        <v>668</v>
      </c>
      <c r="N586" t="s">
        <v>669</v>
      </c>
      <c r="P586" t="s">
        <v>33</v>
      </c>
      <c r="Q586" t="s">
        <v>34</v>
      </c>
      <c r="S586" t="s">
        <v>33</v>
      </c>
      <c r="T586" t="s">
        <v>34</v>
      </c>
      <c r="V586" t="s">
        <v>33</v>
      </c>
      <c r="W586" t="s">
        <v>34</v>
      </c>
      <c r="Y586" t="s">
        <v>33</v>
      </c>
      <c r="Z586" t="s">
        <v>34</v>
      </c>
      <c r="AA586" t="s">
        <v>500</v>
      </c>
      <c r="AB586" t="s">
        <v>36</v>
      </c>
      <c r="AC586">
        <v>566765</v>
      </c>
      <c r="AD586" t="s">
        <v>501</v>
      </c>
      <c r="AE586" t="s">
        <v>669</v>
      </c>
      <c r="AF586">
        <v>870021815</v>
      </c>
      <c r="AG586">
        <v>1297859</v>
      </c>
      <c r="AH586" t="s">
        <v>38</v>
      </c>
      <c r="AI586" t="s">
        <v>34</v>
      </c>
    </row>
    <row r="587" spans="1:35" x14ac:dyDescent="0.3">
      <c r="A587" s="1">
        <v>45308.130706018521</v>
      </c>
      <c r="B587">
        <v>5</v>
      </c>
      <c r="C587">
        <v>1</v>
      </c>
      <c r="D587" t="s">
        <v>26</v>
      </c>
      <c r="E587" t="s">
        <v>1790</v>
      </c>
      <c r="F587" t="s">
        <v>1791</v>
      </c>
      <c r="G587" t="s">
        <v>131</v>
      </c>
      <c r="H587" t="s">
        <v>1792</v>
      </c>
      <c r="I587">
        <v>0</v>
      </c>
      <c r="K587" t="s">
        <v>31</v>
      </c>
      <c r="L587" t="s">
        <v>32</v>
      </c>
      <c r="M587" t="s">
        <v>1790</v>
      </c>
      <c r="N587" t="s">
        <v>1791</v>
      </c>
      <c r="P587" t="s">
        <v>33</v>
      </c>
      <c r="Q587" t="s">
        <v>34</v>
      </c>
      <c r="S587" t="s">
        <v>33</v>
      </c>
      <c r="T587" t="s">
        <v>34</v>
      </c>
      <c r="V587" t="s">
        <v>33</v>
      </c>
      <c r="W587" t="s">
        <v>34</v>
      </c>
      <c r="Y587" t="s">
        <v>33</v>
      </c>
      <c r="Z587" t="s">
        <v>34</v>
      </c>
      <c r="AA587" t="s">
        <v>35</v>
      </c>
      <c r="AB587" t="s">
        <v>36</v>
      </c>
      <c r="AC587">
        <v>11012840</v>
      </c>
      <c r="AD587" t="s">
        <v>37</v>
      </c>
      <c r="AE587" t="s">
        <v>1791</v>
      </c>
      <c r="AF587">
        <v>85671469</v>
      </c>
      <c r="AG587">
        <v>1297860</v>
      </c>
      <c r="AH587" t="s">
        <v>38</v>
      </c>
      <c r="AI587" t="s">
        <v>34</v>
      </c>
    </row>
    <row r="588" spans="1:35" x14ac:dyDescent="0.3">
      <c r="A588" s="1">
        <v>45308.131122685183</v>
      </c>
      <c r="B588">
        <v>6</v>
      </c>
      <c r="C588">
        <v>1</v>
      </c>
      <c r="D588" t="s">
        <v>26</v>
      </c>
      <c r="E588" t="s">
        <v>1793</v>
      </c>
      <c r="F588" t="s">
        <v>1794</v>
      </c>
      <c r="G588" t="s">
        <v>131</v>
      </c>
      <c r="H588" t="s">
        <v>416</v>
      </c>
      <c r="I588">
        <v>0</v>
      </c>
      <c r="K588" t="s">
        <v>43</v>
      </c>
      <c r="L588" t="s">
        <v>32</v>
      </c>
      <c r="M588" t="s">
        <v>1793</v>
      </c>
      <c r="N588" t="s">
        <v>1794</v>
      </c>
      <c r="P588" t="s">
        <v>33</v>
      </c>
      <c r="Q588" t="s">
        <v>34</v>
      </c>
      <c r="S588" t="s">
        <v>33</v>
      </c>
      <c r="T588" t="s">
        <v>34</v>
      </c>
      <c r="V588" t="s">
        <v>33</v>
      </c>
      <c r="W588" t="s">
        <v>34</v>
      </c>
      <c r="Y588" t="s">
        <v>33</v>
      </c>
      <c r="Z588" t="s">
        <v>34</v>
      </c>
      <c r="AA588" t="s">
        <v>35</v>
      </c>
      <c r="AB588" t="s">
        <v>36</v>
      </c>
      <c r="AC588">
        <v>11013327</v>
      </c>
      <c r="AD588" t="s">
        <v>37</v>
      </c>
      <c r="AE588" t="s">
        <v>1794</v>
      </c>
      <c r="AF588">
        <v>85671469</v>
      </c>
      <c r="AG588">
        <v>1297861</v>
      </c>
      <c r="AH588" t="s">
        <v>38</v>
      </c>
      <c r="AI588" t="s">
        <v>34</v>
      </c>
    </row>
    <row r="589" spans="1:35" x14ac:dyDescent="0.3">
      <c r="A589" s="1">
        <v>45308.131388888891</v>
      </c>
      <c r="B589">
        <v>4</v>
      </c>
      <c r="C589">
        <v>1</v>
      </c>
      <c r="D589" t="s">
        <v>26</v>
      </c>
      <c r="E589" t="s">
        <v>374</v>
      </c>
      <c r="F589" t="s">
        <v>375</v>
      </c>
      <c r="G589" t="s">
        <v>50</v>
      </c>
      <c r="H589" t="s">
        <v>616</v>
      </c>
      <c r="I589">
        <v>0</v>
      </c>
      <c r="K589" t="s">
        <v>31</v>
      </c>
      <c r="L589" t="s">
        <v>32</v>
      </c>
      <c r="M589" t="s">
        <v>374</v>
      </c>
      <c r="N589" t="s">
        <v>375</v>
      </c>
      <c r="P589" t="s">
        <v>33</v>
      </c>
      <c r="Q589" t="s">
        <v>34</v>
      </c>
      <c r="S589" t="s">
        <v>33</v>
      </c>
      <c r="T589" t="s">
        <v>34</v>
      </c>
      <c r="V589" t="s">
        <v>33</v>
      </c>
      <c r="W589" t="s">
        <v>34</v>
      </c>
      <c r="Y589" t="s">
        <v>33</v>
      </c>
      <c r="Z589" t="s">
        <v>34</v>
      </c>
      <c r="AA589" t="s">
        <v>35</v>
      </c>
      <c r="AB589" t="s">
        <v>36</v>
      </c>
      <c r="AC589">
        <v>11013689</v>
      </c>
      <c r="AD589" t="s">
        <v>37</v>
      </c>
      <c r="AE589" t="s">
        <v>375</v>
      </c>
      <c r="AF589">
        <v>85671469</v>
      </c>
      <c r="AG589">
        <v>1297862</v>
      </c>
      <c r="AH589" t="s">
        <v>617</v>
      </c>
      <c r="AI589" t="s">
        <v>34</v>
      </c>
    </row>
    <row r="590" spans="1:35" x14ac:dyDescent="0.3">
      <c r="A590" s="1">
        <v>45308.131481481483</v>
      </c>
      <c r="B590">
        <v>8</v>
      </c>
      <c r="C590">
        <v>1</v>
      </c>
      <c r="D590" t="s">
        <v>26</v>
      </c>
      <c r="E590" t="s">
        <v>1795</v>
      </c>
      <c r="F590" t="s">
        <v>1796</v>
      </c>
      <c r="G590" t="s">
        <v>142</v>
      </c>
      <c r="H590" t="s">
        <v>403</v>
      </c>
      <c r="I590">
        <v>0</v>
      </c>
      <c r="K590" t="s">
        <v>31</v>
      </c>
      <c r="L590" t="s">
        <v>32</v>
      </c>
      <c r="M590" t="s">
        <v>1795</v>
      </c>
      <c r="N590" t="s">
        <v>1796</v>
      </c>
      <c r="P590" t="s">
        <v>33</v>
      </c>
      <c r="Q590" t="s">
        <v>34</v>
      </c>
      <c r="S590" t="s">
        <v>33</v>
      </c>
      <c r="T590" t="s">
        <v>34</v>
      </c>
      <c r="V590" t="s">
        <v>33</v>
      </c>
      <c r="W590" t="s">
        <v>34</v>
      </c>
      <c r="Y590" t="s">
        <v>33</v>
      </c>
      <c r="Z590" t="s">
        <v>34</v>
      </c>
      <c r="AA590" t="s">
        <v>35</v>
      </c>
      <c r="AB590" t="s">
        <v>36</v>
      </c>
      <c r="AC590">
        <v>11020348</v>
      </c>
      <c r="AD590" t="s">
        <v>37</v>
      </c>
      <c r="AE590" t="s">
        <v>1796</v>
      </c>
      <c r="AF590">
        <v>85671469</v>
      </c>
      <c r="AG590">
        <v>1297863</v>
      </c>
      <c r="AH590" t="s">
        <v>150</v>
      </c>
      <c r="AI590" t="s">
        <v>34</v>
      </c>
    </row>
    <row r="591" spans="1:35" x14ac:dyDescent="0.3">
      <c r="A591" s="1">
        <v>45308.132303240738</v>
      </c>
      <c r="B591">
        <v>1</v>
      </c>
      <c r="C591">
        <v>1</v>
      </c>
      <c r="D591" t="s">
        <v>26</v>
      </c>
      <c r="E591" t="s">
        <v>1797</v>
      </c>
      <c r="F591" t="s">
        <v>1798</v>
      </c>
      <c r="G591" t="s">
        <v>90</v>
      </c>
      <c r="H591" t="s">
        <v>1799</v>
      </c>
      <c r="I591">
        <v>0</v>
      </c>
      <c r="K591" t="s">
        <v>31</v>
      </c>
      <c r="L591" t="s">
        <v>32</v>
      </c>
      <c r="M591" t="s">
        <v>1797</v>
      </c>
      <c r="N591" t="s">
        <v>1798</v>
      </c>
      <c r="P591" t="s">
        <v>33</v>
      </c>
      <c r="Q591" t="s">
        <v>34</v>
      </c>
      <c r="S591" t="s">
        <v>33</v>
      </c>
      <c r="T591" t="s">
        <v>34</v>
      </c>
      <c r="V591" t="s">
        <v>33</v>
      </c>
      <c r="W591" t="s">
        <v>34</v>
      </c>
      <c r="Y591" t="s">
        <v>33</v>
      </c>
      <c r="Z591" t="s">
        <v>34</v>
      </c>
      <c r="AA591" t="s">
        <v>92</v>
      </c>
      <c r="AB591" t="s">
        <v>36</v>
      </c>
      <c r="AC591">
        <v>50676759</v>
      </c>
      <c r="AD591" t="s">
        <v>93</v>
      </c>
      <c r="AE591" t="s">
        <v>1798</v>
      </c>
      <c r="AF591">
        <v>9978044714</v>
      </c>
      <c r="AG591">
        <v>1297864</v>
      </c>
      <c r="AH591" t="s">
        <v>38</v>
      </c>
      <c r="AI591" t="s">
        <v>34</v>
      </c>
    </row>
    <row r="592" spans="1:35" x14ac:dyDescent="0.3">
      <c r="A592" s="1">
        <v>45308.132939814815</v>
      </c>
      <c r="B592">
        <v>8</v>
      </c>
      <c r="C592">
        <v>1</v>
      </c>
      <c r="D592" t="s">
        <v>26</v>
      </c>
      <c r="E592" t="s">
        <v>1800</v>
      </c>
      <c r="F592" t="s">
        <v>1801</v>
      </c>
      <c r="G592" t="s">
        <v>142</v>
      </c>
      <c r="H592" t="s">
        <v>372</v>
      </c>
      <c r="I592">
        <v>0</v>
      </c>
      <c r="K592" t="s">
        <v>31</v>
      </c>
      <c r="L592" t="s">
        <v>32</v>
      </c>
      <c r="M592" t="s">
        <v>1800</v>
      </c>
      <c r="N592" t="s">
        <v>1801</v>
      </c>
      <c r="P592" t="s">
        <v>33</v>
      </c>
      <c r="Q592" t="s">
        <v>34</v>
      </c>
      <c r="S592" t="s">
        <v>33</v>
      </c>
      <c r="T592" t="s">
        <v>34</v>
      </c>
      <c r="V592" t="s">
        <v>33</v>
      </c>
      <c r="W592" t="s">
        <v>34</v>
      </c>
      <c r="Y592" t="s">
        <v>33</v>
      </c>
      <c r="Z592" t="s">
        <v>34</v>
      </c>
      <c r="AA592" t="s">
        <v>35</v>
      </c>
      <c r="AB592" t="s">
        <v>36</v>
      </c>
      <c r="AC592">
        <v>11022223</v>
      </c>
      <c r="AD592" t="s">
        <v>37</v>
      </c>
      <c r="AE592" t="s">
        <v>1801</v>
      </c>
      <c r="AF592">
        <v>85671469</v>
      </c>
      <c r="AG592">
        <v>1297865</v>
      </c>
      <c r="AH592" t="s">
        <v>1064</v>
      </c>
      <c r="AI592" t="s">
        <v>34</v>
      </c>
    </row>
    <row r="593" spans="1:35" x14ac:dyDescent="0.3">
      <c r="A593" s="1">
        <v>45308.13354166667</v>
      </c>
      <c r="B593">
        <v>4</v>
      </c>
      <c r="C593">
        <v>1</v>
      </c>
      <c r="D593" t="s">
        <v>26</v>
      </c>
      <c r="E593" t="s">
        <v>1802</v>
      </c>
      <c r="F593" t="s">
        <v>1803</v>
      </c>
      <c r="G593" t="s">
        <v>41</v>
      </c>
      <c r="H593">
        <f>---0--2260</f>
        <v>2260</v>
      </c>
      <c r="I593">
        <v>0</v>
      </c>
      <c r="J593" t="s">
        <v>42</v>
      </c>
      <c r="K593" t="s">
        <v>43</v>
      </c>
      <c r="L593" t="s">
        <v>44</v>
      </c>
      <c r="M593" t="s">
        <v>1802</v>
      </c>
      <c r="N593" t="s">
        <v>1803</v>
      </c>
      <c r="P593" t="s">
        <v>33</v>
      </c>
      <c r="Q593" t="s">
        <v>34</v>
      </c>
      <c r="S593" t="s">
        <v>33</v>
      </c>
      <c r="T593" t="s">
        <v>34</v>
      </c>
      <c r="V593" t="s">
        <v>33</v>
      </c>
      <c r="W593" t="s">
        <v>34</v>
      </c>
      <c r="Y593" t="s">
        <v>33</v>
      </c>
      <c r="Z593" t="s">
        <v>34</v>
      </c>
      <c r="AA593" t="s">
        <v>226</v>
      </c>
      <c r="AB593" t="s">
        <v>36</v>
      </c>
      <c r="AC593">
        <v>59122371</v>
      </c>
      <c r="AD593" t="s">
        <v>227</v>
      </c>
      <c r="AE593" t="s">
        <v>1803</v>
      </c>
      <c r="AF593">
        <v>156704864</v>
      </c>
      <c r="AG593">
        <v>1297866</v>
      </c>
      <c r="AH593" t="s">
        <v>38</v>
      </c>
      <c r="AI593" t="s">
        <v>34</v>
      </c>
    </row>
    <row r="594" spans="1:35" x14ac:dyDescent="0.3">
      <c r="A594" s="1">
        <v>45308.135706018518</v>
      </c>
      <c r="B594">
        <v>5</v>
      </c>
      <c r="C594">
        <v>1</v>
      </c>
      <c r="D594" t="s">
        <v>26</v>
      </c>
      <c r="E594" t="s">
        <v>1804</v>
      </c>
      <c r="F594" t="s">
        <v>1805</v>
      </c>
      <c r="G594" t="s">
        <v>50</v>
      </c>
      <c r="H594" t="s">
        <v>393</v>
      </c>
      <c r="I594">
        <v>0</v>
      </c>
      <c r="K594" t="s">
        <v>31</v>
      </c>
      <c r="L594" t="s">
        <v>32</v>
      </c>
      <c r="M594" t="s">
        <v>1804</v>
      </c>
      <c r="N594" t="s">
        <v>1805</v>
      </c>
      <c r="P594" t="s">
        <v>33</v>
      </c>
      <c r="Q594" t="s">
        <v>34</v>
      </c>
      <c r="S594" t="s">
        <v>33</v>
      </c>
      <c r="T594" t="s">
        <v>34</v>
      </c>
      <c r="V594" t="s">
        <v>33</v>
      </c>
      <c r="W594" t="s">
        <v>34</v>
      </c>
      <c r="Y594" t="s">
        <v>33</v>
      </c>
      <c r="Z594" t="s">
        <v>34</v>
      </c>
      <c r="AA594" t="s">
        <v>35</v>
      </c>
      <c r="AB594" t="s">
        <v>36</v>
      </c>
      <c r="AC594">
        <v>11025627</v>
      </c>
      <c r="AD594" t="s">
        <v>37</v>
      </c>
      <c r="AE594" t="s">
        <v>1805</v>
      </c>
      <c r="AF594">
        <v>85671469</v>
      </c>
      <c r="AG594">
        <v>1297867</v>
      </c>
      <c r="AH594" t="s">
        <v>78</v>
      </c>
      <c r="AI594" t="s">
        <v>34</v>
      </c>
    </row>
    <row r="595" spans="1:35" x14ac:dyDescent="0.3">
      <c r="A595" s="1">
        <v>45308.136307870373</v>
      </c>
      <c r="B595">
        <v>6</v>
      </c>
      <c r="C595">
        <v>1</v>
      </c>
      <c r="D595" t="s">
        <v>26</v>
      </c>
      <c r="E595" t="s">
        <v>1806</v>
      </c>
      <c r="F595" t="s">
        <v>1807</v>
      </c>
      <c r="G595" t="s">
        <v>29</v>
      </c>
      <c r="H595" t="s">
        <v>146</v>
      </c>
      <c r="I595">
        <v>0</v>
      </c>
      <c r="K595" t="s">
        <v>31</v>
      </c>
      <c r="L595" t="s">
        <v>32</v>
      </c>
      <c r="M595" t="s">
        <v>1806</v>
      </c>
      <c r="N595" t="s">
        <v>1807</v>
      </c>
      <c r="P595" t="s">
        <v>33</v>
      </c>
      <c r="Q595" t="s">
        <v>34</v>
      </c>
      <c r="S595" t="s">
        <v>33</v>
      </c>
      <c r="T595" t="s">
        <v>34</v>
      </c>
      <c r="V595" t="s">
        <v>33</v>
      </c>
      <c r="W595" t="s">
        <v>34</v>
      </c>
      <c r="Y595" t="s">
        <v>33</v>
      </c>
      <c r="Z595" t="s">
        <v>34</v>
      </c>
      <c r="AA595" t="s">
        <v>35</v>
      </c>
      <c r="AB595" t="s">
        <v>36</v>
      </c>
      <c r="AC595">
        <v>11026290</v>
      </c>
      <c r="AD595" t="s">
        <v>37</v>
      </c>
      <c r="AE595" t="s">
        <v>1807</v>
      </c>
      <c r="AF595">
        <v>85671469</v>
      </c>
      <c r="AG595">
        <v>1297868</v>
      </c>
      <c r="AH595" t="s">
        <v>38</v>
      </c>
      <c r="AI595" t="s">
        <v>34</v>
      </c>
    </row>
    <row r="596" spans="1:35" x14ac:dyDescent="0.3">
      <c r="A596" s="1">
        <v>45308.144305555557</v>
      </c>
      <c r="B596">
        <v>5</v>
      </c>
      <c r="C596">
        <v>1</v>
      </c>
      <c r="D596" t="s">
        <v>26</v>
      </c>
      <c r="E596" t="s">
        <v>1808</v>
      </c>
      <c r="F596" t="s">
        <v>1809</v>
      </c>
      <c r="G596" t="s">
        <v>50</v>
      </c>
      <c r="H596" t="s">
        <v>1810</v>
      </c>
      <c r="I596">
        <v>0</v>
      </c>
      <c r="K596" t="s">
        <v>31</v>
      </c>
      <c r="L596" t="s">
        <v>32</v>
      </c>
      <c r="M596" t="s">
        <v>1808</v>
      </c>
      <c r="N596" t="s">
        <v>1809</v>
      </c>
      <c r="P596" t="s">
        <v>33</v>
      </c>
      <c r="Q596" t="s">
        <v>34</v>
      </c>
      <c r="S596" t="s">
        <v>33</v>
      </c>
      <c r="T596" t="s">
        <v>34</v>
      </c>
      <c r="V596" t="s">
        <v>33</v>
      </c>
      <c r="W596" t="s">
        <v>34</v>
      </c>
      <c r="Y596" t="s">
        <v>33</v>
      </c>
      <c r="Z596" t="s">
        <v>34</v>
      </c>
      <c r="AA596" t="s">
        <v>35</v>
      </c>
      <c r="AB596" t="s">
        <v>36</v>
      </c>
      <c r="AC596">
        <v>11045775</v>
      </c>
      <c r="AD596" t="s">
        <v>37</v>
      </c>
      <c r="AE596" t="s">
        <v>1809</v>
      </c>
      <c r="AF596">
        <v>85671469</v>
      </c>
      <c r="AG596">
        <v>1297869</v>
      </c>
      <c r="AH596" t="s">
        <v>38</v>
      </c>
      <c r="AI596" t="s">
        <v>34</v>
      </c>
    </row>
    <row r="597" spans="1:35" x14ac:dyDescent="0.3">
      <c r="A597" s="1">
        <v>45308.146168981482</v>
      </c>
      <c r="B597">
        <v>5</v>
      </c>
      <c r="C597">
        <v>1</v>
      </c>
      <c r="D597" t="s">
        <v>26</v>
      </c>
      <c r="E597" t="s">
        <v>1811</v>
      </c>
      <c r="F597" t="s">
        <v>1812</v>
      </c>
      <c r="G597" t="s">
        <v>131</v>
      </c>
      <c r="H597" t="s">
        <v>1813</v>
      </c>
      <c r="I597">
        <v>0</v>
      </c>
      <c r="K597" t="s">
        <v>31</v>
      </c>
      <c r="L597" t="s">
        <v>32</v>
      </c>
      <c r="M597" t="s">
        <v>1811</v>
      </c>
      <c r="N597" t="s">
        <v>1812</v>
      </c>
      <c r="P597" t="s">
        <v>33</v>
      </c>
      <c r="Q597" t="s">
        <v>34</v>
      </c>
      <c r="S597" t="s">
        <v>33</v>
      </c>
      <c r="T597" t="s">
        <v>34</v>
      </c>
      <c r="V597" t="s">
        <v>33</v>
      </c>
      <c r="W597" t="s">
        <v>34</v>
      </c>
      <c r="Y597" t="s">
        <v>33</v>
      </c>
      <c r="Z597" t="s">
        <v>34</v>
      </c>
      <c r="AA597" t="s">
        <v>35</v>
      </c>
      <c r="AB597" t="s">
        <v>36</v>
      </c>
      <c r="AC597">
        <v>11050603</v>
      </c>
      <c r="AD597" t="s">
        <v>37</v>
      </c>
      <c r="AE597" t="s">
        <v>1812</v>
      </c>
      <c r="AF597">
        <v>85671469</v>
      </c>
      <c r="AG597">
        <v>1297870</v>
      </c>
      <c r="AH597" t="s">
        <v>38</v>
      </c>
      <c r="AI597" t="s">
        <v>34</v>
      </c>
    </row>
    <row r="598" spans="1:35" x14ac:dyDescent="0.3">
      <c r="A598" s="1">
        <v>45308.149456018517</v>
      </c>
      <c r="B598">
        <v>4</v>
      </c>
      <c r="C598">
        <v>1</v>
      </c>
      <c r="D598" t="s">
        <v>26</v>
      </c>
      <c r="E598" t="s">
        <v>374</v>
      </c>
      <c r="F598" t="s">
        <v>375</v>
      </c>
      <c r="G598" t="s">
        <v>50</v>
      </c>
      <c r="H598" t="s">
        <v>376</v>
      </c>
      <c r="I598">
        <v>0</v>
      </c>
      <c r="K598" t="s">
        <v>31</v>
      </c>
      <c r="L598" t="s">
        <v>32</v>
      </c>
      <c r="M598" t="s">
        <v>374</v>
      </c>
      <c r="N598" t="s">
        <v>375</v>
      </c>
      <c r="P598" t="s">
        <v>33</v>
      </c>
      <c r="Q598" t="s">
        <v>34</v>
      </c>
      <c r="S598" t="s">
        <v>33</v>
      </c>
      <c r="T598" t="s">
        <v>34</v>
      </c>
      <c r="V598" t="s">
        <v>33</v>
      </c>
      <c r="W598" t="s">
        <v>34</v>
      </c>
      <c r="Y598" t="s">
        <v>33</v>
      </c>
      <c r="Z598" t="s">
        <v>34</v>
      </c>
      <c r="AA598" t="s">
        <v>35</v>
      </c>
      <c r="AB598" t="s">
        <v>36</v>
      </c>
      <c r="AC598">
        <v>11053834</v>
      </c>
      <c r="AD598" t="s">
        <v>37</v>
      </c>
      <c r="AE598" t="s">
        <v>375</v>
      </c>
      <c r="AF598">
        <v>85671469</v>
      </c>
      <c r="AG598">
        <v>1297871</v>
      </c>
      <c r="AH598" t="s">
        <v>38</v>
      </c>
      <c r="AI598" t="s">
        <v>34</v>
      </c>
    </row>
    <row r="599" spans="1:35" x14ac:dyDescent="0.3">
      <c r="A599" s="1">
        <v>45308.150092592594</v>
      </c>
      <c r="B599">
        <v>4</v>
      </c>
      <c r="C599">
        <v>1</v>
      </c>
      <c r="D599" t="s">
        <v>26</v>
      </c>
      <c r="E599" t="s">
        <v>1814</v>
      </c>
      <c r="F599" t="s">
        <v>1815</v>
      </c>
      <c r="G599" t="s">
        <v>41</v>
      </c>
      <c r="H599">
        <f>---0--4145</f>
        <v>4145</v>
      </c>
      <c r="I599">
        <v>0</v>
      </c>
      <c r="J599" t="s">
        <v>42</v>
      </c>
      <c r="K599" t="s">
        <v>43</v>
      </c>
      <c r="L599" t="s">
        <v>44</v>
      </c>
      <c r="M599" t="s">
        <v>1814</v>
      </c>
      <c r="N599" t="s">
        <v>1815</v>
      </c>
      <c r="P599" t="s">
        <v>33</v>
      </c>
      <c r="Q599" t="s">
        <v>34</v>
      </c>
      <c r="S599" t="s">
        <v>33</v>
      </c>
      <c r="T599" t="s">
        <v>34</v>
      </c>
      <c r="V599" t="s">
        <v>33</v>
      </c>
      <c r="W599" t="s">
        <v>34</v>
      </c>
      <c r="Y599" t="s">
        <v>33</v>
      </c>
      <c r="Z599" t="s">
        <v>34</v>
      </c>
      <c r="AA599" t="s">
        <v>379</v>
      </c>
      <c r="AB599" t="s">
        <v>36</v>
      </c>
      <c r="AC599">
        <v>11061996</v>
      </c>
      <c r="AD599" t="s">
        <v>62</v>
      </c>
      <c r="AE599" t="s">
        <v>1815</v>
      </c>
      <c r="AF599">
        <v>85671469</v>
      </c>
      <c r="AG599">
        <v>1297872</v>
      </c>
      <c r="AH599" t="s">
        <v>38</v>
      </c>
      <c r="AI599" t="s">
        <v>34</v>
      </c>
    </row>
    <row r="600" spans="1:35" x14ac:dyDescent="0.3">
      <c r="A600" s="1">
        <v>45308.152569444443</v>
      </c>
      <c r="B600">
        <v>8</v>
      </c>
      <c r="C600">
        <v>1</v>
      </c>
      <c r="D600" t="s">
        <v>26</v>
      </c>
      <c r="E600" t="s">
        <v>1816</v>
      </c>
      <c r="F600" t="s">
        <v>1817</v>
      </c>
      <c r="G600" t="s">
        <v>41</v>
      </c>
      <c r="H600">
        <f>---0--2507</f>
        <v>2507</v>
      </c>
      <c r="I600">
        <v>0</v>
      </c>
      <c r="J600" t="s">
        <v>42</v>
      </c>
      <c r="K600" t="s">
        <v>43</v>
      </c>
      <c r="L600" t="s">
        <v>44</v>
      </c>
      <c r="M600" t="s">
        <v>1816</v>
      </c>
      <c r="N600" t="s">
        <v>1817</v>
      </c>
      <c r="P600" t="s">
        <v>33</v>
      </c>
      <c r="Q600" t="s">
        <v>34</v>
      </c>
      <c r="S600" t="s">
        <v>33</v>
      </c>
      <c r="T600" t="s">
        <v>34</v>
      </c>
      <c r="V600" t="s">
        <v>33</v>
      </c>
      <c r="W600" t="s">
        <v>34</v>
      </c>
      <c r="Y600" t="s">
        <v>33</v>
      </c>
      <c r="Z600" t="s">
        <v>34</v>
      </c>
      <c r="AA600" t="s">
        <v>409</v>
      </c>
      <c r="AB600" t="s">
        <v>36</v>
      </c>
      <c r="AC600">
        <v>79368495</v>
      </c>
      <c r="AD600" t="s">
        <v>410</v>
      </c>
      <c r="AE600" t="s">
        <v>1817</v>
      </c>
      <c r="AF600">
        <v>795990586</v>
      </c>
      <c r="AG600">
        <v>1297873</v>
      </c>
      <c r="AH600" t="s">
        <v>38</v>
      </c>
      <c r="AI600" t="s">
        <v>34</v>
      </c>
    </row>
    <row r="601" spans="1:35" x14ac:dyDescent="0.3">
      <c r="A601" s="1">
        <v>45308.153321759259</v>
      </c>
      <c r="B601">
        <v>7</v>
      </c>
      <c r="C601">
        <v>1</v>
      </c>
      <c r="D601" t="s">
        <v>26</v>
      </c>
      <c r="E601" t="s">
        <v>1818</v>
      </c>
      <c r="F601" t="s">
        <v>1819</v>
      </c>
      <c r="G601" t="s">
        <v>142</v>
      </c>
      <c r="H601" t="s">
        <v>472</v>
      </c>
      <c r="I601">
        <v>0</v>
      </c>
      <c r="K601" t="s">
        <v>31</v>
      </c>
      <c r="L601" t="s">
        <v>32</v>
      </c>
      <c r="M601" t="s">
        <v>1818</v>
      </c>
      <c r="N601" t="s">
        <v>1819</v>
      </c>
      <c r="P601" t="s">
        <v>33</v>
      </c>
      <c r="Q601" t="s">
        <v>34</v>
      </c>
      <c r="S601" t="s">
        <v>33</v>
      </c>
      <c r="T601" t="s">
        <v>34</v>
      </c>
      <c r="V601" t="s">
        <v>33</v>
      </c>
      <c r="W601" t="s">
        <v>34</v>
      </c>
      <c r="Y601" t="s">
        <v>33</v>
      </c>
      <c r="Z601" t="s">
        <v>34</v>
      </c>
      <c r="AA601" t="s">
        <v>35</v>
      </c>
      <c r="AB601" t="s">
        <v>36</v>
      </c>
      <c r="AC601">
        <v>11065167</v>
      </c>
      <c r="AD601" t="s">
        <v>37</v>
      </c>
      <c r="AE601" t="s">
        <v>1819</v>
      </c>
      <c r="AF601">
        <v>85671469</v>
      </c>
      <c r="AG601">
        <v>1297874</v>
      </c>
      <c r="AH601" t="s">
        <v>38</v>
      </c>
      <c r="AI601" t="s">
        <v>34</v>
      </c>
    </row>
    <row r="602" spans="1:35" x14ac:dyDescent="0.3">
      <c r="A602" s="1">
        <v>45308.154421296298</v>
      </c>
      <c r="B602">
        <v>5</v>
      </c>
      <c r="C602">
        <v>1</v>
      </c>
      <c r="D602" t="s">
        <v>26</v>
      </c>
      <c r="E602" t="s">
        <v>1820</v>
      </c>
      <c r="F602" t="s">
        <v>1821</v>
      </c>
      <c r="G602" t="s">
        <v>50</v>
      </c>
      <c r="H602" t="s">
        <v>1166</v>
      </c>
      <c r="I602">
        <v>0</v>
      </c>
      <c r="K602" t="s">
        <v>31</v>
      </c>
      <c r="L602" t="s">
        <v>32</v>
      </c>
      <c r="M602" t="s">
        <v>1820</v>
      </c>
      <c r="N602" t="s">
        <v>1821</v>
      </c>
      <c r="P602" t="s">
        <v>33</v>
      </c>
      <c r="Q602" t="s">
        <v>34</v>
      </c>
      <c r="S602" t="s">
        <v>33</v>
      </c>
      <c r="T602" t="s">
        <v>34</v>
      </c>
      <c r="V602" t="s">
        <v>33</v>
      </c>
      <c r="W602" t="s">
        <v>34</v>
      </c>
      <c r="Y602" t="s">
        <v>33</v>
      </c>
      <c r="Z602" t="s">
        <v>34</v>
      </c>
      <c r="AA602" t="s">
        <v>35</v>
      </c>
      <c r="AB602" t="s">
        <v>36</v>
      </c>
      <c r="AC602">
        <v>11058365</v>
      </c>
      <c r="AD602" t="s">
        <v>37</v>
      </c>
      <c r="AE602" t="s">
        <v>1821</v>
      </c>
      <c r="AF602">
        <v>85671469</v>
      </c>
      <c r="AG602">
        <v>1297875</v>
      </c>
      <c r="AH602" t="s">
        <v>38</v>
      </c>
      <c r="AI602" t="s">
        <v>34</v>
      </c>
    </row>
    <row r="603" spans="1:35" x14ac:dyDescent="0.3">
      <c r="A603" s="1">
        <v>45308.157280092593</v>
      </c>
      <c r="B603">
        <v>8</v>
      </c>
      <c r="C603">
        <v>1</v>
      </c>
      <c r="D603" t="s">
        <v>26</v>
      </c>
      <c r="E603" t="s">
        <v>1822</v>
      </c>
      <c r="F603" t="s">
        <v>1823</v>
      </c>
      <c r="G603" t="s">
        <v>50</v>
      </c>
      <c r="H603" t="s">
        <v>1228</v>
      </c>
      <c r="I603">
        <v>0</v>
      </c>
      <c r="K603" t="s">
        <v>31</v>
      </c>
      <c r="L603" t="s">
        <v>32</v>
      </c>
      <c r="M603" t="s">
        <v>1822</v>
      </c>
      <c r="N603" t="s">
        <v>1823</v>
      </c>
      <c r="P603" t="s">
        <v>33</v>
      </c>
      <c r="Q603" t="s">
        <v>34</v>
      </c>
      <c r="S603" t="s">
        <v>33</v>
      </c>
      <c r="T603" t="s">
        <v>34</v>
      </c>
      <c r="V603" t="s">
        <v>33</v>
      </c>
      <c r="W603" t="s">
        <v>34</v>
      </c>
      <c r="Y603" t="s">
        <v>33</v>
      </c>
      <c r="Z603" t="s">
        <v>34</v>
      </c>
      <c r="AA603" t="s">
        <v>35</v>
      </c>
      <c r="AB603" t="s">
        <v>36</v>
      </c>
      <c r="AC603">
        <v>11068658</v>
      </c>
      <c r="AD603" t="s">
        <v>37</v>
      </c>
      <c r="AE603" t="s">
        <v>1823</v>
      </c>
      <c r="AF603">
        <v>85671469</v>
      </c>
      <c r="AG603">
        <v>1297876</v>
      </c>
      <c r="AH603" t="s">
        <v>383</v>
      </c>
      <c r="AI603" t="s">
        <v>34</v>
      </c>
    </row>
    <row r="604" spans="1:35" x14ac:dyDescent="0.3">
      <c r="A604" s="1">
        <v>45308.160243055558</v>
      </c>
      <c r="B604">
        <v>5</v>
      </c>
      <c r="C604">
        <v>1</v>
      </c>
      <c r="D604" t="s">
        <v>26</v>
      </c>
      <c r="E604" t="s">
        <v>1824</v>
      </c>
      <c r="F604" t="s">
        <v>1825</v>
      </c>
      <c r="G604" t="s">
        <v>142</v>
      </c>
      <c r="H604" t="s">
        <v>478</v>
      </c>
      <c r="I604">
        <v>0</v>
      </c>
      <c r="K604" t="s">
        <v>31</v>
      </c>
      <c r="L604" t="s">
        <v>32</v>
      </c>
      <c r="M604" t="s">
        <v>1824</v>
      </c>
      <c r="N604" t="s">
        <v>1825</v>
      </c>
      <c r="P604" t="s">
        <v>33</v>
      </c>
      <c r="Q604" t="s">
        <v>34</v>
      </c>
      <c r="S604" t="s">
        <v>33</v>
      </c>
      <c r="T604" t="s">
        <v>34</v>
      </c>
      <c r="V604" t="s">
        <v>33</v>
      </c>
      <c r="W604" t="s">
        <v>34</v>
      </c>
      <c r="Y604" t="s">
        <v>33</v>
      </c>
      <c r="Z604" t="s">
        <v>34</v>
      </c>
      <c r="AA604" t="s">
        <v>35</v>
      </c>
      <c r="AB604" t="s">
        <v>36</v>
      </c>
      <c r="AC604">
        <v>11073259</v>
      </c>
      <c r="AD604" t="s">
        <v>37</v>
      </c>
      <c r="AE604" t="s">
        <v>1825</v>
      </c>
      <c r="AF604">
        <v>85671469</v>
      </c>
      <c r="AG604">
        <v>1297877</v>
      </c>
      <c r="AH604" t="s">
        <v>99</v>
      </c>
      <c r="AI604" t="s">
        <v>34</v>
      </c>
    </row>
    <row r="605" spans="1:35" x14ac:dyDescent="0.3">
      <c r="A605" s="1">
        <v>45308.161979166667</v>
      </c>
      <c r="B605">
        <v>6</v>
      </c>
      <c r="C605">
        <v>1</v>
      </c>
      <c r="D605" t="s">
        <v>26</v>
      </c>
      <c r="E605" t="s">
        <v>1826</v>
      </c>
      <c r="F605" t="s">
        <v>1827</v>
      </c>
      <c r="G605" t="s">
        <v>90</v>
      </c>
      <c r="H605" t="s">
        <v>426</v>
      </c>
      <c r="I605">
        <v>0</v>
      </c>
      <c r="K605" t="s">
        <v>31</v>
      </c>
      <c r="L605" t="s">
        <v>32</v>
      </c>
      <c r="M605" t="s">
        <v>1826</v>
      </c>
      <c r="N605" t="s">
        <v>1827</v>
      </c>
      <c r="P605" t="s">
        <v>33</v>
      </c>
      <c r="Q605" t="s">
        <v>34</v>
      </c>
      <c r="S605" t="s">
        <v>33</v>
      </c>
      <c r="T605" t="s">
        <v>34</v>
      </c>
      <c r="V605" t="s">
        <v>33</v>
      </c>
      <c r="W605" t="s">
        <v>34</v>
      </c>
      <c r="Y605" t="s">
        <v>33</v>
      </c>
      <c r="Z605" t="s">
        <v>34</v>
      </c>
      <c r="AA605" t="s">
        <v>92</v>
      </c>
      <c r="AB605" t="s">
        <v>36</v>
      </c>
      <c r="AC605">
        <v>54328021</v>
      </c>
      <c r="AD605" t="s">
        <v>93</v>
      </c>
      <c r="AE605" t="s">
        <v>1827</v>
      </c>
      <c r="AF605">
        <v>9978044714</v>
      </c>
      <c r="AG605">
        <v>1297878</v>
      </c>
      <c r="AH605" t="s">
        <v>648</v>
      </c>
      <c r="AI605" t="s">
        <v>34</v>
      </c>
    </row>
    <row r="606" spans="1:35" x14ac:dyDescent="0.3">
      <c r="A606" s="1">
        <v>45308.165000000001</v>
      </c>
      <c r="B606">
        <v>5</v>
      </c>
      <c r="C606">
        <v>1</v>
      </c>
      <c r="D606" t="s">
        <v>26</v>
      </c>
      <c r="E606" t="s">
        <v>1828</v>
      </c>
      <c r="F606" t="s">
        <v>1829</v>
      </c>
      <c r="G606" t="s">
        <v>142</v>
      </c>
      <c r="H606" t="s">
        <v>336</v>
      </c>
      <c r="I606">
        <v>0</v>
      </c>
      <c r="K606" t="s">
        <v>31</v>
      </c>
      <c r="L606" t="s">
        <v>32</v>
      </c>
      <c r="M606" t="s">
        <v>1828</v>
      </c>
      <c r="N606" t="s">
        <v>1829</v>
      </c>
      <c r="P606" t="s">
        <v>33</v>
      </c>
      <c r="Q606" t="s">
        <v>34</v>
      </c>
      <c r="S606" t="s">
        <v>33</v>
      </c>
      <c r="T606" t="s">
        <v>34</v>
      </c>
      <c r="V606" t="s">
        <v>33</v>
      </c>
      <c r="W606" t="s">
        <v>34</v>
      </c>
      <c r="Y606" t="s">
        <v>33</v>
      </c>
      <c r="Z606" t="s">
        <v>34</v>
      </c>
      <c r="AA606" t="s">
        <v>35</v>
      </c>
      <c r="AB606" t="s">
        <v>36</v>
      </c>
      <c r="AC606">
        <v>11077200</v>
      </c>
      <c r="AD606" t="s">
        <v>37</v>
      </c>
      <c r="AE606" t="s">
        <v>1829</v>
      </c>
      <c r="AF606">
        <v>85671469</v>
      </c>
      <c r="AG606">
        <v>1297879</v>
      </c>
      <c r="AH606" t="s">
        <v>38</v>
      </c>
      <c r="AI606" t="s">
        <v>34</v>
      </c>
    </row>
    <row r="607" spans="1:35" x14ac:dyDescent="0.3">
      <c r="A607" s="1">
        <v>45308.16505787037</v>
      </c>
      <c r="B607">
        <v>6</v>
      </c>
      <c r="C607">
        <v>1</v>
      </c>
      <c r="D607" t="s">
        <v>26</v>
      </c>
      <c r="E607" t="s">
        <v>1830</v>
      </c>
      <c r="F607" t="s">
        <v>1831</v>
      </c>
      <c r="G607" t="s">
        <v>131</v>
      </c>
      <c r="H607" t="s">
        <v>1237</v>
      </c>
      <c r="I607">
        <v>0</v>
      </c>
      <c r="J607" t="s">
        <v>1238</v>
      </c>
      <c r="K607" t="s">
        <v>31</v>
      </c>
      <c r="L607" t="s">
        <v>32</v>
      </c>
      <c r="M607" t="s">
        <v>1830</v>
      </c>
      <c r="N607" t="s">
        <v>1831</v>
      </c>
      <c r="P607" t="s">
        <v>33</v>
      </c>
      <c r="Q607" t="s">
        <v>34</v>
      </c>
      <c r="S607" t="s">
        <v>33</v>
      </c>
      <c r="T607" t="s">
        <v>34</v>
      </c>
      <c r="V607" t="s">
        <v>33</v>
      </c>
      <c r="W607" t="s">
        <v>34</v>
      </c>
      <c r="Y607" t="s">
        <v>33</v>
      </c>
      <c r="Z607" t="s">
        <v>34</v>
      </c>
      <c r="AA607" t="s">
        <v>35</v>
      </c>
      <c r="AB607" t="s">
        <v>36</v>
      </c>
      <c r="AC607">
        <v>11085334</v>
      </c>
      <c r="AD607" t="s">
        <v>37</v>
      </c>
      <c r="AE607" t="s">
        <v>1831</v>
      </c>
      <c r="AF607">
        <v>85671469</v>
      </c>
      <c r="AG607">
        <v>1297880</v>
      </c>
      <c r="AH607" t="s">
        <v>1832</v>
      </c>
      <c r="AI607" t="s">
        <v>34</v>
      </c>
    </row>
    <row r="608" spans="1:35" x14ac:dyDescent="0.3">
      <c r="A608" s="1">
        <v>45308.165891203702</v>
      </c>
      <c r="B608">
        <v>8</v>
      </c>
      <c r="C608">
        <v>1</v>
      </c>
      <c r="D608" t="s">
        <v>26</v>
      </c>
      <c r="E608" t="s">
        <v>1833</v>
      </c>
      <c r="F608" t="s">
        <v>1834</v>
      </c>
      <c r="G608" t="s">
        <v>142</v>
      </c>
      <c r="H608" t="s">
        <v>1835</v>
      </c>
      <c r="I608">
        <v>0</v>
      </c>
      <c r="K608" t="s">
        <v>31</v>
      </c>
      <c r="L608" t="s">
        <v>32</v>
      </c>
      <c r="M608" t="s">
        <v>1833</v>
      </c>
      <c r="N608" t="s">
        <v>1834</v>
      </c>
      <c r="P608" t="s">
        <v>33</v>
      </c>
      <c r="Q608" t="s">
        <v>34</v>
      </c>
      <c r="S608" t="s">
        <v>33</v>
      </c>
      <c r="T608" t="s">
        <v>34</v>
      </c>
      <c r="V608" t="s">
        <v>33</v>
      </c>
      <c r="W608" t="s">
        <v>34</v>
      </c>
      <c r="Y608" t="s">
        <v>33</v>
      </c>
      <c r="Z608" t="s">
        <v>34</v>
      </c>
      <c r="AA608" t="s">
        <v>35</v>
      </c>
      <c r="AB608" t="s">
        <v>36</v>
      </c>
      <c r="AC608">
        <v>11077936</v>
      </c>
      <c r="AD608" t="s">
        <v>37</v>
      </c>
      <c r="AE608" t="s">
        <v>1834</v>
      </c>
      <c r="AF608">
        <v>85671469</v>
      </c>
      <c r="AG608">
        <v>1297881</v>
      </c>
      <c r="AH608" t="s">
        <v>38</v>
      </c>
      <c r="AI608" t="s">
        <v>34</v>
      </c>
    </row>
    <row r="609" spans="1:35" x14ac:dyDescent="0.3">
      <c r="A609" s="1">
        <v>45308.166932870372</v>
      </c>
      <c r="B609">
        <v>5</v>
      </c>
      <c r="C609">
        <v>1</v>
      </c>
      <c r="D609" t="s">
        <v>26</v>
      </c>
      <c r="E609" t="s">
        <v>1836</v>
      </c>
      <c r="F609" t="s">
        <v>1837</v>
      </c>
      <c r="G609" t="s">
        <v>131</v>
      </c>
      <c r="H609" t="s">
        <v>489</v>
      </c>
      <c r="I609">
        <v>0</v>
      </c>
      <c r="K609" t="s">
        <v>31</v>
      </c>
      <c r="L609" t="s">
        <v>32</v>
      </c>
      <c r="M609" t="s">
        <v>1836</v>
      </c>
      <c r="N609" t="s">
        <v>1837</v>
      </c>
      <c r="P609" t="s">
        <v>33</v>
      </c>
      <c r="Q609" t="s">
        <v>34</v>
      </c>
      <c r="S609" t="s">
        <v>33</v>
      </c>
      <c r="T609" t="s">
        <v>34</v>
      </c>
      <c r="V609" t="s">
        <v>33</v>
      </c>
      <c r="W609" t="s">
        <v>34</v>
      </c>
      <c r="Y609" t="s">
        <v>33</v>
      </c>
      <c r="Z609" t="s">
        <v>34</v>
      </c>
      <c r="AA609" t="s">
        <v>35</v>
      </c>
      <c r="AB609" t="s">
        <v>36</v>
      </c>
      <c r="AC609">
        <v>11086913</v>
      </c>
      <c r="AD609" t="s">
        <v>37</v>
      </c>
      <c r="AE609" t="s">
        <v>1837</v>
      </c>
      <c r="AF609">
        <v>85671469</v>
      </c>
      <c r="AG609">
        <v>1297882</v>
      </c>
      <c r="AH609" t="s">
        <v>383</v>
      </c>
      <c r="AI609" t="s">
        <v>34</v>
      </c>
    </row>
    <row r="610" spans="1:35" x14ac:dyDescent="0.3">
      <c r="A610" s="1">
        <v>45308.167442129627</v>
      </c>
      <c r="B610">
        <v>6</v>
      </c>
      <c r="C610">
        <v>1</v>
      </c>
      <c r="D610" t="s">
        <v>26</v>
      </c>
      <c r="E610" t="s">
        <v>1838</v>
      </c>
      <c r="F610" t="s">
        <v>1839</v>
      </c>
      <c r="G610" t="s">
        <v>142</v>
      </c>
      <c r="H610" t="s">
        <v>382</v>
      </c>
      <c r="I610">
        <v>0</v>
      </c>
      <c r="K610" t="s">
        <v>31</v>
      </c>
      <c r="L610" t="s">
        <v>32</v>
      </c>
      <c r="M610" t="s">
        <v>1838</v>
      </c>
      <c r="N610" t="s">
        <v>1839</v>
      </c>
      <c r="P610" t="s">
        <v>33</v>
      </c>
      <c r="Q610" t="s">
        <v>34</v>
      </c>
      <c r="S610" t="s">
        <v>33</v>
      </c>
      <c r="T610" t="s">
        <v>34</v>
      </c>
      <c r="V610" t="s">
        <v>33</v>
      </c>
      <c r="W610" t="s">
        <v>34</v>
      </c>
      <c r="Y610" t="s">
        <v>33</v>
      </c>
      <c r="Z610" t="s">
        <v>34</v>
      </c>
      <c r="AA610" t="s">
        <v>35</v>
      </c>
      <c r="AB610" t="s">
        <v>36</v>
      </c>
      <c r="AC610">
        <v>11079210</v>
      </c>
      <c r="AD610" t="s">
        <v>37</v>
      </c>
      <c r="AE610" t="s">
        <v>1839</v>
      </c>
      <c r="AF610">
        <v>85671469</v>
      </c>
      <c r="AG610">
        <v>1297883</v>
      </c>
      <c r="AH610" t="s">
        <v>78</v>
      </c>
      <c r="AI610" t="s">
        <v>34</v>
      </c>
    </row>
    <row r="611" spans="1:35" x14ac:dyDescent="0.3">
      <c r="A611" s="1">
        <v>45308.174375000002</v>
      </c>
      <c r="B611">
        <v>8</v>
      </c>
      <c r="C611">
        <v>1</v>
      </c>
      <c r="D611" t="s">
        <v>26</v>
      </c>
      <c r="E611" t="s">
        <v>1840</v>
      </c>
      <c r="F611" t="s">
        <v>1841</v>
      </c>
      <c r="G611" t="s">
        <v>29</v>
      </c>
      <c r="H611" t="s">
        <v>534</v>
      </c>
      <c r="I611">
        <v>0</v>
      </c>
      <c r="K611" t="s">
        <v>31</v>
      </c>
      <c r="L611" t="s">
        <v>32</v>
      </c>
      <c r="M611" t="s">
        <v>1840</v>
      </c>
      <c r="N611" t="s">
        <v>1841</v>
      </c>
      <c r="P611" t="s">
        <v>33</v>
      </c>
      <c r="Q611" t="s">
        <v>34</v>
      </c>
      <c r="S611" t="s">
        <v>33</v>
      </c>
      <c r="T611" t="s">
        <v>34</v>
      </c>
      <c r="V611" t="s">
        <v>33</v>
      </c>
      <c r="W611" t="s">
        <v>34</v>
      </c>
      <c r="Y611" t="s">
        <v>33</v>
      </c>
      <c r="Z611" t="s">
        <v>34</v>
      </c>
      <c r="AA611" t="s">
        <v>35</v>
      </c>
      <c r="AB611" t="s">
        <v>36</v>
      </c>
      <c r="AC611">
        <v>11094662</v>
      </c>
      <c r="AD611" t="s">
        <v>37</v>
      </c>
      <c r="AE611" t="s">
        <v>1841</v>
      </c>
      <c r="AF611">
        <v>85671469</v>
      </c>
      <c r="AG611">
        <v>1297884</v>
      </c>
      <c r="AH611" t="s">
        <v>38</v>
      </c>
      <c r="AI611" t="s">
        <v>34</v>
      </c>
    </row>
    <row r="612" spans="1:35" x14ac:dyDescent="0.3">
      <c r="A612" s="1">
        <v>45308.174432870372</v>
      </c>
      <c r="B612">
        <v>5</v>
      </c>
      <c r="C612">
        <v>1</v>
      </c>
      <c r="D612" t="s">
        <v>26</v>
      </c>
      <c r="E612" t="s">
        <v>1842</v>
      </c>
      <c r="F612" t="s">
        <v>1843</v>
      </c>
      <c r="G612" t="s">
        <v>50</v>
      </c>
      <c r="H612" t="s">
        <v>1844</v>
      </c>
      <c r="I612">
        <v>0</v>
      </c>
      <c r="K612" t="s">
        <v>31</v>
      </c>
      <c r="L612" t="s">
        <v>32</v>
      </c>
      <c r="M612" t="s">
        <v>1842</v>
      </c>
      <c r="N612" t="s">
        <v>1843</v>
      </c>
      <c r="P612" t="s">
        <v>33</v>
      </c>
      <c r="Q612" t="s">
        <v>34</v>
      </c>
      <c r="S612" t="s">
        <v>33</v>
      </c>
      <c r="T612" t="s">
        <v>34</v>
      </c>
      <c r="V612" t="s">
        <v>33</v>
      </c>
      <c r="W612" t="s">
        <v>34</v>
      </c>
      <c r="Y612" t="s">
        <v>33</v>
      </c>
      <c r="Z612" t="s">
        <v>34</v>
      </c>
      <c r="AA612" t="s">
        <v>35</v>
      </c>
      <c r="AB612" t="s">
        <v>36</v>
      </c>
      <c r="AC612">
        <v>11094691</v>
      </c>
      <c r="AD612" t="s">
        <v>37</v>
      </c>
      <c r="AE612" t="s">
        <v>1843</v>
      </c>
      <c r="AF612">
        <v>85671469</v>
      </c>
      <c r="AG612">
        <v>1297885</v>
      </c>
      <c r="AH612" t="s">
        <v>247</v>
      </c>
      <c r="AI612" t="s">
        <v>34</v>
      </c>
    </row>
    <row r="613" spans="1:35" x14ac:dyDescent="0.3">
      <c r="A613" s="1">
        <v>45308.175995370373</v>
      </c>
      <c r="B613">
        <v>5</v>
      </c>
      <c r="C613">
        <v>1</v>
      </c>
      <c r="D613" t="s">
        <v>26</v>
      </c>
      <c r="E613" t="s">
        <v>1845</v>
      </c>
      <c r="F613" t="s">
        <v>1846</v>
      </c>
      <c r="G613" t="s">
        <v>131</v>
      </c>
      <c r="H613" t="s">
        <v>406</v>
      </c>
      <c r="I613">
        <v>0</v>
      </c>
      <c r="K613" t="s">
        <v>31</v>
      </c>
      <c r="L613" t="s">
        <v>32</v>
      </c>
      <c r="M613" t="s">
        <v>1845</v>
      </c>
      <c r="N613" t="s">
        <v>1846</v>
      </c>
      <c r="P613" t="s">
        <v>33</v>
      </c>
      <c r="Q613" t="s">
        <v>34</v>
      </c>
      <c r="S613" t="s">
        <v>33</v>
      </c>
      <c r="T613" t="s">
        <v>34</v>
      </c>
      <c r="V613" t="s">
        <v>33</v>
      </c>
      <c r="W613" t="s">
        <v>34</v>
      </c>
      <c r="Y613" t="s">
        <v>33</v>
      </c>
      <c r="Z613" t="s">
        <v>34</v>
      </c>
      <c r="AA613" t="s">
        <v>35</v>
      </c>
      <c r="AB613" t="s">
        <v>36</v>
      </c>
      <c r="AC613">
        <v>11095933</v>
      </c>
      <c r="AD613" t="s">
        <v>37</v>
      </c>
      <c r="AE613" t="s">
        <v>1846</v>
      </c>
      <c r="AF613">
        <v>85671469</v>
      </c>
      <c r="AG613">
        <v>1297886</v>
      </c>
      <c r="AH613" t="s">
        <v>38</v>
      </c>
      <c r="AI613" t="s">
        <v>34</v>
      </c>
    </row>
    <row r="614" spans="1:35" x14ac:dyDescent="0.3">
      <c r="A614" s="1">
        <v>45308.17728009259</v>
      </c>
      <c r="B614">
        <v>6</v>
      </c>
      <c r="C614">
        <v>1</v>
      </c>
      <c r="D614" t="s">
        <v>26</v>
      </c>
      <c r="E614" t="s">
        <v>1847</v>
      </c>
      <c r="F614" t="s">
        <v>1848</v>
      </c>
      <c r="G614" t="s">
        <v>73</v>
      </c>
      <c r="H614" t="s">
        <v>504</v>
      </c>
      <c r="I614">
        <v>0</v>
      </c>
      <c r="J614" t="s">
        <v>505</v>
      </c>
      <c r="K614" t="s">
        <v>31</v>
      </c>
      <c r="L614" t="s">
        <v>44</v>
      </c>
      <c r="M614" t="s">
        <v>1847</v>
      </c>
      <c r="N614" t="s">
        <v>1848</v>
      </c>
      <c r="P614" t="s">
        <v>33</v>
      </c>
      <c r="Q614" t="s">
        <v>34</v>
      </c>
      <c r="S614" t="s">
        <v>33</v>
      </c>
      <c r="T614" t="s">
        <v>34</v>
      </c>
      <c r="V614" t="s">
        <v>33</v>
      </c>
      <c r="W614" t="s">
        <v>34</v>
      </c>
      <c r="Y614" t="s">
        <v>33</v>
      </c>
      <c r="Z614" t="s">
        <v>34</v>
      </c>
      <c r="AA614" t="s">
        <v>76</v>
      </c>
      <c r="AB614" t="s">
        <v>36</v>
      </c>
      <c r="AC614">
        <v>961106</v>
      </c>
      <c r="AD614" t="s">
        <v>77</v>
      </c>
      <c r="AE614" t="s">
        <v>1848</v>
      </c>
      <c r="AF614">
        <v>870021815</v>
      </c>
      <c r="AG614">
        <v>1297887</v>
      </c>
      <c r="AH614" t="s">
        <v>257</v>
      </c>
      <c r="AI614" t="s">
        <v>34</v>
      </c>
    </row>
    <row r="615" spans="1:35" x14ac:dyDescent="0.3">
      <c r="A615" s="1">
        <v>45308.180810185186</v>
      </c>
      <c r="B615">
        <v>8</v>
      </c>
      <c r="C615">
        <v>1</v>
      </c>
      <c r="D615" t="s">
        <v>26</v>
      </c>
      <c r="E615" t="s">
        <v>1849</v>
      </c>
      <c r="F615" t="s">
        <v>1850</v>
      </c>
      <c r="G615" t="s">
        <v>131</v>
      </c>
      <c r="H615" t="s">
        <v>466</v>
      </c>
      <c r="I615">
        <v>0</v>
      </c>
      <c r="K615" t="s">
        <v>31</v>
      </c>
      <c r="L615" t="s">
        <v>32</v>
      </c>
      <c r="M615" t="s">
        <v>1849</v>
      </c>
      <c r="N615" t="s">
        <v>1850</v>
      </c>
      <c r="P615" t="s">
        <v>33</v>
      </c>
      <c r="Q615" t="s">
        <v>34</v>
      </c>
      <c r="S615" t="s">
        <v>33</v>
      </c>
      <c r="T615" t="s">
        <v>34</v>
      </c>
      <c r="V615" t="s">
        <v>33</v>
      </c>
      <c r="W615" t="s">
        <v>34</v>
      </c>
      <c r="Y615" t="s">
        <v>33</v>
      </c>
      <c r="Z615" t="s">
        <v>34</v>
      </c>
      <c r="AA615" t="s">
        <v>35</v>
      </c>
      <c r="AB615" t="s">
        <v>36</v>
      </c>
      <c r="AC615">
        <v>11108382</v>
      </c>
      <c r="AD615" t="s">
        <v>37</v>
      </c>
      <c r="AE615" t="s">
        <v>1850</v>
      </c>
      <c r="AF615">
        <v>85671469</v>
      </c>
      <c r="AG615">
        <v>1297888</v>
      </c>
      <c r="AH615" t="s">
        <v>38</v>
      </c>
      <c r="AI615" t="s">
        <v>34</v>
      </c>
    </row>
    <row r="616" spans="1:35" x14ac:dyDescent="0.3">
      <c r="A616" s="1">
        <v>45308.181689814817</v>
      </c>
      <c r="B616">
        <v>5</v>
      </c>
      <c r="C616">
        <v>1</v>
      </c>
      <c r="D616" t="s">
        <v>26</v>
      </c>
      <c r="E616" t="s">
        <v>1851</v>
      </c>
      <c r="F616" t="s">
        <v>1852</v>
      </c>
      <c r="G616" t="s">
        <v>142</v>
      </c>
      <c r="H616" t="s">
        <v>1853</v>
      </c>
      <c r="I616">
        <v>0</v>
      </c>
      <c r="K616" t="s">
        <v>31</v>
      </c>
      <c r="L616" t="s">
        <v>32</v>
      </c>
      <c r="M616" t="s">
        <v>1851</v>
      </c>
      <c r="N616" t="s">
        <v>1852</v>
      </c>
      <c r="P616" t="s">
        <v>33</v>
      </c>
      <c r="Q616" t="s">
        <v>34</v>
      </c>
      <c r="S616" t="s">
        <v>33</v>
      </c>
      <c r="T616" t="s">
        <v>34</v>
      </c>
      <c r="V616" t="s">
        <v>33</v>
      </c>
      <c r="W616" t="s">
        <v>34</v>
      </c>
      <c r="Y616" t="s">
        <v>33</v>
      </c>
      <c r="Z616" t="s">
        <v>34</v>
      </c>
      <c r="AA616" t="s">
        <v>35</v>
      </c>
      <c r="AB616" t="s">
        <v>36</v>
      </c>
      <c r="AC616">
        <v>11109035</v>
      </c>
      <c r="AD616" t="s">
        <v>37</v>
      </c>
      <c r="AE616" t="s">
        <v>1852</v>
      </c>
      <c r="AF616">
        <v>85671469</v>
      </c>
      <c r="AG616">
        <v>1297889</v>
      </c>
      <c r="AH616" t="s">
        <v>38</v>
      </c>
      <c r="AI616" t="s">
        <v>34</v>
      </c>
    </row>
    <row r="617" spans="1:35" x14ac:dyDescent="0.3">
      <c r="A617" s="1">
        <v>45308.182060185187</v>
      </c>
      <c r="B617">
        <v>7</v>
      </c>
      <c r="C617">
        <v>1</v>
      </c>
      <c r="D617" t="s">
        <v>26</v>
      </c>
      <c r="E617" t="s">
        <v>1854</v>
      </c>
      <c r="F617" t="s">
        <v>1855</v>
      </c>
      <c r="G617" t="s">
        <v>131</v>
      </c>
      <c r="H617" t="s">
        <v>537</v>
      </c>
      <c r="I617">
        <v>0</v>
      </c>
      <c r="K617" t="s">
        <v>31</v>
      </c>
      <c r="L617" t="s">
        <v>32</v>
      </c>
      <c r="M617" t="s">
        <v>1854</v>
      </c>
      <c r="N617" t="s">
        <v>1855</v>
      </c>
      <c r="P617" t="s">
        <v>33</v>
      </c>
      <c r="Q617" t="s">
        <v>34</v>
      </c>
      <c r="S617" t="s">
        <v>33</v>
      </c>
      <c r="T617" t="s">
        <v>34</v>
      </c>
      <c r="V617" t="s">
        <v>33</v>
      </c>
      <c r="W617" t="s">
        <v>34</v>
      </c>
      <c r="Y617" t="s">
        <v>33</v>
      </c>
      <c r="Z617" t="s">
        <v>34</v>
      </c>
      <c r="AA617" t="s">
        <v>35</v>
      </c>
      <c r="AB617" t="s">
        <v>36</v>
      </c>
      <c r="AC617">
        <v>11109299</v>
      </c>
      <c r="AD617" t="s">
        <v>37</v>
      </c>
      <c r="AE617" t="s">
        <v>1855</v>
      </c>
      <c r="AF617">
        <v>85671469</v>
      </c>
      <c r="AG617">
        <v>1297890</v>
      </c>
      <c r="AH617" t="s">
        <v>38</v>
      </c>
      <c r="AI617" t="s">
        <v>34</v>
      </c>
    </row>
    <row r="618" spans="1:35" x14ac:dyDescent="0.3">
      <c r="A618" s="1">
        <v>45308.18241898148</v>
      </c>
      <c r="B618">
        <v>6</v>
      </c>
      <c r="C618">
        <v>1</v>
      </c>
      <c r="D618" t="s">
        <v>26</v>
      </c>
      <c r="E618" t="s">
        <v>1856</v>
      </c>
      <c r="F618" t="s">
        <v>1857</v>
      </c>
      <c r="G618" t="s">
        <v>29</v>
      </c>
      <c r="H618" t="s">
        <v>549</v>
      </c>
      <c r="I618">
        <v>0</v>
      </c>
      <c r="K618" t="s">
        <v>31</v>
      </c>
      <c r="L618" t="s">
        <v>32</v>
      </c>
      <c r="M618" t="s">
        <v>1856</v>
      </c>
      <c r="N618" t="s">
        <v>1857</v>
      </c>
      <c r="P618" t="s">
        <v>33</v>
      </c>
      <c r="Q618" t="s">
        <v>34</v>
      </c>
      <c r="S618" t="s">
        <v>33</v>
      </c>
      <c r="T618" t="s">
        <v>34</v>
      </c>
      <c r="V618" t="s">
        <v>33</v>
      </c>
      <c r="W618" t="s">
        <v>34</v>
      </c>
      <c r="Y618" t="s">
        <v>33</v>
      </c>
      <c r="Z618" t="s">
        <v>34</v>
      </c>
      <c r="AA618" t="s">
        <v>35</v>
      </c>
      <c r="AB618" t="s">
        <v>36</v>
      </c>
      <c r="AC618">
        <v>11110422</v>
      </c>
      <c r="AD618" t="s">
        <v>37</v>
      </c>
      <c r="AE618" t="s">
        <v>1857</v>
      </c>
      <c r="AF618">
        <v>85671469</v>
      </c>
      <c r="AG618">
        <v>1297891</v>
      </c>
      <c r="AH618" t="s">
        <v>217</v>
      </c>
      <c r="AI618" t="s">
        <v>34</v>
      </c>
    </row>
    <row r="619" spans="1:35" x14ac:dyDescent="0.3">
      <c r="A619" s="1">
        <v>45308.183287037034</v>
      </c>
      <c r="B619">
        <v>3</v>
      </c>
      <c r="C619">
        <v>1</v>
      </c>
      <c r="D619" t="s">
        <v>26</v>
      </c>
      <c r="E619" t="s">
        <v>1858</v>
      </c>
      <c r="F619" t="s">
        <v>1859</v>
      </c>
      <c r="G619" t="s">
        <v>41</v>
      </c>
      <c r="H619">
        <f>---0--4306</f>
        <v>4306</v>
      </c>
      <c r="I619">
        <v>0</v>
      </c>
      <c r="J619" t="s">
        <v>42</v>
      </c>
      <c r="K619" t="s">
        <v>43</v>
      </c>
      <c r="L619" t="s">
        <v>44</v>
      </c>
      <c r="M619" t="s">
        <v>1858</v>
      </c>
      <c r="N619" t="s">
        <v>1859</v>
      </c>
      <c r="P619" t="s">
        <v>33</v>
      </c>
      <c r="Q619" t="s">
        <v>34</v>
      </c>
      <c r="S619" t="s">
        <v>33</v>
      </c>
      <c r="T619" t="s">
        <v>34</v>
      </c>
      <c r="V619" t="s">
        <v>33</v>
      </c>
      <c r="W619" t="s">
        <v>34</v>
      </c>
      <c r="Y619" t="s">
        <v>33</v>
      </c>
      <c r="Z619" t="s">
        <v>34</v>
      </c>
      <c r="AA619" t="s">
        <v>1860</v>
      </c>
      <c r="AB619" t="s">
        <v>36</v>
      </c>
      <c r="AC619">
        <v>18584505</v>
      </c>
      <c r="AD619" t="s">
        <v>1234</v>
      </c>
      <c r="AE619" t="s">
        <v>1859</v>
      </c>
      <c r="AF619">
        <v>978632586</v>
      </c>
      <c r="AG619">
        <v>1297892</v>
      </c>
      <c r="AH619" t="s">
        <v>38</v>
      </c>
      <c r="AI619" t="s">
        <v>34</v>
      </c>
    </row>
    <row r="620" spans="1:35" x14ac:dyDescent="0.3">
      <c r="A620" s="1">
        <v>45308.18645833333</v>
      </c>
      <c r="B620">
        <v>5</v>
      </c>
      <c r="C620">
        <v>1</v>
      </c>
      <c r="D620" t="s">
        <v>26</v>
      </c>
      <c r="E620" t="s">
        <v>1861</v>
      </c>
      <c r="F620" t="s">
        <v>1862</v>
      </c>
      <c r="G620" t="s">
        <v>50</v>
      </c>
      <c r="H620" t="s">
        <v>1216</v>
      </c>
      <c r="I620">
        <v>0</v>
      </c>
      <c r="K620" t="s">
        <v>31</v>
      </c>
      <c r="L620" t="s">
        <v>32</v>
      </c>
      <c r="M620" t="s">
        <v>1861</v>
      </c>
      <c r="N620" t="s">
        <v>1862</v>
      </c>
      <c r="P620" t="s">
        <v>33</v>
      </c>
      <c r="Q620" t="s">
        <v>34</v>
      </c>
      <c r="S620" t="s">
        <v>33</v>
      </c>
      <c r="T620" t="s">
        <v>34</v>
      </c>
      <c r="V620" t="s">
        <v>33</v>
      </c>
      <c r="W620" t="s">
        <v>34</v>
      </c>
      <c r="Y620" t="s">
        <v>33</v>
      </c>
      <c r="Z620" t="s">
        <v>34</v>
      </c>
      <c r="AA620" t="s">
        <v>35</v>
      </c>
      <c r="AB620" t="s">
        <v>36</v>
      </c>
      <c r="AC620">
        <v>11122205</v>
      </c>
      <c r="AD620" t="s">
        <v>37</v>
      </c>
      <c r="AE620" t="s">
        <v>1862</v>
      </c>
      <c r="AF620">
        <v>85671469</v>
      </c>
      <c r="AG620">
        <v>1297893</v>
      </c>
      <c r="AH620" t="s">
        <v>497</v>
      </c>
      <c r="AI620" t="s">
        <v>34</v>
      </c>
    </row>
    <row r="621" spans="1:35" x14ac:dyDescent="0.3">
      <c r="A621" s="1">
        <v>45308.187245370369</v>
      </c>
      <c r="B621">
        <v>6</v>
      </c>
      <c r="C621">
        <v>1</v>
      </c>
      <c r="D621" t="s">
        <v>26</v>
      </c>
      <c r="E621" t="s">
        <v>1863</v>
      </c>
      <c r="F621" t="s">
        <v>1864</v>
      </c>
      <c r="G621" t="s">
        <v>90</v>
      </c>
      <c r="H621" t="s">
        <v>524</v>
      </c>
      <c r="I621">
        <v>0</v>
      </c>
      <c r="K621" t="s">
        <v>31</v>
      </c>
      <c r="L621" t="s">
        <v>32</v>
      </c>
      <c r="M621" t="s">
        <v>1863</v>
      </c>
      <c r="N621" t="s">
        <v>1864</v>
      </c>
      <c r="P621" t="s">
        <v>33</v>
      </c>
      <c r="Q621" t="s">
        <v>34</v>
      </c>
      <c r="S621" t="s">
        <v>33</v>
      </c>
      <c r="T621" t="s">
        <v>34</v>
      </c>
      <c r="V621" t="s">
        <v>33</v>
      </c>
      <c r="W621" t="s">
        <v>34</v>
      </c>
      <c r="Y621" t="s">
        <v>33</v>
      </c>
      <c r="Z621" t="s">
        <v>34</v>
      </c>
      <c r="AA621" t="s">
        <v>92</v>
      </c>
      <c r="AB621" t="s">
        <v>36</v>
      </c>
      <c r="AC621">
        <v>69420807</v>
      </c>
      <c r="AD621" t="s">
        <v>93</v>
      </c>
      <c r="AE621" t="s">
        <v>1864</v>
      </c>
      <c r="AF621">
        <v>9978044714</v>
      </c>
      <c r="AG621">
        <v>1297894</v>
      </c>
      <c r="AH621" t="s">
        <v>915</v>
      </c>
      <c r="AI621" t="s">
        <v>34</v>
      </c>
    </row>
    <row r="622" spans="1:35" x14ac:dyDescent="0.3">
      <c r="A622" s="1">
        <v>45308.189560185187</v>
      </c>
      <c r="B622">
        <v>5</v>
      </c>
      <c r="C622">
        <v>1</v>
      </c>
      <c r="D622" t="s">
        <v>26</v>
      </c>
      <c r="E622" t="s">
        <v>1865</v>
      </c>
      <c r="F622" t="s">
        <v>1866</v>
      </c>
      <c r="G622" t="s">
        <v>50</v>
      </c>
      <c r="H622" t="s">
        <v>1867</v>
      </c>
      <c r="I622">
        <v>0</v>
      </c>
      <c r="K622" t="s">
        <v>31</v>
      </c>
      <c r="L622" t="s">
        <v>32</v>
      </c>
      <c r="M622" t="s">
        <v>1865</v>
      </c>
      <c r="N622" t="s">
        <v>1866</v>
      </c>
      <c r="P622" t="s">
        <v>33</v>
      </c>
      <c r="Q622" t="s">
        <v>34</v>
      </c>
      <c r="S622" t="s">
        <v>33</v>
      </c>
      <c r="T622" t="s">
        <v>34</v>
      </c>
      <c r="V622" t="s">
        <v>33</v>
      </c>
      <c r="W622" t="s">
        <v>34</v>
      </c>
      <c r="Y622" t="s">
        <v>33</v>
      </c>
      <c r="Z622" t="s">
        <v>34</v>
      </c>
      <c r="AA622" t="s">
        <v>35</v>
      </c>
      <c r="AB622" t="s">
        <v>36</v>
      </c>
      <c r="AC622">
        <v>11114813</v>
      </c>
      <c r="AD622" t="s">
        <v>37</v>
      </c>
      <c r="AE622" t="s">
        <v>1866</v>
      </c>
      <c r="AF622">
        <v>85671469</v>
      </c>
      <c r="AG622">
        <v>1297895</v>
      </c>
      <c r="AH622" t="s">
        <v>247</v>
      </c>
      <c r="AI622" t="s">
        <v>34</v>
      </c>
    </row>
    <row r="623" spans="1:35" x14ac:dyDescent="0.3">
      <c r="A623" s="1">
        <v>45308.189837962964</v>
      </c>
      <c r="B623">
        <v>6</v>
      </c>
      <c r="C623">
        <v>1</v>
      </c>
      <c r="D623" t="s">
        <v>26</v>
      </c>
      <c r="E623" t="s">
        <v>1868</v>
      </c>
      <c r="F623" t="s">
        <v>1869</v>
      </c>
      <c r="G623" t="s">
        <v>29</v>
      </c>
      <c r="H623" t="s">
        <v>475</v>
      </c>
      <c r="I623">
        <v>0</v>
      </c>
      <c r="K623" t="s">
        <v>31</v>
      </c>
      <c r="L623" t="s">
        <v>32</v>
      </c>
      <c r="M623" t="s">
        <v>1868</v>
      </c>
      <c r="N623" t="s">
        <v>1869</v>
      </c>
      <c r="P623" t="s">
        <v>33</v>
      </c>
      <c r="Q623" t="s">
        <v>34</v>
      </c>
      <c r="S623" t="s">
        <v>33</v>
      </c>
      <c r="T623" t="s">
        <v>34</v>
      </c>
      <c r="V623" t="s">
        <v>33</v>
      </c>
      <c r="W623" t="s">
        <v>34</v>
      </c>
      <c r="Y623" t="s">
        <v>33</v>
      </c>
      <c r="Z623" t="s">
        <v>34</v>
      </c>
      <c r="AA623" t="s">
        <v>35</v>
      </c>
      <c r="AB623" t="s">
        <v>36</v>
      </c>
      <c r="AC623">
        <v>11124467</v>
      </c>
      <c r="AD623" t="s">
        <v>37</v>
      </c>
      <c r="AE623" t="s">
        <v>1869</v>
      </c>
      <c r="AF623">
        <v>85671469</v>
      </c>
      <c r="AG623">
        <v>1297896</v>
      </c>
      <c r="AH623" t="s">
        <v>38</v>
      </c>
      <c r="AI623" t="s">
        <v>34</v>
      </c>
    </row>
    <row r="624" spans="1:35" x14ac:dyDescent="0.3">
      <c r="A624" s="1">
        <v>45308.19023148148</v>
      </c>
      <c r="B624">
        <v>8</v>
      </c>
      <c r="C624">
        <v>1</v>
      </c>
      <c r="D624" t="s">
        <v>26</v>
      </c>
      <c r="E624" t="s">
        <v>1870</v>
      </c>
      <c r="F624" t="s">
        <v>1871</v>
      </c>
      <c r="G624" t="s">
        <v>131</v>
      </c>
      <c r="H624" t="s">
        <v>1109</v>
      </c>
      <c r="I624">
        <v>0</v>
      </c>
      <c r="K624" t="s">
        <v>31</v>
      </c>
      <c r="L624" t="s">
        <v>32</v>
      </c>
      <c r="M624" t="s">
        <v>1870</v>
      </c>
      <c r="N624" t="s">
        <v>1871</v>
      </c>
      <c r="P624" t="s">
        <v>33</v>
      </c>
      <c r="Q624" t="s">
        <v>34</v>
      </c>
      <c r="S624" t="s">
        <v>33</v>
      </c>
      <c r="T624" t="s">
        <v>34</v>
      </c>
      <c r="V624" t="s">
        <v>33</v>
      </c>
      <c r="W624" t="s">
        <v>34</v>
      </c>
      <c r="Y624" t="s">
        <v>33</v>
      </c>
      <c r="Z624" t="s">
        <v>34</v>
      </c>
      <c r="AA624" t="s">
        <v>35</v>
      </c>
      <c r="AB624" t="s">
        <v>36</v>
      </c>
      <c r="AC624">
        <v>11115186</v>
      </c>
      <c r="AD624" t="s">
        <v>37</v>
      </c>
      <c r="AE624" t="s">
        <v>1871</v>
      </c>
      <c r="AF624">
        <v>85671469</v>
      </c>
      <c r="AG624">
        <v>1297897</v>
      </c>
      <c r="AH624" t="s">
        <v>38</v>
      </c>
      <c r="AI624" t="s">
        <v>34</v>
      </c>
    </row>
    <row r="625" spans="1:35" x14ac:dyDescent="0.3">
      <c r="A625" s="1">
        <v>45308.190358796295</v>
      </c>
      <c r="B625">
        <v>7</v>
      </c>
      <c r="C625">
        <v>1</v>
      </c>
      <c r="D625" t="s">
        <v>26</v>
      </c>
      <c r="E625" t="s">
        <v>1872</v>
      </c>
      <c r="F625" t="s">
        <v>1873</v>
      </c>
      <c r="G625" t="s">
        <v>29</v>
      </c>
      <c r="H625" t="s">
        <v>1874</v>
      </c>
      <c r="I625">
        <v>0</v>
      </c>
      <c r="K625" t="s">
        <v>31</v>
      </c>
      <c r="L625" t="s">
        <v>32</v>
      </c>
      <c r="M625" t="s">
        <v>1872</v>
      </c>
      <c r="N625" t="s">
        <v>1873</v>
      </c>
      <c r="P625" t="s">
        <v>33</v>
      </c>
      <c r="Q625" t="s">
        <v>34</v>
      </c>
      <c r="S625" t="s">
        <v>33</v>
      </c>
      <c r="T625" t="s">
        <v>34</v>
      </c>
      <c r="V625" t="s">
        <v>33</v>
      </c>
      <c r="W625" t="s">
        <v>34</v>
      </c>
      <c r="Y625" t="s">
        <v>33</v>
      </c>
      <c r="Z625" t="s">
        <v>34</v>
      </c>
      <c r="AA625" t="s">
        <v>35</v>
      </c>
      <c r="AB625" t="s">
        <v>36</v>
      </c>
      <c r="AC625">
        <v>11124792</v>
      </c>
      <c r="AD625" t="s">
        <v>37</v>
      </c>
      <c r="AE625" t="s">
        <v>1873</v>
      </c>
      <c r="AF625">
        <v>85671469</v>
      </c>
      <c r="AG625">
        <v>1297898</v>
      </c>
      <c r="AH625" t="s">
        <v>38</v>
      </c>
      <c r="AI625" t="s">
        <v>34</v>
      </c>
    </row>
    <row r="626" spans="1:35" x14ac:dyDescent="0.3">
      <c r="A626" s="1">
        <v>45308.196712962963</v>
      </c>
      <c r="B626">
        <v>5</v>
      </c>
      <c r="C626">
        <v>1</v>
      </c>
      <c r="D626" t="s">
        <v>26</v>
      </c>
      <c r="E626" t="s">
        <v>1875</v>
      </c>
      <c r="F626" t="s">
        <v>1876</v>
      </c>
      <c r="G626" t="s">
        <v>131</v>
      </c>
      <c r="H626" t="s">
        <v>1877</v>
      </c>
      <c r="I626">
        <v>0</v>
      </c>
      <c r="K626" t="s">
        <v>31</v>
      </c>
      <c r="L626" t="s">
        <v>32</v>
      </c>
      <c r="M626" t="s">
        <v>1875</v>
      </c>
      <c r="N626" t="s">
        <v>1876</v>
      </c>
      <c r="P626" t="s">
        <v>33</v>
      </c>
      <c r="Q626" t="s">
        <v>34</v>
      </c>
      <c r="S626" t="s">
        <v>33</v>
      </c>
      <c r="T626" t="s">
        <v>34</v>
      </c>
      <c r="V626" t="s">
        <v>33</v>
      </c>
      <c r="W626" t="s">
        <v>34</v>
      </c>
      <c r="Y626" t="s">
        <v>33</v>
      </c>
      <c r="Z626" t="s">
        <v>34</v>
      </c>
      <c r="AA626" t="s">
        <v>35</v>
      </c>
      <c r="AB626" t="s">
        <v>36</v>
      </c>
      <c r="AC626">
        <v>11118995</v>
      </c>
      <c r="AD626" t="s">
        <v>37</v>
      </c>
      <c r="AE626" t="s">
        <v>1876</v>
      </c>
      <c r="AF626">
        <v>85671469</v>
      </c>
      <c r="AG626">
        <v>1297899</v>
      </c>
      <c r="AH626" t="s">
        <v>38</v>
      </c>
      <c r="AI626" t="s">
        <v>34</v>
      </c>
    </row>
    <row r="627" spans="1:35" x14ac:dyDescent="0.3">
      <c r="A627" s="1">
        <v>45308.204351851855</v>
      </c>
      <c r="B627">
        <v>5</v>
      </c>
      <c r="C627">
        <v>1</v>
      </c>
      <c r="D627" t="s">
        <v>26</v>
      </c>
      <c r="E627" t="s">
        <v>1878</v>
      </c>
      <c r="F627" t="s">
        <v>1879</v>
      </c>
      <c r="G627" t="s">
        <v>131</v>
      </c>
      <c r="H627" t="s">
        <v>492</v>
      </c>
      <c r="I627">
        <v>0</v>
      </c>
      <c r="K627" t="s">
        <v>31</v>
      </c>
      <c r="L627" t="s">
        <v>32</v>
      </c>
      <c r="M627" t="s">
        <v>1878</v>
      </c>
      <c r="N627" t="s">
        <v>1879</v>
      </c>
      <c r="P627" t="s">
        <v>33</v>
      </c>
      <c r="Q627" t="s">
        <v>34</v>
      </c>
      <c r="S627" t="s">
        <v>33</v>
      </c>
      <c r="T627" t="s">
        <v>34</v>
      </c>
      <c r="V627" t="s">
        <v>33</v>
      </c>
      <c r="W627" t="s">
        <v>34</v>
      </c>
      <c r="Y627" t="s">
        <v>33</v>
      </c>
      <c r="Z627" t="s">
        <v>34</v>
      </c>
      <c r="AA627" t="s">
        <v>35</v>
      </c>
      <c r="AB627" t="s">
        <v>36</v>
      </c>
      <c r="AC627">
        <v>11143583</v>
      </c>
      <c r="AD627" t="s">
        <v>37</v>
      </c>
      <c r="AE627" t="s">
        <v>1879</v>
      </c>
      <c r="AF627">
        <v>85671469</v>
      </c>
      <c r="AG627">
        <v>1297900</v>
      </c>
      <c r="AH627" t="s">
        <v>99</v>
      </c>
      <c r="AI627" t="s">
        <v>34</v>
      </c>
    </row>
    <row r="628" spans="1:35" x14ac:dyDescent="0.3">
      <c r="A628" s="1">
        <v>45308.204872685186</v>
      </c>
      <c r="B628">
        <v>6</v>
      </c>
      <c r="C628">
        <v>1</v>
      </c>
      <c r="D628" t="s">
        <v>26</v>
      </c>
      <c r="E628" t="s">
        <v>1880</v>
      </c>
      <c r="F628" t="s">
        <v>1881</v>
      </c>
      <c r="G628" t="s">
        <v>90</v>
      </c>
      <c r="H628" t="s">
        <v>546</v>
      </c>
      <c r="I628">
        <v>0</v>
      </c>
      <c r="K628" t="s">
        <v>31</v>
      </c>
      <c r="L628" t="s">
        <v>32</v>
      </c>
      <c r="M628" t="s">
        <v>1880</v>
      </c>
      <c r="N628" t="s">
        <v>1881</v>
      </c>
      <c r="P628" t="s">
        <v>33</v>
      </c>
      <c r="Q628" t="s">
        <v>34</v>
      </c>
      <c r="S628" t="s">
        <v>33</v>
      </c>
      <c r="T628" t="s">
        <v>34</v>
      </c>
      <c r="V628" t="s">
        <v>33</v>
      </c>
      <c r="W628" t="s">
        <v>34</v>
      </c>
      <c r="Y628" t="s">
        <v>33</v>
      </c>
      <c r="Z628" t="s">
        <v>34</v>
      </c>
      <c r="AA628" t="s">
        <v>92</v>
      </c>
      <c r="AB628" t="s">
        <v>36</v>
      </c>
      <c r="AC628">
        <v>45123528</v>
      </c>
      <c r="AD628" t="s">
        <v>93</v>
      </c>
      <c r="AE628" t="s">
        <v>1881</v>
      </c>
      <c r="AF628">
        <v>9978044714</v>
      </c>
      <c r="AG628">
        <v>1297901</v>
      </c>
      <c r="AH628" t="s">
        <v>327</v>
      </c>
      <c r="AI628" t="s">
        <v>34</v>
      </c>
    </row>
    <row r="629" spans="1:35" x14ac:dyDescent="0.3">
      <c r="A629" s="1">
        <v>45308.208483796298</v>
      </c>
      <c r="B629">
        <v>5</v>
      </c>
      <c r="C629">
        <v>1</v>
      </c>
      <c r="D629" t="s">
        <v>26</v>
      </c>
      <c r="E629" t="s">
        <v>1882</v>
      </c>
      <c r="F629" t="s">
        <v>1883</v>
      </c>
      <c r="G629" t="s">
        <v>41</v>
      </c>
      <c r="H629">
        <f>---0--3479</f>
        <v>3479</v>
      </c>
      <c r="I629">
        <v>0</v>
      </c>
      <c r="J629" t="s">
        <v>42</v>
      </c>
      <c r="K629" t="s">
        <v>43</v>
      </c>
      <c r="L629" t="s">
        <v>44</v>
      </c>
      <c r="M629" t="s">
        <v>1882</v>
      </c>
      <c r="N629" t="s">
        <v>1883</v>
      </c>
      <c r="P629" t="s">
        <v>33</v>
      </c>
      <c r="Q629" t="s">
        <v>34</v>
      </c>
      <c r="S629" t="s">
        <v>33</v>
      </c>
      <c r="T629" t="s">
        <v>34</v>
      </c>
      <c r="V629" t="s">
        <v>33</v>
      </c>
      <c r="W629" t="s">
        <v>34</v>
      </c>
      <c r="Y629" t="s">
        <v>33</v>
      </c>
      <c r="Z629" t="s">
        <v>34</v>
      </c>
      <c r="AA629" t="s">
        <v>757</v>
      </c>
      <c r="AB629" t="s">
        <v>36</v>
      </c>
      <c r="AC629">
        <v>30010525</v>
      </c>
      <c r="AD629" t="s">
        <v>758</v>
      </c>
      <c r="AE629" t="s">
        <v>1883</v>
      </c>
      <c r="AF629">
        <v>76598102</v>
      </c>
      <c r="AG629">
        <v>1297902</v>
      </c>
      <c r="AH629" t="s">
        <v>38</v>
      </c>
      <c r="AI629" t="s">
        <v>34</v>
      </c>
    </row>
    <row r="630" spans="1:35" x14ac:dyDescent="0.3">
      <c r="A630" s="1">
        <v>45308.209837962961</v>
      </c>
      <c r="B630">
        <v>6</v>
      </c>
      <c r="C630">
        <v>1</v>
      </c>
      <c r="D630" t="s">
        <v>26</v>
      </c>
      <c r="E630" t="s">
        <v>1884</v>
      </c>
      <c r="F630" t="s">
        <v>1885</v>
      </c>
      <c r="G630" t="s">
        <v>50</v>
      </c>
      <c r="H630" t="s">
        <v>540</v>
      </c>
      <c r="I630">
        <v>0</v>
      </c>
      <c r="K630" t="s">
        <v>31</v>
      </c>
      <c r="L630" t="s">
        <v>32</v>
      </c>
      <c r="M630" t="s">
        <v>1884</v>
      </c>
      <c r="N630" t="s">
        <v>1885</v>
      </c>
      <c r="P630" t="s">
        <v>33</v>
      </c>
      <c r="Q630" t="s">
        <v>34</v>
      </c>
      <c r="S630" t="s">
        <v>33</v>
      </c>
      <c r="T630" t="s">
        <v>34</v>
      </c>
      <c r="V630" t="s">
        <v>33</v>
      </c>
      <c r="W630" t="s">
        <v>34</v>
      </c>
      <c r="Y630" t="s">
        <v>33</v>
      </c>
      <c r="Z630" t="s">
        <v>34</v>
      </c>
      <c r="AA630" t="s">
        <v>35</v>
      </c>
      <c r="AB630" t="s">
        <v>36</v>
      </c>
      <c r="AC630">
        <v>11138375</v>
      </c>
      <c r="AD630" t="s">
        <v>37</v>
      </c>
      <c r="AE630" t="s">
        <v>1885</v>
      </c>
      <c r="AF630">
        <v>85671469</v>
      </c>
      <c r="AG630">
        <v>1297903</v>
      </c>
      <c r="AH630" t="s">
        <v>327</v>
      </c>
      <c r="AI630" t="s">
        <v>34</v>
      </c>
    </row>
    <row r="631" spans="1:35" x14ac:dyDescent="0.3">
      <c r="A631" s="1">
        <v>45308.213750000003</v>
      </c>
      <c r="B631">
        <v>8</v>
      </c>
      <c r="C631">
        <v>1</v>
      </c>
      <c r="D631" t="s">
        <v>26</v>
      </c>
      <c r="E631" t="s">
        <v>1886</v>
      </c>
      <c r="F631" t="s">
        <v>1887</v>
      </c>
      <c r="G631" t="s">
        <v>50</v>
      </c>
      <c r="H631" t="s">
        <v>1146</v>
      </c>
      <c r="I631">
        <v>0</v>
      </c>
      <c r="K631" t="s">
        <v>31</v>
      </c>
      <c r="L631" t="s">
        <v>32</v>
      </c>
      <c r="M631" t="s">
        <v>1886</v>
      </c>
      <c r="N631" t="s">
        <v>1887</v>
      </c>
      <c r="P631" t="s">
        <v>33</v>
      </c>
      <c r="Q631" t="s">
        <v>34</v>
      </c>
      <c r="S631" t="s">
        <v>33</v>
      </c>
      <c r="T631" t="s">
        <v>34</v>
      </c>
      <c r="V631" t="s">
        <v>33</v>
      </c>
      <c r="W631" t="s">
        <v>34</v>
      </c>
      <c r="Y631" t="s">
        <v>33</v>
      </c>
      <c r="Z631" t="s">
        <v>34</v>
      </c>
      <c r="AA631" t="s">
        <v>35</v>
      </c>
      <c r="AB631" t="s">
        <v>36</v>
      </c>
      <c r="AC631">
        <v>11151455</v>
      </c>
      <c r="AD631" t="s">
        <v>37</v>
      </c>
      <c r="AE631" t="s">
        <v>1887</v>
      </c>
      <c r="AF631">
        <v>85671469</v>
      </c>
      <c r="AG631">
        <v>1297904</v>
      </c>
      <c r="AH631" t="s">
        <v>38</v>
      </c>
      <c r="AI631" t="s">
        <v>34</v>
      </c>
    </row>
    <row r="632" spans="1:35" x14ac:dyDescent="0.3">
      <c r="A632" s="1">
        <v>45308.214641203704</v>
      </c>
      <c r="B632">
        <v>5</v>
      </c>
      <c r="C632">
        <v>1</v>
      </c>
      <c r="D632" t="s">
        <v>26</v>
      </c>
      <c r="E632" t="s">
        <v>1888</v>
      </c>
      <c r="F632" t="s">
        <v>1889</v>
      </c>
      <c r="G632" t="s">
        <v>131</v>
      </c>
      <c r="H632" t="s">
        <v>1890</v>
      </c>
      <c r="I632">
        <v>0</v>
      </c>
      <c r="K632" t="s">
        <v>31</v>
      </c>
      <c r="L632" t="s">
        <v>32</v>
      </c>
      <c r="M632" t="s">
        <v>1888</v>
      </c>
      <c r="N632" t="s">
        <v>1889</v>
      </c>
      <c r="P632" t="s">
        <v>33</v>
      </c>
      <c r="Q632" t="s">
        <v>34</v>
      </c>
      <c r="S632" t="s">
        <v>33</v>
      </c>
      <c r="T632" t="s">
        <v>34</v>
      </c>
      <c r="V632" t="s">
        <v>33</v>
      </c>
      <c r="W632" t="s">
        <v>34</v>
      </c>
      <c r="Y632" t="s">
        <v>33</v>
      </c>
      <c r="Z632" t="s">
        <v>34</v>
      </c>
      <c r="AA632" t="s">
        <v>35</v>
      </c>
      <c r="AB632" t="s">
        <v>36</v>
      </c>
      <c r="AC632">
        <v>11152134</v>
      </c>
      <c r="AD632" t="s">
        <v>37</v>
      </c>
      <c r="AE632" t="s">
        <v>1889</v>
      </c>
      <c r="AF632">
        <v>85671469</v>
      </c>
      <c r="AG632">
        <v>1297905</v>
      </c>
      <c r="AH632" t="s">
        <v>38</v>
      </c>
      <c r="AI632" t="s">
        <v>34</v>
      </c>
    </row>
    <row r="633" spans="1:35" x14ac:dyDescent="0.3">
      <c r="A633" s="1">
        <v>45308.218981481485</v>
      </c>
      <c r="B633">
        <v>8</v>
      </c>
      <c r="C633">
        <v>1</v>
      </c>
      <c r="D633" t="s">
        <v>26</v>
      </c>
      <c r="E633" t="s">
        <v>1891</v>
      </c>
      <c r="F633" t="s">
        <v>1892</v>
      </c>
      <c r="G633" t="s">
        <v>50</v>
      </c>
      <c r="H633" t="s">
        <v>521</v>
      </c>
      <c r="I633">
        <v>0</v>
      </c>
      <c r="K633" t="s">
        <v>31</v>
      </c>
      <c r="L633" t="s">
        <v>32</v>
      </c>
      <c r="M633" t="s">
        <v>1891</v>
      </c>
      <c r="N633" t="s">
        <v>1892</v>
      </c>
      <c r="P633" t="s">
        <v>33</v>
      </c>
      <c r="Q633" t="s">
        <v>34</v>
      </c>
      <c r="S633" t="s">
        <v>33</v>
      </c>
      <c r="T633" t="s">
        <v>34</v>
      </c>
      <c r="V633" t="s">
        <v>33</v>
      </c>
      <c r="W633" t="s">
        <v>34</v>
      </c>
      <c r="Y633" t="s">
        <v>33</v>
      </c>
      <c r="Z633" t="s">
        <v>34</v>
      </c>
      <c r="AA633" t="s">
        <v>35</v>
      </c>
      <c r="AB633" t="s">
        <v>36</v>
      </c>
      <c r="AC633">
        <v>11155406</v>
      </c>
      <c r="AD633" t="s">
        <v>37</v>
      </c>
      <c r="AE633" t="s">
        <v>1892</v>
      </c>
      <c r="AF633">
        <v>85671469</v>
      </c>
      <c r="AG633">
        <v>1297906</v>
      </c>
      <c r="AH633" t="s">
        <v>38</v>
      </c>
      <c r="AI633" t="s">
        <v>34</v>
      </c>
    </row>
    <row r="634" spans="1:35" x14ac:dyDescent="0.3">
      <c r="A634" s="1">
        <v>45308.219629629632</v>
      </c>
      <c r="B634">
        <v>7</v>
      </c>
      <c r="C634">
        <v>1</v>
      </c>
      <c r="D634" t="s">
        <v>26</v>
      </c>
      <c r="E634" t="s">
        <v>1893</v>
      </c>
      <c r="F634" t="s">
        <v>1894</v>
      </c>
      <c r="G634" t="s">
        <v>90</v>
      </c>
      <c r="H634" t="s">
        <v>578</v>
      </c>
      <c r="I634">
        <v>0</v>
      </c>
      <c r="K634" t="s">
        <v>31</v>
      </c>
      <c r="L634" t="s">
        <v>32</v>
      </c>
      <c r="M634" t="s">
        <v>1893</v>
      </c>
      <c r="N634" t="s">
        <v>1894</v>
      </c>
      <c r="P634" t="s">
        <v>33</v>
      </c>
      <c r="Q634" t="s">
        <v>34</v>
      </c>
      <c r="S634" t="s">
        <v>33</v>
      </c>
      <c r="T634" t="s">
        <v>34</v>
      </c>
      <c r="V634" t="s">
        <v>33</v>
      </c>
      <c r="W634" t="s">
        <v>34</v>
      </c>
      <c r="Y634" t="s">
        <v>33</v>
      </c>
      <c r="Z634" t="s">
        <v>34</v>
      </c>
      <c r="AA634" t="s">
        <v>92</v>
      </c>
      <c r="AB634" t="s">
        <v>36</v>
      </c>
      <c r="AC634">
        <v>50616331</v>
      </c>
      <c r="AD634" t="s">
        <v>93</v>
      </c>
      <c r="AE634" t="s">
        <v>1894</v>
      </c>
      <c r="AF634">
        <v>9978044714</v>
      </c>
      <c r="AG634">
        <v>1297907</v>
      </c>
      <c r="AH634" t="s">
        <v>525</v>
      </c>
      <c r="AI634" t="s">
        <v>34</v>
      </c>
    </row>
    <row r="635" spans="1:35" x14ac:dyDescent="0.3">
      <c r="A635" s="1">
        <v>45308.220081018517</v>
      </c>
      <c r="B635">
        <v>5</v>
      </c>
      <c r="C635">
        <v>1</v>
      </c>
      <c r="D635" t="s">
        <v>26</v>
      </c>
      <c r="E635" t="s">
        <v>1895</v>
      </c>
      <c r="F635" t="s">
        <v>1896</v>
      </c>
      <c r="G635" t="s">
        <v>50</v>
      </c>
      <c r="H635" t="s">
        <v>585</v>
      </c>
      <c r="I635">
        <v>0</v>
      </c>
      <c r="K635" t="s">
        <v>31</v>
      </c>
      <c r="L635" t="s">
        <v>32</v>
      </c>
      <c r="M635" t="s">
        <v>1895</v>
      </c>
      <c r="N635" t="s">
        <v>1896</v>
      </c>
      <c r="P635" t="s">
        <v>33</v>
      </c>
      <c r="Q635" t="s">
        <v>34</v>
      </c>
      <c r="S635" t="s">
        <v>33</v>
      </c>
      <c r="T635" t="s">
        <v>34</v>
      </c>
      <c r="V635" t="s">
        <v>33</v>
      </c>
      <c r="W635" t="s">
        <v>34</v>
      </c>
      <c r="Y635" t="s">
        <v>33</v>
      </c>
      <c r="Z635" t="s">
        <v>34</v>
      </c>
      <c r="AA635" t="s">
        <v>35</v>
      </c>
      <c r="AB635" t="s">
        <v>36</v>
      </c>
      <c r="AC635">
        <v>11156257</v>
      </c>
      <c r="AD635" t="s">
        <v>37</v>
      </c>
      <c r="AE635" t="s">
        <v>1896</v>
      </c>
      <c r="AF635">
        <v>85671469</v>
      </c>
      <c r="AG635">
        <v>1297908</v>
      </c>
      <c r="AH635" t="s">
        <v>38</v>
      </c>
      <c r="AI635" t="s">
        <v>34</v>
      </c>
    </row>
    <row r="636" spans="1:35" x14ac:dyDescent="0.3">
      <c r="A636" s="1">
        <v>45308.220613425925</v>
      </c>
      <c r="B636">
        <v>6</v>
      </c>
      <c r="C636">
        <v>1</v>
      </c>
      <c r="D636" t="s">
        <v>26</v>
      </c>
      <c r="E636" t="s">
        <v>1897</v>
      </c>
      <c r="F636" t="s">
        <v>1898</v>
      </c>
      <c r="G636" t="s">
        <v>142</v>
      </c>
      <c r="H636" t="s">
        <v>569</v>
      </c>
      <c r="I636">
        <v>0</v>
      </c>
      <c r="K636" t="s">
        <v>31</v>
      </c>
      <c r="L636" t="s">
        <v>32</v>
      </c>
      <c r="M636" t="s">
        <v>1897</v>
      </c>
      <c r="N636" t="s">
        <v>1898</v>
      </c>
      <c r="P636" t="s">
        <v>33</v>
      </c>
      <c r="Q636" t="s">
        <v>34</v>
      </c>
      <c r="S636" t="s">
        <v>33</v>
      </c>
      <c r="T636" t="s">
        <v>34</v>
      </c>
      <c r="V636" t="s">
        <v>33</v>
      </c>
      <c r="W636" t="s">
        <v>34</v>
      </c>
      <c r="Y636" t="s">
        <v>33</v>
      </c>
      <c r="Z636" t="s">
        <v>34</v>
      </c>
      <c r="AA636" t="s">
        <v>35</v>
      </c>
      <c r="AB636" t="s">
        <v>36</v>
      </c>
      <c r="AC636">
        <v>11156625</v>
      </c>
      <c r="AD636" t="s">
        <v>37</v>
      </c>
      <c r="AE636" t="s">
        <v>1898</v>
      </c>
      <c r="AF636">
        <v>85671469</v>
      </c>
      <c r="AG636">
        <v>1297909</v>
      </c>
      <c r="AH636" t="s">
        <v>38</v>
      </c>
      <c r="AI636" t="s">
        <v>34</v>
      </c>
    </row>
    <row r="637" spans="1:35" x14ac:dyDescent="0.3">
      <c r="A637" s="1">
        <v>45308.222766203704</v>
      </c>
      <c r="B637">
        <v>8</v>
      </c>
      <c r="C637">
        <v>1</v>
      </c>
      <c r="D637" t="s">
        <v>26</v>
      </c>
      <c r="E637" t="s">
        <v>1899</v>
      </c>
      <c r="F637" t="s">
        <v>1900</v>
      </c>
      <c r="G637" t="s">
        <v>29</v>
      </c>
      <c r="H637" t="s">
        <v>1901</v>
      </c>
      <c r="I637">
        <v>0</v>
      </c>
      <c r="K637" t="s">
        <v>31</v>
      </c>
      <c r="L637" t="s">
        <v>32</v>
      </c>
      <c r="M637" t="s">
        <v>1899</v>
      </c>
      <c r="N637" t="s">
        <v>1900</v>
      </c>
      <c r="P637" t="s">
        <v>33</v>
      </c>
      <c r="Q637" t="s">
        <v>34</v>
      </c>
      <c r="S637" t="s">
        <v>33</v>
      </c>
      <c r="T637" t="s">
        <v>34</v>
      </c>
      <c r="V637" t="s">
        <v>33</v>
      </c>
      <c r="W637" t="s">
        <v>34</v>
      </c>
      <c r="Y637" t="s">
        <v>33</v>
      </c>
      <c r="Z637" t="s">
        <v>34</v>
      </c>
      <c r="AA637" t="s">
        <v>35</v>
      </c>
      <c r="AB637" t="s">
        <v>36</v>
      </c>
      <c r="AC637">
        <v>11158471</v>
      </c>
      <c r="AD637" t="s">
        <v>37</v>
      </c>
      <c r="AE637" t="s">
        <v>1900</v>
      </c>
      <c r="AF637">
        <v>85671469</v>
      </c>
      <c r="AG637">
        <v>1297910</v>
      </c>
      <c r="AH637" t="s">
        <v>38</v>
      </c>
      <c r="AI637" t="s">
        <v>34</v>
      </c>
    </row>
    <row r="638" spans="1:35" x14ac:dyDescent="0.3">
      <c r="A638" s="1">
        <v>45308.229629629626</v>
      </c>
      <c r="B638">
        <v>5</v>
      </c>
      <c r="C638">
        <v>1</v>
      </c>
      <c r="D638" t="s">
        <v>26</v>
      </c>
      <c r="E638" t="s">
        <v>1902</v>
      </c>
      <c r="F638" t="s">
        <v>1903</v>
      </c>
      <c r="G638" t="s">
        <v>50</v>
      </c>
      <c r="H638" t="s">
        <v>565</v>
      </c>
      <c r="I638">
        <v>0</v>
      </c>
      <c r="K638" t="s">
        <v>31</v>
      </c>
      <c r="L638" t="s">
        <v>32</v>
      </c>
      <c r="M638" t="s">
        <v>1902</v>
      </c>
      <c r="N638" t="s">
        <v>1903</v>
      </c>
      <c r="P638" t="s">
        <v>33</v>
      </c>
      <c r="Q638" t="s">
        <v>34</v>
      </c>
      <c r="S638" t="s">
        <v>33</v>
      </c>
      <c r="T638" t="s">
        <v>34</v>
      </c>
      <c r="V638" t="s">
        <v>33</v>
      </c>
      <c r="W638" t="s">
        <v>34</v>
      </c>
      <c r="Y638" t="s">
        <v>33</v>
      </c>
      <c r="Z638" t="s">
        <v>34</v>
      </c>
      <c r="AA638" t="s">
        <v>35</v>
      </c>
      <c r="AB638" t="s">
        <v>36</v>
      </c>
      <c r="AC638">
        <v>11174331</v>
      </c>
      <c r="AD638" t="s">
        <v>37</v>
      </c>
      <c r="AE638" t="s">
        <v>1903</v>
      </c>
      <c r="AF638">
        <v>85671469</v>
      </c>
      <c r="AG638">
        <v>1297911</v>
      </c>
      <c r="AH638" t="s">
        <v>217</v>
      </c>
      <c r="AI638" t="s">
        <v>34</v>
      </c>
    </row>
    <row r="639" spans="1:35" x14ac:dyDescent="0.3">
      <c r="A639" s="1">
        <v>45308.231516203705</v>
      </c>
      <c r="B639">
        <v>8</v>
      </c>
      <c r="C639">
        <v>1</v>
      </c>
      <c r="D639" t="s">
        <v>26</v>
      </c>
      <c r="E639" t="s">
        <v>1904</v>
      </c>
      <c r="F639" t="s">
        <v>1905</v>
      </c>
      <c r="G639" t="s">
        <v>142</v>
      </c>
      <c r="H639" t="s">
        <v>423</v>
      </c>
      <c r="I639">
        <v>0</v>
      </c>
      <c r="K639" t="s">
        <v>31</v>
      </c>
      <c r="L639" t="s">
        <v>32</v>
      </c>
      <c r="M639" t="s">
        <v>1904</v>
      </c>
      <c r="N639" t="s">
        <v>1905</v>
      </c>
      <c r="P639" t="s">
        <v>33</v>
      </c>
      <c r="Q639" t="s">
        <v>34</v>
      </c>
      <c r="S639" t="s">
        <v>33</v>
      </c>
      <c r="T639" t="s">
        <v>34</v>
      </c>
      <c r="V639" t="s">
        <v>33</v>
      </c>
      <c r="W639" t="s">
        <v>34</v>
      </c>
      <c r="Y639" t="s">
        <v>33</v>
      </c>
      <c r="Z639" t="s">
        <v>34</v>
      </c>
      <c r="AA639" t="s">
        <v>35</v>
      </c>
      <c r="AB639" t="s">
        <v>36</v>
      </c>
      <c r="AC639">
        <v>11182456</v>
      </c>
      <c r="AD639" t="s">
        <v>37</v>
      </c>
      <c r="AE639" t="s">
        <v>1905</v>
      </c>
      <c r="AF639">
        <v>85671469</v>
      </c>
      <c r="AG639">
        <v>1297912</v>
      </c>
      <c r="AH639" t="s">
        <v>1064</v>
      </c>
      <c r="AI639" t="s">
        <v>34</v>
      </c>
    </row>
    <row r="640" spans="1:35" x14ac:dyDescent="0.3">
      <c r="A640" s="1">
        <v>45308.233865740738</v>
      </c>
      <c r="B640">
        <v>8</v>
      </c>
      <c r="C640">
        <v>1</v>
      </c>
      <c r="D640" t="s">
        <v>26</v>
      </c>
      <c r="E640" t="s">
        <v>1906</v>
      </c>
      <c r="F640" t="s">
        <v>1907</v>
      </c>
      <c r="G640" t="s">
        <v>50</v>
      </c>
      <c r="H640" t="s">
        <v>556</v>
      </c>
      <c r="I640">
        <v>0</v>
      </c>
      <c r="K640" t="s">
        <v>31</v>
      </c>
      <c r="L640" t="s">
        <v>32</v>
      </c>
      <c r="M640" t="s">
        <v>1906</v>
      </c>
      <c r="N640" t="s">
        <v>1907</v>
      </c>
      <c r="P640" t="s">
        <v>33</v>
      </c>
      <c r="Q640" t="s">
        <v>34</v>
      </c>
      <c r="S640" t="s">
        <v>33</v>
      </c>
      <c r="T640" t="s">
        <v>34</v>
      </c>
      <c r="V640" t="s">
        <v>33</v>
      </c>
      <c r="W640" t="s">
        <v>34</v>
      </c>
      <c r="Y640" t="s">
        <v>33</v>
      </c>
      <c r="Z640" t="s">
        <v>34</v>
      </c>
      <c r="AA640" t="s">
        <v>35</v>
      </c>
      <c r="AB640" t="s">
        <v>36</v>
      </c>
      <c r="AC640">
        <v>11178232</v>
      </c>
      <c r="AD640" t="s">
        <v>37</v>
      </c>
      <c r="AE640" t="s">
        <v>1907</v>
      </c>
      <c r="AF640">
        <v>85671469</v>
      </c>
      <c r="AG640">
        <v>1297913</v>
      </c>
      <c r="AH640" t="s">
        <v>38</v>
      </c>
      <c r="AI640" t="s">
        <v>34</v>
      </c>
    </row>
    <row r="641" spans="1:35" x14ac:dyDescent="0.3">
      <c r="A641" s="1">
        <v>45308.236944444441</v>
      </c>
      <c r="B641">
        <v>5</v>
      </c>
      <c r="C641">
        <v>1</v>
      </c>
      <c r="D641" t="s">
        <v>26</v>
      </c>
      <c r="E641" t="s">
        <v>1908</v>
      </c>
      <c r="F641" t="s">
        <v>1909</v>
      </c>
      <c r="G641" t="s">
        <v>131</v>
      </c>
      <c r="H641" t="s">
        <v>553</v>
      </c>
      <c r="I641">
        <v>0</v>
      </c>
      <c r="K641" t="s">
        <v>31</v>
      </c>
      <c r="L641" t="s">
        <v>32</v>
      </c>
      <c r="M641" t="s">
        <v>1908</v>
      </c>
      <c r="N641" t="s">
        <v>1909</v>
      </c>
      <c r="P641" t="s">
        <v>33</v>
      </c>
      <c r="Q641" t="s">
        <v>34</v>
      </c>
      <c r="S641" t="s">
        <v>33</v>
      </c>
      <c r="T641" t="s">
        <v>34</v>
      </c>
      <c r="V641" t="s">
        <v>33</v>
      </c>
      <c r="W641" t="s">
        <v>34</v>
      </c>
      <c r="Y641" t="s">
        <v>33</v>
      </c>
      <c r="Z641" t="s">
        <v>34</v>
      </c>
      <c r="AA641" t="s">
        <v>35</v>
      </c>
      <c r="AB641" t="s">
        <v>36</v>
      </c>
      <c r="AC641">
        <v>11186956</v>
      </c>
      <c r="AD641" t="s">
        <v>37</v>
      </c>
      <c r="AE641" t="s">
        <v>1909</v>
      </c>
      <c r="AF641">
        <v>85671469</v>
      </c>
      <c r="AG641">
        <v>1297914</v>
      </c>
      <c r="AH641" t="s">
        <v>38</v>
      </c>
      <c r="AI641" t="s">
        <v>34</v>
      </c>
    </row>
    <row r="642" spans="1:35" x14ac:dyDescent="0.3">
      <c r="A642" s="1">
        <v>45308.238692129627</v>
      </c>
      <c r="B642">
        <v>8</v>
      </c>
      <c r="C642">
        <v>1</v>
      </c>
      <c r="D642" t="s">
        <v>26</v>
      </c>
      <c r="E642" t="s">
        <v>1910</v>
      </c>
      <c r="F642" t="s">
        <v>1911</v>
      </c>
      <c r="G642" t="s">
        <v>131</v>
      </c>
      <c r="H642" t="s">
        <v>531</v>
      </c>
      <c r="I642">
        <v>0</v>
      </c>
      <c r="K642" t="s">
        <v>31</v>
      </c>
      <c r="L642" t="s">
        <v>32</v>
      </c>
      <c r="M642" t="s">
        <v>1910</v>
      </c>
      <c r="N642" t="s">
        <v>1911</v>
      </c>
      <c r="P642" t="s">
        <v>33</v>
      </c>
      <c r="Q642" t="s">
        <v>34</v>
      </c>
      <c r="S642" t="s">
        <v>33</v>
      </c>
      <c r="T642" t="s">
        <v>34</v>
      </c>
      <c r="V642" t="s">
        <v>33</v>
      </c>
      <c r="W642" t="s">
        <v>34</v>
      </c>
      <c r="Y642" t="s">
        <v>33</v>
      </c>
      <c r="Z642" t="s">
        <v>34</v>
      </c>
      <c r="AA642" t="s">
        <v>35</v>
      </c>
      <c r="AB642" t="s">
        <v>36</v>
      </c>
      <c r="AC642">
        <v>11188462</v>
      </c>
      <c r="AD642" t="s">
        <v>37</v>
      </c>
      <c r="AE642" t="s">
        <v>1911</v>
      </c>
      <c r="AF642">
        <v>85671469</v>
      </c>
      <c r="AG642">
        <v>1297915</v>
      </c>
      <c r="AH642" t="s">
        <v>38</v>
      </c>
      <c r="AI642" t="s">
        <v>34</v>
      </c>
    </row>
    <row r="643" spans="1:35" x14ac:dyDescent="0.3">
      <c r="A643" s="1">
        <v>45308.238819444443</v>
      </c>
      <c r="B643">
        <v>6</v>
      </c>
      <c r="C643">
        <v>1</v>
      </c>
      <c r="D643" t="s">
        <v>26</v>
      </c>
      <c r="E643" t="s">
        <v>1912</v>
      </c>
      <c r="F643" t="s">
        <v>1913</v>
      </c>
      <c r="G643" t="s">
        <v>131</v>
      </c>
      <c r="H643" t="s">
        <v>689</v>
      </c>
      <c r="I643">
        <v>0</v>
      </c>
      <c r="K643" t="s">
        <v>31</v>
      </c>
      <c r="L643" t="s">
        <v>32</v>
      </c>
      <c r="M643" t="s">
        <v>1912</v>
      </c>
      <c r="N643" t="s">
        <v>1913</v>
      </c>
      <c r="P643" t="s">
        <v>33</v>
      </c>
      <c r="Q643" t="s">
        <v>34</v>
      </c>
      <c r="S643" t="s">
        <v>33</v>
      </c>
      <c r="T643" t="s">
        <v>34</v>
      </c>
      <c r="V643" t="s">
        <v>33</v>
      </c>
      <c r="W643" t="s">
        <v>34</v>
      </c>
      <c r="Y643" t="s">
        <v>33</v>
      </c>
      <c r="Z643" t="s">
        <v>34</v>
      </c>
      <c r="AA643" t="s">
        <v>35</v>
      </c>
      <c r="AB643" t="s">
        <v>36</v>
      </c>
      <c r="AC643">
        <v>11193036</v>
      </c>
      <c r="AD643" t="s">
        <v>37</v>
      </c>
      <c r="AE643" t="s">
        <v>1913</v>
      </c>
      <c r="AF643">
        <v>85671469</v>
      </c>
      <c r="AG643">
        <v>1297916</v>
      </c>
      <c r="AH643" t="s">
        <v>38</v>
      </c>
      <c r="AI643" t="s">
        <v>34</v>
      </c>
    </row>
    <row r="644" spans="1:35" x14ac:dyDescent="0.3">
      <c r="A644" s="1">
        <v>45308.241678240738</v>
      </c>
      <c r="B644">
        <v>6</v>
      </c>
      <c r="C644">
        <v>1</v>
      </c>
      <c r="D644" t="s">
        <v>26</v>
      </c>
      <c r="E644" t="s">
        <v>1914</v>
      </c>
      <c r="F644" t="s">
        <v>1915</v>
      </c>
      <c r="G644" t="s">
        <v>41</v>
      </c>
      <c r="H644">
        <f>---0--1964</f>
        <v>1964</v>
      </c>
      <c r="I644">
        <v>0</v>
      </c>
      <c r="J644" t="s">
        <v>42</v>
      </c>
      <c r="K644" t="s">
        <v>43</v>
      </c>
      <c r="L644" t="s">
        <v>44</v>
      </c>
      <c r="M644" t="s">
        <v>1914</v>
      </c>
      <c r="N644" t="s">
        <v>1915</v>
      </c>
      <c r="P644" t="s">
        <v>33</v>
      </c>
      <c r="Q644" t="s">
        <v>34</v>
      </c>
      <c r="S644" t="s">
        <v>33</v>
      </c>
      <c r="T644" t="s">
        <v>34</v>
      </c>
      <c r="V644" t="s">
        <v>33</v>
      </c>
      <c r="W644" t="s">
        <v>34</v>
      </c>
      <c r="Y644" t="s">
        <v>33</v>
      </c>
      <c r="Z644" t="s">
        <v>34</v>
      </c>
      <c r="AA644" t="s">
        <v>1299</v>
      </c>
      <c r="AB644" t="s">
        <v>36</v>
      </c>
      <c r="AC644">
        <v>79418923</v>
      </c>
      <c r="AD644" t="s">
        <v>108</v>
      </c>
      <c r="AE644" t="s">
        <v>1915</v>
      </c>
      <c r="AF644">
        <v>795990586</v>
      </c>
      <c r="AG644">
        <v>1297917</v>
      </c>
      <c r="AH644" t="s">
        <v>38</v>
      </c>
      <c r="AI644" t="s">
        <v>34</v>
      </c>
    </row>
    <row r="645" spans="1:35" x14ac:dyDescent="0.3">
      <c r="A645" s="1">
        <v>45308.246307870373</v>
      </c>
      <c r="B645">
        <v>6</v>
      </c>
      <c r="C645">
        <v>1</v>
      </c>
      <c r="D645" t="s">
        <v>26</v>
      </c>
      <c r="E645" t="s">
        <v>1916</v>
      </c>
      <c r="F645" t="s">
        <v>1917</v>
      </c>
      <c r="G645" t="s">
        <v>41</v>
      </c>
      <c r="H645">
        <f>---0--5095</f>
        <v>5095</v>
      </c>
      <c r="I645">
        <v>0</v>
      </c>
      <c r="J645" t="s">
        <v>42</v>
      </c>
      <c r="K645" t="s">
        <v>43</v>
      </c>
      <c r="L645" t="s">
        <v>44</v>
      </c>
      <c r="M645" t="s">
        <v>1916</v>
      </c>
      <c r="N645" t="s">
        <v>1917</v>
      </c>
      <c r="P645" t="s">
        <v>33</v>
      </c>
      <c r="Q645" t="s">
        <v>34</v>
      </c>
      <c r="S645" t="s">
        <v>33</v>
      </c>
      <c r="T645" t="s">
        <v>34</v>
      </c>
      <c r="V645" t="s">
        <v>33</v>
      </c>
      <c r="W645" t="s">
        <v>34</v>
      </c>
      <c r="Y645" t="s">
        <v>33</v>
      </c>
      <c r="Z645" t="s">
        <v>34</v>
      </c>
      <c r="AA645" t="s">
        <v>862</v>
      </c>
      <c r="AB645" t="s">
        <v>36</v>
      </c>
      <c r="AC645">
        <v>11210895</v>
      </c>
      <c r="AD645" t="s">
        <v>138</v>
      </c>
      <c r="AE645" t="s">
        <v>1917</v>
      </c>
      <c r="AF645">
        <v>85671469</v>
      </c>
      <c r="AG645">
        <v>1297918</v>
      </c>
      <c r="AH645" t="s">
        <v>38</v>
      </c>
      <c r="AI645" t="s">
        <v>34</v>
      </c>
    </row>
    <row r="646" spans="1:35" x14ac:dyDescent="0.3">
      <c r="A646" s="1">
        <v>45308.259675925925</v>
      </c>
      <c r="B646">
        <v>5</v>
      </c>
      <c r="C646">
        <v>1</v>
      </c>
      <c r="D646" t="s">
        <v>26</v>
      </c>
      <c r="E646" t="s">
        <v>1918</v>
      </c>
      <c r="F646" t="s">
        <v>1919</v>
      </c>
      <c r="G646" t="s">
        <v>29</v>
      </c>
      <c r="H646" t="s">
        <v>1920</v>
      </c>
      <c r="I646">
        <v>0</v>
      </c>
      <c r="K646" t="s">
        <v>31</v>
      </c>
      <c r="L646" t="s">
        <v>32</v>
      </c>
      <c r="M646" t="s">
        <v>1918</v>
      </c>
      <c r="N646" t="s">
        <v>1919</v>
      </c>
      <c r="P646" t="s">
        <v>33</v>
      </c>
      <c r="Q646" t="s">
        <v>34</v>
      </c>
      <c r="S646" t="s">
        <v>33</v>
      </c>
      <c r="T646" t="s">
        <v>34</v>
      </c>
      <c r="V646" t="s">
        <v>33</v>
      </c>
      <c r="W646" t="s">
        <v>34</v>
      </c>
      <c r="Y646" t="s">
        <v>33</v>
      </c>
      <c r="Z646" t="s">
        <v>34</v>
      </c>
      <c r="AA646" t="s">
        <v>35</v>
      </c>
      <c r="AB646" t="s">
        <v>36</v>
      </c>
      <c r="AC646">
        <v>11237658</v>
      </c>
      <c r="AD646" t="s">
        <v>37</v>
      </c>
      <c r="AE646" t="s">
        <v>1919</v>
      </c>
      <c r="AF646">
        <v>85671469</v>
      </c>
      <c r="AG646">
        <v>1297919</v>
      </c>
      <c r="AH646" t="s">
        <v>716</v>
      </c>
      <c r="AI646" t="s">
        <v>34</v>
      </c>
    </row>
    <row r="647" spans="1:35" x14ac:dyDescent="0.3">
      <c r="A647" s="1">
        <v>45308.260138888887</v>
      </c>
      <c r="B647">
        <v>6</v>
      </c>
      <c r="C647">
        <v>1</v>
      </c>
      <c r="D647" t="s">
        <v>26</v>
      </c>
      <c r="E647" t="s">
        <v>1921</v>
      </c>
      <c r="F647" t="s">
        <v>1922</v>
      </c>
      <c r="G647" t="s">
        <v>50</v>
      </c>
      <c r="H647" t="s">
        <v>1415</v>
      </c>
      <c r="I647">
        <v>0</v>
      </c>
      <c r="K647" t="s">
        <v>31</v>
      </c>
      <c r="L647" t="s">
        <v>32</v>
      </c>
      <c r="M647" t="s">
        <v>1921</v>
      </c>
      <c r="N647" t="s">
        <v>1922</v>
      </c>
      <c r="P647" t="s">
        <v>33</v>
      </c>
      <c r="Q647" t="s">
        <v>34</v>
      </c>
      <c r="S647" t="s">
        <v>33</v>
      </c>
      <c r="T647" t="s">
        <v>34</v>
      </c>
      <c r="V647" t="s">
        <v>33</v>
      </c>
      <c r="W647" t="s">
        <v>34</v>
      </c>
      <c r="Y647" t="s">
        <v>33</v>
      </c>
      <c r="Z647" t="s">
        <v>34</v>
      </c>
      <c r="AA647" t="s">
        <v>35</v>
      </c>
      <c r="AB647" t="s">
        <v>36</v>
      </c>
      <c r="AC647">
        <v>11238307</v>
      </c>
      <c r="AD647" t="s">
        <v>37</v>
      </c>
      <c r="AE647" t="s">
        <v>1922</v>
      </c>
      <c r="AF647">
        <v>85671469</v>
      </c>
      <c r="AG647">
        <v>1297920</v>
      </c>
      <c r="AH647" t="s">
        <v>38</v>
      </c>
      <c r="AI647" t="s">
        <v>34</v>
      </c>
    </row>
    <row r="648" spans="1:35" x14ac:dyDescent="0.3">
      <c r="A648" s="1">
        <v>45308.26153935185</v>
      </c>
      <c r="B648">
        <v>8</v>
      </c>
      <c r="C648">
        <v>1</v>
      </c>
      <c r="D648" t="s">
        <v>26</v>
      </c>
      <c r="E648" t="s">
        <v>1923</v>
      </c>
      <c r="F648" t="s">
        <v>1924</v>
      </c>
      <c r="G648" t="s">
        <v>131</v>
      </c>
      <c r="H648" t="s">
        <v>575</v>
      </c>
      <c r="I648">
        <v>0</v>
      </c>
      <c r="K648" t="s">
        <v>31</v>
      </c>
      <c r="L648" t="s">
        <v>32</v>
      </c>
      <c r="M648" t="s">
        <v>1923</v>
      </c>
      <c r="N648" t="s">
        <v>1924</v>
      </c>
      <c r="P648" t="s">
        <v>33</v>
      </c>
      <c r="Q648" t="s">
        <v>34</v>
      </c>
      <c r="S648" t="s">
        <v>33</v>
      </c>
      <c r="T648" t="s">
        <v>34</v>
      </c>
      <c r="V648" t="s">
        <v>33</v>
      </c>
      <c r="W648" t="s">
        <v>34</v>
      </c>
      <c r="Y648" t="s">
        <v>33</v>
      </c>
      <c r="Z648" t="s">
        <v>34</v>
      </c>
      <c r="AA648" t="s">
        <v>35</v>
      </c>
      <c r="AB648" t="s">
        <v>36</v>
      </c>
      <c r="AC648">
        <v>11241938</v>
      </c>
      <c r="AD648" t="s">
        <v>37</v>
      </c>
      <c r="AE648" t="s">
        <v>1924</v>
      </c>
      <c r="AF648">
        <v>85671469</v>
      </c>
      <c r="AG648">
        <v>1297921</v>
      </c>
      <c r="AH648" t="s">
        <v>38</v>
      </c>
      <c r="AI648" t="s">
        <v>34</v>
      </c>
    </row>
    <row r="649" spans="1:35" x14ac:dyDescent="0.3">
      <c r="A649" s="1">
        <v>45308.262870370374</v>
      </c>
      <c r="B649">
        <v>5</v>
      </c>
      <c r="C649">
        <v>1</v>
      </c>
      <c r="D649" t="s">
        <v>26</v>
      </c>
      <c r="E649" t="s">
        <v>1925</v>
      </c>
      <c r="F649" t="s">
        <v>1926</v>
      </c>
      <c r="G649" t="s">
        <v>73</v>
      </c>
      <c r="H649" t="s">
        <v>481</v>
      </c>
      <c r="I649">
        <v>0</v>
      </c>
      <c r="J649" t="s">
        <v>482</v>
      </c>
      <c r="K649" t="s">
        <v>31</v>
      </c>
      <c r="L649" t="s">
        <v>44</v>
      </c>
      <c r="M649" t="s">
        <v>1925</v>
      </c>
      <c r="N649" t="s">
        <v>1926</v>
      </c>
      <c r="P649" t="s">
        <v>33</v>
      </c>
      <c r="Q649" t="s">
        <v>34</v>
      </c>
      <c r="S649" t="s">
        <v>33</v>
      </c>
      <c r="T649" t="s">
        <v>34</v>
      </c>
      <c r="V649" t="s">
        <v>33</v>
      </c>
      <c r="W649" t="s">
        <v>34</v>
      </c>
      <c r="Y649" t="s">
        <v>33</v>
      </c>
      <c r="Z649" t="s">
        <v>34</v>
      </c>
      <c r="AA649" t="s">
        <v>76</v>
      </c>
      <c r="AB649" t="s">
        <v>36</v>
      </c>
      <c r="AC649">
        <v>966950</v>
      </c>
      <c r="AD649" t="s">
        <v>77</v>
      </c>
      <c r="AE649" t="s">
        <v>1926</v>
      </c>
      <c r="AF649">
        <v>870021815</v>
      </c>
      <c r="AG649">
        <v>1297922</v>
      </c>
      <c r="AH649" t="s">
        <v>38</v>
      </c>
      <c r="AI649" t="s">
        <v>34</v>
      </c>
    </row>
    <row r="650" spans="1:35" x14ac:dyDescent="0.3">
      <c r="A650" s="1">
        <v>45308.265173611115</v>
      </c>
      <c r="B650">
        <v>8</v>
      </c>
      <c r="C650">
        <v>1</v>
      </c>
      <c r="D650" t="s">
        <v>26</v>
      </c>
      <c r="E650" t="s">
        <v>668</v>
      </c>
      <c r="F650" t="s">
        <v>669</v>
      </c>
      <c r="G650" t="s">
        <v>41</v>
      </c>
      <c r="H650">
        <f>---0--4702</f>
        <v>4702</v>
      </c>
      <c r="I650">
        <v>0</v>
      </c>
      <c r="J650" t="s">
        <v>42</v>
      </c>
      <c r="K650" t="s">
        <v>43</v>
      </c>
      <c r="L650" t="s">
        <v>44</v>
      </c>
      <c r="M650" t="s">
        <v>668</v>
      </c>
      <c r="N650" t="s">
        <v>669</v>
      </c>
      <c r="P650" t="s">
        <v>33</v>
      </c>
      <c r="Q650" t="s">
        <v>34</v>
      </c>
      <c r="S650" t="s">
        <v>33</v>
      </c>
      <c r="T650" t="s">
        <v>34</v>
      </c>
      <c r="V650" t="s">
        <v>33</v>
      </c>
      <c r="W650" t="s">
        <v>34</v>
      </c>
      <c r="Y650" t="s">
        <v>33</v>
      </c>
      <c r="Z650" t="s">
        <v>34</v>
      </c>
      <c r="AA650" t="s">
        <v>848</v>
      </c>
      <c r="AB650" t="s">
        <v>36</v>
      </c>
      <c r="AC650">
        <v>6918148</v>
      </c>
      <c r="AD650" t="s">
        <v>849</v>
      </c>
      <c r="AE650" t="s">
        <v>669</v>
      </c>
      <c r="AF650">
        <v>978632586</v>
      </c>
      <c r="AG650">
        <v>1297923</v>
      </c>
      <c r="AH650" t="s">
        <v>38</v>
      </c>
      <c r="AI650" t="s">
        <v>34</v>
      </c>
    </row>
    <row r="651" spans="1:35" x14ac:dyDescent="0.3">
      <c r="A651" s="1">
        <v>45308.273981481485</v>
      </c>
      <c r="B651">
        <v>5</v>
      </c>
      <c r="C651">
        <v>1</v>
      </c>
      <c r="D651" t="s">
        <v>26</v>
      </c>
      <c r="E651" t="s">
        <v>1927</v>
      </c>
      <c r="F651" t="s">
        <v>1928</v>
      </c>
      <c r="G651" t="s">
        <v>41</v>
      </c>
      <c r="H651">
        <f>---0--5734</f>
        <v>5734</v>
      </c>
      <c r="I651">
        <v>0</v>
      </c>
      <c r="J651" t="s">
        <v>42</v>
      </c>
      <c r="K651" t="s">
        <v>43</v>
      </c>
      <c r="L651" t="s">
        <v>44</v>
      </c>
      <c r="M651" t="s">
        <v>1927</v>
      </c>
      <c r="N651" t="s">
        <v>1928</v>
      </c>
      <c r="P651" t="s">
        <v>33</v>
      </c>
      <c r="Q651" t="s">
        <v>34</v>
      </c>
      <c r="S651" t="s">
        <v>33</v>
      </c>
      <c r="T651" t="s">
        <v>34</v>
      </c>
      <c r="V651" t="s">
        <v>33</v>
      </c>
      <c r="W651" t="s">
        <v>34</v>
      </c>
      <c r="Y651" t="s">
        <v>33</v>
      </c>
      <c r="Z651" t="s">
        <v>34</v>
      </c>
      <c r="AA651" t="s">
        <v>1929</v>
      </c>
      <c r="AB651" t="s">
        <v>36</v>
      </c>
      <c r="AC651">
        <v>11280459</v>
      </c>
      <c r="AD651" t="s">
        <v>949</v>
      </c>
      <c r="AE651" t="s">
        <v>1928</v>
      </c>
      <c r="AF651">
        <v>85671469</v>
      </c>
      <c r="AG651">
        <v>1297924</v>
      </c>
      <c r="AH651" t="s">
        <v>1930</v>
      </c>
      <c r="AI651" t="s">
        <v>34</v>
      </c>
    </row>
    <row r="652" spans="1:35" x14ac:dyDescent="0.3">
      <c r="A652" s="1">
        <v>45308.27484953704</v>
      </c>
      <c r="B652">
        <v>6</v>
      </c>
      <c r="C652">
        <v>1</v>
      </c>
      <c r="D652" t="s">
        <v>26</v>
      </c>
      <c r="E652" t="s">
        <v>1931</v>
      </c>
      <c r="F652" t="s">
        <v>1932</v>
      </c>
      <c r="G652" t="s">
        <v>50</v>
      </c>
      <c r="H652" t="s">
        <v>638</v>
      </c>
      <c r="I652">
        <v>0</v>
      </c>
      <c r="K652" t="s">
        <v>31</v>
      </c>
      <c r="L652" t="s">
        <v>32</v>
      </c>
      <c r="M652" t="s">
        <v>1931</v>
      </c>
      <c r="N652" t="s">
        <v>1932</v>
      </c>
      <c r="P652" t="s">
        <v>33</v>
      </c>
      <c r="Q652" t="s">
        <v>34</v>
      </c>
      <c r="S652" t="s">
        <v>33</v>
      </c>
      <c r="T652" t="s">
        <v>34</v>
      </c>
      <c r="V652" t="s">
        <v>33</v>
      </c>
      <c r="W652" t="s">
        <v>34</v>
      </c>
      <c r="Y652" t="s">
        <v>33</v>
      </c>
      <c r="Z652" t="s">
        <v>34</v>
      </c>
      <c r="AA652" t="s">
        <v>35</v>
      </c>
      <c r="AB652" t="s">
        <v>36</v>
      </c>
      <c r="AC652">
        <v>11282013</v>
      </c>
      <c r="AD652" t="s">
        <v>37</v>
      </c>
      <c r="AE652" t="s">
        <v>1932</v>
      </c>
      <c r="AF652">
        <v>85671469</v>
      </c>
      <c r="AG652">
        <v>1297925</v>
      </c>
      <c r="AH652" t="s">
        <v>38</v>
      </c>
      <c r="AI652" t="s">
        <v>34</v>
      </c>
    </row>
    <row r="653" spans="1:35" x14ac:dyDescent="0.3">
      <c r="A653" s="1">
        <v>45308.277106481481</v>
      </c>
      <c r="B653">
        <v>5</v>
      </c>
      <c r="C653">
        <v>1</v>
      </c>
      <c r="D653" t="s">
        <v>26</v>
      </c>
      <c r="E653" t="s">
        <v>1933</v>
      </c>
      <c r="F653" t="s">
        <v>1934</v>
      </c>
      <c r="G653" t="s">
        <v>50</v>
      </c>
      <c r="H653" t="s">
        <v>598</v>
      </c>
      <c r="I653">
        <v>0</v>
      </c>
      <c r="K653" t="s">
        <v>31</v>
      </c>
      <c r="L653" t="s">
        <v>32</v>
      </c>
      <c r="M653" t="s">
        <v>1933</v>
      </c>
      <c r="N653" t="s">
        <v>1934</v>
      </c>
      <c r="P653" t="s">
        <v>33</v>
      </c>
      <c r="Q653" t="s">
        <v>34</v>
      </c>
      <c r="S653" t="s">
        <v>33</v>
      </c>
      <c r="T653" t="s">
        <v>34</v>
      </c>
      <c r="V653" t="s">
        <v>33</v>
      </c>
      <c r="W653" t="s">
        <v>34</v>
      </c>
      <c r="Y653" t="s">
        <v>33</v>
      </c>
      <c r="Z653" t="s">
        <v>34</v>
      </c>
      <c r="AA653" t="s">
        <v>35</v>
      </c>
      <c r="AB653" t="s">
        <v>36</v>
      </c>
      <c r="AC653">
        <v>11286203</v>
      </c>
      <c r="AD653" t="s">
        <v>37</v>
      </c>
      <c r="AE653" t="s">
        <v>1934</v>
      </c>
      <c r="AF653">
        <v>85671469</v>
      </c>
      <c r="AG653">
        <v>1297926</v>
      </c>
      <c r="AH653" t="s">
        <v>78</v>
      </c>
      <c r="AI653" t="s">
        <v>34</v>
      </c>
    </row>
    <row r="654" spans="1:35" x14ac:dyDescent="0.3">
      <c r="A654" s="1">
        <v>45308.281446759262</v>
      </c>
      <c r="B654">
        <v>8</v>
      </c>
      <c r="C654">
        <v>1</v>
      </c>
      <c r="D654" t="s">
        <v>26</v>
      </c>
      <c r="E654" t="s">
        <v>1935</v>
      </c>
      <c r="F654" t="s">
        <v>1936</v>
      </c>
      <c r="G654" t="s">
        <v>131</v>
      </c>
      <c r="H654" t="s">
        <v>623</v>
      </c>
      <c r="I654">
        <v>0</v>
      </c>
      <c r="K654" t="s">
        <v>31</v>
      </c>
      <c r="L654" t="s">
        <v>32</v>
      </c>
      <c r="M654" t="s">
        <v>1935</v>
      </c>
      <c r="N654" t="s">
        <v>1936</v>
      </c>
      <c r="P654" t="s">
        <v>33</v>
      </c>
      <c r="Q654" t="s">
        <v>34</v>
      </c>
      <c r="S654" t="s">
        <v>33</v>
      </c>
      <c r="T654" t="s">
        <v>34</v>
      </c>
      <c r="V654" t="s">
        <v>33</v>
      </c>
      <c r="W654" t="s">
        <v>34</v>
      </c>
      <c r="Y654" t="s">
        <v>33</v>
      </c>
      <c r="Z654" t="s">
        <v>34</v>
      </c>
      <c r="AA654" t="s">
        <v>35</v>
      </c>
      <c r="AB654" t="s">
        <v>36</v>
      </c>
      <c r="AC654">
        <v>11304286</v>
      </c>
      <c r="AD654" t="s">
        <v>37</v>
      </c>
      <c r="AE654" t="s">
        <v>1936</v>
      </c>
      <c r="AF654">
        <v>85671469</v>
      </c>
      <c r="AG654">
        <v>1297927</v>
      </c>
      <c r="AH654" t="s">
        <v>323</v>
      </c>
      <c r="AI654" t="s">
        <v>34</v>
      </c>
    </row>
    <row r="655" spans="1:35" x14ac:dyDescent="0.3">
      <c r="A655" s="1">
        <v>45308.281782407408</v>
      </c>
      <c r="B655">
        <v>7</v>
      </c>
      <c r="C655">
        <v>1</v>
      </c>
      <c r="D655" t="s">
        <v>26</v>
      </c>
      <c r="E655" t="s">
        <v>1937</v>
      </c>
      <c r="F655" t="s">
        <v>1938</v>
      </c>
      <c r="G655" t="s">
        <v>41</v>
      </c>
      <c r="H655">
        <f>---0--7428</f>
        <v>7428</v>
      </c>
      <c r="I655">
        <v>0</v>
      </c>
      <c r="J655" t="s">
        <v>42</v>
      </c>
      <c r="K655" t="s">
        <v>43</v>
      </c>
      <c r="L655" t="s">
        <v>44</v>
      </c>
      <c r="M655" t="s">
        <v>1937</v>
      </c>
      <c r="N655" t="s">
        <v>1938</v>
      </c>
      <c r="P655" t="s">
        <v>33</v>
      </c>
      <c r="Q655" t="s">
        <v>34</v>
      </c>
      <c r="S655" t="s">
        <v>33</v>
      </c>
      <c r="T655" t="s">
        <v>34</v>
      </c>
      <c r="V655" t="s">
        <v>33</v>
      </c>
      <c r="W655" t="s">
        <v>34</v>
      </c>
      <c r="Y655" t="s">
        <v>33</v>
      </c>
      <c r="Z655" t="s">
        <v>34</v>
      </c>
      <c r="AA655" t="s">
        <v>601</v>
      </c>
      <c r="AB655" t="s">
        <v>36</v>
      </c>
      <c r="AC655">
        <v>59543317</v>
      </c>
      <c r="AD655" t="s">
        <v>602</v>
      </c>
      <c r="AE655" t="s">
        <v>1938</v>
      </c>
      <c r="AF655">
        <v>9978044714</v>
      </c>
      <c r="AG655">
        <v>1297928</v>
      </c>
      <c r="AH655" t="s">
        <v>38</v>
      </c>
      <c r="AI655" t="s">
        <v>34</v>
      </c>
    </row>
    <row r="656" spans="1:35" x14ac:dyDescent="0.3">
      <c r="A656" s="1">
        <v>45308.288287037038</v>
      </c>
      <c r="B656">
        <v>8</v>
      </c>
      <c r="C656">
        <v>1</v>
      </c>
      <c r="D656" t="s">
        <v>26</v>
      </c>
      <c r="E656" t="s">
        <v>1939</v>
      </c>
      <c r="F656" t="s">
        <v>1940</v>
      </c>
      <c r="G656" t="s">
        <v>131</v>
      </c>
      <c r="H656" t="s">
        <v>674</v>
      </c>
      <c r="I656">
        <v>0</v>
      </c>
      <c r="K656" t="s">
        <v>31</v>
      </c>
      <c r="L656" t="s">
        <v>32</v>
      </c>
      <c r="M656" t="s">
        <v>1939</v>
      </c>
      <c r="N656" t="s">
        <v>1940</v>
      </c>
      <c r="P656" t="s">
        <v>33</v>
      </c>
      <c r="Q656" t="s">
        <v>34</v>
      </c>
      <c r="S656" t="s">
        <v>33</v>
      </c>
      <c r="T656" t="s">
        <v>34</v>
      </c>
      <c r="V656" t="s">
        <v>33</v>
      </c>
      <c r="W656" t="s">
        <v>34</v>
      </c>
      <c r="Y656" t="s">
        <v>33</v>
      </c>
      <c r="Z656" t="s">
        <v>34</v>
      </c>
      <c r="AA656" t="s">
        <v>35</v>
      </c>
      <c r="AB656" t="s">
        <v>36</v>
      </c>
      <c r="AC656">
        <v>11331447</v>
      </c>
      <c r="AD656" t="s">
        <v>37</v>
      </c>
      <c r="AE656" t="s">
        <v>1940</v>
      </c>
      <c r="AF656">
        <v>85671469</v>
      </c>
      <c r="AG656">
        <v>1297929</v>
      </c>
      <c r="AH656" t="s">
        <v>38</v>
      </c>
      <c r="AI656" t="s">
        <v>34</v>
      </c>
    </row>
    <row r="657" spans="1:35" x14ac:dyDescent="0.3">
      <c r="A657" s="1">
        <v>45308.288425925923</v>
      </c>
      <c r="B657">
        <v>5</v>
      </c>
      <c r="C657">
        <v>1</v>
      </c>
      <c r="D657" t="s">
        <v>26</v>
      </c>
      <c r="E657" t="s">
        <v>1941</v>
      </c>
      <c r="F657" t="s">
        <v>1942</v>
      </c>
      <c r="G657" t="s">
        <v>50</v>
      </c>
      <c r="H657" t="s">
        <v>635</v>
      </c>
      <c r="I657">
        <v>0</v>
      </c>
      <c r="K657" t="s">
        <v>31</v>
      </c>
      <c r="L657" t="s">
        <v>32</v>
      </c>
      <c r="M657" t="s">
        <v>1941</v>
      </c>
      <c r="N657" t="s">
        <v>1942</v>
      </c>
      <c r="P657" t="s">
        <v>33</v>
      </c>
      <c r="Q657" t="s">
        <v>34</v>
      </c>
      <c r="S657" t="s">
        <v>33</v>
      </c>
      <c r="T657" t="s">
        <v>34</v>
      </c>
      <c r="V657" t="s">
        <v>33</v>
      </c>
      <c r="W657" t="s">
        <v>34</v>
      </c>
      <c r="Y657" t="s">
        <v>33</v>
      </c>
      <c r="Z657" t="s">
        <v>34</v>
      </c>
      <c r="AA657" t="s">
        <v>35</v>
      </c>
      <c r="AB657" t="s">
        <v>36</v>
      </c>
      <c r="AC657">
        <v>11331689</v>
      </c>
      <c r="AD657" t="s">
        <v>37</v>
      </c>
      <c r="AE657" t="s">
        <v>1942</v>
      </c>
      <c r="AF657">
        <v>85671469</v>
      </c>
      <c r="AG657">
        <v>1297930</v>
      </c>
      <c r="AH657" t="s">
        <v>38</v>
      </c>
      <c r="AI657" t="s">
        <v>34</v>
      </c>
    </row>
    <row r="658" spans="1:35" x14ac:dyDescent="0.3">
      <c r="A658" s="1">
        <v>45308.289699074077</v>
      </c>
      <c r="B658">
        <v>6</v>
      </c>
      <c r="C658">
        <v>1</v>
      </c>
      <c r="D658" t="s">
        <v>26</v>
      </c>
      <c r="E658" t="s">
        <v>1943</v>
      </c>
      <c r="F658" t="s">
        <v>1944</v>
      </c>
      <c r="G658" t="s">
        <v>131</v>
      </c>
      <c r="H658" t="s">
        <v>266</v>
      </c>
      <c r="I658">
        <v>0</v>
      </c>
      <c r="K658" t="s">
        <v>31</v>
      </c>
      <c r="L658" t="s">
        <v>32</v>
      </c>
      <c r="M658" t="s">
        <v>1943</v>
      </c>
      <c r="N658" t="s">
        <v>1944</v>
      </c>
      <c r="P658" t="s">
        <v>33</v>
      </c>
      <c r="Q658" t="s">
        <v>34</v>
      </c>
      <c r="S658" t="s">
        <v>33</v>
      </c>
      <c r="T658" t="s">
        <v>34</v>
      </c>
      <c r="V658" t="s">
        <v>33</v>
      </c>
      <c r="W658" t="s">
        <v>34</v>
      </c>
      <c r="Y658" t="s">
        <v>33</v>
      </c>
      <c r="Z658" t="s">
        <v>34</v>
      </c>
      <c r="AA658" t="s">
        <v>35</v>
      </c>
      <c r="AB658" t="s">
        <v>36</v>
      </c>
      <c r="AC658">
        <v>11333894</v>
      </c>
      <c r="AD658" t="s">
        <v>37</v>
      </c>
      <c r="AE658" t="s">
        <v>1944</v>
      </c>
      <c r="AF658">
        <v>85671469</v>
      </c>
      <c r="AG658">
        <v>1297931</v>
      </c>
      <c r="AH658" t="s">
        <v>38</v>
      </c>
      <c r="AI658" t="s">
        <v>34</v>
      </c>
    </row>
    <row r="659" spans="1:35" x14ac:dyDescent="0.3">
      <c r="A659" s="1">
        <v>45308.296307870369</v>
      </c>
      <c r="B659">
        <v>5</v>
      </c>
      <c r="C659">
        <v>1</v>
      </c>
      <c r="D659" t="s">
        <v>26</v>
      </c>
      <c r="E659" t="s">
        <v>1945</v>
      </c>
      <c r="F659" t="s">
        <v>1946</v>
      </c>
      <c r="G659" t="s">
        <v>90</v>
      </c>
      <c r="H659" t="s">
        <v>647</v>
      </c>
      <c r="I659">
        <v>0</v>
      </c>
      <c r="K659" t="s">
        <v>31</v>
      </c>
      <c r="L659" t="s">
        <v>32</v>
      </c>
      <c r="M659" t="s">
        <v>1945</v>
      </c>
      <c r="N659" t="s">
        <v>1946</v>
      </c>
      <c r="P659" t="s">
        <v>33</v>
      </c>
      <c r="Q659" t="s">
        <v>34</v>
      </c>
      <c r="S659" t="s">
        <v>33</v>
      </c>
      <c r="T659" t="s">
        <v>34</v>
      </c>
      <c r="V659" t="s">
        <v>33</v>
      </c>
      <c r="W659" t="s">
        <v>34</v>
      </c>
      <c r="Y659" t="s">
        <v>33</v>
      </c>
      <c r="Z659" t="s">
        <v>34</v>
      </c>
      <c r="AA659" t="s">
        <v>92</v>
      </c>
      <c r="AB659" t="s">
        <v>36</v>
      </c>
      <c r="AC659">
        <v>46089566</v>
      </c>
      <c r="AD659" t="s">
        <v>93</v>
      </c>
      <c r="AE659" t="s">
        <v>1946</v>
      </c>
      <c r="AF659">
        <v>9978044714</v>
      </c>
      <c r="AG659">
        <v>1297932</v>
      </c>
      <c r="AH659" t="s">
        <v>78</v>
      </c>
      <c r="AI659" t="s">
        <v>34</v>
      </c>
    </row>
    <row r="660" spans="1:35" x14ac:dyDescent="0.3">
      <c r="A660" s="1">
        <v>45308.297222222223</v>
      </c>
      <c r="B660">
        <v>6</v>
      </c>
      <c r="C660">
        <v>1</v>
      </c>
      <c r="D660" t="s">
        <v>26</v>
      </c>
      <c r="E660" t="s">
        <v>1087</v>
      </c>
      <c r="F660" t="s">
        <v>1088</v>
      </c>
      <c r="G660" t="s">
        <v>142</v>
      </c>
      <c r="H660" t="s">
        <v>572</v>
      </c>
      <c r="I660">
        <v>0</v>
      </c>
      <c r="K660" t="s">
        <v>31</v>
      </c>
      <c r="L660" t="s">
        <v>32</v>
      </c>
      <c r="M660" t="s">
        <v>1087</v>
      </c>
      <c r="N660" t="s">
        <v>1088</v>
      </c>
      <c r="P660" t="s">
        <v>33</v>
      </c>
      <c r="Q660" t="s">
        <v>34</v>
      </c>
      <c r="S660" t="s">
        <v>33</v>
      </c>
      <c r="T660" t="s">
        <v>34</v>
      </c>
      <c r="V660" t="s">
        <v>33</v>
      </c>
      <c r="W660" t="s">
        <v>34</v>
      </c>
      <c r="Y660" t="s">
        <v>33</v>
      </c>
      <c r="Z660" t="s">
        <v>34</v>
      </c>
      <c r="AA660" t="s">
        <v>35</v>
      </c>
      <c r="AB660" t="s">
        <v>36</v>
      </c>
      <c r="AC660">
        <v>11358820</v>
      </c>
      <c r="AD660" t="s">
        <v>37</v>
      </c>
      <c r="AE660" t="s">
        <v>1088</v>
      </c>
      <c r="AF660">
        <v>85671469</v>
      </c>
      <c r="AG660">
        <v>1297933</v>
      </c>
      <c r="AH660" t="s">
        <v>38</v>
      </c>
      <c r="AI660" t="s">
        <v>34</v>
      </c>
    </row>
    <row r="661" spans="1:35" x14ac:dyDescent="0.3">
      <c r="A661" s="1">
        <v>45308.298680555556</v>
      </c>
      <c r="B661">
        <v>5</v>
      </c>
      <c r="C661">
        <v>1</v>
      </c>
      <c r="D661" t="s">
        <v>26</v>
      </c>
      <c r="E661" t="s">
        <v>1947</v>
      </c>
      <c r="F661" t="s">
        <v>1948</v>
      </c>
      <c r="G661" t="s">
        <v>131</v>
      </c>
      <c r="H661" t="s">
        <v>1437</v>
      </c>
      <c r="I661">
        <v>0</v>
      </c>
      <c r="K661" t="s">
        <v>31</v>
      </c>
      <c r="L661" t="s">
        <v>32</v>
      </c>
      <c r="M661" t="s">
        <v>1947</v>
      </c>
      <c r="N661" t="s">
        <v>1948</v>
      </c>
      <c r="P661" t="s">
        <v>33</v>
      </c>
      <c r="Q661" t="s">
        <v>34</v>
      </c>
      <c r="S661" t="s">
        <v>33</v>
      </c>
      <c r="T661" t="s">
        <v>34</v>
      </c>
      <c r="V661" t="s">
        <v>33</v>
      </c>
      <c r="W661" t="s">
        <v>34</v>
      </c>
      <c r="Y661" t="s">
        <v>33</v>
      </c>
      <c r="Z661" t="s">
        <v>34</v>
      </c>
      <c r="AA661" t="s">
        <v>35</v>
      </c>
      <c r="AB661" t="s">
        <v>36</v>
      </c>
      <c r="AC661">
        <v>11371929</v>
      </c>
      <c r="AD661" t="s">
        <v>37</v>
      </c>
      <c r="AE661" t="s">
        <v>1948</v>
      </c>
      <c r="AF661">
        <v>85671469</v>
      </c>
      <c r="AG661">
        <v>1297934</v>
      </c>
      <c r="AH661" t="s">
        <v>99</v>
      </c>
      <c r="AI661" t="s">
        <v>34</v>
      </c>
    </row>
    <row r="662" spans="1:35" x14ac:dyDescent="0.3">
      <c r="A662" s="1">
        <v>45308.309432870374</v>
      </c>
      <c r="B662">
        <v>5</v>
      </c>
      <c r="C662">
        <v>1</v>
      </c>
      <c r="D662" t="s">
        <v>26</v>
      </c>
      <c r="E662" t="s">
        <v>1949</v>
      </c>
      <c r="F662" t="s">
        <v>1950</v>
      </c>
      <c r="G662" t="s">
        <v>73</v>
      </c>
      <c r="H662" t="s">
        <v>1951</v>
      </c>
      <c r="I662">
        <v>0</v>
      </c>
      <c r="J662" t="s">
        <v>1952</v>
      </c>
      <c r="K662" t="s">
        <v>31</v>
      </c>
      <c r="L662" t="s">
        <v>44</v>
      </c>
      <c r="M662" t="s">
        <v>1949</v>
      </c>
      <c r="N662" t="s">
        <v>1950</v>
      </c>
      <c r="P662" t="s">
        <v>33</v>
      </c>
      <c r="Q662" t="s">
        <v>34</v>
      </c>
      <c r="S662" t="s">
        <v>33</v>
      </c>
      <c r="T662" t="s">
        <v>34</v>
      </c>
      <c r="V662" t="s">
        <v>33</v>
      </c>
      <c r="W662" t="s">
        <v>34</v>
      </c>
      <c r="Y662" t="s">
        <v>33</v>
      </c>
      <c r="Z662" t="s">
        <v>34</v>
      </c>
      <c r="AA662" t="s">
        <v>76</v>
      </c>
      <c r="AB662" t="s">
        <v>36</v>
      </c>
      <c r="AC662">
        <v>638442</v>
      </c>
      <c r="AD662" t="s">
        <v>77</v>
      </c>
      <c r="AE662" t="s">
        <v>1950</v>
      </c>
      <c r="AF662">
        <v>870021815</v>
      </c>
      <c r="AG662">
        <v>1297935</v>
      </c>
      <c r="AH662" t="s">
        <v>497</v>
      </c>
      <c r="AI662" t="s">
        <v>34</v>
      </c>
    </row>
    <row r="663" spans="1:35" x14ac:dyDescent="0.3">
      <c r="A663" s="1">
        <v>45308.311296296299</v>
      </c>
      <c r="B663">
        <v>6</v>
      </c>
      <c r="C663">
        <v>1</v>
      </c>
      <c r="D663" t="s">
        <v>26</v>
      </c>
      <c r="E663" t="s">
        <v>1953</v>
      </c>
      <c r="F663" t="s">
        <v>1954</v>
      </c>
      <c r="G663" t="s">
        <v>41</v>
      </c>
      <c r="H663">
        <f>---0--2051</f>
        <v>2051</v>
      </c>
      <c r="I663">
        <v>0</v>
      </c>
      <c r="J663" t="s">
        <v>42</v>
      </c>
      <c r="K663" t="s">
        <v>43</v>
      </c>
      <c r="L663" t="s">
        <v>44</v>
      </c>
      <c r="M663" t="s">
        <v>1953</v>
      </c>
      <c r="N663" t="s">
        <v>1954</v>
      </c>
      <c r="P663" t="s">
        <v>33</v>
      </c>
      <c r="Q663" t="s">
        <v>34</v>
      </c>
      <c r="S663" t="s">
        <v>33</v>
      </c>
      <c r="T663" t="s">
        <v>34</v>
      </c>
      <c r="V663" t="s">
        <v>33</v>
      </c>
      <c r="W663" t="s">
        <v>34</v>
      </c>
      <c r="Y663" t="s">
        <v>33</v>
      </c>
      <c r="Z663" t="s">
        <v>34</v>
      </c>
      <c r="AA663" t="s">
        <v>1955</v>
      </c>
      <c r="AB663" t="s">
        <v>36</v>
      </c>
      <c r="AC663">
        <v>79551501</v>
      </c>
      <c r="AD663" t="s">
        <v>108</v>
      </c>
      <c r="AE663" t="s">
        <v>1954</v>
      </c>
      <c r="AF663">
        <v>795990586</v>
      </c>
      <c r="AG663">
        <v>1297936</v>
      </c>
      <c r="AH663" t="s">
        <v>243</v>
      </c>
      <c r="AI663" t="s">
        <v>34</v>
      </c>
    </row>
    <row r="664" spans="1:35" x14ac:dyDescent="0.3">
      <c r="A664" s="1">
        <v>45308.313969907409</v>
      </c>
      <c r="B664">
        <v>5</v>
      </c>
      <c r="C664">
        <v>1</v>
      </c>
      <c r="D664" t="s">
        <v>26</v>
      </c>
      <c r="E664" t="s">
        <v>1956</v>
      </c>
      <c r="F664" t="s">
        <v>1957</v>
      </c>
      <c r="G664" t="s">
        <v>131</v>
      </c>
      <c r="H664" t="s">
        <v>485</v>
      </c>
      <c r="I664">
        <v>0</v>
      </c>
      <c r="K664" t="s">
        <v>31</v>
      </c>
      <c r="L664" t="s">
        <v>32</v>
      </c>
      <c r="M664" t="s">
        <v>1956</v>
      </c>
      <c r="N664" t="s">
        <v>1957</v>
      </c>
      <c r="P664" t="s">
        <v>33</v>
      </c>
      <c r="Q664" t="s">
        <v>34</v>
      </c>
      <c r="S664" t="s">
        <v>33</v>
      </c>
      <c r="T664" t="s">
        <v>34</v>
      </c>
      <c r="V664" t="s">
        <v>33</v>
      </c>
      <c r="W664" t="s">
        <v>34</v>
      </c>
      <c r="Y664" t="s">
        <v>33</v>
      </c>
      <c r="Z664" t="s">
        <v>34</v>
      </c>
      <c r="AA664" t="s">
        <v>35</v>
      </c>
      <c r="AB664" t="s">
        <v>36</v>
      </c>
      <c r="AC664">
        <v>11456688</v>
      </c>
      <c r="AD664" t="s">
        <v>37</v>
      </c>
      <c r="AE664" t="s">
        <v>1957</v>
      </c>
      <c r="AF664">
        <v>85671469</v>
      </c>
      <c r="AG664">
        <v>1297937</v>
      </c>
      <c r="AH664" t="s">
        <v>175</v>
      </c>
      <c r="AI664" t="s">
        <v>34</v>
      </c>
    </row>
    <row r="665" spans="1:35" x14ac:dyDescent="0.3">
      <c r="A665" s="1">
        <v>45308.320127314815</v>
      </c>
      <c r="B665">
        <v>5</v>
      </c>
      <c r="C665">
        <v>1</v>
      </c>
      <c r="D665" t="s">
        <v>26</v>
      </c>
      <c r="E665" t="s">
        <v>1958</v>
      </c>
      <c r="F665" t="s">
        <v>1959</v>
      </c>
      <c r="G665" t="s">
        <v>131</v>
      </c>
      <c r="H665" t="s">
        <v>157</v>
      </c>
      <c r="I665">
        <v>0</v>
      </c>
      <c r="K665" t="s">
        <v>31</v>
      </c>
      <c r="L665" t="s">
        <v>32</v>
      </c>
      <c r="M665" t="s">
        <v>1958</v>
      </c>
      <c r="N665" t="s">
        <v>1959</v>
      </c>
      <c r="P665" t="s">
        <v>33</v>
      </c>
      <c r="Q665" t="s">
        <v>34</v>
      </c>
      <c r="S665" t="s">
        <v>33</v>
      </c>
      <c r="T665" t="s">
        <v>34</v>
      </c>
      <c r="V665" t="s">
        <v>33</v>
      </c>
      <c r="W665" t="s">
        <v>34</v>
      </c>
      <c r="Y665" t="s">
        <v>33</v>
      </c>
      <c r="Z665" t="s">
        <v>34</v>
      </c>
      <c r="AA665" t="s">
        <v>35</v>
      </c>
      <c r="AB665" t="s">
        <v>36</v>
      </c>
      <c r="AC665">
        <v>11487231</v>
      </c>
      <c r="AD665" t="s">
        <v>37</v>
      </c>
      <c r="AE665" t="s">
        <v>1959</v>
      </c>
      <c r="AF665">
        <v>85671469</v>
      </c>
      <c r="AG665">
        <v>1297938</v>
      </c>
      <c r="AH665" t="s">
        <v>38</v>
      </c>
      <c r="AI665" t="s">
        <v>34</v>
      </c>
    </row>
    <row r="666" spans="1:35" x14ac:dyDescent="0.3">
      <c r="A666" s="1">
        <v>45308.320277777777</v>
      </c>
      <c r="B666">
        <v>8</v>
      </c>
      <c r="C666">
        <v>1</v>
      </c>
      <c r="D666" t="s">
        <v>26</v>
      </c>
      <c r="E666" t="s">
        <v>494</v>
      </c>
      <c r="F666" t="s">
        <v>495</v>
      </c>
      <c r="G666" t="s">
        <v>131</v>
      </c>
      <c r="H666" t="s">
        <v>1960</v>
      </c>
      <c r="I666">
        <v>0</v>
      </c>
      <c r="K666" t="s">
        <v>31</v>
      </c>
      <c r="L666" t="s">
        <v>32</v>
      </c>
      <c r="M666" t="s">
        <v>494</v>
      </c>
      <c r="N666" t="s">
        <v>495</v>
      </c>
      <c r="P666" t="s">
        <v>33</v>
      </c>
      <c r="Q666" t="s">
        <v>34</v>
      </c>
      <c r="S666" t="s">
        <v>33</v>
      </c>
      <c r="T666" t="s">
        <v>34</v>
      </c>
      <c r="V666" t="s">
        <v>33</v>
      </c>
      <c r="W666" t="s">
        <v>34</v>
      </c>
      <c r="Y666" t="s">
        <v>33</v>
      </c>
      <c r="Z666" t="s">
        <v>34</v>
      </c>
      <c r="AA666" t="s">
        <v>35</v>
      </c>
      <c r="AB666" t="s">
        <v>36</v>
      </c>
      <c r="AC666">
        <v>11487625</v>
      </c>
      <c r="AD666" t="s">
        <v>37</v>
      </c>
      <c r="AE666" t="s">
        <v>495</v>
      </c>
      <c r="AF666">
        <v>85671469</v>
      </c>
      <c r="AG666">
        <v>1297939</v>
      </c>
      <c r="AH666" t="s">
        <v>38</v>
      </c>
      <c r="AI666" t="s">
        <v>34</v>
      </c>
    </row>
    <row r="667" spans="1:35" x14ac:dyDescent="0.3">
      <c r="A667" s="1">
        <v>45308.32240740741</v>
      </c>
      <c r="B667">
        <v>7</v>
      </c>
      <c r="C667">
        <v>1</v>
      </c>
      <c r="D667" t="s">
        <v>26</v>
      </c>
      <c r="E667" t="s">
        <v>1961</v>
      </c>
      <c r="F667" t="s">
        <v>1962</v>
      </c>
      <c r="G667" t="s">
        <v>41</v>
      </c>
      <c r="H667">
        <f>---0--7573</f>
        <v>7573</v>
      </c>
      <c r="I667">
        <v>0</v>
      </c>
      <c r="J667" t="s">
        <v>42</v>
      </c>
      <c r="K667" t="s">
        <v>43</v>
      </c>
      <c r="L667" t="s">
        <v>44</v>
      </c>
      <c r="M667" t="s">
        <v>1961</v>
      </c>
      <c r="N667" t="s">
        <v>1962</v>
      </c>
      <c r="P667" t="s">
        <v>33</v>
      </c>
      <c r="Q667" t="s">
        <v>34</v>
      </c>
      <c r="S667" t="s">
        <v>33</v>
      </c>
      <c r="T667" t="s">
        <v>34</v>
      </c>
      <c r="V667" t="s">
        <v>33</v>
      </c>
      <c r="W667" t="s">
        <v>34</v>
      </c>
      <c r="Y667" t="s">
        <v>33</v>
      </c>
      <c r="Z667" t="s">
        <v>34</v>
      </c>
      <c r="AA667" t="s">
        <v>1963</v>
      </c>
      <c r="AB667" t="s">
        <v>36</v>
      </c>
      <c r="AC667">
        <v>79579211</v>
      </c>
      <c r="AD667" t="s">
        <v>108</v>
      </c>
      <c r="AE667" t="s">
        <v>1962</v>
      </c>
      <c r="AF667">
        <v>795990586</v>
      </c>
      <c r="AG667">
        <v>1297940</v>
      </c>
      <c r="AH667" t="s">
        <v>774</v>
      </c>
      <c r="AI667" t="s">
        <v>34</v>
      </c>
    </row>
    <row r="668" spans="1:35" x14ac:dyDescent="0.3">
      <c r="A668" s="1">
        <v>45308.325740740744</v>
      </c>
      <c r="B668">
        <v>5</v>
      </c>
      <c r="C668">
        <v>1</v>
      </c>
      <c r="D668" t="s">
        <v>26</v>
      </c>
      <c r="E668" t="s">
        <v>1964</v>
      </c>
      <c r="F668" t="s">
        <v>1965</v>
      </c>
      <c r="G668" t="s">
        <v>41</v>
      </c>
      <c r="H668">
        <f>---0--7001</f>
        <v>7001</v>
      </c>
      <c r="I668">
        <v>0</v>
      </c>
      <c r="J668" t="s">
        <v>42</v>
      </c>
      <c r="K668" t="s">
        <v>43</v>
      </c>
      <c r="L668" t="s">
        <v>44</v>
      </c>
      <c r="M668" t="s">
        <v>1964</v>
      </c>
      <c r="N668" t="s">
        <v>1965</v>
      </c>
      <c r="P668" t="s">
        <v>33</v>
      </c>
      <c r="Q668" t="s">
        <v>34</v>
      </c>
      <c r="S668" t="s">
        <v>33</v>
      </c>
      <c r="T668" t="s">
        <v>34</v>
      </c>
      <c r="V668" t="s">
        <v>33</v>
      </c>
      <c r="W668" t="s">
        <v>34</v>
      </c>
      <c r="Y668" t="s">
        <v>33</v>
      </c>
      <c r="Z668" t="s">
        <v>34</v>
      </c>
      <c r="AA668" t="s">
        <v>1966</v>
      </c>
      <c r="AB668" t="s">
        <v>36</v>
      </c>
      <c r="AC668">
        <v>36921211</v>
      </c>
      <c r="AD668" t="s">
        <v>849</v>
      </c>
      <c r="AE668" t="s">
        <v>1965</v>
      </c>
      <c r="AF668">
        <v>978632586</v>
      </c>
      <c r="AG668">
        <v>1297941</v>
      </c>
      <c r="AH668" t="s">
        <v>38</v>
      </c>
      <c r="AI668" t="s">
        <v>34</v>
      </c>
    </row>
    <row r="669" spans="1:35" x14ac:dyDescent="0.3">
      <c r="A669" s="1">
        <v>45308.326851851853</v>
      </c>
      <c r="B669">
        <v>8</v>
      </c>
      <c r="C669">
        <v>1</v>
      </c>
      <c r="D669" t="s">
        <v>26</v>
      </c>
      <c r="E669" t="s">
        <v>1967</v>
      </c>
      <c r="F669" t="s">
        <v>1968</v>
      </c>
      <c r="G669" t="s">
        <v>131</v>
      </c>
      <c r="H669" t="s">
        <v>695</v>
      </c>
      <c r="I669">
        <v>0</v>
      </c>
      <c r="K669" t="s">
        <v>31</v>
      </c>
      <c r="L669" t="s">
        <v>32</v>
      </c>
      <c r="M669" t="s">
        <v>1967</v>
      </c>
      <c r="N669" t="s">
        <v>1968</v>
      </c>
      <c r="P669" t="s">
        <v>33</v>
      </c>
      <c r="Q669" t="s">
        <v>34</v>
      </c>
      <c r="S669" t="s">
        <v>33</v>
      </c>
      <c r="T669" t="s">
        <v>34</v>
      </c>
      <c r="V669" t="s">
        <v>33</v>
      </c>
      <c r="W669" t="s">
        <v>34</v>
      </c>
      <c r="Y669" t="s">
        <v>33</v>
      </c>
      <c r="Z669" t="s">
        <v>34</v>
      </c>
      <c r="AA669" t="s">
        <v>35</v>
      </c>
      <c r="AB669" t="s">
        <v>36</v>
      </c>
      <c r="AC669">
        <v>11541204</v>
      </c>
      <c r="AD669" t="s">
        <v>37</v>
      </c>
      <c r="AE669" t="s">
        <v>1968</v>
      </c>
      <c r="AF669">
        <v>85671469</v>
      </c>
      <c r="AG669">
        <v>1297942</v>
      </c>
      <c r="AH669" t="s">
        <v>38</v>
      </c>
      <c r="AI669" t="s">
        <v>34</v>
      </c>
    </row>
    <row r="670" spans="1:35" x14ac:dyDescent="0.3">
      <c r="A670" s="1">
        <v>45308.331319444442</v>
      </c>
      <c r="B670">
        <v>8</v>
      </c>
      <c r="C670">
        <v>1</v>
      </c>
      <c r="D670" t="s">
        <v>26</v>
      </c>
      <c r="E670" t="s">
        <v>1969</v>
      </c>
      <c r="F670" t="s">
        <v>1970</v>
      </c>
      <c r="G670" t="s">
        <v>41</v>
      </c>
      <c r="H670">
        <f>---0--4672</f>
        <v>4672</v>
      </c>
      <c r="I670">
        <v>0</v>
      </c>
      <c r="J670" t="s">
        <v>42</v>
      </c>
      <c r="K670" t="s">
        <v>43</v>
      </c>
      <c r="L670" t="s">
        <v>44</v>
      </c>
      <c r="M670" t="s">
        <v>1969</v>
      </c>
      <c r="N670" t="s">
        <v>1970</v>
      </c>
      <c r="P670" t="s">
        <v>33</v>
      </c>
      <c r="Q670" t="s">
        <v>34</v>
      </c>
      <c r="S670" t="s">
        <v>33</v>
      </c>
      <c r="T670" t="s">
        <v>34</v>
      </c>
      <c r="V670" t="s">
        <v>33</v>
      </c>
      <c r="W670" t="s">
        <v>34</v>
      </c>
      <c r="Y670" t="s">
        <v>33</v>
      </c>
      <c r="Z670" t="s">
        <v>34</v>
      </c>
      <c r="AA670" t="s">
        <v>1971</v>
      </c>
      <c r="AB670" t="s">
        <v>36</v>
      </c>
      <c r="AC670">
        <v>834254</v>
      </c>
      <c r="AD670" t="s">
        <v>932</v>
      </c>
      <c r="AE670" t="s">
        <v>1970</v>
      </c>
      <c r="AF670">
        <v>870021815</v>
      </c>
      <c r="AG670">
        <v>1297943</v>
      </c>
      <c r="AH670" t="s">
        <v>1972</v>
      </c>
      <c r="AI670" t="s">
        <v>34</v>
      </c>
    </row>
    <row r="671" spans="1:35" x14ac:dyDescent="0.3">
      <c r="A671" s="1">
        <v>45308.331909722219</v>
      </c>
      <c r="B671">
        <v>7</v>
      </c>
      <c r="C671">
        <v>1</v>
      </c>
      <c r="D671" t="s">
        <v>26</v>
      </c>
      <c r="E671" t="s">
        <v>1973</v>
      </c>
      <c r="F671" t="s">
        <v>1974</v>
      </c>
      <c r="G671" t="s">
        <v>41</v>
      </c>
      <c r="H671">
        <f>---0--7768</f>
        <v>7768</v>
      </c>
      <c r="I671">
        <v>0</v>
      </c>
      <c r="J671" t="s">
        <v>42</v>
      </c>
      <c r="K671" t="s">
        <v>43</v>
      </c>
      <c r="L671" t="s">
        <v>44</v>
      </c>
      <c r="M671" t="s">
        <v>1973</v>
      </c>
      <c r="N671" t="s">
        <v>1974</v>
      </c>
      <c r="P671" t="s">
        <v>33</v>
      </c>
      <c r="Q671" t="s">
        <v>34</v>
      </c>
      <c r="S671" t="s">
        <v>33</v>
      </c>
      <c r="T671" t="s">
        <v>34</v>
      </c>
      <c r="V671" t="s">
        <v>33</v>
      </c>
      <c r="W671" t="s">
        <v>34</v>
      </c>
      <c r="Y671" t="s">
        <v>33</v>
      </c>
      <c r="Z671" t="s">
        <v>34</v>
      </c>
      <c r="AA671" t="s">
        <v>632</v>
      </c>
      <c r="AB671" t="s">
        <v>36</v>
      </c>
      <c r="AC671">
        <v>79608299</v>
      </c>
      <c r="AD671" t="s">
        <v>46</v>
      </c>
      <c r="AE671" t="s">
        <v>1974</v>
      </c>
      <c r="AF671">
        <v>795990586</v>
      </c>
      <c r="AG671">
        <v>1297944</v>
      </c>
      <c r="AH671" t="s">
        <v>1975</v>
      </c>
      <c r="AI671" t="s">
        <v>34</v>
      </c>
    </row>
    <row r="672" spans="1:35" x14ac:dyDescent="0.3">
      <c r="A672" s="1">
        <v>45308.343298611115</v>
      </c>
      <c r="B672">
        <v>4</v>
      </c>
      <c r="C672">
        <v>1</v>
      </c>
      <c r="D672" t="s">
        <v>26</v>
      </c>
      <c r="E672" t="s">
        <v>1976</v>
      </c>
      <c r="F672" t="s">
        <v>1977</v>
      </c>
      <c r="G672" t="s">
        <v>50</v>
      </c>
      <c r="H672" t="s">
        <v>591</v>
      </c>
      <c r="I672">
        <v>0</v>
      </c>
      <c r="K672" t="s">
        <v>31</v>
      </c>
      <c r="L672" t="s">
        <v>32</v>
      </c>
      <c r="M672" t="s">
        <v>1976</v>
      </c>
      <c r="N672" t="s">
        <v>1977</v>
      </c>
      <c r="P672" t="s">
        <v>33</v>
      </c>
      <c r="Q672" t="s">
        <v>34</v>
      </c>
      <c r="S672" t="s">
        <v>33</v>
      </c>
      <c r="T672" t="s">
        <v>34</v>
      </c>
      <c r="V672" t="s">
        <v>33</v>
      </c>
      <c r="W672" t="s">
        <v>34</v>
      </c>
      <c r="Y672" t="s">
        <v>33</v>
      </c>
      <c r="Z672" t="s">
        <v>34</v>
      </c>
      <c r="AA672" t="s">
        <v>35</v>
      </c>
      <c r="AB672" t="s">
        <v>36</v>
      </c>
      <c r="AC672">
        <v>11670035</v>
      </c>
      <c r="AD672" t="s">
        <v>37</v>
      </c>
      <c r="AE672" t="s">
        <v>1977</v>
      </c>
      <c r="AF672">
        <v>85671469</v>
      </c>
      <c r="AG672">
        <v>1297945</v>
      </c>
      <c r="AH672" t="s">
        <v>38</v>
      </c>
      <c r="AI672" t="s">
        <v>34</v>
      </c>
    </row>
    <row r="673" spans="1:35" x14ac:dyDescent="0.3">
      <c r="A673" s="1">
        <v>45308.347395833334</v>
      </c>
      <c r="B673">
        <v>6</v>
      </c>
      <c r="C673">
        <v>1</v>
      </c>
      <c r="D673" t="s">
        <v>26</v>
      </c>
      <c r="E673" t="s">
        <v>1978</v>
      </c>
      <c r="F673" t="s">
        <v>1979</v>
      </c>
      <c r="G673" t="s">
        <v>131</v>
      </c>
      <c r="H673" t="s">
        <v>457</v>
      </c>
      <c r="I673">
        <v>0</v>
      </c>
      <c r="K673" t="s">
        <v>31</v>
      </c>
      <c r="L673" t="s">
        <v>32</v>
      </c>
      <c r="M673" t="s">
        <v>1978</v>
      </c>
      <c r="N673" t="s">
        <v>1979</v>
      </c>
      <c r="P673" t="s">
        <v>33</v>
      </c>
      <c r="Q673" t="s">
        <v>34</v>
      </c>
      <c r="S673" t="s">
        <v>33</v>
      </c>
      <c r="T673" t="s">
        <v>34</v>
      </c>
      <c r="V673" t="s">
        <v>33</v>
      </c>
      <c r="W673" t="s">
        <v>34</v>
      </c>
      <c r="Y673" t="s">
        <v>33</v>
      </c>
      <c r="Z673" t="s">
        <v>34</v>
      </c>
      <c r="AA673" t="s">
        <v>35</v>
      </c>
      <c r="AB673" t="s">
        <v>36</v>
      </c>
      <c r="AC673">
        <v>11699761</v>
      </c>
      <c r="AD673" t="s">
        <v>37</v>
      </c>
      <c r="AE673" t="s">
        <v>1979</v>
      </c>
      <c r="AF673">
        <v>85671469</v>
      </c>
      <c r="AG673">
        <v>1297946</v>
      </c>
      <c r="AH673" t="s">
        <v>38</v>
      </c>
      <c r="AI673" t="s">
        <v>34</v>
      </c>
    </row>
    <row r="674" spans="1:35" x14ac:dyDescent="0.3">
      <c r="A674" s="1">
        <v>45308.347800925927</v>
      </c>
      <c r="B674">
        <v>5</v>
      </c>
      <c r="C674">
        <v>1</v>
      </c>
      <c r="D674" t="s">
        <v>26</v>
      </c>
      <c r="E674" t="s">
        <v>764</v>
      </c>
      <c r="F674" t="s">
        <v>765</v>
      </c>
      <c r="G674" t="s">
        <v>41</v>
      </c>
      <c r="H674">
        <f>---0--2629</f>
        <v>2629</v>
      </c>
      <c r="I674">
        <v>0</v>
      </c>
      <c r="J674" t="s">
        <v>42</v>
      </c>
      <c r="K674" t="s">
        <v>43</v>
      </c>
      <c r="L674" t="s">
        <v>44</v>
      </c>
      <c r="M674" t="s">
        <v>764</v>
      </c>
      <c r="N674" t="s">
        <v>765</v>
      </c>
      <c r="P674" t="s">
        <v>33</v>
      </c>
      <c r="Q674" t="s">
        <v>34</v>
      </c>
      <c r="S674" t="s">
        <v>33</v>
      </c>
      <c r="T674" t="s">
        <v>34</v>
      </c>
      <c r="V674" t="s">
        <v>33</v>
      </c>
      <c r="W674" t="s">
        <v>34</v>
      </c>
      <c r="Y674" t="s">
        <v>33</v>
      </c>
      <c r="Z674" t="s">
        <v>34</v>
      </c>
      <c r="AA674" t="s">
        <v>1971</v>
      </c>
      <c r="AB674" t="s">
        <v>36</v>
      </c>
      <c r="AC674">
        <v>663136</v>
      </c>
      <c r="AD674" t="s">
        <v>932</v>
      </c>
      <c r="AE674" t="s">
        <v>765</v>
      </c>
      <c r="AF674">
        <v>870021815</v>
      </c>
      <c r="AG674">
        <v>1297947</v>
      </c>
      <c r="AH674" t="s">
        <v>38</v>
      </c>
      <c r="AI674" t="s">
        <v>34</v>
      </c>
    </row>
    <row r="675" spans="1:35" x14ac:dyDescent="0.3">
      <c r="A675" s="1">
        <v>45308.34847222222</v>
      </c>
      <c r="B675">
        <v>8</v>
      </c>
      <c r="C675">
        <v>1</v>
      </c>
      <c r="D675" t="s">
        <v>26</v>
      </c>
      <c r="E675" t="s">
        <v>764</v>
      </c>
      <c r="F675" t="s">
        <v>765</v>
      </c>
      <c r="G675" t="s">
        <v>41</v>
      </c>
      <c r="H675">
        <v>1</v>
      </c>
      <c r="I675">
        <v>0</v>
      </c>
      <c r="J675" t="s">
        <v>1125</v>
      </c>
      <c r="K675" t="s">
        <v>31</v>
      </c>
      <c r="L675" t="s">
        <v>44</v>
      </c>
      <c r="M675" t="s">
        <v>764</v>
      </c>
      <c r="N675" t="s">
        <v>765</v>
      </c>
      <c r="P675" t="s">
        <v>33</v>
      </c>
      <c r="Q675" t="s">
        <v>34</v>
      </c>
      <c r="S675" t="s">
        <v>33</v>
      </c>
      <c r="T675" t="s">
        <v>34</v>
      </c>
      <c r="V675" t="s">
        <v>33</v>
      </c>
      <c r="W675" t="s">
        <v>34</v>
      </c>
      <c r="Y675" t="s">
        <v>33</v>
      </c>
      <c r="Z675" t="s">
        <v>34</v>
      </c>
      <c r="AA675" t="s">
        <v>1082</v>
      </c>
      <c r="AB675" t="s">
        <v>36</v>
      </c>
      <c r="AC675">
        <v>11720352</v>
      </c>
      <c r="AD675" t="s">
        <v>607</v>
      </c>
      <c r="AE675" t="s">
        <v>765</v>
      </c>
      <c r="AF675">
        <v>85671469</v>
      </c>
      <c r="AG675">
        <v>1297948</v>
      </c>
      <c r="AH675" t="s">
        <v>38</v>
      </c>
      <c r="AI675" t="s">
        <v>34</v>
      </c>
    </row>
    <row r="676" spans="1:35" x14ac:dyDescent="0.3">
      <c r="A676" s="1">
        <v>45308.351041666669</v>
      </c>
      <c r="B676">
        <v>8</v>
      </c>
      <c r="C676">
        <v>1</v>
      </c>
      <c r="D676" t="s">
        <v>26</v>
      </c>
      <c r="E676" t="s">
        <v>1980</v>
      </c>
      <c r="F676" t="s">
        <v>1981</v>
      </c>
      <c r="G676" t="s">
        <v>41</v>
      </c>
      <c r="H676">
        <f>---0--5908</f>
        <v>5908</v>
      </c>
      <c r="I676">
        <v>0</v>
      </c>
      <c r="J676" t="s">
        <v>42</v>
      </c>
      <c r="K676" t="s">
        <v>43</v>
      </c>
      <c r="L676" t="s">
        <v>44</v>
      </c>
      <c r="M676" t="s">
        <v>1980</v>
      </c>
      <c r="N676" t="s">
        <v>1981</v>
      </c>
      <c r="P676" t="s">
        <v>33</v>
      </c>
      <c r="Q676" t="s">
        <v>34</v>
      </c>
      <c r="S676" t="s">
        <v>33</v>
      </c>
      <c r="T676" t="s">
        <v>34</v>
      </c>
      <c r="V676" t="s">
        <v>33</v>
      </c>
      <c r="W676" t="s">
        <v>34</v>
      </c>
      <c r="Y676" t="s">
        <v>33</v>
      </c>
      <c r="Z676" t="s">
        <v>34</v>
      </c>
      <c r="AA676" t="s">
        <v>1982</v>
      </c>
      <c r="AB676" t="s">
        <v>36</v>
      </c>
      <c r="AC676">
        <v>79702504</v>
      </c>
      <c r="AD676" t="s">
        <v>108</v>
      </c>
      <c r="AE676" t="s">
        <v>1981</v>
      </c>
      <c r="AF676">
        <v>795990586</v>
      </c>
      <c r="AG676">
        <v>1297949</v>
      </c>
      <c r="AH676" t="s">
        <v>38</v>
      </c>
      <c r="AI676" t="s">
        <v>34</v>
      </c>
    </row>
    <row r="677" spans="1:35" x14ac:dyDescent="0.3">
      <c r="A677" s="1">
        <v>45308.351863425924</v>
      </c>
      <c r="B677">
        <v>5</v>
      </c>
      <c r="C677">
        <v>1</v>
      </c>
      <c r="D677" t="s">
        <v>26</v>
      </c>
      <c r="E677" t="s">
        <v>1983</v>
      </c>
      <c r="F677" t="s">
        <v>1984</v>
      </c>
      <c r="G677" t="s">
        <v>131</v>
      </c>
      <c r="H677" t="s">
        <v>677</v>
      </c>
      <c r="I677">
        <v>0</v>
      </c>
      <c r="K677" t="s">
        <v>31</v>
      </c>
      <c r="L677" t="s">
        <v>32</v>
      </c>
      <c r="M677" t="s">
        <v>1983</v>
      </c>
      <c r="N677" t="s">
        <v>1984</v>
      </c>
      <c r="P677" t="s">
        <v>33</v>
      </c>
      <c r="Q677" t="s">
        <v>34</v>
      </c>
      <c r="S677" t="s">
        <v>33</v>
      </c>
      <c r="T677" t="s">
        <v>34</v>
      </c>
      <c r="V677" t="s">
        <v>33</v>
      </c>
      <c r="W677" t="s">
        <v>34</v>
      </c>
      <c r="Y677" t="s">
        <v>33</v>
      </c>
      <c r="Z677" t="s">
        <v>34</v>
      </c>
      <c r="AA677" t="s">
        <v>35</v>
      </c>
      <c r="AB677" t="s">
        <v>36</v>
      </c>
      <c r="AC677">
        <v>11745113</v>
      </c>
      <c r="AD677" t="s">
        <v>37</v>
      </c>
      <c r="AE677" t="s">
        <v>1984</v>
      </c>
      <c r="AF677">
        <v>85671469</v>
      </c>
      <c r="AG677">
        <v>1297950</v>
      </c>
      <c r="AH677" t="s">
        <v>38</v>
      </c>
      <c r="AI677" t="s">
        <v>34</v>
      </c>
    </row>
    <row r="678" spans="1:35" x14ac:dyDescent="0.3">
      <c r="A678" s="1">
        <v>45308.354016203702</v>
      </c>
      <c r="B678">
        <v>7</v>
      </c>
      <c r="C678">
        <v>1</v>
      </c>
      <c r="D678" t="s">
        <v>26</v>
      </c>
      <c r="E678" t="s">
        <v>1985</v>
      </c>
      <c r="F678" t="s">
        <v>1986</v>
      </c>
      <c r="G678" t="s">
        <v>41</v>
      </c>
      <c r="H678">
        <f>---0--8436</f>
        <v>8436</v>
      </c>
      <c r="I678">
        <v>0</v>
      </c>
      <c r="J678" t="s">
        <v>42</v>
      </c>
      <c r="K678" t="s">
        <v>43</v>
      </c>
      <c r="L678" t="s">
        <v>44</v>
      </c>
      <c r="M678" t="s">
        <v>1985</v>
      </c>
      <c r="N678" t="s">
        <v>1986</v>
      </c>
      <c r="P678" t="s">
        <v>33</v>
      </c>
      <c r="Q678" t="s">
        <v>34</v>
      </c>
      <c r="S678" t="s">
        <v>33</v>
      </c>
      <c r="T678" t="s">
        <v>34</v>
      </c>
      <c r="V678" t="s">
        <v>33</v>
      </c>
      <c r="W678" t="s">
        <v>34</v>
      </c>
      <c r="Y678" t="s">
        <v>33</v>
      </c>
      <c r="Z678" t="s">
        <v>34</v>
      </c>
      <c r="AA678" t="s">
        <v>666</v>
      </c>
      <c r="AB678" t="s">
        <v>36</v>
      </c>
      <c r="AC678">
        <v>11772847</v>
      </c>
      <c r="AD678" t="s">
        <v>138</v>
      </c>
      <c r="AE678" t="s">
        <v>1986</v>
      </c>
      <c r="AF678">
        <v>85671469</v>
      </c>
      <c r="AG678">
        <v>1297951</v>
      </c>
      <c r="AH678" t="s">
        <v>1220</v>
      </c>
      <c r="AI678" t="s">
        <v>34</v>
      </c>
    </row>
    <row r="679" spans="1:35" x14ac:dyDescent="0.3">
      <c r="A679" s="1">
        <v>45308.354942129627</v>
      </c>
      <c r="B679">
        <v>4</v>
      </c>
      <c r="C679">
        <v>1</v>
      </c>
      <c r="D679" t="s">
        <v>26</v>
      </c>
      <c r="E679" t="s">
        <v>113</v>
      </c>
      <c r="F679" t="s">
        <v>114</v>
      </c>
      <c r="G679" t="s">
        <v>41</v>
      </c>
      <c r="H679">
        <f>---0--5794</f>
        <v>5794</v>
      </c>
      <c r="I679">
        <v>0</v>
      </c>
      <c r="J679" t="s">
        <v>42</v>
      </c>
      <c r="K679" t="s">
        <v>43</v>
      </c>
      <c r="L679" t="s">
        <v>44</v>
      </c>
      <c r="M679" t="s">
        <v>113</v>
      </c>
      <c r="N679" t="s">
        <v>114</v>
      </c>
      <c r="P679" t="s">
        <v>33</v>
      </c>
      <c r="Q679" t="s">
        <v>34</v>
      </c>
      <c r="S679" t="s">
        <v>33</v>
      </c>
      <c r="T679" t="s">
        <v>34</v>
      </c>
      <c r="V679" t="s">
        <v>33</v>
      </c>
      <c r="W679" t="s">
        <v>34</v>
      </c>
      <c r="Y679" t="s">
        <v>33</v>
      </c>
      <c r="Z679" t="s">
        <v>34</v>
      </c>
      <c r="AA679" t="s">
        <v>948</v>
      </c>
      <c r="AB679" t="s">
        <v>36</v>
      </c>
      <c r="AC679">
        <v>11777717</v>
      </c>
      <c r="AD679" t="s">
        <v>949</v>
      </c>
      <c r="AE679" t="s">
        <v>114</v>
      </c>
      <c r="AF679">
        <v>85671469</v>
      </c>
      <c r="AG679">
        <v>1297952</v>
      </c>
      <c r="AH679" t="s">
        <v>38</v>
      </c>
      <c r="AI679" t="s">
        <v>34</v>
      </c>
    </row>
    <row r="680" spans="1:35" x14ac:dyDescent="0.3">
      <c r="A680" s="1">
        <v>45308.361875000002</v>
      </c>
      <c r="B680">
        <v>5</v>
      </c>
      <c r="C680">
        <v>1</v>
      </c>
      <c r="D680" t="s">
        <v>26</v>
      </c>
      <c r="E680" t="s">
        <v>1987</v>
      </c>
      <c r="F680" t="s">
        <v>1988</v>
      </c>
      <c r="G680" t="s">
        <v>131</v>
      </c>
      <c r="H680" t="s">
        <v>194</v>
      </c>
      <c r="I680">
        <v>0</v>
      </c>
      <c r="K680" t="s">
        <v>31</v>
      </c>
      <c r="L680" t="s">
        <v>32</v>
      </c>
      <c r="M680" t="s">
        <v>1987</v>
      </c>
      <c r="N680" t="s">
        <v>1988</v>
      </c>
      <c r="P680" t="s">
        <v>33</v>
      </c>
      <c r="Q680" t="s">
        <v>34</v>
      </c>
      <c r="S680" t="s">
        <v>33</v>
      </c>
      <c r="T680" t="s">
        <v>34</v>
      </c>
      <c r="V680" t="s">
        <v>33</v>
      </c>
      <c r="W680" t="s">
        <v>34</v>
      </c>
      <c r="Y680" t="s">
        <v>33</v>
      </c>
      <c r="Z680" t="s">
        <v>34</v>
      </c>
      <c r="AA680" t="s">
        <v>35</v>
      </c>
      <c r="AB680" t="s">
        <v>36</v>
      </c>
      <c r="AC680">
        <v>11856075</v>
      </c>
      <c r="AD680" t="s">
        <v>37</v>
      </c>
      <c r="AE680" t="s">
        <v>1988</v>
      </c>
      <c r="AF680">
        <v>85671469</v>
      </c>
      <c r="AG680">
        <v>1297953</v>
      </c>
      <c r="AH680" t="s">
        <v>243</v>
      </c>
      <c r="AI680" t="s">
        <v>34</v>
      </c>
    </row>
    <row r="681" spans="1:35" x14ac:dyDescent="0.3">
      <c r="A681" s="1">
        <v>45308.362650462965</v>
      </c>
      <c r="B681">
        <v>8</v>
      </c>
      <c r="C681">
        <v>1</v>
      </c>
      <c r="D681" t="s">
        <v>26</v>
      </c>
      <c r="E681" t="s">
        <v>764</v>
      </c>
      <c r="F681" t="s">
        <v>765</v>
      </c>
      <c r="G681" t="s">
        <v>41</v>
      </c>
      <c r="H681">
        <f>---0--2142</f>
        <v>2142</v>
      </c>
      <c r="I681">
        <v>0</v>
      </c>
      <c r="J681" t="s">
        <v>42</v>
      </c>
      <c r="K681" t="s">
        <v>43</v>
      </c>
      <c r="L681" t="s">
        <v>44</v>
      </c>
      <c r="M681" t="s">
        <v>764</v>
      </c>
      <c r="N681" t="s">
        <v>765</v>
      </c>
      <c r="P681" t="s">
        <v>33</v>
      </c>
      <c r="Q681" t="s">
        <v>34</v>
      </c>
      <c r="S681" t="s">
        <v>33</v>
      </c>
      <c r="T681" t="s">
        <v>34</v>
      </c>
      <c r="V681" t="s">
        <v>33</v>
      </c>
      <c r="W681" t="s">
        <v>34</v>
      </c>
      <c r="Y681" t="s">
        <v>33</v>
      </c>
      <c r="Z681" t="s">
        <v>34</v>
      </c>
      <c r="AA681" t="s">
        <v>1989</v>
      </c>
      <c r="AB681" t="s">
        <v>36</v>
      </c>
      <c r="AC681">
        <v>79772979</v>
      </c>
      <c r="AD681" t="s">
        <v>1990</v>
      </c>
      <c r="AE681" t="s">
        <v>765</v>
      </c>
      <c r="AF681">
        <v>795990586</v>
      </c>
      <c r="AG681">
        <v>1297954</v>
      </c>
      <c r="AH681" t="s">
        <v>38</v>
      </c>
      <c r="AI681" t="s">
        <v>34</v>
      </c>
    </row>
    <row r="682" spans="1:35" x14ac:dyDescent="0.3">
      <c r="A682" s="1">
        <v>45308.365416666667</v>
      </c>
      <c r="B682">
        <v>8</v>
      </c>
      <c r="C682">
        <v>1</v>
      </c>
      <c r="D682" t="s">
        <v>26</v>
      </c>
      <c r="E682" t="s">
        <v>1991</v>
      </c>
      <c r="F682" t="s">
        <v>1992</v>
      </c>
      <c r="G682" t="s">
        <v>90</v>
      </c>
      <c r="H682" t="s">
        <v>719</v>
      </c>
      <c r="I682">
        <v>0</v>
      </c>
      <c r="K682" t="s">
        <v>31</v>
      </c>
      <c r="L682" t="s">
        <v>32</v>
      </c>
      <c r="M682" t="s">
        <v>1991</v>
      </c>
      <c r="N682" t="s">
        <v>1992</v>
      </c>
      <c r="P682" t="s">
        <v>33</v>
      </c>
      <c r="Q682" t="s">
        <v>34</v>
      </c>
      <c r="S682" t="s">
        <v>33</v>
      </c>
      <c r="T682" t="s">
        <v>34</v>
      </c>
      <c r="V682" t="s">
        <v>33</v>
      </c>
      <c r="W682" t="s">
        <v>34</v>
      </c>
      <c r="Y682" t="s">
        <v>33</v>
      </c>
      <c r="Z682" t="s">
        <v>34</v>
      </c>
      <c r="AA682" t="s">
        <v>92</v>
      </c>
      <c r="AB682" t="s">
        <v>36</v>
      </c>
      <c r="AC682">
        <v>37313484</v>
      </c>
      <c r="AD682" t="s">
        <v>93</v>
      </c>
      <c r="AE682" t="s">
        <v>1992</v>
      </c>
      <c r="AF682">
        <v>9978044714</v>
      </c>
      <c r="AG682">
        <v>1297955</v>
      </c>
      <c r="AH682" t="s">
        <v>213</v>
      </c>
      <c r="AI682" t="s">
        <v>34</v>
      </c>
    </row>
    <row r="683" spans="1:35" x14ac:dyDescent="0.3">
      <c r="A683" s="1">
        <v>45308.375243055554</v>
      </c>
      <c r="B683">
        <v>6</v>
      </c>
      <c r="C683">
        <v>2</v>
      </c>
      <c r="D683" t="s">
        <v>26</v>
      </c>
      <c r="E683" t="s">
        <v>1993</v>
      </c>
      <c r="F683" t="s">
        <v>1994</v>
      </c>
      <c r="G683" t="s">
        <v>41</v>
      </c>
      <c r="H683">
        <f>---0--5093</f>
        <v>5093</v>
      </c>
      <c r="I683">
        <v>0</v>
      </c>
      <c r="J683" t="s">
        <v>42</v>
      </c>
      <c r="K683" t="s">
        <v>43</v>
      </c>
      <c r="L683" t="s">
        <v>44</v>
      </c>
      <c r="M683" t="s">
        <v>1993</v>
      </c>
      <c r="N683" t="s">
        <v>1994</v>
      </c>
      <c r="P683" t="s">
        <v>33</v>
      </c>
      <c r="Q683" t="s">
        <v>34</v>
      </c>
      <c r="S683" t="s">
        <v>33</v>
      </c>
      <c r="T683" t="s">
        <v>34</v>
      </c>
      <c r="V683" t="s">
        <v>33</v>
      </c>
      <c r="W683" t="s">
        <v>34</v>
      </c>
      <c r="Y683" t="s">
        <v>33</v>
      </c>
      <c r="Z683" t="s">
        <v>34</v>
      </c>
      <c r="AA683" t="s">
        <v>703</v>
      </c>
      <c r="AB683" t="s">
        <v>36</v>
      </c>
      <c r="AC683">
        <v>79845714</v>
      </c>
      <c r="AD683" t="s">
        <v>108</v>
      </c>
      <c r="AE683" t="s">
        <v>1994</v>
      </c>
      <c r="AF683">
        <v>795990586</v>
      </c>
      <c r="AG683">
        <v>1297956</v>
      </c>
      <c r="AH683" t="s">
        <v>185</v>
      </c>
      <c r="AI683" t="s">
        <v>34</v>
      </c>
    </row>
    <row r="684" spans="1:35" x14ac:dyDescent="0.3">
      <c r="A684" s="1">
        <v>45308.375543981485</v>
      </c>
      <c r="B684">
        <v>8</v>
      </c>
      <c r="C684">
        <v>1</v>
      </c>
      <c r="D684" t="s">
        <v>26</v>
      </c>
      <c r="E684" t="s">
        <v>1995</v>
      </c>
      <c r="F684" t="s">
        <v>1996</v>
      </c>
      <c r="G684" t="s">
        <v>142</v>
      </c>
      <c r="H684" t="s">
        <v>149</v>
      </c>
      <c r="I684">
        <v>0</v>
      </c>
      <c r="K684" t="s">
        <v>31</v>
      </c>
      <c r="L684" t="s">
        <v>32</v>
      </c>
      <c r="M684" t="s">
        <v>1995</v>
      </c>
      <c r="N684" t="s">
        <v>1996</v>
      </c>
      <c r="P684" t="s">
        <v>33</v>
      </c>
      <c r="Q684" t="s">
        <v>34</v>
      </c>
      <c r="S684" t="s">
        <v>33</v>
      </c>
      <c r="T684" t="s">
        <v>34</v>
      </c>
      <c r="V684" t="s">
        <v>33</v>
      </c>
      <c r="W684" t="s">
        <v>34</v>
      </c>
      <c r="Y684" t="s">
        <v>33</v>
      </c>
      <c r="Z684" t="s">
        <v>34</v>
      </c>
      <c r="AA684" t="s">
        <v>35</v>
      </c>
      <c r="AB684" t="s">
        <v>36</v>
      </c>
      <c r="AC684">
        <v>12006272</v>
      </c>
      <c r="AD684" t="s">
        <v>37</v>
      </c>
      <c r="AE684" t="s">
        <v>1996</v>
      </c>
      <c r="AF684">
        <v>85671469</v>
      </c>
      <c r="AG684">
        <v>1297957</v>
      </c>
      <c r="AH684" t="s">
        <v>744</v>
      </c>
      <c r="AI684" t="s">
        <v>34</v>
      </c>
    </row>
    <row r="685" spans="1:35" x14ac:dyDescent="0.3">
      <c r="A685" s="1">
        <v>45308.376666666663</v>
      </c>
      <c r="B685">
        <v>7</v>
      </c>
      <c r="C685">
        <v>1</v>
      </c>
      <c r="D685" t="s">
        <v>26</v>
      </c>
      <c r="E685" t="s">
        <v>1997</v>
      </c>
      <c r="F685" t="s">
        <v>1998</v>
      </c>
      <c r="G685" t="s">
        <v>142</v>
      </c>
      <c r="H685" t="s">
        <v>722</v>
      </c>
      <c r="I685">
        <v>0</v>
      </c>
      <c r="K685" t="s">
        <v>31</v>
      </c>
      <c r="L685" t="s">
        <v>32</v>
      </c>
      <c r="M685" t="s">
        <v>1997</v>
      </c>
      <c r="N685" t="s">
        <v>1998</v>
      </c>
      <c r="P685" t="s">
        <v>33</v>
      </c>
      <c r="Q685" t="s">
        <v>34</v>
      </c>
      <c r="S685" t="s">
        <v>33</v>
      </c>
      <c r="T685" t="s">
        <v>34</v>
      </c>
      <c r="V685" t="s">
        <v>33</v>
      </c>
      <c r="W685" t="s">
        <v>34</v>
      </c>
      <c r="Y685" t="s">
        <v>33</v>
      </c>
      <c r="Z685" t="s">
        <v>34</v>
      </c>
      <c r="AA685" t="s">
        <v>35</v>
      </c>
      <c r="AB685" t="s">
        <v>36</v>
      </c>
      <c r="AC685">
        <v>12023423</v>
      </c>
      <c r="AD685" t="s">
        <v>37</v>
      </c>
      <c r="AE685" t="s">
        <v>1998</v>
      </c>
      <c r="AF685">
        <v>85671469</v>
      </c>
      <c r="AG685">
        <v>1297958</v>
      </c>
      <c r="AH685" t="s">
        <v>497</v>
      </c>
      <c r="AI685" t="s">
        <v>34</v>
      </c>
    </row>
    <row r="686" spans="1:35" x14ac:dyDescent="0.3">
      <c r="A686" s="1">
        <v>45308.377511574072</v>
      </c>
      <c r="B686">
        <v>5</v>
      </c>
      <c r="C686">
        <v>2</v>
      </c>
      <c r="D686" t="s">
        <v>26</v>
      </c>
      <c r="E686" t="s">
        <v>1999</v>
      </c>
      <c r="F686" t="s">
        <v>2000</v>
      </c>
      <c r="G686" t="s">
        <v>142</v>
      </c>
      <c r="H686" t="s">
        <v>725</v>
      </c>
      <c r="I686">
        <v>0</v>
      </c>
      <c r="K686" t="s">
        <v>31</v>
      </c>
      <c r="L686" t="s">
        <v>32</v>
      </c>
      <c r="M686" t="s">
        <v>1999</v>
      </c>
      <c r="N686" t="s">
        <v>2000</v>
      </c>
      <c r="P686" t="s">
        <v>33</v>
      </c>
      <c r="Q686" t="s">
        <v>34</v>
      </c>
      <c r="S686" t="s">
        <v>33</v>
      </c>
      <c r="T686" t="s">
        <v>34</v>
      </c>
      <c r="V686" t="s">
        <v>33</v>
      </c>
      <c r="W686" t="s">
        <v>34</v>
      </c>
      <c r="Y686" t="s">
        <v>33</v>
      </c>
      <c r="Z686" t="s">
        <v>34</v>
      </c>
      <c r="AA686" t="s">
        <v>35</v>
      </c>
      <c r="AB686" t="s">
        <v>36</v>
      </c>
      <c r="AC686">
        <v>12033373</v>
      </c>
      <c r="AD686" t="s">
        <v>37</v>
      </c>
      <c r="AE686" t="s">
        <v>2000</v>
      </c>
      <c r="AF686">
        <v>85671469</v>
      </c>
      <c r="AG686">
        <v>1297959</v>
      </c>
      <c r="AH686" t="s">
        <v>343</v>
      </c>
      <c r="AI686" t="s">
        <v>34</v>
      </c>
    </row>
    <row r="687" spans="1:35" x14ac:dyDescent="0.3">
      <c r="A687" s="1">
        <v>45308.378368055557</v>
      </c>
      <c r="B687">
        <v>6</v>
      </c>
      <c r="C687">
        <v>2</v>
      </c>
      <c r="D687" t="s">
        <v>26</v>
      </c>
      <c r="E687" t="s">
        <v>2001</v>
      </c>
      <c r="F687" t="s">
        <v>2002</v>
      </c>
      <c r="G687" t="s">
        <v>142</v>
      </c>
      <c r="H687" t="s">
        <v>644</v>
      </c>
      <c r="I687">
        <v>0</v>
      </c>
      <c r="K687" t="s">
        <v>31</v>
      </c>
      <c r="L687" t="s">
        <v>32</v>
      </c>
      <c r="M687" t="s">
        <v>2001</v>
      </c>
      <c r="N687" t="s">
        <v>2002</v>
      </c>
      <c r="P687" t="s">
        <v>33</v>
      </c>
      <c r="Q687" t="s">
        <v>34</v>
      </c>
      <c r="S687" t="s">
        <v>33</v>
      </c>
      <c r="T687" t="s">
        <v>34</v>
      </c>
      <c r="V687" t="s">
        <v>33</v>
      </c>
      <c r="W687" t="s">
        <v>34</v>
      </c>
      <c r="Y687" t="s">
        <v>33</v>
      </c>
      <c r="Z687" t="s">
        <v>34</v>
      </c>
      <c r="AA687" t="s">
        <v>35</v>
      </c>
      <c r="AB687" t="s">
        <v>36</v>
      </c>
      <c r="AC687">
        <v>12044122</v>
      </c>
      <c r="AD687" t="s">
        <v>37</v>
      </c>
      <c r="AE687" t="s">
        <v>2002</v>
      </c>
      <c r="AF687">
        <v>85671469</v>
      </c>
      <c r="AG687">
        <v>1297960</v>
      </c>
      <c r="AH687" t="s">
        <v>38</v>
      </c>
      <c r="AI687" t="s">
        <v>34</v>
      </c>
    </row>
    <row r="688" spans="1:35" x14ac:dyDescent="0.3">
      <c r="A688" s="1">
        <v>45308.382974537039</v>
      </c>
      <c r="B688">
        <v>7</v>
      </c>
      <c r="C688">
        <v>1</v>
      </c>
      <c r="D688" t="s">
        <v>26</v>
      </c>
      <c r="E688" t="s">
        <v>2003</v>
      </c>
      <c r="F688" t="s">
        <v>2004</v>
      </c>
      <c r="G688" t="s">
        <v>41</v>
      </c>
      <c r="H688">
        <f>---0--6392</f>
        <v>6392</v>
      </c>
      <c r="I688">
        <v>0</v>
      </c>
      <c r="J688" t="s">
        <v>42</v>
      </c>
      <c r="K688" t="s">
        <v>43</v>
      </c>
      <c r="L688" t="s">
        <v>44</v>
      </c>
      <c r="M688" t="s">
        <v>2003</v>
      </c>
      <c r="N688" t="s">
        <v>2004</v>
      </c>
      <c r="P688" t="s">
        <v>33</v>
      </c>
      <c r="Q688" t="s">
        <v>34</v>
      </c>
      <c r="S688" t="s">
        <v>33</v>
      </c>
      <c r="T688" t="s">
        <v>34</v>
      </c>
      <c r="V688" t="s">
        <v>33</v>
      </c>
      <c r="W688" t="s">
        <v>34</v>
      </c>
      <c r="Y688" t="s">
        <v>33</v>
      </c>
      <c r="Z688" t="s">
        <v>34</v>
      </c>
      <c r="AA688" t="s">
        <v>632</v>
      </c>
      <c r="AB688" t="s">
        <v>36</v>
      </c>
      <c r="AC688">
        <v>79904545</v>
      </c>
      <c r="AD688" t="s">
        <v>46</v>
      </c>
      <c r="AE688" t="s">
        <v>2004</v>
      </c>
      <c r="AF688">
        <v>795990586</v>
      </c>
      <c r="AG688">
        <v>1297961</v>
      </c>
      <c r="AH688" t="s">
        <v>38</v>
      </c>
      <c r="AI688" t="s">
        <v>34</v>
      </c>
    </row>
    <row r="689" spans="1:35" x14ac:dyDescent="0.3">
      <c r="A689" s="1">
        <v>45308.384768518517</v>
      </c>
      <c r="B689">
        <v>8</v>
      </c>
      <c r="C689">
        <v>1</v>
      </c>
      <c r="D689" t="s">
        <v>26</v>
      </c>
      <c r="E689" t="s">
        <v>2005</v>
      </c>
      <c r="F689" t="s">
        <v>2006</v>
      </c>
      <c r="G689" t="s">
        <v>29</v>
      </c>
      <c r="H689" t="s">
        <v>1161</v>
      </c>
      <c r="I689">
        <v>0</v>
      </c>
      <c r="K689" t="s">
        <v>31</v>
      </c>
      <c r="L689" t="s">
        <v>32</v>
      </c>
      <c r="M689" t="s">
        <v>2005</v>
      </c>
      <c r="N689" t="s">
        <v>2006</v>
      </c>
      <c r="P689" t="s">
        <v>33</v>
      </c>
      <c r="Q689" t="s">
        <v>34</v>
      </c>
      <c r="S689" t="s">
        <v>33</v>
      </c>
      <c r="T689" t="s">
        <v>34</v>
      </c>
      <c r="V689" t="s">
        <v>33</v>
      </c>
      <c r="W689" t="s">
        <v>34</v>
      </c>
      <c r="Y689" t="s">
        <v>33</v>
      </c>
      <c r="Z689" t="s">
        <v>34</v>
      </c>
      <c r="AA689" t="s">
        <v>35</v>
      </c>
      <c r="AB689" t="s">
        <v>36</v>
      </c>
      <c r="AC689">
        <v>12127244</v>
      </c>
      <c r="AD689" t="s">
        <v>37</v>
      </c>
      <c r="AE689" t="s">
        <v>2006</v>
      </c>
      <c r="AF689">
        <v>85671469</v>
      </c>
      <c r="AG689">
        <v>1297962</v>
      </c>
      <c r="AH689" t="s">
        <v>38</v>
      </c>
      <c r="AI689" t="s">
        <v>34</v>
      </c>
    </row>
    <row r="690" spans="1:35" x14ac:dyDescent="0.3">
      <c r="A690" s="1">
        <v>45308.389062499999</v>
      </c>
      <c r="B690">
        <v>5</v>
      </c>
      <c r="C690">
        <v>2</v>
      </c>
      <c r="D690" t="s">
        <v>26</v>
      </c>
      <c r="E690" t="s">
        <v>2007</v>
      </c>
      <c r="F690" t="s">
        <v>2008</v>
      </c>
      <c r="G690" t="s">
        <v>142</v>
      </c>
      <c r="H690" t="s">
        <v>2009</v>
      </c>
      <c r="I690">
        <v>0</v>
      </c>
      <c r="K690" t="s">
        <v>31</v>
      </c>
      <c r="L690" t="s">
        <v>32</v>
      </c>
      <c r="M690" t="s">
        <v>2007</v>
      </c>
      <c r="N690" t="s">
        <v>2008</v>
      </c>
      <c r="P690" t="s">
        <v>33</v>
      </c>
      <c r="Q690" t="s">
        <v>34</v>
      </c>
      <c r="S690" t="s">
        <v>33</v>
      </c>
      <c r="T690" t="s">
        <v>34</v>
      </c>
      <c r="V690" t="s">
        <v>33</v>
      </c>
      <c r="W690" t="s">
        <v>34</v>
      </c>
      <c r="Y690" t="s">
        <v>33</v>
      </c>
      <c r="Z690" t="s">
        <v>34</v>
      </c>
      <c r="AA690" t="s">
        <v>35</v>
      </c>
      <c r="AB690" t="s">
        <v>36</v>
      </c>
      <c r="AC690">
        <v>12197074</v>
      </c>
      <c r="AD690" t="s">
        <v>37</v>
      </c>
      <c r="AE690" t="s">
        <v>2008</v>
      </c>
      <c r="AF690">
        <v>85671469</v>
      </c>
      <c r="AG690">
        <v>1297963</v>
      </c>
      <c r="AH690" t="s">
        <v>383</v>
      </c>
      <c r="AI690" t="s">
        <v>34</v>
      </c>
    </row>
    <row r="691" spans="1:35" x14ac:dyDescent="0.3">
      <c r="A691" s="1">
        <v>45308.389861111114</v>
      </c>
      <c r="B691">
        <v>6</v>
      </c>
      <c r="C691">
        <v>2</v>
      </c>
      <c r="D691" t="s">
        <v>26</v>
      </c>
      <c r="E691" t="s">
        <v>2010</v>
      </c>
      <c r="F691" t="s">
        <v>2011</v>
      </c>
      <c r="G691" t="s">
        <v>41</v>
      </c>
      <c r="H691">
        <f>---0--9350</f>
        <v>9350</v>
      </c>
      <c r="I691">
        <v>0</v>
      </c>
      <c r="J691" t="s">
        <v>42</v>
      </c>
      <c r="K691" t="s">
        <v>43</v>
      </c>
      <c r="L691" t="s">
        <v>44</v>
      </c>
      <c r="M691" t="s">
        <v>2010</v>
      </c>
      <c r="N691" t="s">
        <v>2011</v>
      </c>
      <c r="P691" t="s">
        <v>33</v>
      </c>
      <c r="Q691" t="s">
        <v>34</v>
      </c>
      <c r="S691" t="s">
        <v>33</v>
      </c>
      <c r="T691" t="s">
        <v>34</v>
      </c>
      <c r="V691" t="s">
        <v>33</v>
      </c>
      <c r="W691" t="s">
        <v>34</v>
      </c>
      <c r="Y691" t="s">
        <v>33</v>
      </c>
      <c r="Z691" t="s">
        <v>34</v>
      </c>
      <c r="AA691" t="s">
        <v>757</v>
      </c>
      <c r="AB691" t="s">
        <v>36</v>
      </c>
      <c r="AC691">
        <v>30021979</v>
      </c>
      <c r="AD691" t="s">
        <v>758</v>
      </c>
      <c r="AE691" t="s">
        <v>2011</v>
      </c>
      <c r="AF691">
        <v>76598102</v>
      </c>
      <c r="AG691">
        <v>1297964</v>
      </c>
      <c r="AH691" t="s">
        <v>2012</v>
      </c>
      <c r="AI691" t="s">
        <v>34</v>
      </c>
    </row>
    <row r="692" spans="1:35" x14ac:dyDescent="0.3">
      <c r="A692" s="1">
        <v>45308.392384259256</v>
      </c>
      <c r="B692">
        <v>5</v>
      </c>
      <c r="C692">
        <v>2</v>
      </c>
      <c r="D692" t="s">
        <v>26</v>
      </c>
      <c r="E692" t="s">
        <v>2013</v>
      </c>
      <c r="F692" t="s">
        <v>2014</v>
      </c>
      <c r="G692" t="s">
        <v>50</v>
      </c>
      <c r="H692" t="s">
        <v>713</v>
      </c>
      <c r="I692">
        <v>0</v>
      </c>
      <c r="K692" t="s">
        <v>31</v>
      </c>
      <c r="L692" t="s">
        <v>32</v>
      </c>
      <c r="M692" t="s">
        <v>2013</v>
      </c>
      <c r="N692" t="s">
        <v>2014</v>
      </c>
      <c r="P692" t="s">
        <v>33</v>
      </c>
      <c r="Q692" t="s">
        <v>34</v>
      </c>
      <c r="S692" t="s">
        <v>33</v>
      </c>
      <c r="T692" t="s">
        <v>34</v>
      </c>
      <c r="V692" t="s">
        <v>33</v>
      </c>
      <c r="W692" t="s">
        <v>34</v>
      </c>
      <c r="Y692" t="s">
        <v>33</v>
      </c>
      <c r="Z692" t="s">
        <v>34</v>
      </c>
      <c r="AA692" t="s">
        <v>35</v>
      </c>
      <c r="AB692" t="s">
        <v>36</v>
      </c>
      <c r="AC692">
        <v>12256798</v>
      </c>
      <c r="AD692" t="s">
        <v>37</v>
      </c>
      <c r="AE692" t="s">
        <v>2014</v>
      </c>
      <c r="AF692">
        <v>85671469</v>
      </c>
      <c r="AG692">
        <v>1297965</v>
      </c>
      <c r="AH692" t="s">
        <v>38</v>
      </c>
      <c r="AI692" t="s">
        <v>34</v>
      </c>
    </row>
    <row r="693" spans="1:35" x14ac:dyDescent="0.3">
      <c r="A693" s="1">
        <v>45308.39707175926</v>
      </c>
      <c r="B693">
        <v>8</v>
      </c>
      <c r="C693">
        <v>1</v>
      </c>
      <c r="D693" t="s">
        <v>26</v>
      </c>
      <c r="E693" t="s">
        <v>2015</v>
      </c>
      <c r="F693" t="s">
        <v>2016</v>
      </c>
      <c r="G693" t="s">
        <v>41</v>
      </c>
      <c r="H693">
        <f>---0--6151</f>
        <v>6151</v>
      </c>
      <c r="I693">
        <v>0</v>
      </c>
      <c r="J693" t="s">
        <v>42</v>
      </c>
      <c r="K693" t="s">
        <v>43</v>
      </c>
      <c r="L693" t="s">
        <v>44</v>
      </c>
      <c r="M693" t="s">
        <v>2015</v>
      </c>
      <c r="N693" t="s">
        <v>2016</v>
      </c>
      <c r="P693" t="s">
        <v>33</v>
      </c>
      <c r="Q693" t="s">
        <v>34</v>
      </c>
      <c r="S693" t="s">
        <v>33</v>
      </c>
      <c r="T693" t="s">
        <v>34</v>
      </c>
      <c r="V693" t="s">
        <v>33</v>
      </c>
      <c r="W693" t="s">
        <v>34</v>
      </c>
      <c r="Y693" t="s">
        <v>33</v>
      </c>
      <c r="Z693" t="s">
        <v>34</v>
      </c>
      <c r="AA693" t="s">
        <v>1041</v>
      </c>
      <c r="AB693" t="s">
        <v>36</v>
      </c>
      <c r="AC693">
        <v>482004</v>
      </c>
      <c r="AD693" t="s">
        <v>932</v>
      </c>
      <c r="AE693" t="s">
        <v>2016</v>
      </c>
      <c r="AF693">
        <v>870021815</v>
      </c>
      <c r="AG693">
        <v>1297966</v>
      </c>
      <c r="AH693" t="s">
        <v>38</v>
      </c>
      <c r="AI693" t="s">
        <v>34</v>
      </c>
    </row>
    <row r="694" spans="1:35" x14ac:dyDescent="0.3">
      <c r="A694" s="1">
        <v>45308.398622685185</v>
      </c>
      <c r="B694">
        <v>8</v>
      </c>
      <c r="C694">
        <v>1</v>
      </c>
      <c r="D694" t="s">
        <v>26</v>
      </c>
      <c r="E694" t="s">
        <v>2017</v>
      </c>
      <c r="F694" t="s">
        <v>2018</v>
      </c>
      <c r="G694" t="s">
        <v>73</v>
      </c>
      <c r="H694" t="s">
        <v>2019</v>
      </c>
      <c r="I694">
        <v>0</v>
      </c>
      <c r="J694" t="s">
        <v>2020</v>
      </c>
      <c r="K694" t="s">
        <v>31</v>
      </c>
      <c r="L694" t="s">
        <v>44</v>
      </c>
      <c r="M694" t="s">
        <v>2017</v>
      </c>
      <c r="N694" t="s">
        <v>2018</v>
      </c>
      <c r="P694" t="s">
        <v>33</v>
      </c>
      <c r="Q694" t="s">
        <v>34</v>
      </c>
      <c r="S694" t="s">
        <v>33</v>
      </c>
      <c r="T694" t="s">
        <v>34</v>
      </c>
      <c r="V694" t="s">
        <v>33</v>
      </c>
      <c r="W694" t="s">
        <v>34</v>
      </c>
      <c r="Y694" t="s">
        <v>33</v>
      </c>
      <c r="Z694" t="s">
        <v>34</v>
      </c>
      <c r="AA694" t="s">
        <v>137</v>
      </c>
      <c r="AB694" t="s">
        <v>36</v>
      </c>
      <c r="AC694">
        <v>12359332</v>
      </c>
      <c r="AD694" t="s">
        <v>138</v>
      </c>
      <c r="AE694" t="s">
        <v>2018</v>
      </c>
      <c r="AF694">
        <v>85671469</v>
      </c>
      <c r="AG694">
        <v>1297967</v>
      </c>
      <c r="AH694" t="s">
        <v>2021</v>
      </c>
      <c r="AI694" t="s">
        <v>34</v>
      </c>
    </row>
    <row r="695" spans="1:35" x14ac:dyDescent="0.3">
      <c r="A695" s="1">
        <v>45308.403055555558</v>
      </c>
      <c r="B695">
        <v>6</v>
      </c>
      <c r="C695">
        <v>2</v>
      </c>
      <c r="D695" t="s">
        <v>26</v>
      </c>
      <c r="E695" t="s">
        <v>2022</v>
      </c>
      <c r="F695" t="s">
        <v>2023</v>
      </c>
      <c r="G695" t="s">
        <v>747</v>
      </c>
      <c r="H695" t="s">
        <v>2024</v>
      </c>
      <c r="I695">
        <v>0</v>
      </c>
      <c r="K695" t="s">
        <v>31</v>
      </c>
      <c r="L695" t="s">
        <v>749</v>
      </c>
      <c r="M695" t="s">
        <v>2022</v>
      </c>
      <c r="N695" t="s">
        <v>2023</v>
      </c>
      <c r="P695" t="s">
        <v>33</v>
      </c>
      <c r="Q695" t="s">
        <v>34</v>
      </c>
      <c r="S695" t="s">
        <v>33</v>
      </c>
      <c r="T695" t="s">
        <v>34</v>
      </c>
      <c r="V695" t="s">
        <v>33</v>
      </c>
      <c r="W695" t="s">
        <v>34</v>
      </c>
      <c r="Y695" t="s">
        <v>33</v>
      </c>
      <c r="Z695" t="s">
        <v>34</v>
      </c>
      <c r="AB695" t="s">
        <v>36</v>
      </c>
      <c r="AE695" t="s">
        <v>34</v>
      </c>
      <c r="AG695">
        <v>1297968</v>
      </c>
      <c r="AH695" t="s">
        <v>38</v>
      </c>
      <c r="AI695" t="s">
        <v>34</v>
      </c>
    </row>
    <row r="696" spans="1:35" x14ac:dyDescent="0.3">
      <c r="A696" s="1">
        <v>45308.404085648152</v>
      </c>
      <c r="B696">
        <v>6</v>
      </c>
      <c r="C696">
        <v>2</v>
      </c>
      <c r="D696" t="s">
        <v>26</v>
      </c>
      <c r="E696" t="s">
        <v>2025</v>
      </c>
      <c r="F696" t="s">
        <v>2026</v>
      </c>
      <c r="G696" t="s">
        <v>772</v>
      </c>
      <c r="H696" t="s">
        <v>773</v>
      </c>
      <c r="I696">
        <v>0</v>
      </c>
      <c r="K696" t="s">
        <v>31</v>
      </c>
      <c r="L696" t="s">
        <v>749</v>
      </c>
      <c r="M696" t="s">
        <v>2025</v>
      </c>
      <c r="N696" t="s">
        <v>2026</v>
      </c>
      <c r="P696" t="s">
        <v>33</v>
      </c>
      <c r="Q696" t="s">
        <v>34</v>
      </c>
      <c r="S696" t="s">
        <v>33</v>
      </c>
      <c r="T696" t="s">
        <v>34</v>
      </c>
      <c r="V696" t="s">
        <v>33</v>
      </c>
      <c r="W696" t="s">
        <v>34</v>
      </c>
      <c r="Y696" t="s">
        <v>33</v>
      </c>
      <c r="Z696" t="s">
        <v>34</v>
      </c>
      <c r="AB696" t="s">
        <v>36</v>
      </c>
      <c r="AE696" t="s">
        <v>34</v>
      </c>
      <c r="AG696">
        <v>1297969</v>
      </c>
      <c r="AH696" t="s">
        <v>774</v>
      </c>
      <c r="AI696" t="s">
        <v>34</v>
      </c>
    </row>
    <row r="697" spans="1:35" x14ac:dyDescent="0.3">
      <c r="A697" s="1">
        <v>45308.405266203707</v>
      </c>
      <c r="B697">
        <v>5</v>
      </c>
      <c r="C697">
        <v>2</v>
      </c>
      <c r="D697" t="s">
        <v>26</v>
      </c>
      <c r="E697" t="s">
        <v>2027</v>
      </c>
      <c r="F697" t="s">
        <v>2028</v>
      </c>
      <c r="G697" t="s">
        <v>41</v>
      </c>
      <c r="H697">
        <f>---0--8142</f>
        <v>8142</v>
      </c>
      <c r="I697">
        <v>0</v>
      </c>
      <c r="J697" t="s">
        <v>42</v>
      </c>
      <c r="K697" t="s">
        <v>43</v>
      </c>
      <c r="L697" t="s">
        <v>44</v>
      </c>
      <c r="M697" t="s">
        <v>2027</v>
      </c>
      <c r="N697" t="s">
        <v>2028</v>
      </c>
      <c r="P697" t="s">
        <v>33</v>
      </c>
      <c r="Q697" t="s">
        <v>34</v>
      </c>
      <c r="S697" t="s">
        <v>33</v>
      </c>
      <c r="T697" t="s">
        <v>34</v>
      </c>
      <c r="V697" t="s">
        <v>33</v>
      </c>
      <c r="W697" t="s">
        <v>34</v>
      </c>
      <c r="Y697" t="s">
        <v>33</v>
      </c>
      <c r="Z697" t="s">
        <v>34</v>
      </c>
      <c r="AA697" t="s">
        <v>2029</v>
      </c>
      <c r="AB697" t="s">
        <v>36</v>
      </c>
      <c r="AC697">
        <v>65659517</v>
      </c>
      <c r="AD697" t="s">
        <v>882</v>
      </c>
      <c r="AE697" t="s">
        <v>2028</v>
      </c>
      <c r="AF697">
        <v>9978044714</v>
      </c>
      <c r="AG697">
        <v>1297970</v>
      </c>
      <c r="AH697" t="s">
        <v>38</v>
      </c>
      <c r="AI697" t="s">
        <v>34</v>
      </c>
    </row>
    <row r="698" spans="1:35" x14ac:dyDescent="0.3">
      <c r="A698" s="1">
        <v>45308.405763888892</v>
      </c>
      <c r="B698">
        <v>7</v>
      </c>
      <c r="C698">
        <v>1</v>
      </c>
      <c r="D698" t="s">
        <v>26</v>
      </c>
      <c r="E698" t="s">
        <v>113</v>
      </c>
      <c r="F698" t="s">
        <v>114</v>
      </c>
      <c r="G698" t="s">
        <v>41</v>
      </c>
      <c r="H698">
        <f>---0--3398</f>
        <v>3398</v>
      </c>
      <c r="I698">
        <v>0</v>
      </c>
      <c r="J698" t="s">
        <v>42</v>
      </c>
      <c r="K698" t="s">
        <v>43</v>
      </c>
      <c r="L698" t="s">
        <v>44</v>
      </c>
      <c r="M698" t="s">
        <v>113</v>
      </c>
      <c r="N698" t="s">
        <v>114</v>
      </c>
      <c r="P698" t="s">
        <v>33</v>
      </c>
      <c r="Q698" t="s">
        <v>34</v>
      </c>
      <c r="S698" t="s">
        <v>33</v>
      </c>
      <c r="T698" t="s">
        <v>34</v>
      </c>
      <c r="V698" t="s">
        <v>33</v>
      </c>
      <c r="W698" t="s">
        <v>34</v>
      </c>
      <c r="Y698" t="s">
        <v>33</v>
      </c>
      <c r="Z698" t="s">
        <v>34</v>
      </c>
      <c r="AA698" t="s">
        <v>1010</v>
      </c>
      <c r="AB698" t="s">
        <v>36</v>
      </c>
      <c r="AC698">
        <v>12483340</v>
      </c>
      <c r="AD698" t="s">
        <v>138</v>
      </c>
      <c r="AE698" t="s">
        <v>114</v>
      </c>
      <c r="AF698">
        <v>85671469</v>
      </c>
      <c r="AG698">
        <v>1297971</v>
      </c>
      <c r="AH698" t="s">
        <v>1186</v>
      </c>
      <c r="AI698" t="s">
        <v>34</v>
      </c>
    </row>
    <row r="699" spans="1:35" x14ac:dyDescent="0.3">
      <c r="A699" s="1">
        <v>45308.40724537037</v>
      </c>
      <c r="B699">
        <v>5</v>
      </c>
      <c r="C699">
        <v>2</v>
      </c>
      <c r="D699" t="s">
        <v>26</v>
      </c>
      <c r="E699" t="s">
        <v>2030</v>
      </c>
      <c r="F699" t="s">
        <v>2031</v>
      </c>
      <c r="G699" t="s">
        <v>73</v>
      </c>
      <c r="H699" t="s">
        <v>2032</v>
      </c>
      <c r="I699">
        <v>0</v>
      </c>
      <c r="J699" t="s">
        <v>2033</v>
      </c>
      <c r="K699" t="s">
        <v>31</v>
      </c>
      <c r="L699" t="s">
        <v>44</v>
      </c>
      <c r="M699" t="s">
        <v>2030</v>
      </c>
      <c r="N699" t="s">
        <v>2031</v>
      </c>
      <c r="P699" t="s">
        <v>33</v>
      </c>
      <c r="Q699" t="s">
        <v>34</v>
      </c>
      <c r="S699" t="s">
        <v>33</v>
      </c>
      <c r="T699" t="s">
        <v>34</v>
      </c>
      <c r="V699" t="s">
        <v>33</v>
      </c>
      <c r="W699" t="s">
        <v>34</v>
      </c>
      <c r="Y699" t="s">
        <v>33</v>
      </c>
      <c r="Z699" t="s">
        <v>34</v>
      </c>
      <c r="AA699" t="s">
        <v>137</v>
      </c>
      <c r="AB699" t="s">
        <v>36</v>
      </c>
      <c r="AC699">
        <v>12505810</v>
      </c>
      <c r="AD699" t="s">
        <v>138</v>
      </c>
      <c r="AE699" t="s">
        <v>2031</v>
      </c>
      <c r="AF699">
        <v>85671469</v>
      </c>
      <c r="AG699">
        <v>1297972</v>
      </c>
      <c r="AH699" t="s">
        <v>898</v>
      </c>
      <c r="AI699" t="s">
        <v>34</v>
      </c>
    </row>
    <row r="700" spans="1:35" x14ac:dyDescent="0.3">
      <c r="A700" s="1">
        <v>45308.408750000002</v>
      </c>
      <c r="B700">
        <v>8</v>
      </c>
      <c r="C700">
        <v>1</v>
      </c>
      <c r="D700" t="s">
        <v>26</v>
      </c>
      <c r="E700" t="s">
        <v>2034</v>
      </c>
      <c r="F700" t="s">
        <v>2035</v>
      </c>
      <c r="G700" t="s">
        <v>41</v>
      </c>
      <c r="H700">
        <f>---0--6878</f>
        <v>6878</v>
      </c>
      <c r="I700">
        <v>0</v>
      </c>
      <c r="J700" t="s">
        <v>42</v>
      </c>
      <c r="K700" t="s">
        <v>43</v>
      </c>
      <c r="L700" t="s">
        <v>44</v>
      </c>
      <c r="M700" t="s">
        <v>2034</v>
      </c>
      <c r="N700" t="s">
        <v>2035</v>
      </c>
      <c r="P700" t="s">
        <v>33</v>
      </c>
      <c r="Q700" t="s">
        <v>34</v>
      </c>
      <c r="S700" t="s">
        <v>33</v>
      </c>
      <c r="T700" t="s">
        <v>34</v>
      </c>
      <c r="V700" t="s">
        <v>33</v>
      </c>
      <c r="W700" t="s">
        <v>34</v>
      </c>
      <c r="Y700" t="s">
        <v>33</v>
      </c>
      <c r="Z700" t="s">
        <v>34</v>
      </c>
      <c r="AA700" t="s">
        <v>1140</v>
      </c>
      <c r="AB700" t="s">
        <v>36</v>
      </c>
      <c r="AC700">
        <v>30009368</v>
      </c>
      <c r="AD700" t="s">
        <v>663</v>
      </c>
      <c r="AE700" t="s">
        <v>2035</v>
      </c>
      <c r="AF700">
        <v>76598102</v>
      </c>
      <c r="AG700">
        <v>1297973</v>
      </c>
      <c r="AH700" t="s">
        <v>38</v>
      </c>
      <c r="AI700" t="s">
        <v>34</v>
      </c>
    </row>
    <row r="701" spans="1:35" x14ac:dyDescent="0.3">
      <c r="A701" s="1">
        <v>45308.409201388888</v>
      </c>
      <c r="B701">
        <v>7</v>
      </c>
      <c r="C701">
        <v>1</v>
      </c>
      <c r="D701" t="s">
        <v>26</v>
      </c>
      <c r="E701" t="s">
        <v>2036</v>
      </c>
      <c r="F701" t="s">
        <v>2037</v>
      </c>
      <c r="G701" t="s">
        <v>41</v>
      </c>
      <c r="H701">
        <f>---0--4263</f>
        <v>4263</v>
      </c>
      <c r="I701">
        <v>0</v>
      </c>
      <c r="J701" t="s">
        <v>42</v>
      </c>
      <c r="K701" t="s">
        <v>43</v>
      </c>
      <c r="L701" t="s">
        <v>44</v>
      </c>
      <c r="M701" t="s">
        <v>2036</v>
      </c>
      <c r="N701" t="s">
        <v>2037</v>
      </c>
      <c r="P701" t="s">
        <v>33</v>
      </c>
      <c r="Q701" t="s">
        <v>34</v>
      </c>
      <c r="S701" t="s">
        <v>33</v>
      </c>
      <c r="T701" t="s">
        <v>34</v>
      </c>
      <c r="V701" t="s">
        <v>33</v>
      </c>
      <c r="W701" t="s">
        <v>34</v>
      </c>
      <c r="Y701" t="s">
        <v>33</v>
      </c>
      <c r="Z701" t="s">
        <v>34</v>
      </c>
      <c r="AA701" t="s">
        <v>2038</v>
      </c>
      <c r="AB701" t="s">
        <v>36</v>
      </c>
      <c r="AC701">
        <v>70135575</v>
      </c>
      <c r="AD701" t="s">
        <v>120</v>
      </c>
      <c r="AE701" t="s">
        <v>2037</v>
      </c>
      <c r="AF701">
        <v>795990586</v>
      </c>
      <c r="AG701">
        <v>1297974</v>
      </c>
      <c r="AH701" t="s">
        <v>38</v>
      </c>
      <c r="AI701" t="s">
        <v>34</v>
      </c>
    </row>
    <row r="702" spans="1:35" x14ac:dyDescent="0.3">
      <c r="A702" s="1">
        <v>45308.411122685182</v>
      </c>
      <c r="B702">
        <v>5</v>
      </c>
      <c r="C702">
        <v>2</v>
      </c>
      <c r="D702" t="s">
        <v>26</v>
      </c>
      <c r="E702" t="s">
        <v>2039</v>
      </c>
      <c r="F702" t="s">
        <v>2040</v>
      </c>
      <c r="G702" t="s">
        <v>41</v>
      </c>
      <c r="H702">
        <f>---0--8083</f>
        <v>8083</v>
      </c>
      <c r="I702">
        <v>0</v>
      </c>
      <c r="J702" t="s">
        <v>42</v>
      </c>
      <c r="K702" t="s">
        <v>43</v>
      </c>
      <c r="L702" t="s">
        <v>44</v>
      </c>
      <c r="M702" t="s">
        <v>2039</v>
      </c>
      <c r="N702" t="s">
        <v>2040</v>
      </c>
      <c r="P702" t="s">
        <v>33</v>
      </c>
      <c r="Q702" t="s">
        <v>34</v>
      </c>
      <c r="S702" t="s">
        <v>33</v>
      </c>
      <c r="T702" t="s">
        <v>34</v>
      </c>
      <c r="V702" t="s">
        <v>33</v>
      </c>
      <c r="W702" t="s">
        <v>34</v>
      </c>
      <c r="Y702" t="s">
        <v>33</v>
      </c>
      <c r="Z702" t="s">
        <v>34</v>
      </c>
      <c r="AA702" t="s">
        <v>137</v>
      </c>
      <c r="AB702" t="s">
        <v>36</v>
      </c>
      <c r="AC702">
        <v>12572982</v>
      </c>
      <c r="AD702" t="s">
        <v>138</v>
      </c>
      <c r="AE702" t="s">
        <v>2040</v>
      </c>
      <c r="AF702">
        <v>85671469</v>
      </c>
      <c r="AG702">
        <v>1297975</v>
      </c>
      <c r="AH702" t="s">
        <v>2041</v>
      </c>
      <c r="AI702" t="s">
        <v>34</v>
      </c>
    </row>
    <row r="703" spans="1:35" x14ac:dyDescent="0.3">
      <c r="A703" s="1">
        <v>45308.411261574074</v>
      </c>
      <c r="B703">
        <v>8</v>
      </c>
      <c r="C703">
        <v>1</v>
      </c>
      <c r="D703" t="s">
        <v>26</v>
      </c>
      <c r="E703" t="s">
        <v>113</v>
      </c>
      <c r="F703" t="s">
        <v>114</v>
      </c>
      <c r="G703" t="s">
        <v>41</v>
      </c>
      <c r="H703">
        <f>---0--6642</f>
        <v>6642</v>
      </c>
      <c r="I703">
        <v>0</v>
      </c>
      <c r="J703" t="s">
        <v>42</v>
      </c>
      <c r="K703" t="s">
        <v>43</v>
      </c>
      <c r="L703" t="s">
        <v>44</v>
      </c>
      <c r="M703" t="s">
        <v>113</v>
      </c>
      <c r="N703" t="s">
        <v>114</v>
      </c>
      <c r="P703" t="s">
        <v>33</v>
      </c>
      <c r="Q703" t="s">
        <v>34</v>
      </c>
      <c r="S703" t="s">
        <v>33</v>
      </c>
      <c r="T703" t="s">
        <v>34</v>
      </c>
      <c r="V703" t="s">
        <v>33</v>
      </c>
      <c r="W703" t="s">
        <v>34</v>
      </c>
      <c r="Y703" t="s">
        <v>33</v>
      </c>
      <c r="Z703" t="s">
        <v>34</v>
      </c>
      <c r="AA703" t="s">
        <v>606</v>
      </c>
      <c r="AB703" t="s">
        <v>36</v>
      </c>
      <c r="AC703">
        <v>12581878</v>
      </c>
      <c r="AD703" t="s">
        <v>607</v>
      </c>
      <c r="AE703" t="s">
        <v>114</v>
      </c>
      <c r="AF703">
        <v>85671469</v>
      </c>
      <c r="AG703">
        <v>1297976</v>
      </c>
      <c r="AH703" t="s">
        <v>2042</v>
      </c>
      <c r="AI703" t="s">
        <v>34</v>
      </c>
    </row>
    <row r="704" spans="1:35" x14ac:dyDescent="0.3">
      <c r="A704" s="1">
        <v>45308.419722222221</v>
      </c>
      <c r="B704">
        <v>6</v>
      </c>
      <c r="C704">
        <v>2</v>
      </c>
      <c r="D704" t="s">
        <v>26</v>
      </c>
      <c r="E704" t="s">
        <v>2043</v>
      </c>
      <c r="F704" t="s">
        <v>2044</v>
      </c>
      <c r="G704" t="s">
        <v>2045</v>
      </c>
      <c r="H704" t="s">
        <v>2046</v>
      </c>
      <c r="I704">
        <v>0</v>
      </c>
      <c r="K704" t="s">
        <v>31</v>
      </c>
      <c r="L704" t="s">
        <v>749</v>
      </c>
      <c r="M704" t="s">
        <v>2043</v>
      </c>
      <c r="N704" t="s">
        <v>2044</v>
      </c>
      <c r="P704" t="s">
        <v>33</v>
      </c>
      <c r="Q704" t="s">
        <v>34</v>
      </c>
      <c r="S704" t="s">
        <v>33</v>
      </c>
      <c r="T704" t="s">
        <v>34</v>
      </c>
      <c r="V704" t="s">
        <v>33</v>
      </c>
      <c r="W704" t="s">
        <v>34</v>
      </c>
      <c r="Y704" t="s">
        <v>33</v>
      </c>
      <c r="Z704" t="s">
        <v>34</v>
      </c>
      <c r="AB704" t="s">
        <v>36</v>
      </c>
      <c r="AE704" t="s">
        <v>34</v>
      </c>
      <c r="AG704">
        <v>1297977</v>
      </c>
      <c r="AH704" t="s">
        <v>38</v>
      </c>
      <c r="AI704" t="s">
        <v>34</v>
      </c>
    </row>
    <row r="705" spans="1:35" x14ac:dyDescent="0.3">
      <c r="A705" s="1">
        <v>45308.42019675926</v>
      </c>
      <c r="B705">
        <v>8</v>
      </c>
      <c r="C705">
        <v>1</v>
      </c>
      <c r="D705" t="s">
        <v>26</v>
      </c>
      <c r="E705" t="s">
        <v>2047</v>
      </c>
      <c r="F705" t="s">
        <v>2048</v>
      </c>
      <c r="G705" t="s">
        <v>41</v>
      </c>
      <c r="H705">
        <f>---0--2016</f>
        <v>2016</v>
      </c>
      <c r="I705">
        <v>0</v>
      </c>
      <c r="J705" t="s">
        <v>42</v>
      </c>
      <c r="K705" t="s">
        <v>43</v>
      </c>
      <c r="L705" t="s">
        <v>44</v>
      </c>
      <c r="M705" t="s">
        <v>2047</v>
      </c>
      <c r="N705" t="s">
        <v>2048</v>
      </c>
      <c r="P705" t="s">
        <v>33</v>
      </c>
      <c r="Q705" t="s">
        <v>34</v>
      </c>
      <c r="S705" t="s">
        <v>33</v>
      </c>
      <c r="T705" t="s">
        <v>34</v>
      </c>
      <c r="V705" t="s">
        <v>33</v>
      </c>
      <c r="W705" t="s">
        <v>34</v>
      </c>
      <c r="Y705" t="s">
        <v>33</v>
      </c>
      <c r="Z705" t="s">
        <v>34</v>
      </c>
      <c r="AA705" t="s">
        <v>862</v>
      </c>
      <c r="AB705" t="s">
        <v>36</v>
      </c>
      <c r="AC705">
        <v>12731408</v>
      </c>
      <c r="AD705" t="s">
        <v>138</v>
      </c>
      <c r="AE705" t="s">
        <v>2048</v>
      </c>
      <c r="AF705">
        <v>85671469</v>
      </c>
      <c r="AG705">
        <v>1297978</v>
      </c>
      <c r="AH705" t="s">
        <v>38</v>
      </c>
      <c r="AI705" t="s">
        <v>34</v>
      </c>
    </row>
    <row r="706" spans="1:35" x14ac:dyDescent="0.3">
      <c r="A706" s="1">
        <v>45308.420277777775</v>
      </c>
      <c r="B706">
        <v>7</v>
      </c>
      <c r="C706">
        <v>1</v>
      </c>
      <c r="D706" t="s">
        <v>26</v>
      </c>
      <c r="E706" t="s">
        <v>2049</v>
      </c>
      <c r="F706" t="s">
        <v>2050</v>
      </c>
      <c r="G706" t="s">
        <v>41</v>
      </c>
      <c r="H706">
        <f>---0--353</f>
        <v>353</v>
      </c>
      <c r="I706">
        <v>0</v>
      </c>
      <c r="J706" t="s">
        <v>42</v>
      </c>
      <c r="K706" t="s">
        <v>43</v>
      </c>
      <c r="L706" t="s">
        <v>44</v>
      </c>
      <c r="M706" t="s">
        <v>2049</v>
      </c>
      <c r="N706" t="s">
        <v>2050</v>
      </c>
      <c r="P706" t="s">
        <v>33</v>
      </c>
      <c r="Q706" t="s">
        <v>34</v>
      </c>
      <c r="S706" t="s">
        <v>33</v>
      </c>
      <c r="T706" t="s">
        <v>34</v>
      </c>
      <c r="V706" t="s">
        <v>33</v>
      </c>
      <c r="W706" t="s">
        <v>34</v>
      </c>
      <c r="Y706" t="s">
        <v>33</v>
      </c>
      <c r="Z706" t="s">
        <v>34</v>
      </c>
      <c r="AA706" t="s">
        <v>975</v>
      </c>
      <c r="AB706" t="s">
        <v>36</v>
      </c>
      <c r="AC706">
        <v>70244319</v>
      </c>
      <c r="AD706" t="s">
        <v>46</v>
      </c>
      <c r="AE706" t="s">
        <v>2050</v>
      </c>
      <c r="AF706">
        <v>795990586</v>
      </c>
      <c r="AG706">
        <v>1297979</v>
      </c>
      <c r="AH706" t="s">
        <v>38</v>
      </c>
      <c r="AI706" t="s">
        <v>34</v>
      </c>
    </row>
    <row r="707" spans="1:35" x14ac:dyDescent="0.3">
      <c r="A707" s="1">
        <v>45308.420914351853</v>
      </c>
      <c r="B707">
        <v>3</v>
      </c>
      <c r="C707">
        <v>2</v>
      </c>
      <c r="D707" t="s">
        <v>26</v>
      </c>
      <c r="E707" t="s">
        <v>2051</v>
      </c>
      <c r="F707" t="s">
        <v>2052</v>
      </c>
      <c r="G707" t="s">
        <v>41</v>
      </c>
      <c r="H707">
        <f>---0--1665</f>
        <v>1665</v>
      </c>
      <c r="I707">
        <v>0</v>
      </c>
      <c r="J707" t="s">
        <v>42</v>
      </c>
      <c r="K707" t="s">
        <v>43</v>
      </c>
      <c r="L707" t="s">
        <v>44</v>
      </c>
      <c r="M707" t="s">
        <v>2051</v>
      </c>
      <c r="N707" t="s">
        <v>2052</v>
      </c>
      <c r="P707" t="s">
        <v>33</v>
      </c>
      <c r="Q707" t="s">
        <v>34</v>
      </c>
      <c r="S707" t="s">
        <v>33</v>
      </c>
      <c r="T707" t="s">
        <v>34</v>
      </c>
      <c r="V707" t="s">
        <v>33</v>
      </c>
      <c r="W707" t="s">
        <v>34</v>
      </c>
      <c r="Y707" t="s">
        <v>33</v>
      </c>
      <c r="Z707" t="s">
        <v>34</v>
      </c>
      <c r="AA707" t="s">
        <v>2053</v>
      </c>
      <c r="AB707" t="s">
        <v>36</v>
      </c>
      <c r="AC707">
        <v>70247667</v>
      </c>
      <c r="AD707" t="s">
        <v>2054</v>
      </c>
      <c r="AE707" t="s">
        <v>2052</v>
      </c>
      <c r="AF707">
        <v>795990586</v>
      </c>
      <c r="AG707">
        <v>1297980</v>
      </c>
      <c r="AH707" t="s">
        <v>38</v>
      </c>
      <c r="AI707" t="s">
        <v>34</v>
      </c>
    </row>
    <row r="708" spans="1:35" x14ac:dyDescent="0.3">
      <c r="A708" s="1">
        <v>45308.422719907408</v>
      </c>
      <c r="B708">
        <v>8</v>
      </c>
      <c r="C708">
        <v>1</v>
      </c>
      <c r="D708" t="s">
        <v>26</v>
      </c>
      <c r="E708" t="s">
        <v>2055</v>
      </c>
      <c r="F708" t="s">
        <v>2056</v>
      </c>
      <c r="G708" t="s">
        <v>41</v>
      </c>
      <c r="H708">
        <f>---0--6587</f>
        <v>6587</v>
      </c>
      <c r="I708">
        <v>0</v>
      </c>
      <c r="J708" t="s">
        <v>42</v>
      </c>
      <c r="K708" t="s">
        <v>43</v>
      </c>
      <c r="L708" t="s">
        <v>44</v>
      </c>
      <c r="M708" t="s">
        <v>2055</v>
      </c>
      <c r="N708" t="s">
        <v>2056</v>
      </c>
      <c r="P708" t="s">
        <v>33</v>
      </c>
      <c r="Q708" t="s">
        <v>34</v>
      </c>
      <c r="S708" t="s">
        <v>33</v>
      </c>
      <c r="T708" t="s">
        <v>34</v>
      </c>
      <c r="V708" t="s">
        <v>33</v>
      </c>
      <c r="W708" t="s">
        <v>34</v>
      </c>
      <c r="Y708" t="s">
        <v>33</v>
      </c>
      <c r="Z708" t="s">
        <v>34</v>
      </c>
      <c r="AA708" t="s">
        <v>2057</v>
      </c>
      <c r="AB708" t="s">
        <v>36</v>
      </c>
      <c r="AC708">
        <v>12937902</v>
      </c>
      <c r="AD708" t="s">
        <v>1021</v>
      </c>
      <c r="AE708" t="s">
        <v>2056</v>
      </c>
      <c r="AF708">
        <v>978632586</v>
      </c>
      <c r="AG708">
        <v>1297981</v>
      </c>
      <c r="AH708" t="s">
        <v>38</v>
      </c>
      <c r="AI708" t="s">
        <v>34</v>
      </c>
    </row>
    <row r="709" spans="1:35" x14ac:dyDescent="0.3">
      <c r="A709" s="1">
        <v>45308.424027777779</v>
      </c>
      <c r="B709">
        <v>5</v>
      </c>
      <c r="C709">
        <v>2</v>
      </c>
      <c r="D709" t="s">
        <v>1002</v>
      </c>
      <c r="E709" t="s">
        <v>2058</v>
      </c>
      <c r="F709" t="s">
        <v>2059</v>
      </c>
      <c r="G709" t="s">
        <v>1005</v>
      </c>
      <c r="H709" t="s">
        <v>2060</v>
      </c>
      <c r="I709">
        <v>0</v>
      </c>
      <c r="J709" t="s">
        <v>2061</v>
      </c>
      <c r="K709" t="s">
        <v>31</v>
      </c>
      <c r="L709" t="s">
        <v>44</v>
      </c>
      <c r="M709" t="s">
        <v>2058</v>
      </c>
      <c r="N709" t="s">
        <v>2059</v>
      </c>
      <c r="P709" t="s">
        <v>33</v>
      </c>
      <c r="Q709" t="s">
        <v>34</v>
      </c>
      <c r="S709" t="s">
        <v>33</v>
      </c>
      <c r="T709" t="s">
        <v>34</v>
      </c>
      <c r="V709" t="s">
        <v>33</v>
      </c>
      <c r="W709" t="s">
        <v>34</v>
      </c>
      <c r="Y709" t="s">
        <v>33</v>
      </c>
      <c r="Z709" t="s">
        <v>34</v>
      </c>
      <c r="AA709" t="s">
        <v>2062</v>
      </c>
      <c r="AB709" t="s">
        <v>36</v>
      </c>
      <c r="AC709">
        <v>12795296</v>
      </c>
      <c r="AD709" t="s">
        <v>979</v>
      </c>
      <c r="AE709" t="s">
        <v>2059</v>
      </c>
      <c r="AF709">
        <v>85671469</v>
      </c>
      <c r="AG709">
        <v>1297982</v>
      </c>
      <c r="AH709" t="s">
        <v>38</v>
      </c>
      <c r="AI709" t="s">
        <v>34</v>
      </c>
    </row>
    <row r="710" spans="1:35" x14ac:dyDescent="0.3">
      <c r="A710" s="1">
        <v>45308.42459490741</v>
      </c>
      <c r="B710">
        <v>7</v>
      </c>
      <c r="C710">
        <v>1</v>
      </c>
      <c r="D710" t="s">
        <v>26</v>
      </c>
      <c r="E710" t="s">
        <v>2063</v>
      </c>
      <c r="F710" t="s">
        <v>2064</v>
      </c>
      <c r="G710" t="s">
        <v>41</v>
      </c>
      <c r="H710">
        <f>---0--1682</f>
        <v>1682</v>
      </c>
      <c r="I710">
        <v>0</v>
      </c>
      <c r="J710" t="s">
        <v>42</v>
      </c>
      <c r="K710" t="s">
        <v>43</v>
      </c>
      <c r="L710" t="s">
        <v>44</v>
      </c>
      <c r="M710" t="s">
        <v>2063</v>
      </c>
      <c r="N710" t="s">
        <v>2064</v>
      </c>
      <c r="P710" t="s">
        <v>33</v>
      </c>
      <c r="Q710" t="s">
        <v>34</v>
      </c>
      <c r="S710" t="s">
        <v>33</v>
      </c>
      <c r="T710" t="s">
        <v>34</v>
      </c>
      <c r="V710" t="s">
        <v>33</v>
      </c>
      <c r="W710" t="s">
        <v>34</v>
      </c>
      <c r="Y710" t="s">
        <v>33</v>
      </c>
      <c r="Z710" t="s">
        <v>34</v>
      </c>
      <c r="AA710" t="s">
        <v>1067</v>
      </c>
      <c r="AB710" t="s">
        <v>36</v>
      </c>
      <c r="AC710">
        <v>63375777</v>
      </c>
      <c r="AD710" t="s">
        <v>67</v>
      </c>
      <c r="AE710" t="s">
        <v>2064</v>
      </c>
      <c r="AF710">
        <v>131827720</v>
      </c>
      <c r="AG710">
        <v>1297983</v>
      </c>
      <c r="AH710" t="s">
        <v>38</v>
      </c>
      <c r="AI710" t="s">
        <v>34</v>
      </c>
    </row>
    <row r="711" spans="1:35" x14ac:dyDescent="0.3">
      <c r="A711" s="1">
        <v>45308.42459490741</v>
      </c>
      <c r="B711">
        <v>6</v>
      </c>
      <c r="C711">
        <v>2</v>
      </c>
      <c r="D711" t="s">
        <v>26</v>
      </c>
      <c r="E711" t="s">
        <v>2065</v>
      </c>
      <c r="F711" t="s">
        <v>2066</v>
      </c>
      <c r="G711" t="s">
        <v>41</v>
      </c>
      <c r="H711">
        <f>---0--5808</f>
        <v>5808</v>
      </c>
      <c r="I711">
        <v>0</v>
      </c>
      <c r="J711" t="s">
        <v>42</v>
      </c>
      <c r="K711" t="s">
        <v>43</v>
      </c>
      <c r="L711" t="s">
        <v>44</v>
      </c>
      <c r="M711" t="s">
        <v>2065</v>
      </c>
      <c r="N711" t="s">
        <v>2066</v>
      </c>
      <c r="P711" t="s">
        <v>33</v>
      </c>
      <c r="Q711" t="s">
        <v>34</v>
      </c>
      <c r="S711" t="s">
        <v>33</v>
      </c>
      <c r="T711" t="s">
        <v>34</v>
      </c>
      <c r="V711" t="s">
        <v>33</v>
      </c>
      <c r="W711" t="s">
        <v>34</v>
      </c>
      <c r="Y711" t="s">
        <v>33</v>
      </c>
      <c r="Z711" t="s">
        <v>34</v>
      </c>
      <c r="AA711" t="s">
        <v>666</v>
      </c>
      <c r="AB711" t="s">
        <v>36</v>
      </c>
      <c r="AC711">
        <v>12799682</v>
      </c>
      <c r="AD711" t="s">
        <v>138</v>
      </c>
      <c r="AE711" t="s">
        <v>2066</v>
      </c>
      <c r="AF711">
        <v>85671469</v>
      </c>
      <c r="AG711">
        <v>1297984</v>
      </c>
      <c r="AH711" t="s">
        <v>1115</v>
      </c>
      <c r="AI711" t="s">
        <v>34</v>
      </c>
    </row>
    <row r="712" spans="1:35" x14ac:dyDescent="0.3">
      <c r="A712" s="1">
        <v>45308.425868055558</v>
      </c>
      <c r="B712">
        <v>1</v>
      </c>
      <c r="C712">
        <v>2</v>
      </c>
      <c r="D712" t="s">
        <v>26</v>
      </c>
      <c r="E712" t="s">
        <v>2067</v>
      </c>
      <c r="F712" t="s">
        <v>2068</v>
      </c>
      <c r="G712" t="s">
        <v>29</v>
      </c>
      <c r="H712" t="s">
        <v>559</v>
      </c>
      <c r="I712">
        <v>0</v>
      </c>
      <c r="K712" t="s">
        <v>31</v>
      </c>
      <c r="L712" t="s">
        <v>32</v>
      </c>
      <c r="M712" t="s">
        <v>2067</v>
      </c>
      <c r="N712" t="s">
        <v>2068</v>
      </c>
      <c r="P712" t="s">
        <v>33</v>
      </c>
      <c r="Q712" t="s">
        <v>34</v>
      </c>
      <c r="S712" t="s">
        <v>33</v>
      </c>
      <c r="T712" t="s">
        <v>34</v>
      </c>
      <c r="V712" t="s">
        <v>33</v>
      </c>
      <c r="W712" t="s">
        <v>34</v>
      </c>
      <c r="Y712" t="s">
        <v>33</v>
      </c>
      <c r="Z712" t="s">
        <v>34</v>
      </c>
      <c r="AA712" t="s">
        <v>35</v>
      </c>
      <c r="AB712" t="s">
        <v>36</v>
      </c>
      <c r="AC712">
        <v>12832634</v>
      </c>
      <c r="AD712" t="s">
        <v>37</v>
      </c>
      <c r="AE712" t="s">
        <v>2068</v>
      </c>
      <c r="AF712">
        <v>85671469</v>
      </c>
      <c r="AG712">
        <v>1297985</v>
      </c>
      <c r="AH712" t="s">
        <v>38</v>
      </c>
      <c r="AI712" t="s">
        <v>34</v>
      </c>
    </row>
    <row r="713" spans="1:35" x14ac:dyDescent="0.3">
      <c r="A713" s="1">
        <v>45308.428553240738</v>
      </c>
      <c r="B713">
        <v>8</v>
      </c>
      <c r="C713">
        <v>1</v>
      </c>
      <c r="D713" t="s">
        <v>1002</v>
      </c>
      <c r="E713" t="s">
        <v>2069</v>
      </c>
      <c r="F713" t="s">
        <v>2070</v>
      </c>
      <c r="G713" t="s">
        <v>1005</v>
      </c>
      <c r="H713" t="s">
        <v>2071</v>
      </c>
      <c r="I713">
        <v>0</v>
      </c>
      <c r="J713" t="s">
        <v>2072</v>
      </c>
      <c r="K713" t="s">
        <v>31</v>
      </c>
      <c r="L713" t="s">
        <v>44</v>
      </c>
      <c r="M713" t="s">
        <v>2069</v>
      </c>
      <c r="N713" t="s">
        <v>2070</v>
      </c>
      <c r="P713" t="s">
        <v>33</v>
      </c>
      <c r="Q713" t="s">
        <v>34</v>
      </c>
      <c r="S713" t="s">
        <v>33</v>
      </c>
      <c r="T713" t="s">
        <v>34</v>
      </c>
      <c r="V713" t="s">
        <v>33</v>
      </c>
      <c r="W713" t="s">
        <v>34</v>
      </c>
      <c r="Y713" t="s">
        <v>33</v>
      </c>
      <c r="Z713" t="s">
        <v>34</v>
      </c>
      <c r="AA713" t="s">
        <v>2073</v>
      </c>
      <c r="AB713" t="s">
        <v>36</v>
      </c>
      <c r="AC713">
        <v>51962272</v>
      </c>
      <c r="AD713" t="s">
        <v>2074</v>
      </c>
      <c r="AE713" t="s">
        <v>2070</v>
      </c>
      <c r="AF713">
        <v>156704864</v>
      </c>
      <c r="AG713">
        <v>1297986</v>
      </c>
      <c r="AH713" t="s">
        <v>1220</v>
      </c>
      <c r="AI713" t="s">
        <v>34</v>
      </c>
    </row>
    <row r="714" spans="1:35" x14ac:dyDescent="0.3">
      <c r="A714" s="1">
        <v>45308.430254629631</v>
      </c>
      <c r="B714">
        <v>5</v>
      </c>
      <c r="C714">
        <v>2</v>
      </c>
      <c r="D714" t="s">
        <v>26</v>
      </c>
      <c r="E714" t="s">
        <v>2075</v>
      </c>
      <c r="F714" t="s">
        <v>2076</v>
      </c>
      <c r="G714" t="s">
        <v>41</v>
      </c>
      <c r="H714">
        <f>---0--2544</f>
        <v>2544</v>
      </c>
      <c r="I714">
        <v>0</v>
      </c>
      <c r="J714" t="s">
        <v>42</v>
      </c>
      <c r="K714" t="s">
        <v>43</v>
      </c>
      <c r="L714" t="s">
        <v>44</v>
      </c>
      <c r="M714" t="s">
        <v>2075</v>
      </c>
      <c r="N714" t="s">
        <v>2076</v>
      </c>
      <c r="P714" t="s">
        <v>33</v>
      </c>
      <c r="Q714" t="s">
        <v>34</v>
      </c>
      <c r="S714" t="s">
        <v>33</v>
      </c>
      <c r="T714" t="s">
        <v>34</v>
      </c>
      <c r="V714" t="s">
        <v>33</v>
      </c>
      <c r="W714" t="s">
        <v>34</v>
      </c>
      <c r="Y714" t="s">
        <v>33</v>
      </c>
      <c r="Z714" t="s">
        <v>34</v>
      </c>
      <c r="AA714" t="s">
        <v>379</v>
      </c>
      <c r="AB714" t="s">
        <v>36</v>
      </c>
      <c r="AC714">
        <v>12903083</v>
      </c>
      <c r="AD714" t="s">
        <v>62</v>
      </c>
      <c r="AE714" t="s">
        <v>2076</v>
      </c>
      <c r="AF714">
        <v>85671469</v>
      </c>
      <c r="AG714">
        <v>1297987</v>
      </c>
      <c r="AH714" t="s">
        <v>2077</v>
      </c>
      <c r="AI714" t="s">
        <v>34</v>
      </c>
    </row>
    <row r="715" spans="1:35" x14ac:dyDescent="0.3">
      <c r="A715" s="1">
        <v>45308.431331018517</v>
      </c>
      <c r="B715">
        <v>2</v>
      </c>
      <c r="C715">
        <v>2</v>
      </c>
      <c r="D715" t="s">
        <v>26</v>
      </c>
      <c r="E715" t="s">
        <v>2078</v>
      </c>
      <c r="F715" t="s">
        <v>2079</v>
      </c>
      <c r="G715" t="s">
        <v>41</v>
      </c>
      <c r="H715">
        <f>---0--5652</f>
        <v>5652</v>
      </c>
      <c r="I715">
        <v>0</v>
      </c>
      <c r="J715" t="s">
        <v>42</v>
      </c>
      <c r="K715" t="s">
        <v>43</v>
      </c>
      <c r="L715" t="s">
        <v>202</v>
      </c>
      <c r="M715" t="s">
        <v>2078</v>
      </c>
      <c r="N715" t="s">
        <v>2079</v>
      </c>
      <c r="P715" t="s">
        <v>33</v>
      </c>
      <c r="Q715" t="s">
        <v>34</v>
      </c>
      <c r="S715" t="s">
        <v>33</v>
      </c>
      <c r="T715" t="s">
        <v>34</v>
      </c>
      <c r="V715" t="s">
        <v>33</v>
      </c>
      <c r="W715" t="s">
        <v>34</v>
      </c>
      <c r="Y715" t="s">
        <v>33</v>
      </c>
      <c r="Z715" t="s">
        <v>34</v>
      </c>
      <c r="AB715" t="s">
        <v>36</v>
      </c>
      <c r="AE715" t="s">
        <v>34</v>
      </c>
      <c r="AG715">
        <v>1297988</v>
      </c>
      <c r="AH715" t="s">
        <v>38</v>
      </c>
      <c r="AI715" t="s">
        <v>34</v>
      </c>
    </row>
    <row r="716" spans="1:35" x14ac:dyDescent="0.3">
      <c r="A716" s="1">
        <v>45308.431817129633</v>
      </c>
      <c r="B716">
        <v>6</v>
      </c>
      <c r="C716">
        <v>2</v>
      </c>
      <c r="D716" t="s">
        <v>26</v>
      </c>
      <c r="E716" t="s">
        <v>2080</v>
      </c>
      <c r="F716" t="s">
        <v>2081</v>
      </c>
      <c r="G716" t="s">
        <v>29</v>
      </c>
      <c r="H716" t="s">
        <v>710</v>
      </c>
      <c r="I716">
        <v>0</v>
      </c>
      <c r="K716" t="s">
        <v>31</v>
      </c>
      <c r="L716" t="s">
        <v>32</v>
      </c>
      <c r="M716" t="s">
        <v>2080</v>
      </c>
      <c r="N716" t="s">
        <v>2081</v>
      </c>
      <c r="P716" t="s">
        <v>33</v>
      </c>
      <c r="Q716" t="s">
        <v>34</v>
      </c>
      <c r="S716" t="s">
        <v>33</v>
      </c>
      <c r="T716" t="s">
        <v>34</v>
      </c>
      <c r="V716" t="s">
        <v>33</v>
      </c>
      <c r="W716" t="s">
        <v>34</v>
      </c>
      <c r="Y716" t="s">
        <v>33</v>
      </c>
      <c r="Z716" t="s">
        <v>34</v>
      </c>
      <c r="AA716" t="s">
        <v>35</v>
      </c>
      <c r="AB716" t="s">
        <v>36</v>
      </c>
      <c r="AC716">
        <v>12935136</v>
      </c>
      <c r="AD716" t="s">
        <v>37</v>
      </c>
      <c r="AE716" t="s">
        <v>2081</v>
      </c>
      <c r="AF716">
        <v>85671469</v>
      </c>
      <c r="AG716">
        <v>1297989</v>
      </c>
      <c r="AH716" t="s">
        <v>38</v>
      </c>
      <c r="AI716" t="s">
        <v>34</v>
      </c>
    </row>
    <row r="717" spans="1:35" x14ac:dyDescent="0.3">
      <c r="A717" s="1">
        <v>45308.435150462959</v>
      </c>
      <c r="B717">
        <v>8</v>
      </c>
      <c r="C717">
        <v>1</v>
      </c>
      <c r="D717" t="s">
        <v>26</v>
      </c>
      <c r="E717" t="s">
        <v>2082</v>
      </c>
      <c r="F717" t="s">
        <v>2083</v>
      </c>
      <c r="G717" t="s">
        <v>41</v>
      </c>
      <c r="H717">
        <f>---0--8073</f>
        <v>8073</v>
      </c>
      <c r="I717">
        <v>0</v>
      </c>
      <c r="J717" t="s">
        <v>42</v>
      </c>
      <c r="K717" t="s">
        <v>43</v>
      </c>
      <c r="L717" t="s">
        <v>44</v>
      </c>
      <c r="M717" t="s">
        <v>2082</v>
      </c>
      <c r="N717" t="s">
        <v>2083</v>
      </c>
      <c r="P717" t="s">
        <v>33</v>
      </c>
      <c r="Q717" t="s">
        <v>34</v>
      </c>
      <c r="S717" t="s">
        <v>33</v>
      </c>
      <c r="T717" t="s">
        <v>34</v>
      </c>
      <c r="V717" t="s">
        <v>33</v>
      </c>
      <c r="W717" t="s">
        <v>34</v>
      </c>
      <c r="Y717" t="s">
        <v>33</v>
      </c>
      <c r="Z717" t="s">
        <v>34</v>
      </c>
      <c r="AA717" t="s">
        <v>500</v>
      </c>
      <c r="AB717" t="s">
        <v>36</v>
      </c>
      <c r="AC717">
        <v>1511</v>
      </c>
      <c r="AD717" t="s">
        <v>501</v>
      </c>
      <c r="AE717" t="s">
        <v>2083</v>
      </c>
      <c r="AF717">
        <v>870021815</v>
      </c>
      <c r="AG717">
        <v>1297990</v>
      </c>
      <c r="AH717" t="s">
        <v>38</v>
      </c>
      <c r="AI717" t="s">
        <v>34</v>
      </c>
    </row>
    <row r="718" spans="1:35" x14ac:dyDescent="0.3">
      <c r="A718" s="1">
        <v>45308.440046296295</v>
      </c>
      <c r="B718">
        <v>8</v>
      </c>
      <c r="C718">
        <v>1</v>
      </c>
      <c r="D718" t="s">
        <v>26</v>
      </c>
      <c r="E718" t="s">
        <v>2084</v>
      </c>
      <c r="F718" t="s">
        <v>2085</v>
      </c>
      <c r="G718" t="s">
        <v>41</v>
      </c>
      <c r="H718">
        <f>---0--4011</f>
        <v>4011</v>
      </c>
      <c r="I718">
        <v>0</v>
      </c>
      <c r="J718" t="s">
        <v>42</v>
      </c>
      <c r="K718" t="s">
        <v>43</v>
      </c>
      <c r="L718" t="s">
        <v>1464</v>
      </c>
      <c r="M718" t="s">
        <v>1465</v>
      </c>
      <c r="N718" t="s">
        <v>1466</v>
      </c>
      <c r="O718" t="s">
        <v>44</v>
      </c>
      <c r="P718" t="s">
        <v>2086</v>
      </c>
      <c r="Q718" t="s">
        <v>2087</v>
      </c>
      <c r="S718" t="s">
        <v>33</v>
      </c>
      <c r="T718" t="s">
        <v>34</v>
      </c>
      <c r="V718" t="s">
        <v>33</v>
      </c>
      <c r="W718" t="s">
        <v>34</v>
      </c>
      <c r="Y718" t="s">
        <v>33</v>
      </c>
      <c r="Z718" t="s">
        <v>34</v>
      </c>
      <c r="AA718" t="s">
        <v>2088</v>
      </c>
      <c r="AB718" t="s">
        <v>36</v>
      </c>
      <c r="AC718">
        <v>1857704</v>
      </c>
      <c r="AD718" t="s">
        <v>1021</v>
      </c>
      <c r="AE718" t="s">
        <v>2087</v>
      </c>
      <c r="AF718">
        <v>978632586</v>
      </c>
      <c r="AG718">
        <v>1297991</v>
      </c>
      <c r="AH718" t="s">
        <v>2089</v>
      </c>
      <c r="AI718" t="s">
        <v>34</v>
      </c>
    </row>
    <row r="719" spans="1:35" x14ac:dyDescent="0.3">
      <c r="A719" s="1">
        <v>45308.442291666666</v>
      </c>
      <c r="B719">
        <v>6</v>
      </c>
      <c r="C719">
        <v>2</v>
      </c>
      <c r="D719" t="s">
        <v>26</v>
      </c>
      <c r="E719" t="s">
        <v>2090</v>
      </c>
      <c r="F719" t="s">
        <v>2091</v>
      </c>
      <c r="G719" t="s">
        <v>41</v>
      </c>
      <c r="H719">
        <f>---0--2784</f>
        <v>2784</v>
      </c>
      <c r="I719">
        <v>0</v>
      </c>
      <c r="J719" t="s">
        <v>42</v>
      </c>
      <c r="K719" t="s">
        <v>43</v>
      </c>
      <c r="L719" t="s">
        <v>44</v>
      </c>
      <c r="M719" t="s">
        <v>2090</v>
      </c>
      <c r="N719" t="s">
        <v>2091</v>
      </c>
      <c r="P719" t="s">
        <v>33</v>
      </c>
      <c r="Q719" t="s">
        <v>34</v>
      </c>
      <c r="S719" t="s">
        <v>33</v>
      </c>
      <c r="T719" t="s">
        <v>34</v>
      </c>
      <c r="V719" t="s">
        <v>33</v>
      </c>
      <c r="W719" t="s">
        <v>34</v>
      </c>
      <c r="Y719" t="s">
        <v>33</v>
      </c>
      <c r="Z719" t="s">
        <v>34</v>
      </c>
      <c r="AA719" t="s">
        <v>2092</v>
      </c>
      <c r="AB719" t="s">
        <v>36</v>
      </c>
      <c r="AC719">
        <v>12281705</v>
      </c>
      <c r="AD719" t="s">
        <v>1021</v>
      </c>
      <c r="AE719" t="s">
        <v>2091</v>
      </c>
      <c r="AF719">
        <v>978632586</v>
      </c>
      <c r="AG719">
        <v>1297992</v>
      </c>
      <c r="AH719" t="s">
        <v>947</v>
      </c>
      <c r="AI719" t="s">
        <v>34</v>
      </c>
    </row>
    <row r="720" spans="1:35" x14ac:dyDescent="0.3">
      <c r="A720" s="1">
        <v>45308.444131944445</v>
      </c>
      <c r="B720">
        <v>5</v>
      </c>
      <c r="C720">
        <v>2</v>
      </c>
      <c r="D720" t="s">
        <v>26</v>
      </c>
      <c r="E720" t="s">
        <v>2093</v>
      </c>
      <c r="F720" t="s">
        <v>2094</v>
      </c>
      <c r="G720" t="s">
        <v>90</v>
      </c>
      <c r="H720" t="s">
        <v>326</v>
      </c>
      <c r="I720">
        <v>0</v>
      </c>
      <c r="K720" t="s">
        <v>31</v>
      </c>
      <c r="L720" t="s">
        <v>32</v>
      </c>
      <c r="M720" t="s">
        <v>2093</v>
      </c>
      <c r="N720" t="s">
        <v>2094</v>
      </c>
      <c r="P720" t="s">
        <v>33</v>
      </c>
      <c r="Q720" t="s">
        <v>34</v>
      </c>
      <c r="S720" t="s">
        <v>33</v>
      </c>
      <c r="T720" t="s">
        <v>34</v>
      </c>
      <c r="V720" t="s">
        <v>33</v>
      </c>
      <c r="W720" t="s">
        <v>34</v>
      </c>
      <c r="Y720" t="s">
        <v>33</v>
      </c>
      <c r="Z720" t="s">
        <v>34</v>
      </c>
      <c r="AA720" t="s">
        <v>92</v>
      </c>
      <c r="AB720" t="s">
        <v>36</v>
      </c>
      <c r="AC720">
        <v>65556410</v>
      </c>
      <c r="AD720" t="s">
        <v>93</v>
      </c>
      <c r="AE720" t="s">
        <v>2094</v>
      </c>
      <c r="AF720">
        <v>9978044714</v>
      </c>
      <c r="AG720">
        <v>1297993</v>
      </c>
      <c r="AH720" t="s">
        <v>883</v>
      </c>
      <c r="AI720" t="s">
        <v>34</v>
      </c>
    </row>
    <row r="721" spans="1:35" x14ac:dyDescent="0.3">
      <c r="A721" s="1">
        <v>45308.444861111115</v>
      </c>
      <c r="B721">
        <v>6</v>
      </c>
      <c r="C721">
        <v>2</v>
      </c>
      <c r="D721" t="s">
        <v>26</v>
      </c>
      <c r="E721" t="s">
        <v>729</v>
      </c>
      <c r="F721" t="s">
        <v>730</v>
      </c>
      <c r="G721" t="s">
        <v>41</v>
      </c>
      <c r="H721">
        <f>---0--4197</f>
        <v>4197</v>
      </c>
      <c r="I721">
        <v>0</v>
      </c>
      <c r="J721" t="s">
        <v>42</v>
      </c>
      <c r="K721" t="s">
        <v>43</v>
      </c>
      <c r="L721" t="s">
        <v>202</v>
      </c>
      <c r="M721" t="s">
        <v>729</v>
      </c>
      <c r="N721" t="s">
        <v>730</v>
      </c>
      <c r="P721" t="s">
        <v>33</v>
      </c>
      <c r="Q721" t="s">
        <v>34</v>
      </c>
      <c r="S721" t="s">
        <v>33</v>
      </c>
      <c r="T721" t="s">
        <v>34</v>
      </c>
      <c r="V721" t="s">
        <v>33</v>
      </c>
      <c r="W721" t="s">
        <v>34</v>
      </c>
      <c r="Y721" t="s">
        <v>33</v>
      </c>
      <c r="Z721" t="s">
        <v>34</v>
      </c>
      <c r="AB721" t="s">
        <v>36</v>
      </c>
      <c r="AE721" t="s">
        <v>34</v>
      </c>
      <c r="AG721">
        <v>1297994</v>
      </c>
      <c r="AH721" t="s">
        <v>38</v>
      </c>
      <c r="AI721" t="s">
        <v>730</v>
      </c>
    </row>
    <row r="722" spans="1:35" x14ac:dyDescent="0.3">
      <c r="A722" s="1">
        <v>45308.445868055554</v>
      </c>
      <c r="B722">
        <v>8</v>
      </c>
      <c r="C722">
        <v>1</v>
      </c>
      <c r="D722" t="s">
        <v>26</v>
      </c>
      <c r="E722" t="s">
        <v>2095</v>
      </c>
      <c r="F722" t="s">
        <v>2096</v>
      </c>
      <c r="G722" t="s">
        <v>142</v>
      </c>
      <c r="H722" t="s">
        <v>802</v>
      </c>
      <c r="I722">
        <v>0</v>
      </c>
      <c r="K722" t="s">
        <v>31</v>
      </c>
      <c r="L722" t="s">
        <v>32</v>
      </c>
      <c r="M722" t="s">
        <v>2095</v>
      </c>
      <c r="N722" t="s">
        <v>2096</v>
      </c>
      <c r="P722" t="s">
        <v>33</v>
      </c>
      <c r="Q722" t="s">
        <v>34</v>
      </c>
      <c r="S722" t="s">
        <v>33</v>
      </c>
      <c r="T722" t="s">
        <v>34</v>
      </c>
      <c r="V722" t="s">
        <v>33</v>
      </c>
      <c r="W722" t="s">
        <v>34</v>
      </c>
      <c r="Y722" t="s">
        <v>33</v>
      </c>
      <c r="Z722" t="s">
        <v>34</v>
      </c>
      <c r="AA722" t="s">
        <v>35</v>
      </c>
      <c r="AB722" t="s">
        <v>36</v>
      </c>
      <c r="AC722">
        <v>13165125</v>
      </c>
      <c r="AD722" t="s">
        <v>37</v>
      </c>
      <c r="AE722" t="s">
        <v>2096</v>
      </c>
      <c r="AF722">
        <v>85671469</v>
      </c>
      <c r="AG722">
        <v>1297995</v>
      </c>
      <c r="AH722" t="s">
        <v>38</v>
      </c>
      <c r="AI722" t="s">
        <v>34</v>
      </c>
    </row>
    <row r="723" spans="1:35" x14ac:dyDescent="0.3">
      <c r="A723" s="1">
        <v>45308.448587962965</v>
      </c>
      <c r="B723">
        <v>8</v>
      </c>
      <c r="C723">
        <v>1</v>
      </c>
      <c r="D723" t="s">
        <v>26</v>
      </c>
      <c r="E723" t="s">
        <v>2097</v>
      </c>
      <c r="F723" t="s">
        <v>2098</v>
      </c>
      <c r="G723" t="s">
        <v>41</v>
      </c>
      <c r="H723">
        <f>---0--3306</f>
        <v>3306</v>
      </c>
      <c r="I723">
        <v>0</v>
      </c>
      <c r="J723" t="s">
        <v>42</v>
      </c>
      <c r="K723" t="s">
        <v>43</v>
      </c>
      <c r="L723" t="s">
        <v>44</v>
      </c>
      <c r="M723" t="s">
        <v>2097</v>
      </c>
      <c r="N723" t="s">
        <v>2098</v>
      </c>
      <c r="P723" t="s">
        <v>33</v>
      </c>
      <c r="Q723" t="s">
        <v>34</v>
      </c>
      <c r="S723" t="s">
        <v>33</v>
      </c>
      <c r="T723" t="s">
        <v>34</v>
      </c>
      <c r="V723" t="s">
        <v>33</v>
      </c>
      <c r="W723" t="s">
        <v>34</v>
      </c>
      <c r="Y723" t="s">
        <v>33</v>
      </c>
      <c r="Z723" t="s">
        <v>34</v>
      </c>
      <c r="AA723" t="s">
        <v>2099</v>
      </c>
      <c r="AB723" t="s">
        <v>36</v>
      </c>
      <c r="AC723">
        <v>861455</v>
      </c>
      <c r="AD723" t="s">
        <v>2100</v>
      </c>
      <c r="AE723" t="s">
        <v>2098</v>
      </c>
      <c r="AF723">
        <v>870021815</v>
      </c>
      <c r="AG723">
        <v>1297996</v>
      </c>
      <c r="AH723" t="s">
        <v>175</v>
      </c>
      <c r="AI723" t="s">
        <v>34</v>
      </c>
    </row>
    <row r="724" spans="1:35" x14ac:dyDescent="0.3">
      <c r="A724" s="1">
        <v>45308.449212962965</v>
      </c>
      <c r="B724">
        <v>5</v>
      </c>
      <c r="C724">
        <v>2</v>
      </c>
      <c r="D724" t="s">
        <v>26</v>
      </c>
      <c r="E724" t="s">
        <v>2101</v>
      </c>
      <c r="F724" t="s">
        <v>2102</v>
      </c>
      <c r="G724" t="s">
        <v>41</v>
      </c>
      <c r="H724">
        <f>---0--8351</f>
        <v>8351</v>
      </c>
      <c r="I724">
        <v>0</v>
      </c>
      <c r="J724" t="s">
        <v>42</v>
      </c>
      <c r="K724" t="s">
        <v>43</v>
      </c>
      <c r="L724" t="s">
        <v>44</v>
      </c>
      <c r="M724" t="s">
        <v>2101</v>
      </c>
      <c r="N724" t="s">
        <v>2102</v>
      </c>
      <c r="P724" t="s">
        <v>33</v>
      </c>
      <c r="Q724" t="s">
        <v>34</v>
      </c>
      <c r="S724" t="s">
        <v>33</v>
      </c>
      <c r="T724" t="s">
        <v>34</v>
      </c>
      <c r="V724" t="s">
        <v>33</v>
      </c>
      <c r="W724" t="s">
        <v>34</v>
      </c>
      <c r="Y724" t="s">
        <v>33</v>
      </c>
      <c r="Z724" t="s">
        <v>34</v>
      </c>
      <c r="AA724" t="s">
        <v>757</v>
      </c>
      <c r="AB724" t="s">
        <v>36</v>
      </c>
      <c r="AC724">
        <v>30006244</v>
      </c>
      <c r="AD724" t="s">
        <v>758</v>
      </c>
      <c r="AE724" t="s">
        <v>2102</v>
      </c>
      <c r="AF724">
        <v>76598102</v>
      </c>
      <c r="AG724">
        <v>1297997</v>
      </c>
      <c r="AH724" t="s">
        <v>38</v>
      </c>
      <c r="AI724" t="s">
        <v>34</v>
      </c>
    </row>
    <row r="725" spans="1:35" x14ac:dyDescent="0.3">
      <c r="A725" s="1">
        <v>45308.451747685183</v>
      </c>
      <c r="B725">
        <v>6</v>
      </c>
      <c r="C725">
        <v>2</v>
      </c>
      <c r="D725" t="s">
        <v>26</v>
      </c>
      <c r="E725" t="s">
        <v>2103</v>
      </c>
      <c r="F725" t="s">
        <v>2104</v>
      </c>
      <c r="G725" t="s">
        <v>41</v>
      </c>
      <c r="H725">
        <f>---0--9622</f>
        <v>9622</v>
      </c>
      <c r="I725">
        <v>0</v>
      </c>
      <c r="J725" t="s">
        <v>42</v>
      </c>
      <c r="K725" t="s">
        <v>43</v>
      </c>
      <c r="L725" t="s">
        <v>44</v>
      </c>
      <c r="M725" t="s">
        <v>2103</v>
      </c>
      <c r="N725" t="s">
        <v>2104</v>
      </c>
      <c r="P725" t="s">
        <v>33</v>
      </c>
      <c r="Q725" t="s">
        <v>34</v>
      </c>
      <c r="S725" t="s">
        <v>33</v>
      </c>
      <c r="T725" t="s">
        <v>34</v>
      </c>
      <c r="V725" t="s">
        <v>33</v>
      </c>
      <c r="W725" t="s">
        <v>34</v>
      </c>
      <c r="Y725" t="s">
        <v>33</v>
      </c>
      <c r="Z725" t="s">
        <v>34</v>
      </c>
      <c r="AA725" t="s">
        <v>956</v>
      </c>
      <c r="AB725" t="s">
        <v>36</v>
      </c>
      <c r="AC725">
        <v>30024586</v>
      </c>
      <c r="AD725" t="s">
        <v>652</v>
      </c>
      <c r="AE725" t="s">
        <v>2104</v>
      </c>
      <c r="AF725">
        <v>76598102</v>
      </c>
      <c r="AG725">
        <v>1297998</v>
      </c>
      <c r="AH725" t="s">
        <v>2105</v>
      </c>
      <c r="AI725" t="s">
        <v>34</v>
      </c>
    </row>
    <row r="726" spans="1:35" x14ac:dyDescent="0.3">
      <c r="A726" s="1">
        <v>45308.456504629627</v>
      </c>
      <c r="B726">
        <v>8</v>
      </c>
      <c r="C726">
        <v>1</v>
      </c>
      <c r="D726" t="s">
        <v>26</v>
      </c>
      <c r="E726" t="s">
        <v>2106</v>
      </c>
      <c r="F726" t="s">
        <v>2107</v>
      </c>
      <c r="G726" t="s">
        <v>41</v>
      </c>
      <c r="H726">
        <f>---0--827</f>
        <v>827</v>
      </c>
      <c r="I726">
        <v>0</v>
      </c>
      <c r="J726" t="s">
        <v>42</v>
      </c>
      <c r="K726" t="s">
        <v>43</v>
      </c>
      <c r="L726" t="s">
        <v>44</v>
      </c>
      <c r="M726" t="s">
        <v>2106</v>
      </c>
      <c r="N726" t="s">
        <v>2107</v>
      </c>
      <c r="P726" t="s">
        <v>33</v>
      </c>
      <c r="Q726" t="s">
        <v>34</v>
      </c>
      <c r="S726" t="s">
        <v>33</v>
      </c>
      <c r="T726" t="s">
        <v>34</v>
      </c>
      <c r="V726" t="s">
        <v>33</v>
      </c>
      <c r="W726" t="s">
        <v>34</v>
      </c>
      <c r="Y726" t="s">
        <v>33</v>
      </c>
      <c r="Z726" t="s">
        <v>34</v>
      </c>
      <c r="AA726" t="s">
        <v>632</v>
      </c>
      <c r="AB726" t="s">
        <v>36</v>
      </c>
      <c r="AC726">
        <v>70643568</v>
      </c>
      <c r="AD726" t="s">
        <v>46</v>
      </c>
      <c r="AE726" t="s">
        <v>2107</v>
      </c>
      <c r="AF726">
        <v>795990586</v>
      </c>
      <c r="AG726">
        <v>1297999</v>
      </c>
      <c r="AH726" t="s">
        <v>38</v>
      </c>
      <c r="AI726" t="s">
        <v>34</v>
      </c>
    </row>
    <row r="727" spans="1:35" x14ac:dyDescent="0.3">
      <c r="A727" s="1">
        <v>45308.458055555559</v>
      </c>
      <c r="B727">
        <v>8</v>
      </c>
      <c r="C727">
        <v>1</v>
      </c>
      <c r="D727" t="s">
        <v>26</v>
      </c>
      <c r="E727" t="s">
        <v>2108</v>
      </c>
      <c r="F727" t="s">
        <v>2109</v>
      </c>
      <c r="G727" t="s">
        <v>41</v>
      </c>
      <c r="H727">
        <f>---0--1538</f>
        <v>1538</v>
      </c>
      <c r="I727">
        <v>0</v>
      </c>
      <c r="J727" t="s">
        <v>42</v>
      </c>
      <c r="K727" t="s">
        <v>43</v>
      </c>
      <c r="L727" t="s">
        <v>44</v>
      </c>
      <c r="M727" t="s">
        <v>2108</v>
      </c>
      <c r="N727" t="s">
        <v>2109</v>
      </c>
      <c r="P727" t="s">
        <v>33</v>
      </c>
      <c r="Q727" t="s">
        <v>34</v>
      </c>
      <c r="S727" t="s">
        <v>33</v>
      </c>
      <c r="T727" t="s">
        <v>34</v>
      </c>
      <c r="V727" t="s">
        <v>33</v>
      </c>
      <c r="W727" t="s">
        <v>34</v>
      </c>
      <c r="Y727" t="s">
        <v>33</v>
      </c>
      <c r="Z727" t="s">
        <v>34</v>
      </c>
      <c r="AA727" t="s">
        <v>1010</v>
      </c>
      <c r="AB727" t="s">
        <v>36</v>
      </c>
      <c r="AC727">
        <v>13362843</v>
      </c>
      <c r="AD727" t="s">
        <v>138</v>
      </c>
      <c r="AE727" t="s">
        <v>2109</v>
      </c>
      <c r="AF727">
        <v>85671469</v>
      </c>
      <c r="AG727">
        <v>1298000</v>
      </c>
      <c r="AH727" t="s">
        <v>347</v>
      </c>
      <c r="AI727" t="s">
        <v>34</v>
      </c>
    </row>
    <row r="728" spans="1:35" x14ac:dyDescent="0.3">
      <c r="A728" s="1">
        <v>45308.466354166667</v>
      </c>
      <c r="B728">
        <v>8</v>
      </c>
      <c r="C728">
        <v>1</v>
      </c>
      <c r="D728" t="s">
        <v>26</v>
      </c>
      <c r="E728" t="s">
        <v>2110</v>
      </c>
      <c r="F728" t="s">
        <v>2111</v>
      </c>
      <c r="G728" t="s">
        <v>50</v>
      </c>
      <c r="H728" t="s">
        <v>460</v>
      </c>
      <c r="I728">
        <v>0</v>
      </c>
      <c r="K728" t="s">
        <v>31</v>
      </c>
      <c r="L728" t="s">
        <v>32</v>
      </c>
      <c r="M728" t="s">
        <v>2110</v>
      </c>
      <c r="N728" t="s">
        <v>2111</v>
      </c>
      <c r="P728" t="s">
        <v>33</v>
      </c>
      <c r="Q728" t="s">
        <v>34</v>
      </c>
      <c r="S728" t="s">
        <v>33</v>
      </c>
      <c r="T728" t="s">
        <v>34</v>
      </c>
      <c r="V728" t="s">
        <v>33</v>
      </c>
      <c r="W728" t="s">
        <v>34</v>
      </c>
      <c r="Y728" t="s">
        <v>33</v>
      </c>
      <c r="Z728" t="s">
        <v>34</v>
      </c>
      <c r="AA728" t="s">
        <v>35</v>
      </c>
      <c r="AB728" t="s">
        <v>36</v>
      </c>
      <c r="AC728">
        <v>13492440</v>
      </c>
      <c r="AD728" t="s">
        <v>37</v>
      </c>
      <c r="AE728" t="s">
        <v>2111</v>
      </c>
      <c r="AF728">
        <v>85671469</v>
      </c>
      <c r="AG728">
        <v>1298001</v>
      </c>
      <c r="AH728" t="s">
        <v>38</v>
      </c>
      <c r="AI728" t="s">
        <v>34</v>
      </c>
    </row>
    <row r="729" spans="1:35" x14ac:dyDescent="0.3">
      <c r="A729" s="1">
        <v>45308.468240740738</v>
      </c>
      <c r="B729">
        <v>5</v>
      </c>
      <c r="C729">
        <v>2</v>
      </c>
      <c r="D729" t="s">
        <v>26</v>
      </c>
      <c r="E729" t="s">
        <v>2112</v>
      </c>
      <c r="F729" t="s">
        <v>2113</v>
      </c>
      <c r="G729" t="s">
        <v>131</v>
      </c>
      <c r="H729" t="s">
        <v>2114</v>
      </c>
      <c r="I729">
        <v>0</v>
      </c>
      <c r="K729" t="s">
        <v>31</v>
      </c>
      <c r="L729" t="s">
        <v>32</v>
      </c>
      <c r="M729" t="s">
        <v>2112</v>
      </c>
      <c r="N729" t="s">
        <v>2113</v>
      </c>
      <c r="P729" t="s">
        <v>33</v>
      </c>
      <c r="Q729" t="s">
        <v>34</v>
      </c>
      <c r="S729" t="s">
        <v>33</v>
      </c>
      <c r="T729" t="s">
        <v>34</v>
      </c>
      <c r="V729" t="s">
        <v>33</v>
      </c>
      <c r="W729" t="s">
        <v>34</v>
      </c>
      <c r="Y729" t="s">
        <v>33</v>
      </c>
      <c r="Z729" t="s">
        <v>34</v>
      </c>
      <c r="AA729" t="s">
        <v>35</v>
      </c>
      <c r="AB729" t="s">
        <v>36</v>
      </c>
      <c r="AC729">
        <v>13526391</v>
      </c>
      <c r="AD729" t="s">
        <v>37</v>
      </c>
      <c r="AE729" t="s">
        <v>2113</v>
      </c>
      <c r="AF729">
        <v>85671469</v>
      </c>
      <c r="AG729">
        <v>1298002</v>
      </c>
      <c r="AH729" t="s">
        <v>38</v>
      </c>
      <c r="AI729" t="s">
        <v>34</v>
      </c>
    </row>
    <row r="730" spans="1:35" x14ac:dyDescent="0.3">
      <c r="A730" s="1">
        <v>45308.471875000003</v>
      </c>
      <c r="B730">
        <v>8</v>
      </c>
      <c r="C730">
        <v>1</v>
      </c>
      <c r="D730" t="s">
        <v>26</v>
      </c>
      <c r="E730" t="s">
        <v>2115</v>
      </c>
      <c r="F730" t="s">
        <v>2116</v>
      </c>
      <c r="G730" t="s">
        <v>41</v>
      </c>
      <c r="H730">
        <f>---0--4961</f>
        <v>4961</v>
      </c>
      <c r="I730">
        <v>0</v>
      </c>
      <c r="J730" t="s">
        <v>42</v>
      </c>
      <c r="K730" t="s">
        <v>43</v>
      </c>
      <c r="L730" t="s">
        <v>44</v>
      </c>
      <c r="M730" t="s">
        <v>2115</v>
      </c>
      <c r="N730" t="s">
        <v>2116</v>
      </c>
      <c r="P730" t="s">
        <v>33</v>
      </c>
      <c r="Q730" t="s">
        <v>34</v>
      </c>
      <c r="S730" t="s">
        <v>33</v>
      </c>
      <c r="T730" t="s">
        <v>34</v>
      </c>
      <c r="V730" t="s">
        <v>33</v>
      </c>
      <c r="W730" t="s">
        <v>34</v>
      </c>
      <c r="Y730" t="s">
        <v>33</v>
      </c>
      <c r="Z730" t="s">
        <v>34</v>
      </c>
      <c r="AA730" t="s">
        <v>2117</v>
      </c>
      <c r="AB730" t="s">
        <v>36</v>
      </c>
      <c r="AC730">
        <v>63990782</v>
      </c>
      <c r="AD730" t="s">
        <v>86</v>
      </c>
      <c r="AE730" t="s">
        <v>2116</v>
      </c>
      <c r="AF730">
        <v>131827720</v>
      </c>
      <c r="AG730">
        <v>1298003</v>
      </c>
      <c r="AH730" t="s">
        <v>1090</v>
      </c>
      <c r="AI730" t="s">
        <v>34</v>
      </c>
    </row>
    <row r="731" spans="1:35" x14ac:dyDescent="0.3">
      <c r="A731" s="1">
        <v>45308.477106481485</v>
      </c>
      <c r="B731">
        <v>4</v>
      </c>
      <c r="C731">
        <v>2</v>
      </c>
      <c r="D731" t="s">
        <v>26</v>
      </c>
      <c r="E731" t="s">
        <v>2118</v>
      </c>
      <c r="F731" t="s">
        <v>2119</v>
      </c>
      <c r="G731" t="s">
        <v>29</v>
      </c>
      <c r="H731" t="s">
        <v>820</v>
      </c>
      <c r="I731">
        <v>0</v>
      </c>
      <c r="K731" t="s">
        <v>31</v>
      </c>
      <c r="L731" t="s">
        <v>32</v>
      </c>
      <c r="M731" t="s">
        <v>2118</v>
      </c>
      <c r="N731" t="s">
        <v>2119</v>
      </c>
      <c r="P731" t="s">
        <v>33</v>
      </c>
      <c r="Q731" t="s">
        <v>34</v>
      </c>
      <c r="S731" t="s">
        <v>33</v>
      </c>
      <c r="T731" t="s">
        <v>34</v>
      </c>
      <c r="V731" t="s">
        <v>33</v>
      </c>
      <c r="W731" t="s">
        <v>34</v>
      </c>
      <c r="Y731" t="s">
        <v>33</v>
      </c>
      <c r="Z731" t="s">
        <v>34</v>
      </c>
      <c r="AA731" t="s">
        <v>35</v>
      </c>
      <c r="AB731" t="s">
        <v>36</v>
      </c>
      <c r="AC731">
        <v>13680706</v>
      </c>
      <c r="AD731" t="s">
        <v>37</v>
      </c>
      <c r="AE731" t="s">
        <v>2119</v>
      </c>
      <c r="AF731">
        <v>85671469</v>
      </c>
      <c r="AG731">
        <v>1298004</v>
      </c>
      <c r="AH731" t="s">
        <v>38</v>
      </c>
      <c r="AI731" t="s">
        <v>34</v>
      </c>
    </row>
    <row r="732" spans="1:35" x14ac:dyDescent="0.3">
      <c r="A732" s="1">
        <v>45308.48065972222</v>
      </c>
      <c r="B732">
        <v>4</v>
      </c>
      <c r="C732">
        <v>2</v>
      </c>
      <c r="D732" t="s">
        <v>26</v>
      </c>
      <c r="E732" t="s">
        <v>764</v>
      </c>
      <c r="F732" t="s">
        <v>765</v>
      </c>
      <c r="G732" t="s">
        <v>41</v>
      </c>
      <c r="H732">
        <f>---0--5200</f>
        <v>5200</v>
      </c>
      <c r="I732">
        <v>0</v>
      </c>
      <c r="J732" t="s">
        <v>42</v>
      </c>
      <c r="K732" t="s">
        <v>43</v>
      </c>
      <c r="L732" t="s">
        <v>44</v>
      </c>
      <c r="M732" t="s">
        <v>764</v>
      </c>
      <c r="N732" t="s">
        <v>765</v>
      </c>
      <c r="P732" t="s">
        <v>33</v>
      </c>
      <c r="Q732" t="s">
        <v>34</v>
      </c>
      <c r="S732" t="s">
        <v>33</v>
      </c>
      <c r="T732" t="s">
        <v>34</v>
      </c>
      <c r="V732" t="s">
        <v>33</v>
      </c>
      <c r="W732" t="s">
        <v>34</v>
      </c>
      <c r="Y732" t="s">
        <v>33</v>
      </c>
      <c r="Z732" t="s">
        <v>34</v>
      </c>
      <c r="AA732" t="s">
        <v>868</v>
      </c>
      <c r="AB732" t="s">
        <v>36</v>
      </c>
      <c r="AC732">
        <v>13736278</v>
      </c>
      <c r="AD732" t="s">
        <v>62</v>
      </c>
      <c r="AE732" t="s">
        <v>765</v>
      </c>
      <c r="AF732">
        <v>85671469</v>
      </c>
      <c r="AG732">
        <v>1298005</v>
      </c>
      <c r="AH732" t="s">
        <v>38</v>
      </c>
      <c r="AI732" t="s">
        <v>34</v>
      </c>
    </row>
    <row r="733" spans="1:35" x14ac:dyDescent="0.3">
      <c r="A733" s="1">
        <v>45308.484074074076</v>
      </c>
      <c r="B733">
        <v>8</v>
      </c>
      <c r="C733">
        <v>1</v>
      </c>
      <c r="D733" t="s">
        <v>26</v>
      </c>
      <c r="E733" t="s">
        <v>2120</v>
      </c>
      <c r="F733" t="s">
        <v>2121</v>
      </c>
      <c r="G733" t="s">
        <v>73</v>
      </c>
      <c r="H733" t="s">
        <v>2122</v>
      </c>
      <c r="I733">
        <v>0</v>
      </c>
      <c r="J733" t="s">
        <v>2123</v>
      </c>
      <c r="K733" t="s">
        <v>31</v>
      </c>
      <c r="L733" t="s">
        <v>44</v>
      </c>
      <c r="M733" t="s">
        <v>2120</v>
      </c>
      <c r="N733" t="s">
        <v>2121</v>
      </c>
      <c r="P733" t="s">
        <v>33</v>
      </c>
      <c r="Q733" t="s">
        <v>34</v>
      </c>
      <c r="S733" t="s">
        <v>33</v>
      </c>
      <c r="T733" t="s">
        <v>34</v>
      </c>
      <c r="V733" t="s">
        <v>33</v>
      </c>
      <c r="W733" t="s">
        <v>34</v>
      </c>
      <c r="Y733" t="s">
        <v>33</v>
      </c>
      <c r="Z733" t="s">
        <v>34</v>
      </c>
      <c r="AA733" t="s">
        <v>137</v>
      </c>
      <c r="AB733" t="s">
        <v>36</v>
      </c>
      <c r="AC733">
        <v>13804560</v>
      </c>
      <c r="AD733" t="s">
        <v>138</v>
      </c>
      <c r="AE733" t="s">
        <v>2121</v>
      </c>
      <c r="AF733">
        <v>85671469</v>
      </c>
      <c r="AG733">
        <v>1298006</v>
      </c>
      <c r="AH733" t="s">
        <v>906</v>
      </c>
      <c r="AI733" t="s">
        <v>34</v>
      </c>
    </row>
    <row r="734" spans="1:35" x14ac:dyDescent="0.3">
      <c r="A734" s="1">
        <v>45308.487268518518</v>
      </c>
      <c r="B734">
        <v>5</v>
      </c>
      <c r="C734">
        <v>2</v>
      </c>
      <c r="D734" t="s">
        <v>26</v>
      </c>
      <c r="E734" t="s">
        <v>2124</v>
      </c>
      <c r="F734" t="s">
        <v>2125</v>
      </c>
      <c r="G734" t="s">
        <v>41</v>
      </c>
      <c r="H734">
        <f>---0--2527</f>
        <v>2527</v>
      </c>
      <c r="I734">
        <v>0</v>
      </c>
      <c r="J734" t="s">
        <v>42</v>
      </c>
      <c r="K734" t="s">
        <v>43</v>
      </c>
      <c r="L734" t="s">
        <v>202</v>
      </c>
      <c r="M734" t="s">
        <v>2124</v>
      </c>
      <c r="N734" t="s">
        <v>2125</v>
      </c>
      <c r="P734" t="s">
        <v>33</v>
      </c>
      <c r="Q734" t="s">
        <v>34</v>
      </c>
      <c r="S734" t="s">
        <v>33</v>
      </c>
      <c r="T734" t="s">
        <v>34</v>
      </c>
      <c r="V734" t="s">
        <v>33</v>
      </c>
      <c r="W734" t="s">
        <v>34</v>
      </c>
      <c r="Y734" t="s">
        <v>33</v>
      </c>
      <c r="Z734" t="s">
        <v>34</v>
      </c>
      <c r="AB734" t="s">
        <v>36</v>
      </c>
      <c r="AE734" t="s">
        <v>34</v>
      </c>
      <c r="AG734">
        <v>1298007</v>
      </c>
      <c r="AH734" t="s">
        <v>38</v>
      </c>
      <c r="AI734" t="s">
        <v>34</v>
      </c>
    </row>
    <row r="735" spans="1:35" x14ac:dyDescent="0.3">
      <c r="A735" s="1">
        <v>45308.49</v>
      </c>
      <c r="B735">
        <v>6</v>
      </c>
      <c r="C735">
        <v>2</v>
      </c>
      <c r="D735" t="s">
        <v>26</v>
      </c>
      <c r="E735" t="s">
        <v>2126</v>
      </c>
      <c r="F735" t="s">
        <v>2127</v>
      </c>
      <c r="G735" t="s">
        <v>747</v>
      </c>
      <c r="H735" t="s">
        <v>2128</v>
      </c>
      <c r="I735">
        <v>0</v>
      </c>
      <c r="K735" t="s">
        <v>31</v>
      </c>
      <c r="L735" t="s">
        <v>749</v>
      </c>
      <c r="M735" t="s">
        <v>2126</v>
      </c>
      <c r="N735" t="s">
        <v>2127</v>
      </c>
      <c r="P735" t="s">
        <v>33</v>
      </c>
      <c r="Q735" t="s">
        <v>34</v>
      </c>
      <c r="S735" t="s">
        <v>33</v>
      </c>
      <c r="T735" t="s">
        <v>34</v>
      </c>
      <c r="V735" t="s">
        <v>33</v>
      </c>
      <c r="W735" t="s">
        <v>34</v>
      </c>
      <c r="Y735" t="s">
        <v>33</v>
      </c>
      <c r="Z735" t="s">
        <v>34</v>
      </c>
      <c r="AB735" t="s">
        <v>36</v>
      </c>
      <c r="AE735" t="s">
        <v>34</v>
      </c>
      <c r="AG735">
        <v>1298008</v>
      </c>
      <c r="AH735" t="s">
        <v>38</v>
      </c>
      <c r="AI735" t="s">
        <v>34</v>
      </c>
    </row>
    <row r="736" spans="1:35" x14ac:dyDescent="0.3">
      <c r="A736" s="1">
        <v>45308.490393518521</v>
      </c>
      <c r="B736">
        <v>5</v>
      </c>
      <c r="C736">
        <v>2</v>
      </c>
      <c r="D736" t="s">
        <v>26</v>
      </c>
      <c r="E736" t="s">
        <v>2129</v>
      </c>
      <c r="F736" t="s">
        <v>2130</v>
      </c>
      <c r="G736" t="s">
        <v>73</v>
      </c>
      <c r="H736" t="s">
        <v>2131</v>
      </c>
      <c r="I736">
        <v>0</v>
      </c>
      <c r="J736" t="s">
        <v>2132</v>
      </c>
      <c r="K736" t="s">
        <v>31</v>
      </c>
      <c r="L736" t="s">
        <v>44</v>
      </c>
      <c r="M736" t="s">
        <v>2129</v>
      </c>
      <c r="N736" t="s">
        <v>2130</v>
      </c>
      <c r="P736" t="s">
        <v>33</v>
      </c>
      <c r="Q736" t="s">
        <v>34</v>
      </c>
      <c r="S736" t="s">
        <v>33</v>
      </c>
      <c r="T736" t="s">
        <v>34</v>
      </c>
      <c r="V736" t="s">
        <v>33</v>
      </c>
      <c r="W736" t="s">
        <v>34</v>
      </c>
      <c r="Y736" t="s">
        <v>33</v>
      </c>
      <c r="Z736" t="s">
        <v>34</v>
      </c>
      <c r="AA736" t="s">
        <v>137</v>
      </c>
      <c r="AB736" t="s">
        <v>36</v>
      </c>
      <c r="AC736">
        <v>13925926</v>
      </c>
      <c r="AD736" t="s">
        <v>138</v>
      </c>
      <c r="AE736" t="s">
        <v>2130</v>
      </c>
      <c r="AF736">
        <v>85671469</v>
      </c>
      <c r="AG736">
        <v>1298009</v>
      </c>
      <c r="AH736" t="s">
        <v>2133</v>
      </c>
      <c r="AI736" t="s">
        <v>34</v>
      </c>
    </row>
    <row r="737" spans="1:35" x14ac:dyDescent="0.3">
      <c r="A737" s="1">
        <v>45308.492002314815</v>
      </c>
      <c r="B737">
        <v>6</v>
      </c>
      <c r="C737">
        <v>2</v>
      </c>
      <c r="D737" t="s">
        <v>26</v>
      </c>
      <c r="E737" t="s">
        <v>729</v>
      </c>
      <c r="F737" t="s">
        <v>730</v>
      </c>
      <c r="G737" t="s">
        <v>41</v>
      </c>
      <c r="H737">
        <f>---0--6690</f>
        <v>6690</v>
      </c>
      <c r="I737">
        <v>0</v>
      </c>
      <c r="J737" t="s">
        <v>42</v>
      </c>
      <c r="K737" t="s">
        <v>43</v>
      </c>
      <c r="L737" t="s">
        <v>202</v>
      </c>
      <c r="M737" t="s">
        <v>729</v>
      </c>
      <c r="N737" t="s">
        <v>730</v>
      </c>
      <c r="P737" t="s">
        <v>33</v>
      </c>
      <c r="Q737" t="s">
        <v>34</v>
      </c>
      <c r="S737" t="s">
        <v>33</v>
      </c>
      <c r="T737" t="s">
        <v>34</v>
      </c>
      <c r="V737" t="s">
        <v>33</v>
      </c>
      <c r="W737" t="s">
        <v>34</v>
      </c>
      <c r="Y737" t="s">
        <v>33</v>
      </c>
      <c r="Z737" t="s">
        <v>34</v>
      </c>
      <c r="AB737" t="s">
        <v>36</v>
      </c>
      <c r="AE737" t="s">
        <v>34</v>
      </c>
      <c r="AG737">
        <v>1298010</v>
      </c>
      <c r="AH737" t="s">
        <v>38</v>
      </c>
      <c r="AI737" t="s">
        <v>34</v>
      </c>
    </row>
    <row r="738" spans="1:35" x14ac:dyDescent="0.3">
      <c r="A738" s="1">
        <v>45308.492314814815</v>
      </c>
      <c r="B738">
        <v>1</v>
      </c>
      <c r="C738">
        <v>2</v>
      </c>
      <c r="D738" t="s">
        <v>26</v>
      </c>
      <c r="E738" t="s">
        <v>729</v>
      </c>
      <c r="F738" t="s">
        <v>730</v>
      </c>
      <c r="G738" t="s">
        <v>41</v>
      </c>
      <c r="H738">
        <f>---0--1524</f>
        <v>1524</v>
      </c>
      <c r="I738">
        <v>0</v>
      </c>
      <c r="J738" t="s">
        <v>42</v>
      </c>
      <c r="K738" t="s">
        <v>43</v>
      </c>
      <c r="L738" t="s">
        <v>44</v>
      </c>
      <c r="M738" t="s">
        <v>729</v>
      </c>
      <c r="N738" t="s">
        <v>730</v>
      </c>
      <c r="P738" t="s">
        <v>33</v>
      </c>
      <c r="Q738" t="s">
        <v>34</v>
      </c>
      <c r="S738" t="s">
        <v>33</v>
      </c>
      <c r="T738" t="s">
        <v>34</v>
      </c>
      <c r="V738" t="s">
        <v>33</v>
      </c>
      <c r="W738" t="s">
        <v>34</v>
      </c>
      <c r="Y738" t="s">
        <v>33</v>
      </c>
      <c r="Z738" t="s">
        <v>34</v>
      </c>
      <c r="AA738" t="s">
        <v>1020</v>
      </c>
      <c r="AB738" t="s">
        <v>36</v>
      </c>
      <c r="AC738">
        <v>19444107</v>
      </c>
      <c r="AD738" t="s">
        <v>1021</v>
      </c>
      <c r="AE738" t="s">
        <v>730</v>
      </c>
      <c r="AF738">
        <v>978632586</v>
      </c>
      <c r="AG738">
        <v>1298011</v>
      </c>
      <c r="AH738" t="s">
        <v>38</v>
      </c>
      <c r="AI738" t="s">
        <v>34</v>
      </c>
    </row>
    <row r="739" spans="1:35" x14ac:dyDescent="0.3">
      <c r="A739" s="1">
        <v>45308.492546296293</v>
      </c>
      <c r="B739">
        <v>5</v>
      </c>
      <c r="C739">
        <v>2</v>
      </c>
      <c r="D739" t="s">
        <v>26</v>
      </c>
      <c r="E739" t="s">
        <v>1033</v>
      </c>
      <c r="F739" t="s">
        <v>1034</v>
      </c>
      <c r="G739" t="s">
        <v>41</v>
      </c>
      <c r="H739">
        <f>---0--2615</f>
        <v>2615</v>
      </c>
      <c r="I739">
        <v>0</v>
      </c>
      <c r="J739" t="s">
        <v>42</v>
      </c>
      <c r="K739" t="s">
        <v>43</v>
      </c>
      <c r="L739" t="s">
        <v>1547</v>
      </c>
      <c r="M739" t="s">
        <v>1548</v>
      </c>
      <c r="N739" t="s">
        <v>1549</v>
      </c>
      <c r="O739" t="s">
        <v>44</v>
      </c>
      <c r="P739" t="s">
        <v>434</v>
      </c>
      <c r="Q739" t="s">
        <v>435</v>
      </c>
      <c r="S739" t="s">
        <v>33</v>
      </c>
      <c r="T739" t="s">
        <v>34</v>
      </c>
      <c r="V739" t="s">
        <v>33</v>
      </c>
      <c r="W739" t="s">
        <v>34</v>
      </c>
      <c r="Y739" t="s">
        <v>33</v>
      </c>
      <c r="Z739" t="s">
        <v>34</v>
      </c>
      <c r="AA739" t="s">
        <v>379</v>
      </c>
      <c r="AB739" t="s">
        <v>36</v>
      </c>
      <c r="AC739">
        <v>13973287</v>
      </c>
      <c r="AD739" t="s">
        <v>62</v>
      </c>
      <c r="AE739" t="s">
        <v>435</v>
      </c>
      <c r="AF739">
        <v>85671469</v>
      </c>
      <c r="AG739">
        <v>1298012</v>
      </c>
      <c r="AH739" t="s">
        <v>38</v>
      </c>
      <c r="AI739" t="s">
        <v>34</v>
      </c>
    </row>
    <row r="740" spans="1:35" x14ac:dyDescent="0.3">
      <c r="A740" s="1">
        <v>45308.494201388887</v>
      </c>
      <c r="B740">
        <v>8</v>
      </c>
      <c r="C740">
        <v>1</v>
      </c>
      <c r="D740" t="s">
        <v>26</v>
      </c>
      <c r="E740" t="s">
        <v>2134</v>
      </c>
      <c r="F740" t="s">
        <v>2135</v>
      </c>
      <c r="G740" t="s">
        <v>73</v>
      </c>
      <c r="H740" t="s">
        <v>452</v>
      </c>
      <c r="I740">
        <v>0</v>
      </c>
      <c r="J740" t="s">
        <v>453</v>
      </c>
      <c r="K740" t="s">
        <v>31</v>
      </c>
      <c r="L740" t="s">
        <v>44</v>
      </c>
      <c r="M740" t="s">
        <v>2134</v>
      </c>
      <c r="N740" t="s">
        <v>2135</v>
      </c>
      <c r="P740" t="s">
        <v>33</v>
      </c>
      <c r="Q740" t="s">
        <v>34</v>
      </c>
      <c r="S740" t="s">
        <v>33</v>
      </c>
      <c r="T740" t="s">
        <v>34</v>
      </c>
      <c r="V740" t="s">
        <v>33</v>
      </c>
      <c r="W740" t="s">
        <v>34</v>
      </c>
      <c r="Y740" t="s">
        <v>33</v>
      </c>
      <c r="Z740" t="s">
        <v>34</v>
      </c>
      <c r="AA740" t="s">
        <v>137</v>
      </c>
      <c r="AB740" t="s">
        <v>36</v>
      </c>
      <c r="AC740">
        <v>14003413</v>
      </c>
      <c r="AD740" t="s">
        <v>138</v>
      </c>
      <c r="AE740" t="s">
        <v>2135</v>
      </c>
      <c r="AF740">
        <v>85671469</v>
      </c>
      <c r="AG740">
        <v>1298013</v>
      </c>
      <c r="AH740" t="s">
        <v>2136</v>
      </c>
      <c r="AI740" t="s">
        <v>34</v>
      </c>
    </row>
    <row r="741" spans="1:35" x14ac:dyDescent="0.3">
      <c r="A741" s="1">
        <v>45308.494247685187</v>
      </c>
      <c r="B741">
        <v>2</v>
      </c>
      <c r="C741">
        <v>2</v>
      </c>
      <c r="D741" t="s">
        <v>26</v>
      </c>
      <c r="E741" t="s">
        <v>2137</v>
      </c>
      <c r="F741" t="s">
        <v>2138</v>
      </c>
      <c r="G741" t="s">
        <v>41</v>
      </c>
      <c r="H741">
        <f>---0--2690</f>
        <v>2690</v>
      </c>
      <c r="I741">
        <v>0</v>
      </c>
      <c r="J741" t="s">
        <v>42</v>
      </c>
      <c r="K741" t="s">
        <v>43</v>
      </c>
      <c r="L741" t="s">
        <v>44</v>
      </c>
      <c r="M741" t="s">
        <v>2137</v>
      </c>
      <c r="N741" t="s">
        <v>2138</v>
      </c>
      <c r="P741" t="s">
        <v>33</v>
      </c>
      <c r="Q741" t="s">
        <v>34</v>
      </c>
      <c r="S741" t="s">
        <v>33</v>
      </c>
      <c r="T741" t="s">
        <v>34</v>
      </c>
      <c r="V741" t="s">
        <v>33</v>
      </c>
      <c r="W741" t="s">
        <v>34</v>
      </c>
      <c r="Y741" t="s">
        <v>33</v>
      </c>
      <c r="Z741" t="s">
        <v>34</v>
      </c>
      <c r="AA741" t="s">
        <v>956</v>
      </c>
      <c r="AB741" t="s">
        <v>36</v>
      </c>
      <c r="AC741">
        <v>30063550</v>
      </c>
      <c r="AD741" t="s">
        <v>652</v>
      </c>
      <c r="AE741" t="s">
        <v>2138</v>
      </c>
      <c r="AF741">
        <v>76598102</v>
      </c>
      <c r="AG741">
        <v>1298014</v>
      </c>
      <c r="AH741" t="s">
        <v>2139</v>
      </c>
      <c r="AI741" t="s">
        <v>34</v>
      </c>
    </row>
    <row r="742" spans="1:35" x14ac:dyDescent="0.3">
      <c r="A742" s="1">
        <v>45308.494317129633</v>
      </c>
      <c r="B742">
        <v>6</v>
      </c>
      <c r="C742">
        <v>2</v>
      </c>
      <c r="D742" t="s">
        <v>26</v>
      </c>
      <c r="E742" t="s">
        <v>2140</v>
      </c>
      <c r="F742" t="s">
        <v>2141</v>
      </c>
      <c r="G742" t="s">
        <v>73</v>
      </c>
      <c r="H742" t="s">
        <v>777</v>
      </c>
      <c r="I742">
        <v>0</v>
      </c>
      <c r="J742" t="s">
        <v>778</v>
      </c>
      <c r="K742" t="s">
        <v>31</v>
      </c>
      <c r="L742" t="s">
        <v>44</v>
      </c>
      <c r="M742" t="s">
        <v>2140</v>
      </c>
      <c r="N742" t="s">
        <v>2141</v>
      </c>
      <c r="P742" t="s">
        <v>33</v>
      </c>
      <c r="Q742" t="s">
        <v>34</v>
      </c>
      <c r="S742" t="s">
        <v>33</v>
      </c>
      <c r="T742" t="s">
        <v>34</v>
      </c>
      <c r="V742" t="s">
        <v>33</v>
      </c>
      <c r="W742" t="s">
        <v>34</v>
      </c>
      <c r="Y742" t="s">
        <v>33</v>
      </c>
      <c r="Z742" t="s">
        <v>34</v>
      </c>
      <c r="AA742" t="s">
        <v>137</v>
      </c>
      <c r="AB742" t="s">
        <v>36</v>
      </c>
      <c r="AC742">
        <v>14011156</v>
      </c>
      <c r="AD742" t="s">
        <v>138</v>
      </c>
      <c r="AE742" t="s">
        <v>2141</v>
      </c>
      <c r="AF742">
        <v>85671469</v>
      </c>
      <c r="AG742">
        <v>1298015</v>
      </c>
      <c r="AH742" t="s">
        <v>2142</v>
      </c>
      <c r="AI742" t="s">
        <v>34</v>
      </c>
    </row>
    <row r="743" spans="1:35" x14ac:dyDescent="0.3">
      <c r="A743" s="1">
        <v>45308.494386574072</v>
      </c>
      <c r="B743">
        <v>5</v>
      </c>
      <c r="C743">
        <v>2</v>
      </c>
      <c r="D743" t="s">
        <v>26</v>
      </c>
      <c r="E743" t="s">
        <v>113</v>
      </c>
      <c r="F743" t="s">
        <v>114</v>
      </c>
      <c r="G743" t="s">
        <v>41</v>
      </c>
      <c r="H743">
        <f>---0--3850</f>
        <v>3850</v>
      </c>
      <c r="I743">
        <v>0</v>
      </c>
      <c r="J743" t="s">
        <v>42</v>
      </c>
      <c r="K743" t="s">
        <v>43</v>
      </c>
      <c r="L743" t="s">
        <v>44</v>
      </c>
      <c r="M743" t="s">
        <v>113</v>
      </c>
      <c r="N743" t="s">
        <v>114</v>
      </c>
      <c r="P743" t="s">
        <v>33</v>
      </c>
      <c r="Q743" t="s">
        <v>34</v>
      </c>
      <c r="S743" t="s">
        <v>33</v>
      </c>
      <c r="T743" t="s">
        <v>34</v>
      </c>
      <c r="V743" t="s">
        <v>33</v>
      </c>
      <c r="W743" t="s">
        <v>34</v>
      </c>
      <c r="Y743" t="s">
        <v>33</v>
      </c>
      <c r="Z743" t="s">
        <v>34</v>
      </c>
      <c r="AA743" t="s">
        <v>2143</v>
      </c>
      <c r="AB743" t="s">
        <v>36</v>
      </c>
      <c r="AC743">
        <v>30104578</v>
      </c>
      <c r="AD743" t="s">
        <v>652</v>
      </c>
      <c r="AE743" t="s">
        <v>114</v>
      </c>
      <c r="AF743">
        <v>76598102</v>
      </c>
      <c r="AG743">
        <v>1298016</v>
      </c>
      <c r="AH743" t="s">
        <v>38</v>
      </c>
      <c r="AI743" t="s">
        <v>34</v>
      </c>
    </row>
    <row r="744" spans="1:35" x14ac:dyDescent="0.3">
      <c r="A744" s="1">
        <v>45308.498206018521</v>
      </c>
      <c r="B744">
        <v>5</v>
      </c>
      <c r="C744">
        <v>2</v>
      </c>
      <c r="D744" t="s">
        <v>26</v>
      </c>
      <c r="E744" t="s">
        <v>113</v>
      </c>
      <c r="F744" t="s">
        <v>114</v>
      </c>
      <c r="G744" t="s">
        <v>41</v>
      </c>
      <c r="H744">
        <f>---0--5939</f>
        <v>5939</v>
      </c>
      <c r="I744">
        <v>0</v>
      </c>
      <c r="J744" t="s">
        <v>42</v>
      </c>
      <c r="K744" t="s">
        <v>43</v>
      </c>
      <c r="L744" t="s">
        <v>44</v>
      </c>
      <c r="M744" t="s">
        <v>113</v>
      </c>
      <c r="N744" t="s">
        <v>114</v>
      </c>
      <c r="P744" t="s">
        <v>33</v>
      </c>
      <c r="Q744" t="s">
        <v>34</v>
      </c>
      <c r="S744" t="s">
        <v>33</v>
      </c>
      <c r="T744" t="s">
        <v>34</v>
      </c>
      <c r="V744" t="s">
        <v>33</v>
      </c>
      <c r="W744" t="s">
        <v>34</v>
      </c>
      <c r="Y744" t="s">
        <v>33</v>
      </c>
      <c r="Z744" t="s">
        <v>34</v>
      </c>
      <c r="AA744" t="s">
        <v>868</v>
      </c>
      <c r="AB744" t="s">
        <v>36</v>
      </c>
      <c r="AC744">
        <v>14084704</v>
      </c>
      <c r="AD744" t="s">
        <v>62</v>
      </c>
      <c r="AE744" t="s">
        <v>114</v>
      </c>
      <c r="AF744">
        <v>85671469</v>
      </c>
      <c r="AG744">
        <v>1298017</v>
      </c>
      <c r="AH744" t="s">
        <v>38</v>
      </c>
      <c r="AI744" t="s">
        <v>34</v>
      </c>
    </row>
    <row r="745" spans="1:35" x14ac:dyDescent="0.3">
      <c r="A745" s="1">
        <v>45308.498518518521</v>
      </c>
      <c r="B745">
        <v>7</v>
      </c>
      <c r="C745">
        <v>1</v>
      </c>
      <c r="D745" t="s">
        <v>26</v>
      </c>
      <c r="E745" t="s">
        <v>1033</v>
      </c>
      <c r="F745" t="s">
        <v>1034</v>
      </c>
      <c r="G745" t="s">
        <v>41</v>
      </c>
      <c r="H745">
        <f>---0--1238</f>
        <v>1238</v>
      </c>
      <c r="I745">
        <v>0</v>
      </c>
      <c r="J745" t="s">
        <v>42</v>
      </c>
      <c r="K745" t="s">
        <v>43</v>
      </c>
      <c r="L745" t="s">
        <v>44</v>
      </c>
      <c r="M745" t="s">
        <v>1033</v>
      </c>
      <c r="N745" t="s">
        <v>1034</v>
      </c>
      <c r="P745" t="s">
        <v>33</v>
      </c>
      <c r="Q745" t="s">
        <v>34</v>
      </c>
      <c r="S745" t="s">
        <v>33</v>
      </c>
      <c r="T745" t="s">
        <v>34</v>
      </c>
      <c r="V745" t="s">
        <v>33</v>
      </c>
      <c r="W745" t="s">
        <v>34</v>
      </c>
      <c r="Y745" t="s">
        <v>33</v>
      </c>
      <c r="Z745" t="s">
        <v>34</v>
      </c>
      <c r="AA745" t="s">
        <v>1395</v>
      </c>
      <c r="AB745" t="s">
        <v>36</v>
      </c>
      <c r="AC745">
        <v>81914059</v>
      </c>
      <c r="AD745" t="s">
        <v>920</v>
      </c>
      <c r="AE745" t="s">
        <v>1034</v>
      </c>
      <c r="AF745">
        <v>156704864</v>
      </c>
      <c r="AG745">
        <v>1298018</v>
      </c>
      <c r="AH745" t="s">
        <v>38</v>
      </c>
      <c r="AI745" t="s">
        <v>34</v>
      </c>
    </row>
    <row r="746" spans="1:35" x14ac:dyDescent="0.3">
      <c r="A746" s="1">
        <v>45308.498564814814</v>
      </c>
      <c r="B746">
        <v>8</v>
      </c>
      <c r="C746">
        <v>1</v>
      </c>
      <c r="D746" t="s">
        <v>26</v>
      </c>
      <c r="E746" t="s">
        <v>2144</v>
      </c>
      <c r="F746" t="s">
        <v>2145</v>
      </c>
      <c r="G746" t="s">
        <v>41</v>
      </c>
      <c r="H746">
        <f>---0--8406</f>
        <v>8406</v>
      </c>
      <c r="I746">
        <v>0</v>
      </c>
      <c r="J746" t="s">
        <v>42</v>
      </c>
      <c r="K746" t="s">
        <v>43</v>
      </c>
      <c r="L746" t="s">
        <v>44</v>
      </c>
      <c r="M746" t="s">
        <v>2144</v>
      </c>
      <c r="N746" t="s">
        <v>2145</v>
      </c>
      <c r="P746" t="s">
        <v>33</v>
      </c>
      <c r="Q746" t="s">
        <v>34</v>
      </c>
      <c r="S746" t="s">
        <v>33</v>
      </c>
      <c r="T746" t="s">
        <v>34</v>
      </c>
      <c r="V746" t="s">
        <v>33</v>
      </c>
      <c r="W746" t="s">
        <v>34</v>
      </c>
      <c r="Y746" t="s">
        <v>33</v>
      </c>
      <c r="Z746" t="s">
        <v>34</v>
      </c>
      <c r="AA746" t="s">
        <v>1233</v>
      </c>
      <c r="AB746" t="s">
        <v>36</v>
      </c>
      <c r="AC746">
        <v>26701708</v>
      </c>
      <c r="AD746" t="s">
        <v>1234</v>
      </c>
      <c r="AE746" t="s">
        <v>2145</v>
      </c>
      <c r="AF746">
        <v>978632586</v>
      </c>
      <c r="AG746">
        <v>1298019</v>
      </c>
      <c r="AH746" t="s">
        <v>38</v>
      </c>
      <c r="AI746" t="s">
        <v>34</v>
      </c>
    </row>
    <row r="747" spans="1:35" x14ac:dyDescent="0.3">
      <c r="A747" s="1">
        <v>45308.500648148147</v>
      </c>
      <c r="B747">
        <v>5</v>
      </c>
      <c r="C747">
        <v>2</v>
      </c>
      <c r="D747" t="s">
        <v>26</v>
      </c>
      <c r="E747" t="s">
        <v>2146</v>
      </c>
      <c r="F747" t="s">
        <v>2147</v>
      </c>
      <c r="G747" t="s">
        <v>50</v>
      </c>
      <c r="H747" t="s">
        <v>393</v>
      </c>
      <c r="I747">
        <v>0</v>
      </c>
      <c r="K747" t="s">
        <v>31</v>
      </c>
      <c r="L747" t="s">
        <v>32</v>
      </c>
      <c r="M747" t="s">
        <v>2146</v>
      </c>
      <c r="N747" t="s">
        <v>2147</v>
      </c>
      <c r="P747" t="s">
        <v>33</v>
      </c>
      <c r="Q747" t="s">
        <v>34</v>
      </c>
      <c r="S747" t="s">
        <v>33</v>
      </c>
      <c r="T747" t="s">
        <v>34</v>
      </c>
      <c r="V747" t="s">
        <v>33</v>
      </c>
      <c r="W747" t="s">
        <v>34</v>
      </c>
      <c r="Y747" t="s">
        <v>33</v>
      </c>
      <c r="Z747" t="s">
        <v>34</v>
      </c>
      <c r="AA747" t="s">
        <v>35</v>
      </c>
      <c r="AB747" t="s">
        <v>36</v>
      </c>
      <c r="AC747">
        <v>14139012</v>
      </c>
      <c r="AD747" t="s">
        <v>37</v>
      </c>
      <c r="AE747" t="s">
        <v>2147</v>
      </c>
      <c r="AF747">
        <v>85671469</v>
      </c>
      <c r="AG747">
        <v>1298020</v>
      </c>
      <c r="AH747" t="s">
        <v>38</v>
      </c>
      <c r="AI747" t="s">
        <v>34</v>
      </c>
    </row>
    <row r="748" spans="1:35" x14ac:dyDescent="0.3">
      <c r="A748" s="1">
        <v>45308.506539351853</v>
      </c>
      <c r="B748">
        <v>5</v>
      </c>
      <c r="C748">
        <v>2</v>
      </c>
      <c r="D748" t="s">
        <v>26</v>
      </c>
      <c r="E748" t="s">
        <v>113</v>
      </c>
      <c r="F748" t="s">
        <v>114</v>
      </c>
      <c r="G748" t="s">
        <v>41</v>
      </c>
      <c r="H748">
        <f>---0--6953</f>
        <v>6953</v>
      </c>
      <c r="I748">
        <v>0</v>
      </c>
      <c r="J748" t="s">
        <v>42</v>
      </c>
      <c r="K748" t="s">
        <v>43</v>
      </c>
      <c r="L748" t="s">
        <v>202</v>
      </c>
      <c r="M748" t="s">
        <v>113</v>
      </c>
      <c r="N748" t="s">
        <v>114</v>
      </c>
      <c r="P748" t="s">
        <v>33</v>
      </c>
      <c r="Q748" t="s">
        <v>34</v>
      </c>
      <c r="S748" t="s">
        <v>33</v>
      </c>
      <c r="T748" t="s">
        <v>34</v>
      </c>
      <c r="V748" t="s">
        <v>33</v>
      </c>
      <c r="W748" t="s">
        <v>34</v>
      </c>
      <c r="Y748" t="s">
        <v>33</v>
      </c>
      <c r="Z748" t="s">
        <v>34</v>
      </c>
      <c r="AB748" t="s">
        <v>36</v>
      </c>
      <c r="AE748" t="s">
        <v>34</v>
      </c>
      <c r="AG748">
        <v>1298021</v>
      </c>
      <c r="AH748" t="s">
        <v>38</v>
      </c>
      <c r="AI748" t="s">
        <v>34</v>
      </c>
    </row>
    <row r="749" spans="1:35" x14ac:dyDescent="0.3">
      <c r="A749" s="1">
        <v>45308.508321759262</v>
      </c>
      <c r="B749">
        <v>6</v>
      </c>
      <c r="C749">
        <v>2</v>
      </c>
      <c r="D749" t="s">
        <v>26</v>
      </c>
      <c r="E749" t="s">
        <v>2148</v>
      </c>
      <c r="F749" t="s">
        <v>2149</v>
      </c>
      <c r="G749" t="s">
        <v>41</v>
      </c>
      <c r="H749">
        <f>---0--4256</f>
        <v>4256</v>
      </c>
      <c r="I749">
        <v>0</v>
      </c>
      <c r="J749" t="s">
        <v>42</v>
      </c>
      <c r="K749" t="s">
        <v>43</v>
      </c>
      <c r="L749" t="s">
        <v>44</v>
      </c>
      <c r="M749" t="s">
        <v>2148</v>
      </c>
      <c r="N749" t="s">
        <v>2149</v>
      </c>
      <c r="P749" t="s">
        <v>33</v>
      </c>
      <c r="Q749" t="s">
        <v>34</v>
      </c>
      <c r="S749" t="s">
        <v>33</v>
      </c>
      <c r="T749" t="s">
        <v>34</v>
      </c>
      <c r="V749" t="s">
        <v>33</v>
      </c>
      <c r="W749" t="s">
        <v>34</v>
      </c>
      <c r="Y749" t="s">
        <v>33</v>
      </c>
      <c r="Z749" t="s">
        <v>34</v>
      </c>
      <c r="AA749" t="s">
        <v>2150</v>
      </c>
      <c r="AB749" t="s">
        <v>36</v>
      </c>
      <c r="AC749">
        <v>655861</v>
      </c>
      <c r="AD749" t="s">
        <v>77</v>
      </c>
      <c r="AE749" t="s">
        <v>2149</v>
      </c>
      <c r="AF749">
        <v>870021815</v>
      </c>
      <c r="AG749">
        <v>1298022</v>
      </c>
      <c r="AH749" t="s">
        <v>2151</v>
      </c>
      <c r="AI749" t="s">
        <v>34</v>
      </c>
    </row>
    <row r="750" spans="1:35" x14ac:dyDescent="0.3">
      <c r="A750" s="1">
        <v>45308.508414351854</v>
      </c>
      <c r="B750">
        <v>2</v>
      </c>
      <c r="C750">
        <v>2</v>
      </c>
      <c r="D750" t="s">
        <v>26</v>
      </c>
      <c r="E750" t="s">
        <v>2152</v>
      </c>
      <c r="F750" t="s">
        <v>2153</v>
      </c>
      <c r="G750" t="s">
        <v>50</v>
      </c>
      <c r="H750" t="s">
        <v>1038</v>
      </c>
      <c r="I750">
        <v>0</v>
      </c>
      <c r="K750" t="s">
        <v>31</v>
      </c>
      <c r="L750" t="s">
        <v>32</v>
      </c>
      <c r="M750" t="s">
        <v>2152</v>
      </c>
      <c r="N750" t="s">
        <v>2153</v>
      </c>
      <c r="P750" t="s">
        <v>33</v>
      </c>
      <c r="Q750" t="s">
        <v>34</v>
      </c>
      <c r="S750" t="s">
        <v>33</v>
      </c>
      <c r="T750" t="s">
        <v>34</v>
      </c>
      <c r="V750" t="s">
        <v>33</v>
      </c>
      <c r="W750" t="s">
        <v>34</v>
      </c>
      <c r="Y750" t="s">
        <v>33</v>
      </c>
      <c r="Z750" t="s">
        <v>34</v>
      </c>
      <c r="AA750" t="s">
        <v>35</v>
      </c>
      <c r="AB750" t="s">
        <v>36</v>
      </c>
      <c r="AC750">
        <v>14330878</v>
      </c>
      <c r="AD750" t="s">
        <v>37</v>
      </c>
      <c r="AE750" t="s">
        <v>2153</v>
      </c>
      <c r="AF750">
        <v>85671469</v>
      </c>
      <c r="AG750">
        <v>1298023</v>
      </c>
      <c r="AH750" t="s">
        <v>38</v>
      </c>
      <c r="AI750" t="s">
        <v>34</v>
      </c>
    </row>
    <row r="751" spans="1:35" x14ac:dyDescent="0.3">
      <c r="A751" s="1">
        <v>45308.508738425924</v>
      </c>
      <c r="B751">
        <v>1</v>
      </c>
      <c r="C751">
        <v>2</v>
      </c>
      <c r="D751" t="s">
        <v>26</v>
      </c>
      <c r="E751" t="s">
        <v>2154</v>
      </c>
      <c r="F751" t="s">
        <v>2155</v>
      </c>
      <c r="G751" t="s">
        <v>41</v>
      </c>
      <c r="H751">
        <f>---0--7313</f>
        <v>7313</v>
      </c>
      <c r="I751">
        <v>0</v>
      </c>
      <c r="J751" t="s">
        <v>42</v>
      </c>
      <c r="K751" t="s">
        <v>43</v>
      </c>
      <c r="L751" t="s">
        <v>44</v>
      </c>
      <c r="M751" t="s">
        <v>2154</v>
      </c>
      <c r="N751" t="s">
        <v>2155</v>
      </c>
      <c r="P751" t="s">
        <v>33</v>
      </c>
      <c r="Q751" t="s">
        <v>34</v>
      </c>
      <c r="S751" t="s">
        <v>33</v>
      </c>
      <c r="T751" t="s">
        <v>34</v>
      </c>
      <c r="V751" t="s">
        <v>33</v>
      </c>
      <c r="W751" t="s">
        <v>34</v>
      </c>
      <c r="Y751" t="s">
        <v>33</v>
      </c>
      <c r="Z751" t="s">
        <v>34</v>
      </c>
      <c r="AA751" t="s">
        <v>978</v>
      </c>
      <c r="AB751" t="s">
        <v>36</v>
      </c>
      <c r="AC751">
        <v>14334825</v>
      </c>
      <c r="AD751" t="s">
        <v>979</v>
      </c>
      <c r="AE751" t="s">
        <v>2155</v>
      </c>
      <c r="AF751">
        <v>85671469</v>
      </c>
      <c r="AG751">
        <v>1298024</v>
      </c>
      <c r="AH751" t="s">
        <v>38</v>
      </c>
      <c r="AI751" t="s">
        <v>34</v>
      </c>
    </row>
    <row r="752" spans="1:35" x14ac:dyDescent="0.3">
      <c r="A752" s="1">
        <v>45308.510879629626</v>
      </c>
      <c r="B752">
        <v>5</v>
      </c>
      <c r="C752">
        <v>2</v>
      </c>
      <c r="D752" t="s">
        <v>26</v>
      </c>
      <c r="E752" t="s">
        <v>2156</v>
      </c>
      <c r="F752" t="s">
        <v>2157</v>
      </c>
      <c r="G752" t="s">
        <v>73</v>
      </c>
      <c r="H752" t="s">
        <v>2158</v>
      </c>
      <c r="I752">
        <v>0</v>
      </c>
      <c r="J752" t="s">
        <v>2159</v>
      </c>
      <c r="K752" t="s">
        <v>31</v>
      </c>
      <c r="L752" t="s">
        <v>44</v>
      </c>
      <c r="M752" t="s">
        <v>2156</v>
      </c>
      <c r="N752" t="s">
        <v>2157</v>
      </c>
      <c r="P752" t="s">
        <v>33</v>
      </c>
      <c r="Q752" t="s">
        <v>34</v>
      </c>
      <c r="S752" t="s">
        <v>33</v>
      </c>
      <c r="T752" t="s">
        <v>34</v>
      </c>
      <c r="V752" t="s">
        <v>33</v>
      </c>
      <c r="W752" t="s">
        <v>34</v>
      </c>
      <c r="Y752" t="s">
        <v>33</v>
      </c>
      <c r="Z752" t="s">
        <v>34</v>
      </c>
      <c r="AA752" t="s">
        <v>76</v>
      </c>
      <c r="AB752" t="s">
        <v>36</v>
      </c>
      <c r="AC752">
        <v>400117</v>
      </c>
      <c r="AD752" t="s">
        <v>77</v>
      </c>
      <c r="AE752" t="s">
        <v>2157</v>
      </c>
      <c r="AF752">
        <v>870021815</v>
      </c>
      <c r="AG752">
        <v>1298025</v>
      </c>
      <c r="AH752" t="s">
        <v>700</v>
      </c>
      <c r="AI752" t="s">
        <v>34</v>
      </c>
    </row>
    <row r="753" spans="1:35" x14ac:dyDescent="0.3">
      <c r="A753" s="1">
        <v>45308.51190972222</v>
      </c>
      <c r="B753">
        <v>6</v>
      </c>
      <c r="C753">
        <v>2</v>
      </c>
      <c r="D753" t="s">
        <v>26</v>
      </c>
      <c r="E753" t="s">
        <v>2160</v>
      </c>
      <c r="F753" t="s">
        <v>2161</v>
      </c>
      <c r="G753" t="s">
        <v>142</v>
      </c>
      <c r="H753" t="s">
        <v>2162</v>
      </c>
      <c r="I753">
        <v>0</v>
      </c>
      <c r="K753" t="s">
        <v>31</v>
      </c>
      <c r="L753" t="s">
        <v>32</v>
      </c>
      <c r="M753" t="s">
        <v>2160</v>
      </c>
      <c r="N753" t="s">
        <v>2161</v>
      </c>
      <c r="P753" t="s">
        <v>33</v>
      </c>
      <c r="Q753" t="s">
        <v>34</v>
      </c>
      <c r="S753" t="s">
        <v>33</v>
      </c>
      <c r="T753" t="s">
        <v>34</v>
      </c>
      <c r="V753" t="s">
        <v>33</v>
      </c>
      <c r="W753" t="s">
        <v>34</v>
      </c>
      <c r="Y753" t="s">
        <v>33</v>
      </c>
      <c r="Z753" t="s">
        <v>34</v>
      </c>
      <c r="AA753" t="s">
        <v>35</v>
      </c>
      <c r="AB753" t="s">
        <v>36</v>
      </c>
      <c r="AC753">
        <v>14411917</v>
      </c>
      <c r="AD753" t="s">
        <v>37</v>
      </c>
      <c r="AE753" t="s">
        <v>2161</v>
      </c>
      <c r="AF753">
        <v>85671469</v>
      </c>
      <c r="AG753">
        <v>1298026</v>
      </c>
      <c r="AH753" t="s">
        <v>128</v>
      </c>
      <c r="AI753" t="s">
        <v>34</v>
      </c>
    </row>
    <row r="754" spans="1:35" x14ac:dyDescent="0.3">
      <c r="A754" s="1">
        <v>45308.516446759262</v>
      </c>
      <c r="B754">
        <v>5</v>
      </c>
      <c r="C754">
        <v>2</v>
      </c>
      <c r="D754" t="s">
        <v>26</v>
      </c>
      <c r="E754" t="s">
        <v>2163</v>
      </c>
      <c r="F754" t="s">
        <v>2164</v>
      </c>
      <c r="G754" t="s">
        <v>73</v>
      </c>
      <c r="H754" t="s">
        <v>2165</v>
      </c>
      <c r="I754">
        <v>0</v>
      </c>
      <c r="J754" t="s">
        <v>2166</v>
      </c>
      <c r="K754" t="s">
        <v>31</v>
      </c>
      <c r="L754" t="s">
        <v>44</v>
      </c>
      <c r="M754" t="s">
        <v>2163</v>
      </c>
      <c r="N754" t="s">
        <v>2164</v>
      </c>
      <c r="P754" t="s">
        <v>33</v>
      </c>
      <c r="Q754" t="s">
        <v>34</v>
      </c>
      <c r="S754" t="s">
        <v>33</v>
      </c>
      <c r="T754" t="s">
        <v>34</v>
      </c>
      <c r="V754" t="s">
        <v>33</v>
      </c>
      <c r="W754" t="s">
        <v>34</v>
      </c>
      <c r="Y754" t="s">
        <v>33</v>
      </c>
      <c r="Z754" t="s">
        <v>34</v>
      </c>
      <c r="AA754" t="s">
        <v>137</v>
      </c>
      <c r="AB754" t="s">
        <v>36</v>
      </c>
      <c r="AC754">
        <v>14514023</v>
      </c>
      <c r="AD754" t="s">
        <v>138</v>
      </c>
      <c r="AE754" t="s">
        <v>2164</v>
      </c>
      <c r="AF754">
        <v>85671469</v>
      </c>
      <c r="AG754">
        <v>1298027</v>
      </c>
      <c r="AH754" t="s">
        <v>891</v>
      </c>
      <c r="AI754" t="s">
        <v>34</v>
      </c>
    </row>
    <row r="755" spans="1:35" x14ac:dyDescent="0.3">
      <c r="A755" s="1">
        <v>45308.519479166665</v>
      </c>
      <c r="B755">
        <v>8</v>
      </c>
      <c r="C755">
        <v>1</v>
      </c>
      <c r="D755" t="s">
        <v>26</v>
      </c>
      <c r="E755" t="s">
        <v>2167</v>
      </c>
      <c r="F755" t="s">
        <v>2168</v>
      </c>
      <c r="G755" t="s">
        <v>41</v>
      </c>
      <c r="H755">
        <f>---0--6955</f>
        <v>6955</v>
      </c>
      <c r="I755">
        <v>0</v>
      </c>
      <c r="J755" t="s">
        <v>42</v>
      </c>
      <c r="K755" t="s">
        <v>43</v>
      </c>
      <c r="L755" t="s">
        <v>44</v>
      </c>
      <c r="M755" t="s">
        <v>2167</v>
      </c>
      <c r="N755" t="s">
        <v>2168</v>
      </c>
      <c r="P755" t="s">
        <v>33</v>
      </c>
      <c r="Q755" t="s">
        <v>34</v>
      </c>
      <c r="S755" t="s">
        <v>33</v>
      </c>
      <c r="T755" t="s">
        <v>34</v>
      </c>
      <c r="V755" t="s">
        <v>33</v>
      </c>
      <c r="W755" t="s">
        <v>34</v>
      </c>
      <c r="Y755" t="s">
        <v>33</v>
      </c>
      <c r="Z755" t="s">
        <v>34</v>
      </c>
      <c r="AA755" t="s">
        <v>666</v>
      </c>
      <c r="AB755" t="s">
        <v>36</v>
      </c>
      <c r="AC755">
        <v>14579617</v>
      </c>
      <c r="AD755" t="s">
        <v>138</v>
      </c>
      <c r="AE755" t="s">
        <v>2168</v>
      </c>
      <c r="AF755">
        <v>85671469</v>
      </c>
      <c r="AG755">
        <v>1298028</v>
      </c>
      <c r="AH755" t="s">
        <v>38</v>
      </c>
      <c r="AI755" t="s">
        <v>34</v>
      </c>
    </row>
    <row r="756" spans="1:35" x14ac:dyDescent="0.3">
      <c r="A756" s="1">
        <v>45308.520289351851</v>
      </c>
      <c r="B756">
        <v>7</v>
      </c>
      <c r="C756">
        <v>1</v>
      </c>
      <c r="D756" t="s">
        <v>26</v>
      </c>
      <c r="E756" t="s">
        <v>2169</v>
      </c>
      <c r="F756" t="s">
        <v>2170</v>
      </c>
      <c r="G756" t="s">
        <v>73</v>
      </c>
      <c r="H756" t="s">
        <v>889</v>
      </c>
      <c r="I756">
        <v>0</v>
      </c>
      <c r="J756" t="s">
        <v>890</v>
      </c>
      <c r="K756" t="s">
        <v>31</v>
      </c>
      <c r="L756" t="s">
        <v>44</v>
      </c>
      <c r="M756" t="s">
        <v>2169</v>
      </c>
      <c r="N756" t="s">
        <v>2170</v>
      </c>
      <c r="P756" t="s">
        <v>33</v>
      </c>
      <c r="Q756" t="s">
        <v>34</v>
      </c>
      <c r="S756" t="s">
        <v>33</v>
      </c>
      <c r="T756" t="s">
        <v>34</v>
      </c>
      <c r="V756" t="s">
        <v>33</v>
      </c>
      <c r="W756" t="s">
        <v>34</v>
      </c>
      <c r="Y756" t="s">
        <v>33</v>
      </c>
      <c r="Z756" t="s">
        <v>34</v>
      </c>
      <c r="AA756" t="s">
        <v>862</v>
      </c>
      <c r="AB756" t="s">
        <v>36</v>
      </c>
      <c r="AC756">
        <v>14600752</v>
      </c>
      <c r="AD756" t="s">
        <v>138</v>
      </c>
      <c r="AE756" t="s">
        <v>2170</v>
      </c>
      <c r="AF756">
        <v>85671469</v>
      </c>
      <c r="AG756">
        <v>1298029</v>
      </c>
      <c r="AH756" t="s">
        <v>1708</v>
      </c>
      <c r="AI756" t="s">
        <v>34</v>
      </c>
    </row>
    <row r="757" spans="1:35" x14ac:dyDescent="0.3">
      <c r="A757" s="1">
        <v>45308.521562499998</v>
      </c>
      <c r="B757">
        <v>3</v>
      </c>
      <c r="C757">
        <v>2</v>
      </c>
      <c r="D757" t="s">
        <v>26</v>
      </c>
      <c r="E757" t="s">
        <v>2171</v>
      </c>
      <c r="F757" t="s">
        <v>2172</v>
      </c>
      <c r="G757" t="s">
        <v>41</v>
      </c>
      <c r="H757">
        <f>---0--427</f>
        <v>427</v>
      </c>
      <c r="I757">
        <v>0</v>
      </c>
      <c r="J757" t="s">
        <v>42</v>
      </c>
      <c r="K757" t="s">
        <v>43</v>
      </c>
      <c r="L757" t="s">
        <v>44</v>
      </c>
      <c r="M757" t="s">
        <v>2171</v>
      </c>
      <c r="N757" t="s">
        <v>2172</v>
      </c>
      <c r="P757" t="s">
        <v>33</v>
      </c>
      <c r="Q757" t="s">
        <v>34</v>
      </c>
      <c r="S757" t="s">
        <v>33</v>
      </c>
      <c r="T757" t="s">
        <v>34</v>
      </c>
      <c r="V757" t="s">
        <v>33</v>
      </c>
      <c r="W757" t="s">
        <v>34</v>
      </c>
      <c r="Y757" t="s">
        <v>33</v>
      </c>
      <c r="Z757" t="s">
        <v>34</v>
      </c>
      <c r="AA757" t="s">
        <v>662</v>
      </c>
      <c r="AB757" t="s">
        <v>36</v>
      </c>
      <c r="AC757">
        <v>30004750</v>
      </c>
      <c r="AD757" t="s">
        <v>663</v>
      </c>
      <c r="AE757" t="s">
        <v>2172</v>
      </c>
      <c r="AF757">
        <v>76598102</v>
      </c>
      <c r="AG757">
        <v>1298030</v>
      </c>
      <c r="AH757" t="s">
        <v>1086</v>
      </c>
      <c r="AI757" t="s">
        <v>34</v>
      </c>
    </row>
    <row r="758" spans="1:35" x14ac:dyDescent="0.3">
      <c r="A758" s="1">
        <v>45308.522314814814</v>
      </c>
      <c r="B758">
        <v>8</v>
      </c>
      <c r="C758">
        <v>1</v>
      </c>
      <c r="D758" t="s">
        <v>26</v>
      </c>
      <c r="E758" t="s">
        <v>2173</v>
      </c>
      <c r="F758" t="s">
        <v>2174</v>
      </c>
      <c r="G758" t="s">
        <v>41</v>
      </c>
      <c r="H758">
        <f>---0--3304</f>
        <v>3304</v>
      </c>
      <c r="I758">
        <v>0</v>
      </c>
      <c r="J758" t="s">
        <v>42</v>
      </c>
      <c r="K758" t="s">
        <v>43</v>
      </c>
      <c r="L758" t="s">
        <v>44</v>
      </c>
      <c r="M758" t="s">
        <v>2173</v>
      </c>
      <c r="N758" t="s">
        <v>2174</v>
      </c>
      <c r="P758" t="s">
        <v>33</v>
      </c>
      <c r="Q758" t="s">
        <v>34</v>
      </c>
      <c r="S758" t="s">
        <v>33</v>
      </c>
      <c r="T758" t="s">
        <v>34</v>
      </c>
      <c r="V758" t="s">
        <v>33</v>
      </c>
      <c r="W758" t="s">
        <v>34</v>
      </c>
      <c r="Y758" t="s">
        <v>33</v>
      </c>
      <c r="Z758" t="s">
        <v>34</v>
      </c>
      <c r="AA758" t="s">
        <v>1010</v>
      </c>
      <c r="AB758" t="s">
        <v>36</v>
      </c>
      <c r="AC758">
        <v>14644693</v>
      </c>
      <c r="AD758" t="s">
        <v>138</v>
      </c>
      <c r="AE758" t="s">
        <v>2174</v>
      </c>
      <c r="AF758">
        <v>85671469</v>
      </c>
      <c r="AG758">
        <v>1298031</v>
      </c>
      <c r="AH758" t="s">
        <v>38</v>
      </c>
      <c r="AI758" t="s">
        <v>34</v>
      </c>
    </row>
    <row r="759" spans="1:35" x14ac:dyDescent="0.3">
      <c r="A759" s="1">
        <v>45308.522870370369</v>
      </c>
      <c r="B759">
        <v>5</v>
      </c>
      <c r="C759">
        <v>2</v>
      </c>
      <c r="D759" t="s">
        <v>26</v>
      </c>
      <c r="E759" t="s">
        <v>2175</v>
      </c>
      <c r="F759" t="s">
        <v>2176</v>
      </c>
      <c r="G759" t="s">
        <v>29</v>
      </c>
      <c r="H759" t="s">
        <v>588</v>
      </c>
      <c r="I759">
        <v>0</v>
      </c>
      <c r="K759" t="s">
        <v>31</v>
      </c>
      <c r="L759" t="s">
        <v>32</v>
      </c>
      <c r="M759" t="s">
        <v>2175</v>
      </c>
      <c r="N759" t="s">
        <v>2176</v>
      </c>
      <c r="P759" t="s">
        <v>33</v>
      </c>
      <c r="Q759" t="s">
        <v>34</v>
      </c>
      <c r="S759" t="s">
        <v>33</v>
      </c>
      <c r="T759" t="s">
        <v>34</v>
      </c>
      <c r="V759" t="s">
        <v>33</v>
      </c>
      <c r="W759" t="s">
        <v>34</v>
      </c>
      <c r="Y759" t="s">
        <v>33</v>
      </c>
      <c r="Z759" t="s">
        <v>34</v>
      </c>
      <c r="AA759" t="s">
        <v>35</v>
      </c>
      <c r="AB759" t="s">
        <v>36</v>
      </c>
      <c r="AC759">
        <v>14659674</v>
      </c>
      <c r="AD759" t="s">
        <v>37</v>
      </c>
      <c r="AE759" t="s">
        <v>2176</v>
      </c>
      <c r="AF759">
        <v>85671469</v>
      </c>
      <c r="AG759">
        <v>1298032</v>
      </c>
      <c r="AH759" t="s">
        <v>38</v>
      </c>
      <c r="AI759" t="s">
        <v>34</v>
      </c>
    </row>
    <row r="760" spans="1:35" x14ac:dyDescent="0.3">
      <c r="A760" s="1">
        <v>45308.525023148148</v>
      </c>
      <c r="B760">
        <v>5</v>
      </c>
      <c r="C760">
        <v>2</v>
      </c>
      <c r="D760" t="s">
        <v>26</v>
      </c>
      <c r="E760" t="s">
        <v>2177</v>
      </c>
      <c r="F760" t="s">
        <v>2178</v>
      </c>
      <c r="G760" t="s">
        <v>41</v>
      </c>
      <c r="H760">
        <f>---0--1149</f>
        <v>1149</v>
      </c>
      <c r="I760">
        <v>0</v>
      </c>
      <c r="J760" t="s">
        <v>42</v>
      </c>
      <c r="K760" t="s">
        <v>43</v>
      </c>
      <c r="L760" t="s">
        <v>44</v>
      </c>
      <c r="M760" t="s">
        <v>2177</v>
      </c>
      <c r="N760" t="s">
        <v>2178</v>
      </c>
      <c r="P760" t="s">
        <v>33</v>
      </c>
      <c r="Q760" t="s">
        <v>34</v>
      </c>
      <c r="S760" t="s">
        <v>33</v>
      </c>
      <c r="T760" t="s">
        <v>34</v>
      </c>
      <c r="V760" t="s">
        <v>33</v>
      </c>
      <c r="W760" t="s">
        <v>34</v>
      </c>
      <c r="Y760" t="s">
        <v>33</v>
      </c>
      <c r="Z760" t="s">
        <v>34</v>
      </c>
      <c r="AA760" t="s">
        <v>2179</v>
      </c>
      <c r="AB760" t="s">
        <v>36</v>
      </c>
      <c r="AC760">
        <v>71898014</v>
      </c>
      <c r="AD760" t="s">
        <v>2180</v>
      </c>
      <c r="AE760" t="s">
        <v>2178</v>
      </c>
      <c r="AF760">
        <v>795990586</v>
      </c>
      <c r="AG760">
        <v>1298033</v>
      </c>
      <c r="AH760" t="s">
        <v>2181</v>
      </c>
      <c r="AI760" t="s">
        <v>34</v>
      </c>
    </row>
    <row r="761" spans="1:35" x14ac:dyDescent="0.3">
      <c r="A761" s="1">
        <v>45308.525104166663</v>
      </c>
      <c r="B761">
        <v>6</v>
      </c>
      <c r="C761">
        <v>2</v>
      </c>
      <c r="D761" t="s">
        <v>26</v>
      </c>
      <c r="E761" t="s">
        <v>2182</v>
      </c>
      <c r="F761" t="s">
        <v>2183</v>
      </c>
      <c r="G761" t="s">
        <v>50</v>
      </c>
      <c r="H761" t="s">
        <v>2184</v>
      </c>
      <c r="I761">
        <v>0</v>
      </c>
      <c r="K761" t="s">
        <v>31</v>
      </c>
      <c r="L761" t="s">
        <v>32</v>
      </c>
      <c r="M761" t="s">
        <v>2182</v>
      </c>
      <c r="N761" t="s">
        <v>2183</v>
      </c>
      <c r="P761" t="s">
        <v>33</v>
      </c>
      <c r="Q761" t="s">
        <v>34</v>
      </c>
      <c r="S761" t="s">
        <v>33</v>
      </c>
      <c r="T761" t="s">
        <v>34</v>
      </c>
      <c r="V761" t="s">
        <v>33</v>
      </c>
      <c r="W761" t="s">
        <v>34</v>
      </c>
      <c r="Y761" t="s">
        <v>33</v>
      </c>
      <c r="Z761" t="s">
        <v>34</v>
      </c>
      <c r="AA761" t="s">
        <v>35</v>
      </c>
      <c r="AB761" t="s">
        <v>36</v>
      </c>
      <c r="AC761">
        <v>14707931</v>
      </c>
      <c r="AD761" t="s">
        <v>37</v>
      </c>
      <c r="AE761" t="s">
        <v>2183</v>
      </c>
      <c r="AF761">
        <v>85671469</v>
      </c>
      <c r="AG761">
        <v>1298034</v>
      </c>
      <c r="AH761" t="s">
        <v>38</v>
      </c>
      <c r="AI761" t="s">
        <v>34</v>
      </c>
    </row>
    <row r="762" spans="1:35" x14ac:dyDescent="0.3">
      <c r="A762" s="1">
        <v>45308.526342592595</v>
      </c>
      <c r="B762">
        <v>1</v>
      </c>
      <c r="C762">
        <v>2</v>
      </c>
      <c r="D762" t="s">
        <v>1002</v>
      </c>
      <c r="E762" t="s">
        <v>2185</v>
      </c>
      <c r="F762" t="s">
        <v>2186</v>
      </c>
      <c r="G762" t="s">
        <v>1005</v>
      </c>
      <c r="H762" t="s">
        <v>2187</v>
      </c>
      <c r="I762">
        <v>0</v>
      </c>
      <c r="K762" t="s">
        <v>31</v>
      </c>
      <c r="L762" t="s">
        <v>44</v>
      </c>
      <c r="M762" t="s">
        <v>2185</v>
      </c>
      <c r="N762" t="s">
        <v>2186</v>
      </c>
      <c r="P762" t="s">
        <v>33</v>
      </c>
      <c r="Q762" t="s">
        <v>34</v>
      </c>
      <c r="S762" t="s">
        <v>33</v>
      </c>
      <c r="T762" t="s">
        <v>34</v>
      </c>
      <c r="V762" t="s">
        <v>33</v>
      </c>
      <c r="W762" t="s">
        <v>34</v>
      </c>
      <c r="Y762" t="s">
        <v>33</v>
      </c>
      <c r="Z762" t="s">
        <v>34</v>
      </c>
      <c r="AA762" t="s">
        <v>662</v>
      </c>
      <c r="AB762" t="s">
        <v>36</v>
      </c>
      <c r="AC762">
        <v>30038701</v>
      </c>
      <c r="AD762" t="s">
        <v>663</v>
      </c>
      <c r="AE762" t="s">
        <v>2186</v>
      </c>
      <c r="AF762">
        <v>76598102</v>
      </c>
      <c r="AG762">
        <v>1298035</v>
      </c>
      <c r="AH762" t="s">
        <v>38</v>
      </c>
      <c r="AI762" t="s">
        <v>34</v>
      </c>
    </row>
    <row r="763" spans="1:35" x14ac:dyDescent="0.3">
      <c r="A763" s="1">
        <v>45308.528506944444</v>
      </c>
      <c r="B763">
        <v>5</v>
      </c>
      <c r="C763">
        <v>2</v>
      </c>
      <c r="D763" t="s">
        <v>26</v>
      </c>
      <c r="E763" t="s">
        <v>2188</v>
      </c>
      <c r="F763" t="s">
        <v>2189</v>
      </c>
      <c r="G763" t="s">
        <v>41</v>
      </c>
      <c r="H763">
        <f>---0--8282</f>
        <v>8282</v>
      </c>
      <c r="I763">
        <v>0</v>
      </c>
      <c r="J763" t="s">
        <v>42</v>
      </c>
      <c r="K763" t="s">
        <v>43</v>
      </c>
      <c r="L763" t="s">
        <v>44</v>
      </c>
      <c r="M763" t="s">
        <v>2188</v>
      </c>
      <c r="N763" t="s">
        <v>2189</v>
      </c>
      <c r="P763" t="s">
        <v>33</v>
      </c>
      <c r="Q763" t="s">
        <v>34</v>
      </c>
      <c r="S763" t="s">
        <v>33</v>
      </c>
      <c r="T763" t="s">
        <v>34</v>
      </c>
      <c r="V763" t="s">
        <v>33</v>
      </c>
      <c r="W763" t="s">
        <v>34</v>
      </c>
      <c r="Y763" t="s">
        <v>33</v>
      </c>
      <c r="Z763" t="s">
        <v>34</v>
      </c>
      <c r="AA763" t="s">
        <v>948</v>
      </c>
      <c r="AB763" t="s">
        <v>36</v>
      </c>
      <c r="AC763">
        <v>14788396</v>
      </c>
      <c r="AD763" t="s">
        <v>949</v>
      </c>
      <c r="AE763" t="s">
        <v>2189</v>
      </c>
      <c r="AF763">
        <v>85671469</v>
      </c>
      <c r="AG763">
        <v>1298036</v>
      </c>
      <c r="AH763" t="s">
        <v>2151</v>
      </c>
      <c r="AI763" t="s">
        <v>34</v>
      </c>
    </row>
    <row r="764" spans="1:35" x14ac:dyDescent="0.3">
      <c r="A764" s="1">
        <v>45308.528831018521</v>
      </c>
      <c r="B764">
        <v>6</v>
      </c>
      <c r="C764">
        <v>2</v>
      </c>
      <c r="D764" t="s">
        <v>26</v>
      </c>
      <c r="E764" t="s">
        <v>2190</v>
      </c>
      <c r="F764" t="s">
        <v>2191</v>
      </c>
      <c r="G764" t="s">
        <v>41</v>
      </c>
      <c r="H764">
        <f>---0--6595</f>
        <v>6595</v>
      </c>
      <c r="I764">
        <v>0</v>
      </c>
      <c r="J764" t="s">
        <v>42</v>
      </c>
      <c r="K764" t="s">
        <v>43</v>
      </c>
      <c r="L764" t="s">
        <v>44</v>
      </c>
      <c r="M764" t="s">
        <v>2190</v>
      </c>
      <c r="N764" t="s">
        <v>2191</v>
      </c>
      <c r="P764" t="s">
        <v>33</v>
      </c>
      <c r="Q764" t="s">
        <v>34</v>
      </c>
      <c r="S764" t="s">
        <v>33</v>
      </c>
      <c r="T764" t="s">
        <v>34</v>
      </c>
      <c r="V764" t="s">
        <v>33</v>
      </c>
      <c r="W764" t="s">
        <v>34</v>
      </c>
      <c r="Y764" t="s">
        <v>33</v>
      </c>
      <c r="Z764" t="s">
        <v>34</v>
      </c>
      <c r="AA764" t="s">
        <v>70</v>
      </c>
      <c r="AB764" t="s">
        <v>36</v>
      </c>
      <c r="AC764">
        <v>71987958</v>
      </c>
      <c r="AD764" t="s">
        <v>58</v>
      </c>
      <c r="AE764" t="s">
        <v>2191</v>
      </c>
      <c r="AF764">
        <v>795990586</v>
      </c>
      <c r="AG764">
        <v>1298037</v>
      </c>
      <c r="AH764" t="s">
        <v>38</v>
      </c>
      <c r="AI764" t="s">
        <v>34</v>
      </c>
    </row>
    <row r="765" spans="1:35" x14ac:dyDescent="0.3">
      <c r="A765" s="1">
        <v>45308.532083333332</v>
      </c>
      <c r="B765">
        <v>8</v>
      </c>
      <c r="C765">
        <v>1</v>
      </c>
      <c r="D765" t="s">
        <v>26</v>
      </c>
      <c r="E765" t="s">
        <v>2192</v>
      </c>
      <c r="F765" t="s">
        <v>2193</v>
      </c>
      <c r="G765" t="s">
        <v>41</v>
      </c>
      <c r="H765">
        <f>---0--2309</f>
        <v>2309</v>
      </c>
      <c r="I765">
        <v>0</v>
      </c>
      <c r="J765" t="s">
        <v>42</v>
      </c>
      <c r="K765" t="s">
        <v>43</v>
      </c>
      <c r="L765" t="s">
        <v>44</v>
      </c>
      <c r="M765" t="s">
        <v>2192</v>
      </c>
      <c r="N765" t="s">
        <v>2193</v>
      </c>
      <c r="P765" t="s">
        <v>33</v>
      </c>
      <c r="Q765" t="s">
        <v>34</v>
      </c>
      <c r="S765" t="s">
        <v>33</v>
      </c>
      <c r="T765" t="s">
        <v>34</v>
      </c>
      <c r="V765" t="s">
        <v>33</v>
      </c>
      <c r="W765" t="s">
        <v>34</v>
      </c>
      <c r="Y765" t="s">
        <v>33</v>
      </c>
      <c r="Z765" t="s">
        <v>34</v>
      </c>
      <c r="AA765" t="s">
        <v>76</v>
      </c>
      <c r="AB765" t="s">
        <v>36</v>
      </c>
      <c r="AC765">
        <v>240004</v>
      </c>
      <c r="AD765" t="s">
        <v>77</v>
      </c>
      <c r="AE765" t="s">
        <v>2193</v>
      </c>
      <c r="AF765">
        <v>870021815</v>
      </c>
      <c r="AG765">
        <v>1298038</v>
      </c>
      <c r="AH765" t="s">
        <v>38</v>
      </c>
      <c r="AI765" t="s">
        <v>34</v>
      </c>
    </row>
    <row r="766" spans="1:35" x14ac:dyDescent="0.3">
      <c r="A766" s="1">
        <v>45308.536759259259</v>
      </c>
      <c r="B766">
        <v>8</v>
      </c>
      <c r="C766">
        <v>1</v>
      </c>
      <c r="D766" t="s">
        <v>26</v>
      </c>
      <c r="E766" t="s">
        <v>2194</v>
      </c>
      <c r="F766" t="s">
        <v>2195</v>
      </c>
      <c r="G766" t="s">
        <v>73</v>
      </c>
      <c r="H766" t="s">
        <v>809</v>
      </c>
      <c r="I766">
        <v>0</v>
      </c>
      <c r="J766" t="s">
        <v>810</v>
      </c>
      <c r="K766" t="s">
        <v>31</v>
      </c>
      <c r="L766" t="s">
        <v>44</v>
      </c>
      <c r="M766" t="s">
        <v>2194</v>
      </c>
      <c r="N766" t="s">
        <v>2195</v>
      </c>
      <c r="P766" t="s">
        <v>33</v>
      </c>
      <c r="Q766" t="s">
        <v>34</v>
      </c>
      <c r="S766" t="s">
        <v>33</v>
      </c>
      <c r="T766" t="s">
        <v>34</v>
      </c>
      <c r="V766" t="s">
        <v>33</v>
      </c>
      <c r="W766" t="s">
        <v>34</v>
      </c>
      <c r="Y766" t="s">
        <v>33</v>
      </c>
      <c r="Z766" t="s">
        <v>34</v>
      </c>
      <c r="AA766" t="s">
        <v>166</v>
      </c>
      <c r="AB766" t="s">
        <v>36</v>
      </c>
      <c r="AC766">
        <v>14979226</v>
      </c>
      <c r="AD766" t="s">
        <v>62</v>
      </c>
      <c r="AE766" t="s">
        <v>2195</v>
      </c>
      <c r="AF766">
        <v>85671469</v>
      </c>
      <c r="AG766">
        <v>1298039</v>
      </c>
      <c r="AH766" t="s">
        <v>906</v>
      </c>
      <c r="AI766" t="s">
        <v>34</v>
      </c>
    </row>
    <row r="767" spans="1:35" x14ac:dyDescent="0.3">
      <c r="A767" s="1">
        <v>45308.537291666667</v>
      </c>
      <c r="B767">
        <v>7</v>
      </c>
      <c r="C767">
        <v>1</v>
      </c>
      <c r="D767" t="s">
        <v>26</v>
      </c>
      <c r="E767" t="s">
        <v>2196</v>
      </c>
      <c r="F767" t="s">
        <v>2197</v>
      </c>
      <c r="G767" t="s">
        <v>41</v>
      </c>
      <c r="H767">
        <f>---0--3166</f>
        <v>3166</v>
      </c>
      <c r="I767">
        <v>0</v>
      </c>
      <c r="J767" t="s">
        <v>42</v>
      </c>
      <c r="K767" t="s">
        <v>43</v>
      </c>
      <c r="L767" t="s">
        <v>44</v>
      </c>
      <c r="M767" t="s">
        <v>2196</v>
      </c>
      <c r="N767" t="s">
        <v>2197</v>
      </c>
      <c r="P767" t="s">
        <v>33</v>
      </c>
      <c r="Q767" t="s">
        <v>34</v>
      </c>
      <c r="S767" t="s">
        <v>33</v>
      </c>
      <c r="T767" t="s">
        <v>34</v>
      </c>
      <c r="V767" t="s">
        <v>33</v>
      </c>
      <c r="W767" t="s">
        <v>34</v>
      </c>
      <c r="Y767" t="s">
        <v>33</v>
      </c>
      <c r="Z767" t="s">
        <v>34</v>
      </c>
      <c r="AA767" t="s">
        <v>1140</v>
      </c>
      <c r="AB767" t="s">
        <v>36</v>
      </c>
      <c r="AC767">
        <v>30162771</v>
      </c>
      <c r="AD767" t="s">
        <v>663</v>
      </c>
      <c r="AE767" t="s">
        <v>2197</v>
      </c>
      <c r="AF767">
        <v>76598102</v>
      </c>
      <c r="AG767">
        <v>1298040</v>
      </c>
      <c r="AH767" t="s">
        <v>38</v>
      </c>
      <c r="AI767" t="s">
        <v>34</v>
      </c>
    </row>
    <row r="768" spans="1:35" x14ac:dyDescent="0.3">
      <c r="A768" s="1">
        <v>45308.537581018521</v>
      </c>
      <c r="B768">
        <v>5</v>
      </c>
      <c r="C768">
        <v>2</v>
      </c>
      <c r="D768" t="s">
        <v>26</v>
      </c>
      <c r="E768" t="s">
        <v>2198</v>
      </c>
      <c r="F768" t="s">
        <v>2199</v>
      </c>
      <c r="G768" t="s">
        <v>29</v>
      </c>
      <c r="H768" t="s">
        <v>943</v>
      </c>
      <c r="I768">
        <v>0</v>
      </c>
      <c r="K768" t="s">
        <v>31</v>
      </c>
      <c r="L768" t="s">
        <v>32</v>
      </c>
      <c r="M768" t="s">
        <v>2198</v>
      </c>
      <c r="N768" t="s">
        <v>2199</v>
      </c>
      <c r="P768" t="s">
        <v>33</v>
      </c>
      <c r="Q768" t="s">
        <v>34</v>
      </c>
      <c r="S768" t="s">
        <v>33</v>
      </c>
      <c r="T768" t="s">
        <v>34</v>
      </c>
      <c r="V768" t="s">
        <v>33</v>
      </c>
      <c r="W768" t="s">
        <v>34</v>
      </c>
      <c r="Y768" t="s">
        <v>33</v>
      </c>
      <c r="Z768" t="s">
        <v>34</v>
      </c>
      <c r="AA768" t="s">
        <v>35</v>
      </c>
      <c r="AB768" t="s">
        <v>36</v>
      </c>
      <c r="AC768">
        <v>14997957</v>
      </c>
      <c r="AD768" t="s">
        <v>37</v>
      </c>
      <c r="AE768" t="s">
        <v>2199</v>
      </c>
      <c r="AF768">
        <v>85671469</v>
      </c>
      <c r="AG768">
        <v>1298041</v>
      </c>
      <c r="AH768" t="s">
        <v>38</v>
      </c>
      <c r="AI768" t="s">
        <v>34</v>
      </c>
    </row>
    <row r="769" spans="1:35" x14ac:dyDescent="0.3">
      <c r="A769" s="1">
        <v>45308.538831018515</v>
      </c>
      <c r="B769">
        <v>3</v>
      </c>
      <c r="C769">
        <v>2</v>
      </c>
      <c r="D769" t="s">
        <v>26</v>
      </c>
      <c r="E769" t="s">
        <v>2200</v>
      </c>
      <c r="F769" t="s">
        <v>2201</v>
      </c>
      <c r="G769" t="s">
        <v>41</v>
      </c>
      <c r="H769">
        <f>---0--976</f>
        <v>976</v>
      </c>
      <c r="I769">
        <v>0</v>
      </c>
      <c r="J769" t="s">
        <v>42</v>
      </c>
      <c r="K769" t="s">
        <v>43</v>
      </c>
      <c r="L769" t="s">
        <v>44</v>
      </c>
      <c r="M769" t="s">
        <v>2200</v>
      </c>
      <c r="N769" t="s">
        <v>2201</v>
      </c>
      <c r="P769" t="s">
        <v>33</v>
      </c>
      <c r="Q769" t="s">
        <v>34</v>
      </c>
      <c r="S769" t="s">
        <v>33</v>
      </c>
      <c r="T769" t="s">
        <v>34</v>
      </c>
      <c r="V769" t="s">
        <v>33</v>
      </c>
      <c r="W769" t="s">
        <v>34</v>
      </c>
      <c r="Y769" t="s">
        <v>33</v>
      </c>
      <c r="Z769" t="s">
        <v>34</v>
      </c>
      <c r="AA769" t="s">
        <v>2202</v>
      </c>
      <c r="AB769" t="s">
        <v>36</v>
      </c>
      <c r="AC769">
        <v>242410</v>
      </c>
      <c r="AD769" t="s">
        <v>2203</v>
      </c>
      <c r="AE769" t="s">
        <v>2201</v>
      </c>
      <c r="AF769">
        <v>870021815</v>
      </c>
      <c r="AG769">
        <v>1298042</v>
      </c>
      <c r="AH769" t="s">
        <v>700</v>
      </c>
      <c r="AI769" t="s">
        <v>34</v>
      </c>
    </row>
    <row r="770" spans="1:35" x14ac:dyDescent="0.3">
      <c r="A770" s="1">
        <v>45308.539155092592</v>
      </c>
      <c r="B770">
        <v>5</v>
      </c>
      <c r="C770">
        <v>2</v>
      </c>
      <c r="D770" t="s">
        <v>26</v>
      </c>
      <c r="E770" t="s">
        <v>2204</v>
      </c>
      <c r="F770" t="s">
        <v>2205</v>
      </c>
      <c r="G770" t="s">
        <v>73</v>
      </c>
      <c r="H770" t="s">
        <v>2206</v>
      </c>
      <c r="I770">
        <v>0</v>
      </c>
      <c r="J770" t="s">
        <v>2207</v>
      </c>
      <c r="K770" t="s">
        <v>31</v>
      </c>
      <c r="L770" t="s">
        <v>44</v>
      </c>
      <c r="M770" t="s">
        <v>2204</v>
      </c>
      <c r="N770" t="s">
        <v>2205</v>
      </c>
      <c r="P770" t="s">
        <v>33</v>
      </c>
      <c r="Q770" t="s">
        <v>34</v>
      </c>
      <c r="S770" t="s">
        <v>33</v>
      </c>
      <c r="T770" t="s">
        <v>34</v>
      </c>
      <c r="V770" t="s">
        <v>33</v>
      </c>
      <c r="W770" t="s">
        <v>34</v>
      </c>
      <c r="Y770" t="s">
        <v>33</v>
      </c>
      <c r="Z770" t="s">
        <v>34</v>
      </c>
      <c r="AA770" t="s">
        <v>137</v>
      </c>
      <c r="AB770" t="s">
        <v>36</v>
      </c>
      <c r="AC770">
        <v>15025163</v>
      </c>
      <c r="AD770" t="s">
        <v>138</v>
      </c>
      <c r="AE770" t="s">
        <v>2205</v>
      </c>
      <c r="AF770">
        <v>85671469</v>
      </c>
      <c r="AG770">
        <v>1298043</v>
      </c>
      <c r="AH770" t="s">
        <v>139</v>
      </c>
      <c r="AI770" t="s">
        <v>34</v>
      </c>
    </row>
    <row r="771" spans="1:35" x14ac:dyDescent="0.3">
      <c r="A771" s="1">
        <v>45308.543495370373</v>
      </c>
      <c r="B771">
        <v>5</v>
      </c>
      <c r="C771">
        <v>2</v>
      </c>
      <c r="D771" t="s">
        <v>26</v>
      </c>
      <c r="E771" t="s">
        <v>434</v>
      </c>
      <c r="F771" t="s">
        <v>435</v>
      </c>
      <c r="G771" t="s">
        <v>41</v>
      </c>
      <c r="H771">
        <f>---0--6720</f>
        <v>6720</v>
      </c>
      <c r="I771">
        <v>0</v>
      </c>
      <c r="J771" t="s">
        <v>42</v>
      </c>
      <c r="K771" t="s">
        <v>43</v>
      </c>
      <c r="L771" t="s">
        <v>44</v>
      </c>
      <c r="M771" t="s">
        <v>434</v>
      </c>
      <c r="N771" t="s">
        <v>435</v>
      </c>
      <c r="P771" t="s">
        <v>33</v>
      </c>
      <c r="Q771" t="s">
        <v>34</v>
      </c>
      <c r="S771" t="s">
        <v>33</v>
      </c>
      <c r="T771" t="s">
        <v>34</v>
      </c>
      <c r="V771" t="s">
        <v>33</v>
      </c>
      <c r="W771" t="s">
        <v>34</v>
      </c>
      <c r="Y771" t="s">
        <v>33</v>
      </c>
      <c r="Z771" t="s">
        <v>34</v>
      </c>
      <c r="AA771" t="s">
        <v>1481</v>
      </c>
      <c r="AB771" t="s">
        <v>36</v>
      </c>
      <c r="AC771">
        <v>30005320</v>
      </c>
      <c r="AD771" t="s">
        <v>758</v>
      </c>
      <c r="AE771" t="s">
        <v>435</v>
      </c>
      <c r="AF771">
        <v>76598102</v>
      </c>
      <c r="AG771">
        <v>1298044</v>
      </c>
      <c r="AH771" t="s">
        <v>38</v>
      </c>
      <c r="AI771" t="s">
        <v>34</v>
      </c>
    </row>
    <row r="772" spans="1:35" x14ac:dyDescent="0.3">
      <c r="A772" s="1">
        <v>45308.544328703705</v>
      </c>
      <c r="B772">
        <v>8</v>
      </c>
      <c r="C772">
        <v>1</v>
      </c>
      <c r="D772" t="s">
        <v>26</v>
      </c>
      <c r="E772" t="s">
        <v>2208</v>
      </c>
      <c r="F772" t="s">
        <v>2209</v>
      </c>
      <c r="G772" t="s">
        <v>41</v>
      </c>
      <c r="H772">
        <f>---0--3757</f>
        <v>3757</v>
      </c>
      <c r="I772">
        <v>0</v>
      </c>
      <c r="J772" t="s">
        <v>42</v>
      </c>
      <c r="K772" t="s">
        <v>43</v>
      </c>
      <c r="L772" t="s">
        <v>44</v>
      </c>
      <c r="M772" t="s">
        <v>2208</v>
      </c>
      <c r="N772" t="s">
        <v>2209</v>
      </c>
      <c r="P772" t="s">
        <v>33</v>
      </c>
      <c r="Q772" t="s">
        <v>34</v>
      </c>
      <c r="S772" t="s">
        <v>33</v>
      </c>
      <c r="T772" t="s">
        <v>34</v>
      </c>
      <c r="V772" t="s">
        <v>33</v>
      </c>
      <c r="W772" t="s">
        <v>34</v>
      </c>
      <c r="Y772" t="s">
        <v>33</v>
      </c>
      <c r="Z772" t="s">
        <v>34</v>
      </c>
      <c r="AA772" t="s">
        <v>1082</v>
      </c>
      <c r="AB772" t="s">
        <v>36</v>
      </c>
      <c r="AC772">
        <v>15136736</v>
      </c>
      <c r="AD772" t="s">
        <v>607</v>
      </c>
      <c r="AE772" t="s">
        <v>2209</v>
      </c>
      <c r="AF772">
        <v>85671469</v>
      </c>
      <c r="AG772">
        <v>1298045</v>
      </c>
      <c r="AH772" t="s">
        <v>38</v>
      </c>
      <c r="AI772" t="s">
        <v>34</v>
      </c>
    </row>
    <row r="773" spans="1:35" x14ac:dyDescent="0.3">
      <c r="A773" s="1">
        <v>45308.544363425928</v>
      </c>
      <c r="B773">
        <v>6</v>
      </c>
      <c r="C773">
        <v>2</v>
      </c>
      <c r="D773" t="s">
        <v>26</v>
      </c>
      <c r="E773" t="s">
        <v>2210</v>
      </c>
      <c r="F773" t="s">
        <v>2211</v>
      </c>
      <c r="G773" t="s">
        <v>131</v>
      </c>
      <c r="H773" t="s">
        <v>865</v>
      </c>
      <c r="I773">
        <v>0</v>
      </c>
      <c r="K773" t="s">
        <v>31</v>
      </c>
      <c r="L773" t="s">
        <v>32</v>
      </c>
      <c r="M773" t="s">
        <v>2210</v>
      </c>
      <c r="N773" t="s">
        <v>2211</v>
      </c>
      <c r="P773" t="s">
        <v>33</v>
      </c>
      <c r="Q773" t="s">
        <v>34</v>
      </c>
      <c r="S773" t="s">
        <v>33</v>
      </c>
      <c r="T773" t="s">
        <v>34</v>
      </c>
      <c r="V773" t="s">
        <v>33</v>
      </c>
      <c r="W773" t="s">
        <v>34</v>
      </c>
      <c r="Y773" t="s">
        <v>33</v>
      </c>
      <c r="Z773" t="s">
        <v>34</v>
      </c>
      <c r="AA773" t="s">
        <v>35</v>
      </c>
      <c r="AB773" t="s">
        <v>36</v>
      </c>
      <c r="AC773">
        <v>15128742</v>
      </c>
      <c r="AD773" t="s">
        <v>37</v>
      </c>
      <c r="AE773" t="s">
        <v>2211</v>
      </c>
      <c r="AF773">
        <v>85671469</v>
      </c>
      <c r="AG773">
        <v>1298046</v>
      </c>
      <c r="AH773" t="s">
        <v>550</v>
      </c>
      <c r="AI773" t="s">
        <v>34</v>
      </c>
    </row>
    <row r="774" spans="1:35" x14ac:dyDescent="0.3">
      <c r="A774" s="1">
        <v>45308.54792824074</v>
      </c>
      <c r="B774">
        <v>8</v>
      </c>
      <c r="C774">
        <v>1</v>
      </c>
      <c r="D774" t="s">
        <v>26</v>
      </c>
      <c r="E774" t="s">
        <v>2212</v>
      </c>
      <c r="F774" t="s">
        <v>2213</v>
      </c>
      <c r="G774" t="s">
        <v>41</v>
      </c>
      <c r="H774">
        <f>---0--8708</f>
        <v>8708</v>
      </c>
      <c r="I774">
        <v>0</v>
      </c>
      <c r="J774" t="s">
        <v>42</v>
      </c>
      <c r="K774" t="s">
        <v>43</v>
      </c>
      <c r="L774" t="s">
        <v>44</v>
      </c>
      <c r="M774" t="s">
        <v>2212</v>
      </c>
      <c r="N774" t="s">
        <v>2213</v>
      </c>
      <c r="P774" t="s">
        <v>33</v>
      </c>
      <c r="Q774" t="s">
        <v>34</v>
      </c>
      <c r="S774" t="s">
        <v>33</v>
      </c>
      <c r="T774" t="s">
        <v>34</v>
      </c>
      <c r="V774" t="s">
        <v>33</v>
      </c>
      <c r="W774" t="s">
        <v>34</v>
      </c>
      <c r="Y774" t="s">
        <v>33</v>
      </c>
      <c r="Z774" t="s">
        <v>34</v>
      </c>
      <c r="AA774" t="s">
        <v>703</v>
      </c>
      <c r="AB774" t="s">
        <v>36</v>
      </c>
      <c r="AC774">
        <v>72382578</v>
      </c>
      <c r="AD774" t="s">
        <v>108</v>
      </c>
      <c r="AE774" t="s">
        <v>2213</v>
      </c>
      <c r="AF774">
        <v>795990586</v>
      </c>
      <c r="AG774">
        <v>1298047</v>
      </c>
      <c r="AH774" t="s">
        <v>38</v>
      </c>
      <c r="AI774" t="s">
        <v>34</v>
      </c>
    </row>
    <row r="775" spans="1:35" x14ac:dyDescent="0.3">
      <c r="A775" s="1">
        <v>45308.551435185182</v>
      </c>
      <c r="B775">
        <v>5</v>
      </c>
      <c r="C775">
        <v>2</v>
      </c>
      <c r="D775" t="s">
        <v>26</v>
      </c>
      <c r="E775" t="s">
        <v>2214</v>
      </c>
      <c r="F775" t="s">
        <v>2215</v>
      </c>
      <c r="G775" t="s">
        <v>41</v>
      </c>
      <c r="H775">
        <f>---0--2158</f>
        <v>2158</v>
      </c>
      <c r="I775">
        <v>0</v>
      </c>
      <c r="J775" t="s">
        <v>42</v>
      </c>
      <c r="K775" t="s">
        <v>43</v>
      </c>
      <c r="L775" t="s">
        <v>44</v>
      </c>
      <c r="M775" t="s">
        <v>2214</v>
      </c>
      <c r="N775" t="s">
        <v>2215</v>
      </c>
      <c r="P775" t="s">
        <v>33</v>
      </c>
      <c r="Q775" t="s">
        <v>34</v>
      </c>
      <c r="S775" t="s">
        <v>33</v>
      </c>
      <c r="T775" t="s">
        <v>34</v>
      </c>
      <c r="V775" t="s">
        <v>33</v>
      </c>
      <c r="W775" t="s">
        <v>34</v>
      </c>
      <c r="Y775" t="s">
        <v>33</v>
      </c>
      <c r="Z775" t="s">
        <v>34</v>
      </c>
      <c r="AA775" t="s">
        <v>2216</v>
      </c>
      <c r="AB775" t="s">
        <v>36</v>
      </c>
      <c r="AC775">
        <v>50635084</v>
      </c>
      <c r="AD775" t="s">
        <v>602</v>
      </c>
      <c r="AE775" t="s">
        <v>2215</v>
      </c>
      <c r="AF775">
        <v>9978044714</v>
      </c>
      <c r="AG775">
        <v>1298048</v>
      </c>
      <c r="AH775" t="s">
        <v>1594</v>
      </c>
      <c r="AI775" t="s">
        <v>34</v>
      </c>
    </row>
    <row r="776" spans="1:35" x14ac:dyDescent="0.3">
      <c r="A776" s="1">
        <v>45308.553171296298</v>
      </c>
      <c r="B776">
        <v>6</v>
      </c>
      <c r="C776">
        <v>2</v>
      </c>
      <c r="D776" t="s">
        <v>26</v>
      </c>
      <c r="E776" t="s">
        <v>2217</v>
      </c>
      <c r="F776" t="s">
        <v>2218</v>
      </c>
      <c r="G776" t="s">
        <v>41</v>
      </c>
      <c r="H776">
        <f>---0--8204</f>
        <v>8204</v>
      </c>
      <c r="I776">
        <v>0</v>
      </c>
      <c r="J776" t="s">
        <v>42</v>
      </c>
      <c r="K776" t="s">
        <v>43</v>
      </c>
      <c r="L776" t="s">
        <v>44</v>
      </c>
      <c r="M776" t="s">
        <v>2217</v>
      </c>
      <c r="N776" t="s">
        <v>2218</v>
      </c>
      <c r="P776" t="s">
        <v>33</v>
      </c>
      <c r="Q776" t="s">
        <v>34</v>
      </c>
      <c r="S776" t="s">
        <v>33</v>
      </c>
      <c r="T776" t="s">
        <v>34</v>
      </c>
      <c r="V776" t="s">
        <v>33</v>
      </c>
      <c r="W776" t="s">
        <v>34</v>
      </c>
      <c r="Y776" t="s">
        <v>33</v>
      </c>
      <c r="Z776" t="s">
        <v>34</v>
      </c>
      <c r="AA776" t="s">
        <v>500</v>
      </c>
      <c r="AB776" t="s">
        <v>36</v>
      </c>
      <c r="AC776">
        <v>580478</v>
      </c>
      <c r="AD776" t="s">
        <v>501</v>
      </c>
      <c r="AE776" t="s">
        <v>2218</v>
      </c>
      <c r="AF776">
        <v>870021815</v>
      </c>
      <c r="AG776">
        <v>1298049</v>
      </c>
      <c r="AH776" t="s">
        <v>38</v>
      </c>
      <c r="AI776" t="s">
        <v>34</v>
      </c>
    </row>
    <row r="777" spans="1:35" x14ac:dyDescent="0.3">
      <c r="A777" s="1">
        <v>45308.554895833331</v>
      </c>
      <c r="B777">
        <v>8</v>
      </c>
      <c r="C777">
        <v>1</v>
      </c>
      <c r="D777" t="s">
        <v>26</v>
      </c>
      <c r="E777" t="s">
        <v>2219</v>
      </c>
      <c r="F777" t="s">
        <v>2220</v>
      </c>
      <c r="G777" t="s">
        <v>90</v>
      </c>
      <c r="H777" t="s">
        <v>831</v>
      </c>
      <c r="I777">
        <v>0</v>
      </c>
      <c r="K777" t="s">
        <v>31</v>
      </c>
      <c r="L777" t="s">
        <v>32</v>
      </c>
      <c r="M777" t="s">
        <v>2219</v>
      </c>
      <c r="N777" t="s">
        <v>2220</v>
      </c>
      <c r="P777" t="s">
        <v>33</v>
      </c>
      <c r="Q777" t="s">
        <v>34</v>
      </c>
      <c r="S777" t="s">
        <v>33</v>
      </c>
      <c r="T777" t="s">
        <v>34</v>
      </c>
      <c r="V777" t="s">
        <v>33</v>
      </c>
      <c r="W777" t="s">
        <v>34</v>
      </c>
      <c r="Y777" t="s">
        <v>33</v>
      </c>
      <c r="Z777" t="s">
        <v>34</v>
      </c>
      <c r="AA777" t="s">
        <v>92</v>
      </c>
      <c r="AB777" t="s">
        <v>36</v>
      </c>
      <c r="AC777">
        <v>49347430</v>
      </c>
      <c r="AD777" t="s">
        <v>93</v>
      </c>
      <c r="AE777" t="s">
        <v>2220</v>
      </c>
      <c r="AF777">
        <v>9978044714</v>
      </c>
      <c r="AG777">
        <v>1298050</v>
      </c>
      <c r="AH777" t="s">
        <v>427</v>
      </c>
      <c r="AI777" t="s">
        <v>34</v>
      </c>
    </row>
    <row r="778" spans="1:35" x14ac:dyDescent="0.3">
      <c r="A778" s="1">
        <v>45308.556516203702</v>
      </c>
      <c r="B778">
        <v>6</v>
      </c>
      <c r="C778">
        <v>2</v>
      </c>
      <c r="D778" t="s">
        <v>26</v>
      </c>
      <c r="E778" t="s">
        <v>1033</v>
      </c>
      <c r="F778" t="s">
        <v>1034</v>
      </c>
      <c r="G778" t="s">
        <v>41</v>
      </c>
      <c r="H778">
        <f>---0--5264</f>
        <v>5264</v>
      </c>
      <c r="I778">
        <v>0</v>
      </c>
      <c r="J778" t="s">
        <v>42</v>
      </c>
      <c r="K778" t="s">
        <v>43</v>
      </c>
      <c r="L778" t="s">
        <v>44</v>
      </c>
      <c r="M778" t="s">
        <v>1033</v>
      </c>
      <c r="N778" t="s">
        <v>1034</v>
      </c>
      <c r="P778" t="s">
        <v>33</v>
      </c>
      <c r="Q778" t="s">
        <v>34</v>
      </c>
      <c r="S778" t="s">
        <v>33</v>
      </c>
      <c r="T778" t="s">
        <v>34</v>
      </c>
      <c r="V778" t="s">
        <v>33</v>
      </c>
      <c r="W778" t="s">
        <v>34</v>
      </c>
      <c r="Y778" t="s">
        <v>33</v>
      </c>
      <c r="Z778" t="s">
        <v>34</v>
      </c>
      <c r="AA778" t="s">
        <v>686</v>
      </c>
      <c r="AB778" t="s">
        <v>36</v>
      </c>
      <c r="AC778">
        <v>30019201</v>
      </c>
      <c r="AD778" t="s">
        <v>652</v>
      </c>
      <c r="AE778" t="s">
        <v>1034</v>
      </c>
      <c r="AF778">
        <v>76598102</v>
      </c>
      <c r="AG778">
        <v>1298051</v>
      </c>
      <c r="AH778" t="s">
        <v>38</v>
      </c>
      <c r="AI778" t="s">
        <v>34</v>
      </c>
    </row>
    <row r="779" spans="1:35" x14ac:dyDescent="0.3">
      <c r="A779" s="1">
        <v>45308.557557870372</v>
      </c>
      <c r="B779">
        <v>7</v>
      </c>
      <c r="C779">
        <v>1</v>
      </c>
      <c r="D779" t="s">
        <v>26</v>
      </c>
      <c r="E779" t="s">
        <v>764</v>
      </c>
      <c r="F779" t="s">
        <v>765</v>
      </c>
      <c r="G779" t="s">
        <v>41</v>
      </c>
      <c r="H779">
        <f>---0--5434</f>
        <v>5434</v>
      </c>
      <c r="I779">
        <v>0</v>
      </c>
      <c r="J779" t="s">
        <v>42</v>
      </c>
      <c r="K779" t="s">
        <v>43</v>
      </c>
      <c r="L779" t="s">
        <v>44</v>
      </c>
      <c r="M779" t="s">
        <v>764</v>
      </c>
      <c r="N779" t="s">
        <v>765</v>
      </c>
      <c r="P779" t="s">
        <v>33</v>
      </c>
      <c r="Q779" t="s">
        <v>34</v>
      </c>
      <c r="S779" t="s">
        <v>33</v>
      </c>
      <c r="T779" t="s">
        <v>34</v>
      </c>
      <c r="V779" t="s">
        <v>33</v>
      </c>
      <c r="W779" t="s">
        <v>34</v>
      </c>
      <c r="Y779" t="s">
        <v>33</v>
      </c>
      <c r="Z779" t="s">
        <v>34</v>
      </c>
      <c r="AA779" t="s">
        <v>795</v>
      </c>
      <c r="AB779" t="s">
        <v>36</v>
      </c>
      <c r="AC779">
        <v>20002242</v>
      </c>
      <c r="AD779" t="s">
        <v>796</v>
      </c>
      <c r="AE779" t="s">
        <v>765</v>
      </c>
      <c r="AF779">
        <v>76598102</v>
      </c>
      <c r="AG779">
        <v>1298052</v>
      </c>
      <c r="AH779" t="s">
        <v>38</v>
      </c>
      <c r="AI779" t="s">
        <v>34</v>
      </c>
    </row>
    <row r="780" spans="1:35" x14ac:dyDescent="0.3">
      <c r="A780" s="1">
        <v>45308.557662037034</v>
      </c>
      <c r="B780">
        <v>8</v>
      </c>
      <c r="C780">
        <v>1</v>
      </c>
      <c r="D780" t="s">
        <v>1002</v>
      </c>
      <c r="E780" t="s">
        <v>2221</v>
      </c>
      <c r="F780" t="s">
        <v>2222</v>
      </c>
      <c r="G780" t="s">
        <v>1005</v>
      </c>
      <c r="H780" t="s">
        <v>2223</v>
      </c>
      <c r="I780">
        <v>0</v>
      </c>
      <c r="J780" t="s">
        <v>2224</v>
      </c>
      <c r="K780" t="s">
        <v>31</v>
      </c>
      <c r="L780" t="s">
        <v>44</v>
      </c>
      <c r="M780" t="s">
        <v>2221</v>
      </c>
      <c r="N780" t="s">
        <v>2222</v>
      </c>
      <c r="P780" t="s">
        <v>33</v>
      </c>
      <c r="Q780" t="s">
        <v>34</v>
      </c>
      <c r="S780" t="s">
        <v>33</v>
      </c>
      <c r="T780" t="s">
        <v>34</v>
      </c>
      <c r="V780" t="s">
        <v>33</v>
      </c>
      <c r="W780" t="s">
        <v>34</v>
      </c>
      <c r="Y780" t="s">
        <v>33</v>
      </c>
      <c r="Z780" t="s">
        <v>34</v>
      </c>
      <c r="AA780" t="s">
        <v>793</v>
      </c>
      <c r="AB780" t="s">
        <v>36</v>
      </c>
      <c r="AC780">
        <v>21713193</v>
      </c>
      <c r="AD780" t="s">
        <v>602</v>
      </c>
      <c r="AE780" t="s">
        <v>2222</v>
      </c>
      <c r="AF780">
        <v>9978044714</v>
      </c>
      <c r="AG780">
        <v>1298053</v>
      </c>
      <c r="AH780" t="s">
        <v>38</v>
      </c>
      <c r="AI780" t="s">
        <v>34</v>
      </c>
    </row>
    <row r="781" spans="1:35" x14ac:dyDescent="0.3">
      <c r="A781" s="1">
        <v>45308.559131944443</v>
      </c>
      <c r="B781">
        <v>5</v>
      </c>
      <c r="C781">
        <v>2</v>
      </c>
      <c r="D781" t="s">
        <v>26</v>
      </c>
      <c r="E781" t="s">
        <v>2225</v>
      </c>
      <c r="F781" t="s">
        <v>2226</v>
      </c>
      <c r="G781" t="s">
        <v>41</v>
      </c>
      <c r="H781">
        <f>---0--2969</f>
        <v>2969</v>
      </c>
      <c r="I781">
        <v>0</v>
      </c>
      <c r="J781" t="s">
        <v>42</v>
      </c>
      <c r="K781" t="s">
        <v>43</v>
      </c>
      <c r="L781" t="s">
        <v>44</v>
      </c>
      <c r="M781" t="s">
        <v>2225</v>
      </c>
      <c r="N781" t="s">
        <v>2226</v>
      </c>
      <c r="P781" t="s">
        <v>33</v>
      </c>
      <c r="Q781" t="s">
        <v>34</v>
      </c>
      <c r="S781" t="s">
        <v>33</v>
      </c>
      <c r="T781" t="s">
        <v>34</v>
      </c>
      <c r="V781" t="s">
        <v>33</v>
      </c>
      <c r="W781" t="s">
        <v>34</v>
      </c>
      <c r="Y781" t="s">
        <v>33</v>
      </c>
      <c r="Z781" t="s">
        <v>34</v>
      </c>
      <c r="AA781" t="s">
        <v>2227</v>
      </c>
      <c r="AB781" t="s">
        <v>36</v>
      </c>
      <c r="AC781">
        <v>15416274</v>
      </c>
      <c r="AD781" t="s">
        <v>949</v>
      </c>
      <c r="AE781" t="s">
        <v>2226</v>
      </c>
      <c r="AF781">
        <v>85671469</v>
      </c>
      <c r="AG781">
        <v>1298054</v>
      </c>
      <c r="AH781" t="s">
        <v>2228</v>
      </c>
      <c r="AI781" t="s">
        <v>34</v>
      </c>
    </row>
    <row r="782" spans="1:35" x14ac:dyDescent="0.3">
      <c r="A782" s="1">
        <v>45308.561898148146</v>
      </c>
      <c r="B782">
        <v>8</v>
      </c>
      <c r="C782">
        <v>1</v>
      </c>
      <c r="D782" t="s">
        <v>26</v>
      </c>
      <c r="E782" t="s">
        <v>2229</v>
      </c>
      <c r="F782" t="s">
        <v>2230</v>
      </c>
      <c r="G782" t="s">
        <v>41</v>
      </c>
      <c r="H782">
        <f>---0--2066</f>
        <v>2066</v>
      </c>
      <c r="I782">
        <v>0</v>
      </c>
      <c r="J782" t="s">
        <v>42</v>
      </c>
      <c r="K782" t="s">
        <v>43</v>
      </c>
      <c r="L782" t="s">
        <v>44</v>
      </c>
      <c r="M782" t="s">
        <v>2229</v>
      </c>
      <c r="N782" t="s">
        <v>2230</v>
      </c>
      <c r="P782" t="s">
        <v>33</v>
      </c>
      <c r="Q782" t="s">
        <v>34</v>
      </c>
      <c r="S782" t="s">
        <v>33</v>
      </c>
      <c r="T782" t="s">
        <v>34</v>
      </c>
      <c r="V782" t="s">
        <v>33</v>
      </c>
      <c r="W782" t="s">
        <v>34</v>
      </c>
      <c r="Y782" t="s">
        <v>33</v>
      </c>
      <c r="Z782" t="s">
        <v>34</v>
      </c>
      <c r="AA782" t="s">
        <v>76</v>
      </c>
      <c r="AB782" t="s">
        <v>36</v>
      </c>
      <c r="AC782">
        <v>270690</v>
      </c>
      <c r="AD782" t="s">
        <v>77</v>
      </c>
      <c r="AE782" t="s">
        <v>2230</v>
      </c>
      <c r="AF782">
        <v>870021815</v>
      </c>
      <c r="AG782">
        <v>1298055</v>
      </c>
      <c r="AH782" t="s">
        <v>38</v>
      </c>
      <c r="AI782" t="s">
        <v>34</v>
      </c>
    </row>
    <row r="783" spans="1:35" x14ac:dyDescent="0.3">
      <c r="A783" s="1">
        <v>45308.572939814818</v>
      </c>
      <c r="B783">
        <v>5</v>
      </c>
      <c r="C783">
        <v>2</v>
      </c>
      <c r="D783" t="s">
        <v>26</v>
      </c>
      <c r="E783" t="s">
        <v>2231</v>
      </c>
      <c r="F783" t="s">
        <v>2232</v>
      </c>
      <c r="G783" t="s">
        <v>50</v>
      </c>
      <c r="H783" t="s">
        <v>289</v>
      </c>
      <c r="I783">
        <v>0</v>
      </c>
      <c r="K783" t="s">
        <v>31</v>
      </c>
      <c r="L783" t="s">
        <v>32</v>
      </c>
      <c r="M783" t="s">
        <v>2231</v>
      </c>
      <c r="N783" t="s">
        <v>2232</v>
      </c>
      <c r="P783" t="s">
        <v>33</v>
      </c>
      <c r="Q783" t="s">
        <v>34</v>
      </c>
      <c r="S783" t="s">
        <v>33</v>
      </c>
      <c r="T783" t="s">
        <v>34</v>
      </c>
      <c r="V783" t="s">
        <v>33</v>
      </c>
      <c r="W783" t="s">
        <v>34</v>
      </c>
      <c r="Y783" t="s">
        <v>33</v>
      </c>
      <c r="Z783" t="s">
        <v>34</v>
      </c>
      <c r="AA783" t="s">
        <v>35</v>
      </c>
      <c r="AB783" t="s">
        <v>36</v>
      </c>
      <c r="AC783">
        <v>15662076</v>
      </c>
      <c r="AD783" t="s">
        <v>37</v>
      </c>
      <c r="AE783" t="s">
        <v>2232</v>
      </c>
      <c r="AF783">
        <v>85671469</v>
      </c>
      <c r="AG783">
        <v>1298056</v>
      </c>
      <c r="AH783" t="s">
        <v>38</v>
      </c>
      <c r="AI783" t="s">
        <v>34</v>
      </c>
    </row>
    <row r="784" spans="1:35" x14ac:dyDescent="0.3">
      <c r="A784" s="1">
        <v>45308.574467592596</v>
      </c>
      <c r="B784">
        <v>5</v>
      </c>
      <c r="C784">
        <v>2</v>
      </c>
      <c r="D784" t="s">
        <v>26</v>
      </c>
      <c r="E784" t="s">
        <v>2233</v>
      </c>
      <c r="F784" t="s">
        <v>2234</v>
      </c>
      <c r="G784" t="s">
        <v>50</v>
      </c>
      <c r="H784" t="s">
        <v>272</v>
      </c>
      <c r="I784">
        <v>0</v>
      </c>
      <c r="K784" t="s">
        <v>31</v>
      </c>
      <c r="L784" t="s">
        <v>32</v>
      </c>
      <c r="M784" t="s">
        <v>2233</v>
      </c>
      <c r="N784" t="s">
        <v>2234</v>
      </c>
      <c r="P784" t="s">
        <v>33</v>
      </c>
      <c r="Q784" t="s">
        <v>34</v>
      </c>
      <c r="S784" t="s">
        <v>33</v>
      </c>
      <c r="T784" t="s">
        <v>34</v>
      </c>
      <c r="V784" t="s">
        <v>33</v>
      </c>
      <c r="W784" t="s">
        <v>34</v>
      </c>
      <c r="Y784" t="s">
        <v>33</v>
      </c>
      <c r="Z784" t="s">
        <v>34</v>
      </c>
      <c r="AA784" t="s">
        <v>35</v>
      </c>
      <c r="AB784" t="s">
        <v>36</v>
      </c>
      <c r="AC784">
        <v>15685321</v>
      </c>
      <c r="AD784" t="s">
        <v>37</v>
      </c>
      <c r="AE784" t="s">
        <v>2234</v>
      </c>
      <c r="AF784">
        <v>85671469</v>
      </c>
      <c r="AG784">
        <v>1298057</v>
      </c>
      <c r="AH784" t="s">
        <v>38</v>
      </c>
      <c r="AI784" t="s">
        <v>34</v>
      </c>
    </row>
    <row r="785" spans="1:35" x14ac:dyDescent="0.3">
      <c r="A785" s="1">
        <v>45308.576909722222</v>
      </c>
      <c r="B785">
        <v>6</v>
      </c>
      <c r="C785">
        <v>2</v>
      </c>
      <c r="D785" t="s">
        <v>26</v>
      </c>
      <c r="E785" t="s">
        <v>2235</v>
      </c>
      <c r="F785" t="s">
        <v>2236</v>
      </c>
      <c r="G785" t="s">
        <v>41</v>
      </c>
      <c r="H785">
        <f>---0--5661</f>
        <v>5661</v>
      </c>
      <c r="I785">
        <v>0</v>
      </c>
      <c r="J785" t="s">
        <v>42</v>
      </c>
      <c r="K785" t="s">
        <v>43</v>
      </c>
      <c r="L785" t="s">
        <v>202</v>
      </c>
      <c r="M785" t="s">
        <v>2235</v>
      </c>
      <c r="N785" t="s">
        <v>2236</v>
      </c>
      <c r="P785" t="s">
        <v>33</v>
      </c>
      <c r="Q785" t="s">
        <v>34</v>
      </c>
      <c r="S785" t="s">
        <v>33</v>
      </c>
      <c r="T785" t="s">
        <v>34</v>
      </c>
      <c r="V785" t="s">
        <v>33</v>
      </c>
      <c r="W785" t="s">
        <v>34</v>
      </c>
      <c r="Y785" t="s">
        <v>33</v>
      </c>
      <c r="Z785" t="s">
        <v>34</v>
      </c>
      <c r="AB785" t="s">
        <v>36</v>
      </c>
      <c r="AE785" t="s">
        <v>34</v>
      </c>
      <c r="AG785">
        <v>1298058</v>
      </c>
      <c r="AH785" t="s">
        <v>38</v>
      </c>
      <c r="AI785" t="s">
        <v>34</v>
      </c>
    </row>
    <row r="786" spans="1:35" x14ac:dyDescent="0.3">
      <c r="A786" s="1">
        <v>45308.577418981484</v>
      </c>
      <c r="B786">
        <v>8</v>
      </c>
      <c r="C786">
        <v>1</v>
      </c>
      <c r="D786" t="s">
        <v>26</v>
      </c>
      <c r="E786" t="s">
        <v>2237</v>
      </c>
      <c r="F786" t="s">
        <v>2238</v>
      </c>
      <c r="G786" t="s">
        <v>50</v>
      </c>
      <c r="H786" t="s">
        <v>540</v>
      </c>
      <c r="I786">
        <v>0</v>
      </c>
      <c r="K786" t="s">
        <v>31</v>
      </c>
      <c r="L786" t="s">
        <v>32</v>
      </c>
      <c r="M786" t="s">
        <v>2237</v>
      </c>
      <c r="N786" t="s">
        <v>2238</v>
      </c>
      <c r="P786" t="s">
        <v>33</v>
      </c>
      <c r="Q786" t="s">
        <v>34</v>
      </c>
      <c r="S786" t="s">
        <v>33</v>
      </c>
      <c r="T786" t="s">
        <v>34</v>
      </c>
      <c r="V786" t="s">
        <v>33</v>
      </c>
      <c r="W786" t="s">
        <v>34</v>
      </c>
      <c r="Y786" t="s">
        <v>33</v>
      </c>
      <c r="Z786" t="s">
        <v>34</v>
      </c>
      <c r="AA786" t="s">
        <v>35</v>
      </c>
      <c r="AB786" t="s">
        <v>36</v>
      </c>
      <c r="AC786">
        <v>15740490</v>
      </c>
      <c r="AD786" t="s">
        <v>37</v>
      </c>
      <c r="AE786" t="s">
        <v>2238</v>
      </c>
      <c r="AF786">
        <v>85671469</v>
      </c>
      <c r="AG786">
        <v>1298059</v>
      </c>
      <c r="AH786" t="s">
        <v>38</v>
      </c>
      <c r="AI786" t="s">
        <v>34</v>
      </c>
    </row>
    <row r="787" spans="1:35" x14ac:dyDescent="0.3">
      <c r="A787" s="1">
        <v>45308.579108796293</v>
      </c>
      <c r="B787">
        <v>8</v>
      </c>
      <c r="C787">
        <v>1</v>
      </c>
      <c r="D787" t="s">
        <v>26</v>
      </c>
      <c r="E787" t="s">
        <v>2239</v>
      </c>
      <c r="F787" t="s">
        <v>2240</v>
      </c>
      <c r="G787" t="s">
        <v>73</v>
      </c>
      <c r="H787" t="s">
        <v>742</v>
      </c>
      <c r="I787">
        <v>0</v>
      </c>
      <c r="J787" t="s">
        <v>743</v>
      </c>
      <c r="K787" t="s">
        <v>31</v>
      </c>
      <c r="L787" t="s">
        <v>44</v>
      </c>
      <c r="M787" t="s">
        <v>2239</v>
      </c>
      <c r="N787" t="s">
        <v>2240</v>
      </c>
      <c r="P787" t="s">
        <v>33</v>
      </c>
      <c r="Q787" t="s">
        <v>34</v>
      </c>
      <c r="S787" t="s">
        <v>33</v>
      </c>
      <c r="T787" t="s">
        <v>34</v>
      </c>
      <c r="V787" t="s">
        <v>33</v>
      </c>
      <c r="W787" t="s">
        <v>34</v>
      </c>
      <c r="Y787" t="s">
        <v>33</v>
      </c>
      <c r="Z787" t="s">
        <v>34</v>
      </c>
      <c r="AA787" t="s">
        <v>76</v>
      </c>
      <c r="AB787" t="s">
        <v>36</v>
      </c>
      <c r="AC787">
        <v>494939</v>
      </c>
      <c r="AD787" t="s">
        <v>77</v>
      </c>
      <c r="AE787" t="s">
        <v>2240</v>
      </c>
      <c r="AF787">
        <v>870021815</v>
      </c>
      <c r="AG787">
        <v>1298060</v>
      </c>
      <c r="AH787" t="s">
        <v>603</v>
      </c>
      <c r="AI787" t="s">
        <v>34</v>
      </c>
    </row>
    <row r="788" spans="1:35" x14ac:dyDescent="0.3">
      <c r="A788" s="1">
        <v>45308.581284722219</v>
      </c>
      <c r="B788">
        <v>5</v>
      </c>
      <c r="C788">
        <v>2</v>
      </c>
      <c r="D788" t="s">
        <v>26</v>
      </c>
      <c r="E788" t="s">
        <v>2241</v>
      </c>
      <c r="F788" t="s">
        <v>2242</v>
      </c>
      <c r="G788" t="s">
        <v>131</v>
      </c>
      <c r="H788" t="s">
        <v>924</v>
      </c>
      <c r="I788">
        <v>0</v>
      </c>
      <c r="K788" t="s">
        <v>31</v>
      </c>
      <c r="L788" t="s">
        <v>32</v>
      </c>
      <c r="M788" t="s">
        <v>2241</v>
      </c>
      <c r="N788" t="s">
        <v>2242</v>
      </c>
      <c r="P788" t="s">
        <v>33</v>
      </c>
      <c r="Q788" t="s">
        <v>34</v>
      </c>
      <c r="S788" t="s">
        <v>33</v>
      </c>
      <c r="T788" t="s">
        <v>34</v>
      </c>
      <c r="V788" t="s">
        <v>33</v>
      </c>
      <c r="W788" t="s">
        <v>34</v>
      </c>
      <c r="Y788" t="s">
        <v>33</v>
      </c>
      <c r="Z788" t="s">
        <v>34</v>
      </c>
      <c r="AA788" t="s">
        <v>35</v>
      </c>
      <c r="AB788" t="s">
        <v>36</v>
      </c>
      <c r="AC788">
        <v>15802460</v>
      </c>
      <c r="AD788" t="s">
        <v>37</v>
      </c>
      <c r="AE788" t="s">
        <v>2242</v>
      </c>
      <c r="AF788">
        <v>85671469</v>
      </c>
      <c r="AG788">
        <v>1298061</v>
      </c>
      <c r="AH788" t="s">
        <v>38</v>
      </c>
      <c r="AI788" t="s">
        <v>34</v>
      </c>
    </row>
    <row r="789" spans="1:35" x14ac:dyDescent="0.3">
      <c r="A789" s="1">
        <v>45308.584120370368</v>
      </c>
      <c r="B789">
        <v>8</v>
      </c>
      <c r="C789">
        <v>1</v>
      </c>
      <c r="D789" t="s">
        <v>26</v>
      </c>
      <c r="E789" t="s">
        <v>2243</v>
      </c>
      <c r="F789" t="s">
        <v>2244</v>
      </c>
      <c r="G789" t="s">
        <v>41</v>
      </c>
      <c r="H789">
        <f>---0--2595</f>
        <v>2595</v>
      </c>
      <c r="I789">
        <v>0</v>
      </c>
      <c r="J789" t="s">
        <v>42</v>
      </c>
      <c r="K789" t="s">
        <v>43</v>
      </c>
      <c r="L789" t="s">
        <v>44</v>
      </c>
      <c r="M789" t="s">
        <v>2243</v>
      </c>
      <c r="N789" t="s">
        <v>2244</v>
      </c>
      <c r="P789" t="s">
        <v>33</v>
      </c>
      <c r="Q789" t="s">
        <v>34</v>
      </c>
      <c r="S789" t="s">
        <v>33</v>
      </c>
      <c r="T789" t="s">
        <v>34</v>
      </c>
      <c r="V789" t="s">
        <v>33</v>
      </c>
      <c r="W789" t="s">
        <v>34</v>
      </c>
      <c r="Y789" t="s">
        <v>33</v>
      </c>
      <c r="Z789" t="s">
        <v>34</v>
      </c>
      <c r="AA789" t="s">
        <v>703</v>
      </c>
      <c r="AB789" t="s">
        <v>36</v>
      </c>
      <c r="AC789">
        <v>72933584</v>
      </c>
      <c r="AD789" t="s">
        <v>108</v>
      </c>
      <c r="AE789" t="s">
        <v>2244</v>
      </c>
      <c r="AF789">
        <v>795990586</v>
      </c>
      <c r="AG789">
        <v>1298062</v>
      </c>
      <c r="AH789" t="s">
        <v>347</v>
      </c>
      <c r="AI789" t="s">
        <v>34</v>
      </c>
    </row>
    <row r="790" spans="1:35" x14ac:dyDescent="0.3">
      <c r="A790" s="1">
        <v>45308.585150462961</v>
      </c>
      <c r="B790">
        <v>7</v>
      </c>
      <c r="C790">
        <v>1</v>
      </c>
      <c r="D790" t="s">
        <v>26</v>
      </c>
      <c r="E790" t="s">
        <v>2245</v>
      </c>
      <c r="F790" t="s">
        <v>2246</v>
      </c>
      <c r="G790" t="s">
        <v>90</v>
      </c>
      <c r="H790" t="s">
        <v>292</v>
      </c>
      <c r="I790">
        <v>0</v>
      </c>
      <c r="K790" t="s">
        <v>31</v>
      </c>
      <c r="L790" t="s">
        <v>32</v>
      </c>
      <c r="M790" t="s">
        <v>2245</v>
      </c>
      <c r="N790" t="s">
        <v>2246</v>
      </c>
      <c r="P790" t="s">
        <v>33</v>
      </c>
      <c r="Q790" t="s">
        <v>34</v>
      </c>
      <c r="S790" t="s">
        <v>33</v>
      </c>
      <c r="T790" t="s">
        <v>34</v>
      </c>
      <c r="V790" t="s">
        <v>33</v>
      </c>
      <c r="W790" t="s">
        <v>34</v>
      </c>
      <c r="Y790" t="s">
        <v>33</v>
      </c>
      <c r="Z790" t="s">
        <v>34</v>
      </c>
      <c r="AA790" t="s">
        <v>92</v>
      </c>
      <c r="AB790" t="s">
        <v>36</v>
      </c>
      <c r="AC790">
        <v>59527916</v>
      </c>
      <c r="AD790" t="s">
        <v>93</v>
      </c>
      <c r="AE790" t="s">
        <v>2246</v>
      </c>
      <c r="AF790">
        <v>9978044714</v>
      </c>
      <c r="AG790">
        <v>1298063</v>
      </c>
      <c r="AH790" t="s">
        <v>972</v>
      </c>
      <c r="AI790" t="s">
        <v>34</v>
      </c>
    </row>
    <row r="791" spans="1:35" x14ac:dyDescent="0.3">
      <c r="A791" s="1">
        <v>45308.587534722225</v>
      </c>
      <c r="B791">
        <v>4</v>
      </c>
      <c r="C791">
        <v>2</v>
      </c>
      <c r="D791" t="s">
        <v>26</v>
      </c>
      <c r="E791" t="s">
        <v>2247</v>
      </c>
      <c r="F791" t="s">
        <v>2248</v>
      </c>
      <c r="G791" t="s">
        <v>41</v>
      </c>
      <c r="H791">
        <f>---0--4833</f>
        <v>4833</v>
      </c>
      <c r="I791">
        <v>0</v>
      </c>
      <c r="J791" t="s">
        <v>42</v>
      </c>
      <c r="K791" t="s">
        <v>43</v>
      </c>
      <c r="L791" t="s">
        <v>44</v>
      </c>
      <c r="M791" t="s">
        <v>2247</v>
      </c>
      <c r="N791" t="s">
        <v>2248</v>
      </c>
      <c r="P791" t="s">
        <v>33</v>
      </c>
      <c r="Q791" t="s">
        <v>34</v>
      </c>
      <c r="S791" t="s">
        <v>33</v>
      </c>
      <c r="T791" t="s">
        <v>34</v>
      </c>
      <c r="V791" t="s">
        <v>33</v>
      </c>
      <c r="W791" t="s">
        <v>34</v>
      </c>
      <c r="Y791" t="s">
        <v>33</v>
      </c>
      <c r="Z791" t="s">
        <v>34</v>
      </c>
      <c r="AA791" t="s">
        <v>757</v>
      </c>
      <c r="AB791" t="s">
        <v>36</v>
      </c>
      <c r="AC791">
        <v>30157326</v>
      </c>
      <c r="AD791" t="s">
        <v>758</v>
      </c>
      <c r="AE791" t="s">
        <v>2248</v>
      </c>
      <c r="AF791">
        <v>76598102</v>
      </c>
      <c r="AG791">
        <v>1298064</v>
      </c>
      <c r="AH791" t="s">
        <v>38</v>
      </c>
      <c r="AI791" t="s">
        <v>34</v>
      </c>
    </row>
    <row r="792" spans="1:35" x14ac:dyDescent="0.3">
      <c r="A792" s="1">
        <v>45308.588020833333</v>
      </c>
      <c r="B792">
        <v>8</v>
      </c>
      <c r="C792">
        <v>1</v>
      </c>
      <c r="D792" t="s">
        <v>26</v>
      </c>
      <c r="E792" t="s">
        <v>2249</v>
      </c>
      <c r="F792" t="s">
        <v>2250</v>
      </c>
      <c r="G792" t="s">
        <v>73</v>
      </c>
      <c r="H792" t="s">
        <v>1044</v>
      </c>
      <c r="I792">
        <v>0</v>
      </c>
      <c r="J792" t="s">
        <v>1045</v>
      </c>
      <c r="K792" t="s">
        <v>31</v>
      </c>
      <c r="L792" t="s">
        <v>44</v>
      </c>
      <c r="M792" t="s">
        <v>2249</v>
      </c>
      <c r="N792" t="s">
        <v>2250</v>
      </c>
      <c r="P792" t="s">
        <v>33</v>
      </c>
      <c r="Q792" t="s">
        <v>34</v>
      </c>
      <c r="S792" t="s">
        <v>33</v>
      </c>
      <c r="T792" t="s">
        <v>34</v>
      </c>
      <c r="V792" t="s">
        <v>33</v>
      </c>
      <c r="W792" t="s">
        <v>34</v>
      </c>
      <c r="Y792" t="s">
        <v>33</v>
      </c>
      <c r="Z792" t="s">
        <v>34</v>
      </c>
      <c r="AA792" t="s">
        <v>1046</v>
      </c>
      <c r="AB792" t="s">
        <v>36</v>
      </c>
      <c r="AC792">
        <v>15909284</v>
      </c>
      <c r="AD792" t="s">
        <v>138</v>
      </c>
      <c r="AE792" t="s">
        <v>2250</v>
      </c>
      <c r="AF792">
        <v>85671469</v>
      </c>
      <c r="AG792">
        <v>1298065</v>
      </c>
      <c r="AH792" t="s">
        <v>2251</v>
      </c>
      <c r="AI792" t="s">
        <v>34</v>
      </c>
    </row>
    <row r="793" spans="1:35" x14ac:dyDescent="0.3">
      <c r="A793" s="1">
        <v>45308.59033564815</v>
      </c>
      <c r="B793">
        <v>7</v>
      </c>
      <c r="C793">
        <v>1</v>
      </c>
      <c r="D793" t="s">
        <v>26</v>
      </c>
      <c r="E793" t="s">
        <v>2252</v>
      </c>
      <c r="F793" t="s">
        <v>2253</v>
      </c>
      <c r="G793" t="s">
        <v>41</v>
      </c>
      <c r="H793">
        <f>---0--404</f>
        <v>404</v>
      </c>
      <c r="I793">
        <v>0</v>
      </c>
      <c r="J793" t="s">
        <v>42</v>
      </c>
      <c r="K793" t="s">
        <v>43</v>
      </c>
      <c r="L793" t="s">
        <v>44</v>
      </c>
      <c r="M793" t="s">
        <v>2252</v>
      </c>
      <c r="N793" t="s">
        <v>2253</v>
      </c>
      <c r="P793" t="s">
        <v>33</v>
      </c>
      <c r="Q793" t="s">
        <v>34</v>
      </c>
      <c r="S793" t="s">
        <v>33</v>
      </c>
      <c r="T793" t="s">
        <v>34</v>
      </c>
      <c r="V793" t="s">
        <v>33</v>
      </c>
      <c r="W793" t="s">
        <v>34</v>
      </c>
      <c r="Y793" t="s">
        <v>33</v>
      </c>
      <c r="Z793" t="s">
        <v>34</v>
      </c>
      <c r="AA793" t="s">
        <v>1122</v>
      </c>
      <c r="AB793" t="s">
        <v>36</v>
      </c>
      <c r="AC793">
        <v>15939864</v>
      </c>
      <c r="AD793" t="s">
        <v>138</v>
      </c>
      <c r="AE793" t="s">
        <v>2253</v>
      </c>
      <c r="AF793">
        <v>85671469</v>
      </c>
      <c r="AG793">
        <v>1298066</v>
      </c>
      <c r="AH793" t="s">
        <v>38</v>
      </c>
      <c r="AI793" t="s">
        <v>34</v>
      </c>
    </row>
    <row r="794" spans="1:35" x14ac:dyDescent="0.3">
      <c r="A794" s="1">
        <v>45308.592164351852</v>
      </c>
      <c r="B794">
        <v>6</v>
      </c>
      <c r="C794">
        <v>2</v>
      </c>
      <c r="D794" t="s">
        <v>26</v>
      </c>
      <c r="E794" t="s">
        <v>2254</v>
      </c>
      <c r="F794" t="s">
        <v>2255</v>
      </c>
      <c r="G794" t="s">
        <v>41</v>
      </c>
      <c r="H794">
        <f>---0--4718</f>
        <v>4718</v>
      </c>
      <c r="I794">
        <v>0</v>
      </c>
      <c r="J794" t="s">
        <v>42</v>
      </c>
      <c r="K794" t="s">
        <v>43</v>
      </c>
      <c r="L794" t="s">
        <v>44</v>
      </c>
      <c r="M794" t="s">
        <v>2254</v>
      </c>
      <c r="N794" t="s">
        <v>2255</v>
      </c>
      <c r="P794" t="s">
        <v>33</v>
      </c>
      <c r="Q794" t="s">
        <v>34</v>
      </c>
      <c r="S794" t="s">
        <v>33</v>
      </c>
      <c r="T794" t="s">
        <v>34</v>
      </c>
      <c r="V794" t="s">
        <v>33</v>
      </c>
      <c r="W794" t="s">
        <v>34</v>
      </c>
      <c r="Y794" t="s">
        <v>33</v>
      </c>
      <c r="Z794" t="s">
        <v>34</v>
      </c>
      <c r="AA794" t="s">
        <v>666</v>
      </c>
      <c r="AB794" t="s">
        <v>36</v>
      </c>
      <c r="AC794">
        <v>15975191</v>
      </c>
      <c r="AD794" t="s">
        <v>138</v>
      </c>
      <c r="AE794" t="s">
        <v>2255</v>
      </c>
      <c r="AF794">
        <v>85671469</v>
      </c>
      <c r="AG794">
        <v>1298067</v>
      </c>
      <c r="AH794" t="s">
        <v>550</v>
      </c>
      <c r="AI794" t="s">
        <v>34</v>
      </c>
    </row>
    <row r="795" spans="1:35" x14ac:dyDescent="0.3">
      <c r="A795" s="1">
        <v>45308.592557870368</v>
      </c>
      <c r="B795">
        <v>5</v>
      </c>
      <c r="C795">
        <v>2</v>
      </c>
      <c r="D795" t="s">
        <v>26</v>
      </c>
      <c r="E795" t="s">
        <v>113</v>
      </c>
      <c r="F795" t="s">
        <v>114</v>
      </c>
      <c r="G795" t="s">
        <v>41</v>
      </c>
      <c r="H795">
        <f>---0--8757</f>
        <v>8757</v>
      </c>
      <c r="I795">
        <v>0</v>
      </c>
      <c r="J795" t="s">
        <v>42</v>
      </c>
      <c r="K795" t="s">
        <v>43</v>
      </c>
      <c r="L795" t="s">
        <v>44</v>
      </c>
      <c r="M795" t="s">
        <v>113</v>
      </c>
      <c r="N795" t="s">
        <v>114</v>
      </c>
      <c r="P795" t="s">
        <v>33</v>
      </c>
      <c r="Q795" t="s">
        <v>34</v>
      </c>
      <c r="S795" t="s">
        <v>33</v>
      </c>
      <c r="T795" t="s">
        <v>34</v>
      </c>
      <c r="V795" t="s">
        <v>33</v>
      </c>
      <c r="W795" t="s">
        <v>34</v>
      </c>
      <c r="Y795" t="s">
        <v>33</v>
      </c>
      <c r="Z795" t="s">
        <v>34</v>
      </c>
      <c r="AA795" t="s">
        <v>1469</v>
      </c>
      <c r="AB795" t="s">
        <v>36</v>
      </c>
      <c r="AC795">
        <v>30085309</v>
      </c>
      <c r="AD795" t="s">
        <v>652</v>
      </c>
      <c r="AE795" t="s">
        <v>114</v>
      </c>
      <c r="AF795">
        <v>76598102</v>
      </c>
      <c r="AG795">
        <v>1298068</v>
      </c>
      <c r="AH795" t="s">
        <v>38</v>
      </c>
      <c r="AI795" t="s">
        <v>34</v>
      </c>
    </row>
    <row r="796" spans="1:35" x14ac:dyDescent="0.3">
      <c r="A796" s="1">
        <v>45308.596851851849</v>
      </c>
      <c r="B796">
        <v>5</v>
      </c>
      <c r="C796">
        <v>2</v>
      </c>
      <c r="D796" t="s">
        <v>26</v>
      </c>
      <c r="E796" t="s">
        <v>2256</v>
      </c>
      <c r="F796" t="s">
        <v>2257</v>
      </c>
      <c r="G796" t="s">
        <v>50</v>
      </c>
      <c r="H796" t="s">
        <v>638</v>
      </c>
      <c r="I796">
        <v>0</v>
      </c>
      <c r="K796" t="s">
        <v>31</v>
      </c>
      <c r="L796" t="s">
        <v>32</v>
      </c>
      <c r="M796" t="s">
        <v>2256</v>
      </c>
      <c r="N796" t="s">
        <v>2257</v>
      </c>
      <c r="P796" t="s">
        <v>33</v>
      </c>
      <c r="Q796" t="s">
        <v>34</v>
      </c>
      <c r="S796" t="s">
        <v>33</v>
      </c>
      <c r="T796" t="s">
        <v>34</v>
      </c>
      <c r="V796" t="s">
        <v>33</v>
      </c>
      <c r="W796" t="s">
        <v>34</v>
      </c>
      <c r="Y796" t="s">
        <v>33</v>
      </c>
      <c r="Z796" t="s">
        <v>34</v>
      </c>
      <c r="AA796" t="s">
        <v>35</v>
      </c>
      <c r="AB796" t="s">
        <v>36</v>
      </c>
      <c r="AC796">
        <v>16054443</v>
      </c>
      <c r="AD796" t="s">
        <v>37</v>
      </c>
      <c r="AE796" t="s">
        <v>2257</v>
      </c>
      <c r="AF796">
        <v>85671469</v>
      </c>
      <c r="AG796">
        <v>1298069</v>
      </c>
      <c r="AH796" t="s">
        <v>38</v>
      </c>
      <c r="AI796" t="s">
        <v>34</v>
      </c>
    </row>
    <row r="797" spans="1:35" x14ac:dyDescent="0.3">
      <c r="A797" s="1">
        <v>45308.599745370368</v>
      </c>
      <c r="B797">
        <v>5</v>
      </c>
      <c r="C797">
        <v>2</v>
      </c>
      <c r="D797" t="s">
        <v>26</v>
      </c>
      <c r="E797" t="s">
        <v>2258</v>
      </c>
      <c r="F797" t="s">
        <v>2259</v>
      </c>
      <c r="G797" t="s">
        <v>131</v>
      </c>
      <c r="H797" t="s">
        <v>419</v>
      </c>
      <c r="I797">
        <v>0</v>
      </c>
      <c r="K797" t="s">
        <v>31</v>
      </c>
      <c r="L797" t="s">
        <v>32</v>
      </c>
      <c r="M797" t="s">
        <v>2258</v>
      </c>
      <c r="N797" t="s">
        <v>2259</v>
      </c>
      <c r="P797" t="s">
        <v>33</v>
      </c>
      <c r="Q797" t="s">
        <v>34</v>
      </c>
      <c r="S797" t="s">
        <v>33</v>
      </c>
      <c r="T797" t="s">
        <v>34</v>
      </c>
      <c r="V797" t="s">
        <v>33</v>
      </c>
      <c r="W797" t="s">
        <v>34</v>
      </c>
      <c r="Y797" t="s">
        <v>33</v>
      </c>
      <c r="Z797" t="s">
        <v>34</v>
      </c>
      <c r="AA797" t="s">
        <v>35</v>
      </c>
      <c r="AB797" t="s">
        <v>36</v>
      </c>
      <c r="AC797">
        <v>16107921</v>
      </c>
      <c r="AD797" t="s">
        <v>37</v>
      </c>
      <c r="AE797" t="s">
        <v>2259</v>
      </c>
      <c r="AF797">
        <v>85671469</v>
      </c>
      <c r="AG797">
        <v>1298070</v>
      </c>
      <c r="AH797" t="s">
        <v>420</v>
      </c>
      <c r="AI797" t="s">
        <v>34</v>
      </c>
    </row>
    <row r="798" spans="1:35" x14ac:dyDescent="0.3">
      <c r="A798" s="1">
        <v>45308.603333333333</v>
      </c>
      <c r="B798">
        <v>8</v>
      </c>
      <c r="C798">
        <v>1</v>
      </c>
      <c r="D798" t="s">
        <v>26</v>
      </c>
      <c r="E798" t="s">
        <v>2260</v>
      </c>
      <c r="F798" t="s">
        <v>2261</v>
      </c>
      <c r="G798" t="s">
        <v>50</v>
      </c>
      <c r="H798" t="s">
        <v>339</v>
      </c>
      <c r="I798">
        <v>0</v>
      </c>
      <c r="K798" t="s">
        <v>31</v>
      </c>
      <c r="L798" t="s">
        <v>32</v>
      </c>
      <c r="M798" t="s">
        <v>2260</v>
      </c>
      <c r="N798" t="s">
        <v>2261</v>
      </c>
      <c r="P798" t="s">
        <v>33</v>
      </c>
      <c r="Q798" t="s">
        <v>34</v>
      </c>
      <c r="S798" t="s">
        <v>33</v>
      </c>
      <c r="T798" t="s">
        <v>34</v>
      </c>
      <c r="V798" t="s">
        <v>33</v>
      </c>
      <c r="W798" t="s">
        <v>34</v>
      </c>
      <c r="Y798" t="s">
        <v>33</v>
      </c>
      <c r="Z798" t="s">
        <v>34</v>
      </c>
      <c r="AA798" t="s">
        <v>35</v>
      </c>
      <c r="AB798" t="s">
        <v>36</v>
      </c>
      <c r="AC798">
        <v>16158707</v>
      </c>
      <c r="AD798" t="s">
        <v>37</v>
      </c>
      <c r="AE798" t="s">
        <v>2261</v>
      </c>
      <c r="AF798">
        <v>85671469</v>
      </c>
      <c r="AG798">
        <v>1298071</v>
      </c>
      <c r="AH798" t="s">
        <v>38</v>
      </c>
      <c r="AI798" t="s">
        <v>34</v>
      </c>
    </row>
    <row r="799" spans="1:35" x14ac:dyDescent="0.3">
      <c r="A799" s="1">
        <v>45308.606620370374</v>
      </c>
      <c r="B799">
        <v>8</v>
      </c>
      <c r="C799">
        <v>1</v>
      </c>
      <c r="D799" t="s">
        <v>26</v>
      </c>
      <c r="E799" t="s">
        <v>2262</v>
      </c>
      <c r="F799" t="s">
        <v>2263</v>
      </c>
      <c r="G799" t="s">
        <v>90</v>
      </c>
      <c r="H799" t="s">
        <v>1098</v>
      </c>
      <c r="I799">
        <v>0</v>
      </c>
      <c r="K799" t="s">
        <v>31</v>
      </c>
      <c r="L799" t="s">
        <v>32</v>
      </c>
      <c r="M799" t="s">
        <v>2262</v>
      </c>
      <c r="N799" t="s">
        <v>2263</v>
      </c>
      <c r="P799" t="s">
        <v>33</v>
      </c>
      <c r="Q799" t="s">
        <v>34</v>
      </c>
      <c r="S799" t="s">
        <v>33</v>
      </c>
      <c r="T799" t="s">
        <v>34</v>
      </c>
      <c r="V799" t="s">
        <v>33</v>
      </c>
      <c r="W799" t="s">
        <v>34</v>
      </c>
      <c r="Y799" t="s">
        <v>33</v>
      </c>
      <c r="Z799" t="s">
        <v>34</v>
      </c>
      <c r="AA799" t="s">
        <v>92</v>
      </c>
      <c r="AB799" t="s">
        <v>36</v>
      </c>
      <c r="AC799">
        <v>25418952</v>
      </c>
      <c r="AD799" t="s">
        <v>93</v>
      </c>
      <c r="AE799" t="s">
        <v>2263</v>
      </c>
      <c r="AF799">
        <v>9978044714</v>
      </c>
      <c r="AG799">
        <v>1298072</v>
      </c>
      <c r="AH799" t="s">
        <v>525</v>
      </c>
      <c r="AI799" t="s">
        <v>34</v>
      </c>
    </row>
    <row r="800" spans="1:35" x14ac:dyDescent="0.3">
      <c r="A800" s="1">
        <v>45308.610046296293</v>
      </c>
      <c r="B800">
        <v>5</v>
      </c>
      <c r="C800">
        <v>2</v>
      </c>
      <c r="D800" t="s">
        <v>26</v>
      </c>
      <c r="E800" t="s">
        <v>2264</v>
      </c>
      <c r="F800" t="s">
        <v>2265</v>
      </c>
      <c r="G800" t="s">
        <v>41</v>
      </c>
      <c r="H800">
        <f>---0--2516</f>
        <v>2516</v>
      </c>
      <c r="I800">
        <v>0</v>
      </c>
      <c r="J800" t="s">
        <v>42</v>
      </c>
      <c r="K800" t="s">
        <v>43</v>
      </c>
      <c r="L800" t="s">
        <v>44</v>
      </c>
      <c r="M800" t="s">
        <v>2264</v>
      </c>
      <c r="N800" t="s">
        <v>2265</v>
      </c>
      <c r="P800" t="s">
        <v>33</v>
      </c>
      <c r="Q800" t="s">
        <v>34</v>
      </c>
      <c r="S800" t="s">
        <v>33</v>
      </c>
      <c r="T800" t="s">
        <v>34</v>
      </c>
      <c r="V800" t="s">
        <v>33</v>
      </c>
      <c r="W800" t="s">
        <v>34</v>
      </c>
      <c r="Y800" t="s">
        <v>33</v>
      </c>
      <c r="Z800" t="s">
        <v>34</v>
      </c>
      <c r="AA800" t="s">
        <v>1060</v>
      </c>
      <c r="AB800" t="s">
        <v>36</v>
      </c>
      <c r="AC800">
        <v>13930188</v>
      </c>
      <c r="AD800" t="s">
        <v>849</v>
      </c>
      <c r="AE800" t="s">
        <v>2265</v>
      </c>
      <c r="AF800">
        <v>978632586</v>
      </c>
      <c r="AG800">
        <v>1298073</v>
      </c>
      <c r="AH800" t="s">
        <v>38</v>
      </c>
      <c r="AI800" t="s">
        <v>34</v>
      </c>
    </row>
    <row r="801" spans="1:35" x14ac:dyDescent="0.3">
      <c r="A801" s="1">
        <v>45308.610358796293</v>
      </c>
      <c r="B801">
        <v>4</v>
      </c>
      <c r="C801">
        <v>2</v>
      </c>
      <c r="D801" t="s">
        <v>26</v>
      </c>
      <c r="E801" t="s">
        <v>2266</v>
      </c>
      <c r="F801" t="s">
        <v>2267</v>
      </c>
      <c r="G801" t="s">
        <v>41</v>
      </c>
      <c r="H801">
        <f>---0--6586</f>
        <v>6586</v>
      </c>
      <c r="I801">
        <v>0</v>
      </c>
      <c r="J801" t="s">
        <v>42</v>
      </c>
      <c r="K801" t="s">
        <v>43</v>
      </c>
      <c r="L801" t="s">
        <v>44</v>
      </c>
      <c r="M801" t="s">
        <v>2266</v>
      </c>
      <c r="N801" t="s">
        <v>2267</v>
      </c>
      <c r="P801" t="s">
        <v>33</v>
      </c>
      <c r="Q801" t="s">
        <v>34</v>
      </c>
      <c r="S801" t="s">
        <v>33</v>
      </c>
      <c r="T801" t="s">
        <v>34</v>
      </c>
      <c r="V801" t="s">
        <v>33</v>
      </c>
      <c r="W801" t="s">
        <v>34</v>
      </c>
      <c r="Y801" t="s">
        <v>33</v>
      </c>
      <c r="Z801" t="s">
        <v>34</v>
      </c>
      <c r="AA801" t="s">
        <v>379</v>
      </c>
      <c r="AB801" t="s">
        <v>36</v>
      </c>
      <c r="AC801">
        <v>16284378</v>
      </c>
      <c r="AD801" t="s">
        <v>62</v>
      </c>
      <c r="AE801" t="s">
        <v>2267</v>
      </c>
      <c r="AF801">
        <v>85671469</v>
      </c>
      <c r="AG801">
        <v>1298074</v>
      </c>
      <c r="AH801" t="s">
        <v>257</v>
      </c>
      <c r="AI801" t="s">
        <v>34</v>
      </c>
    </row>
    <row r="802" spans="1:35" x14ac:dyDescent="0.3">
      <c r="A802" s="1">
        <v>45308.611550925925</v>
      </c>
      <c r="B802">
        <v>6</v>
      </c>
      <c r="C802">
        <v>2</v>
      </c>
      <c r="D802" t="s">
        <v>26</v>
      </c>
      <c r="E802" t="s">
        <v>2268</v>
      </c>
      <c r="F802" t="s">
        <v>2269</v>
      </c>
      <c r="G802" t="s">
        <v>131</v>
      </c>
      <c r="H802" t="s">
        <v>333</v>
      </c>
      <c r="I802">
        <v>0</v>
      </c>
      <c r="K802" t="s">
        <v>31</v>
      </c>
      <c r="L802" t="s">
        <v>32</v>
      </c>
      <c r="M802" t="s">
        <v>2268</v>
      </c>
      <c r="N802" t="s">
        <v>2269</v>
      </c>
      <c r="P802" t="s">
        <v>33</v>
      </c>
      <c r="Q802" t="s">
        <v>34</v>
      </c>
      <c r="S802" t="s">
        <v>33</v>
      </c>
      <c r="T802" t="s">
        <v>34</v>
      </c>
      <c r="V802" t="s">
        <v>33</v>
      </c>
      <c r="W802" t="s">
        <v>34</v>
      </c>
      <c r="Y802" t="s">
        <v>33</v>
      </c>
      <c r="Z802" t="s">
        <v>34</v>
      </c>
      <c r="AA802" t="s">
        <v>35</v>
      </c>
      <c r="AB802" t="s">
        <v>36</v>
      </c>
      <c r="AC802">
        <v>16304344</v>
      </c>
      <c r="AD802" t="s">
        <v>37</v>
      </c>
      <c r="AE802" t="s">
        <v>2269</v>
      </c>
      <c r="AF802">
        <v>85671469</v>
      </c>
      <c r="AG802">
        <v>1298075</v>
      </c>
      <c r="AH802" t="s">
        <v>38</v>
      </c>
      <c r="AI802" t="s">
        <v>34</v>
      </c>
    </row>
    <row r="803" spans="1:35" x14ac:dyDescent="0.3">
      <c r="A803" s="1">
        <v>45308.611724537041</v>
      </c>
      <c r="B803">
        <v>8</v>
      </c>
      <c r="C803">
        <v>1</v>
      </c>
      <c r="D803" t="s">
        <v>26</v>
      </c>
      <c r="E803" t="s">
        <v>2270</v>
      </c>
      <c r="F803" t="s">
        <v>2271</v>
      </c>
      <c r="G803" t="s">
        <v>41</v>
      </c>
      <c r="H803">
        <f>---0--3173</f>
        <v>3173</v>
      </c>
      <c r="I803">
        <v>0</v>
      </c>
      <c r="J803" t="s">
        <v>42</v>
      </c>
      <c r="K803" t="s">
        <v>43</v>
      </c>
      <c r="L803" t="s">
        <v>44</v>
      </c>
      <c r="M803" t="s">
        <v>2270</v>
      </c>
      <c r="N803" t="s">
        <v>2271</v>
      </c>
      <c r="P803" t="s">
        <v>33</v>
      </c>
      <c r="Q803" t="s">
        <v>34</v>
      </c>
      <c r="S803" t="s">
        <v>33</v>
      </c>
      <c r="T803" t="s">
        <v>34</v>
      </c>
      <c r="V803" t="s">
        <v>33</v>
      </c>
      <c r="W803" t="s">
        <v>34</v>
      </c>
      <c r="Y803" t="s">
        <v>33</v>
      </c>
      <c r="Z803" t="s">
        <v>34</v>
      </c>
      <c r="AA803" t="s">
        <v>2272</v>
      </c>
      <c r="AB803" t="s">
        <v>36</v>
      </c>
      <c r="AC803">
        <v>73066307</v>
      </c>
      <c r="AD803" t="s">
        <v>2074</v>
      </c>
      <c r="AE803" t="s">
        <v>2271</v>
      </c>
      <c r="AF803">
        <v>156704864</v>
      </c>
      <c r="AG803">
        <v>1298076</v>
      </c>
      <c r="AH803" t="s">
        <v>38</v>
      </c>
      <c r="AI803" t="s">
        <v>34</v>
      </c>
    </row>
    <row r="804" spans="1:35" x14ac:dyDescent="0.3">
      <c r="A804" s="1">
        <v>45308.612893518519</v>
      </c>
      <c r="B804">
        <v>5</v>
      </c>
      <c r="C804">
        <v>2</v>
      </c>
      <c r="D804" t="s">
        <v>26</v>
      </c>
      <c r="E804" t="s">
        <v>2273</v>
      </c>
      <c r="F804" t="s">
        <v>2274</v>
      </c>
      <c r="G804" t="s">
        <v>131</v>
      </c>
      <c r="H804" t="s">
        <v>1112</v>
      </c>
      <c r="I804">
        <v>0</v>
      </c>
      <c r="K804" t="s">
        <v>31</v>
      </c>
      <c r="L804" t="s">
        <v>32</v>
      </c>
      <c r="M804" t="s">
        <v>2273</v>
      </c>
      <c r="N804" t="s">
        <v>2274</v>
      </c>
      <c r="P804" t="s">
        <v>33</v>
      </c>
      <c r="Q804" t="s">
        <v>34</v>
      </c>
      <c r="S804" t="s">
        <v>33</v>
      </c>
      <c r="T804" t="s">
        <v>34</v>
      </c>
      <c r="V804" t="s">
        <v>33</v>
      </c>
      <c r="W804" t="s">
        <v>34</v>
      </c>
      <c r="Y804" t="s">
        <v>33</v>
      </c>
      <c r="Z804" t="s">
        <v>34</v>
      </c>
      <c r="AA804" t="s">
        <v>35</v>
      </c>
      <c r="AB804" t="s">
        <v>36</v>
      </c>
      <c r="AC804">
        <v>16318119</v>
      </c>
      <c r="AD804" t="s">
        <v>37</v>
      </c>
      <c r="AE804" t="s">
        <v>2274</v>
      </c>
      <c r="AF804">
        <v>85671469</v>
      </c>
      <c r="AG804">
        <v>1298077</v>
      </c>
      <c r="AH804" t="s">
        <v>716</v>
      </c>
      <c r="AI804" t="s">
        <v>34</v>
      </c>
    </row>
    <row r="805" spans="1:35" x14ac:dyDescent="0.3">
      <c r="A805" s="1">
        <v>45308.613368055558</v>
      </c>
      <c r="B805">
        <v>6</v>
      </c>
      <c r="C805">
        <v>2</v>
      </c>
      <c r="D805" t="s">
        <v>26</v>
      </c>
      <c r="E805" t="s">
        <v>2275</v>
      </c>
      <c r="F805" t="s">
        <v>2276</v>
      </c>
      <c r="G805" t="s">
        <v>29</v>
      </c>
      <c r="H805" t="s">
        <v>413</v>
      </c>
      <c r="I805">
        <v>0</v>
      </c>
      <c r="K805" t="s">
        <v>31</v>
      </c>
      <c r="L805" t="s">
        <v>32</v>
      </c>
      <c r="M805" t="s">
        <v>2275</v>
      </c>
      <c r="N805" t="s">
        <v>2276</v>
      </c>
      <c r="P805" t="s">
        <v>33</v>
      </c>
      <c r="Q805" t="s">
        <v>34</v>
      </c>
      <c r="S805" t="s">
        <v>33</v>
      </c>
      <c r="T805" t="s">
        <v>34</v>
      </c>
      <c r="V805" t="s">
        <v>33</v>
      </c>
      <c r="W805" t="s">
        <v>34</v>
      </c>
      <c r="Y805" t="s">
        <v>33</v>
      </c>
      <c r="Z805" t="s">
        <v>34</v>
      </c>
      <c r="AA805" t="s">
        <v>35</v>
      </c>
      <c r="AB805" t="s">
        <v>36</v>
      </c>
      <c r="AC805">
        <v>16332065</v>
      </c>
      <c r="AD805" t="s">
        <v>37</v>
      </c>
      <c r="AE805" t="s">
        <v>2276</v>
      </c>
      <c r="AF805">
        <v>85671469</v>
      </c>
      <c r="AG805">
        <v>1298078</v>
      </c>
      <c r="AH805" t="s">
        <v>99</v>
      </c>
      <c r="AI805" t="s">
        <v>34</v>
      </c>
    </row>
    <row r="806" spans="1:35" x14ac:dyDescent="0.3">
      <c r="A806" s="1">
        <v>45308.61446759259</v>
      </c>
      <c r="B806">
        <v>5</v>
      </c>
      <c r="C806">
        <v>2</v>
      </c>
      <c r="D806" t="s">
        <v>26</v>
      </c>
      <c r="E806" t="s">
        <v>2277</v>
      </c>
      <c r="F806" t="s">
        <v>2278</v>
      </c>
      <c r="G806" t="s">
        <v>131</v>
      </c>
      <c r="H806" t="s">
        <v>359</v>
      </c>
      <c r="I806">
        <v>0</v>
      </c>
      <c r="K806" t="s">
        <v>31</v>
      </c>
      <c r="L806" t="s">
        <v>32</v>
      </c>
      <c r="M806" t="s">
        <v>2277</v>
      </c>
      <c r="N806" t="s">
        <v>2278</v>
      </c>
      <c r="P806" t="s">
        <v>33</v>
      </c>
      <c r="Q806" t="s">
        <v>34</v>
      </c>
      <c r="S806" t="s">
        <v>33</v>
      </c>
      <c r="T806" t="s">
        <v>34</v>
      </c>
      <c r="V806" t="s">
        <v>33</v>
      </c>
      <c r="W806" t="s">
        <v>34</v>
      </c>
      <c r="Y806" t="s">
        <v>33</v>
      </c>
      <c r="Z806" t="s">
        <v>34</v>
      </c>
      <c r="AA806" t="s">
        <v>35</v>
      </c>
      <c r="AB806" t="s">
        <v>36</v>
      </c>
      <c r="AC806">
        <v>16348431</v>
      </c>
      <c r="AD806" t="s">
        <v>37</v>
      </c>
      <c r="AE806" t="s">
        <v>2278</v>
      </c>
      <c r="AF806">
        <v>85671469</v>
      </c>
      <c r="AG806">
        <v>1298079</v>
      </c>
      <c r="AH806" t="s">
        <v>744</v>
      </c>
      <c r="AI806" t="s">
        <v>34</v>
      </c>
    </row>
    <row r="807" spans="1:35" x14ac:dyDescent="0.3">
      <c r="A807" s="1">
        <v>45308.6174537037</v>
      </c>
      <c r="B807">
        <v>5</v>
      </c>
      <c r="C807">
        <v>2</v>
      </c>
      <c r="D807" t="s">
        <v>26</v>
      </c>
      <c r="E807" t="s">
        <v>2279</v>
      </c>
      <c r="F807" t="s">
        <v>2280</v>
      </c>
      <c r="G807" t="s">
        <v>90</v>
      </c>
      <c r="H807" t="s">
        <v>971</v>
      </c>
      <c r="I807">
        <v>0</v>
      </c>
      <c r="K807" t="s">
        <v>31</v>
      </c>
      <c r="L807" t="s">
        <v>32</v>
      </c>
      <c r="M807" t="s">
        <v>2279</v>
      </c>
      <c r="N807" t="s">
        <v>2280</v>
      </c>
      <c r="P807" t="s">
        <v>33</v>
      </c>
      <c r="Q807" t="s">
        <v>34</v>
      </c>
      <c r="S807" t="s">
        <v>33</v>
      </c>
      <c r="T807" t="s">
        <v>34</v>
      </c>
      <c r="V807" t="s">
        <v>33</v>
      </c>
      <c r="W807" t="s">
        <v>34</v>
      </c>
      <c r="Y807" t="s">
        <v>33</v>
      </c>
      <c r="Z807" t="s">
        <v>34</v>
      </c>
      <c r="AA807" t="s">
        <v>92</v>
      </c>
      <c r="AB807" t="s">
        <v>36</v>
      </c>
      <c r="AC807">
        <v>27348062</v>
      </c>
      <c r="AD807" t="s">
        <v>93</v>
      </c>
      <c r="AE807" t="s">
        <v>2280</v>
      </c>
      <c r="AF807">
        <v>9978044714</v>
      </c>
      <c r="AG807">
        <v>1298080</v>
      </c>
      <c r="AH807" t="s">
        <v>213</v>
      </c>
      <c r="AI807" t="s">
        <v>34</v>
      </c>
    </row>
    <row r="808" spans="1:35" x14ac:dyDescent="0.3">
      <c r="A808" s="1">
        <v>45308.618993055556</v>
      </c>
      <c r="B808">
        <v>8</v>
      </c>
      <c r="C808">
        <v>1</v>
      </c>
      <c r="D808" t="s">
        <v>26</v>
      </c>
      <c r="E808" t="s">
        <v>2281</v>
      </c>
      <c r="F808" t="s">
        <v>2282</v>
      </c>
      <c r="G808" t="s">
        <v>131</v>
      </c>
      <c r="H808" t="s">
        <v>828</v>
      </c>
      <c r="I808">
        <v>0</v>
      </c>
      <c r="K808" t="s">
        <v>31</v>
      </c>
      <c r="L808" t="s">
        <v>32</v>
      </c>
      <c r="M808" t="s">
        <v>2281</v>
      </c>
      <c r="N808" t="s">
        <v>2282</v>
      </c>
      <c r="P808" t="s">
        <v>33</v>
      </c>
      <c r="Q808" t="s">
        <v>34</v>
      </c>
      <c r="S808" t="s">
        <v>33</v>
      </c>
      <c r="T808" t="s">
        <v>34</v>
      </c>
      <c r="V808" t="s">
        <v>33</v>
      </c>
      <c r="W808" t="s">
        <v>34</v>
      </c>
      <c r="Y808" t="s">
        <v>33</v>
      </c>
      <c r="Z808" t="s">
        <v>34</v>
      </c>
      <c r="AA808" t="s">
        <v>35</v>
      </c>
      <c r="AB808" t="s">
        <v>36</v>
      </c>
      <c r="AC808">
        <v>16425876</v>
      </c>
      <c r="AD808" t="s">
        <v>37</v>
      </c>
      <c r="AE808" t="s">
        <v>2282</v>
      </c>
      <c r="AF808">
        <v>85671469</v>
      </c>
      <c r="AG808">
        <v>1298081</v>
      </c>
      <c r="AH808" t="s">
        <v>38</v>
      </c>
      <c r="AI808" t="s">
        <v>34</v>
      </c>
    </row>
    <row r="809" spans="1:35" x14ac:dyDescent="0.3">
      <c r="A809" s="1">
        <v>45308.630173611113</v>
      </c>
      <c r="B809">
        <v>5</v>
      </c>
      <c r="C809">
        <v>2</v>
      </c>
      <c r="D809" t="s">
        <v>1002</v>
      </c>
      <c r="E809" t="s">
        <v>2283</v>
      </c>
      <c r="F809" t="s">
        <v>2284</v>
      </c>
      <c r="G809" t="s">
        <v>1005</v>
      </c>
      <c r="H809" t="s">
        <v>2285</v>
      </c>
      <c r="I809">
        <v>0</v>
      </c>
      <c r="J809" t="s">
        <v>2286</v>
      </c>
      <c r="K809" t="s">
        <v>31</v>
      </c>
      <c r="L809" t="s">
        <v>44</v>
      </c>
      <c r="M809" t="s">
        <v>2283</v>
      </c>
      <c r="N809" t="s">
        <v>2284</v>
      </c>
      <c r="P809" t="s">
        <v>33</v>
      </c>
      <c r="Q809" t="s">
        <v>34</v>
      </c>
      <c r="S809" t="s">
        <v>33</v>
      </c>
      <c r="T809" t="s">
        <v>34</v>
      </c>
      <c r="V809" t="s">
        <v>33</v>
      </c>
      <c r="W809" t="s">
        <v>34</v>
      </c>
      <c r="Y809" t="s">
        <v>33</v>
      </c>
      <c r="Z809" t="s">
        <v>34</v>
      </c>
      <c r="AA809" t="s">
        <v>2287</v>
      </c>
      <c r="AB809" t="s">
        <v>36</v>
      </c>
      <c r="AC809">
        <v>73576445</v>
      </c>
      <c r="AD809" t="s">
        <v>58</v>
      </c>
      <c r="AE809" t="s">
        <v>2284</v>
      </c>
      <c r="AF809">
        <v>795990586</v>
      </c>
      <c r="AG809">
        <v>1298082</v>
      </c>
      <c r="AH809" t="s">
        <v>2288</v>
      </c>
      <c r="AI809" t="s">
        <v>34</v>
      </c>
    </row>
    <row r="810" spans="1:35" x14ac:dyDescent="0.3">
      <c r="A810" s="1">
        <v>45308.631319444445</v>
      </c>
      <c r="B810">
        <v>6</v>
      </c>
      <c r="C810">
        <v>2</v>
      </c>
      <c r="D810" t="s">
        <v>26</v>
      </c>
      <c r="E810" t="s">
        <v>2289</v>
      </c>
      <c r="F810" t="s">
        <v>2290</v>
      </c>
      <c r="G810" t="s">
        <v>131</v>
      </c>
      <c r="H810" t="s">
        <v>1109</v>
      </c>
      <c r="I810">
        <v>0</v>
      </c>
      <c r="K810" t="s">
        <v>31</v>
      </c>
      <c r="L810" t="s">
        <v>32</v>
      </c>
      <c r="M810" t="s">
        <v>2289</v>
      </c>
      <c r="N810" t="s">
        <v>2290</v>
      </c>
      <c r="P810" t="s">
        <v>33</v>
      </c>
      <c r="Q810" t="s">
        <v>34</v>
      </c>
      <c r="S810" t="s">
        <v>33</v>
      </c>
      <c r="T810" t="s">
        <v>34</v>
      </c>
      <c r="V810" t="s">
        <v>33</v>
      </c>
      <c r="W810" t="s">
        <v>34</v>
      </c>
      <c r="Y810" t="s">
        <v>33</v>
      </c>
      <c r="Z810" t="s">
        <v>34</v>
      </c>
      <c r="AA810" t="s">
        <v>35</v>
      </c>
      <c r="AB810" t="s">
        <v>36</v>
      </c>
      <c r="AC810">
        <v>16634811</v>
      </c>
      <c r="AD810" t="s">
        <v>37</v>
      </c>
      <c r="AE810" t="s">
        <v>2290</v>
      </c>
      <c r="AF810">
        <v>85671469</v>
      </c>
      <c r="AG810">
        <v>1298083</v>
      </c>
      <c r="AH810" t="s">
        <v>38</v>
      </c>
      <c r="AI810" t="s">
        <v>34</v>
      </c>
    </row>
    <row r="811" spans="1:35" x14ac:dyDescent="0.3">
      <c r="A811" s="1">
        <v>45308.633599537039</v>
      </c>
      <c r="B811">
        <v>2</v>
      </c>
      <c r="C811">
        <v>2</v>
      </c>
      <c r="D811" t="s">
        <v>26</v>
      </c>
      <c r="E811" t="s">
        <v>2291</v>
      </c>
      <c r="F811" t="s">
        <v>2292</v>
      </c>
      <c r="G811" t="s">
        <v>41</v>
      </c>
      <c r="H811">
        <f>---0--8534</f>
        <v>8534</v>
      </c>
      <c r="I811">
        <v>0</v>
      </c>
      <c r="J811" t="s">
        <v>42</v>
      </c>
      <c r="K811" t="s">
        <v>43</v>
      </c>
      <c r="L811" t="s">
        <v>44</v>
      </c>
      <c r="M811" t="s">
        <v>2291</v>
      </c>
      <c r="N811" t="s">
        <v>2292</v>
      </c>
      <c r="P811" t="s">
        <v>33</v>
      </c>
      <c r="Q811" t="s">
        <v>34</v>
      </c>
      <c r="S811" t="s">
        <v>33</v>
      </c>
      <c r="T811" t="s">
        <v>34</v>
      </c>
      <c r="V811" t="s">
        <v>33</v>
      </c>
      <c r="W811" t="s">
        <v>34</v>
      </c>
      <c r="Y811" t="s">
        <v>33</v>
      </c>
      <c r="Z811" t="s">
        <v>34</v>
      </c>
      <c r="AA811" t="s">
        <v>2143</v>
      </c>
      <c r="AB811" t="s">
        <v>36</v>
      </c>
      <c r="AC811">
        <v>30036109</v>
      </c>
      <c r="AD811" t="s">
        <v>652</v>
      </c>
      <c r="AE811" t="s">
        <v>2292</v>
      </c>
      <c r="AF811">
        <v>76598102</v>
      </c>
      <c r="AG811">
        <v>1298084</v>
      </c>
      <c r="AH811" t="s">
        <v>38</v>
      </c>
      <c r="AI811" t="s">
        <v>34</v>
      </c>
    </row>
    <row r="812" spans="1:35" x14ac:dyDescent="0.3">
      <c r="A812" s="1">
        <v>45308.633912037039</v>
      </c>
      <c r="B812">
        <v>6</v>
      </c>
      <c r="C812">
        <v>2</v>
      </c>
      <c r="D812" t="s">
        <v>26</v>
      </c>
      <c r="E812" t="s">
        <v>2293</v>
      </c>
      <c r="F812" t="s">
        <v>2294</v>
      </c>
      <c r="G812" t="s">
        <v>2295</v>
      </c>
      <c r="H812" t="s">
        <v>2296</v>
      </c>
      <c r="I812">
        <v>0</v>
      </c>
      <c r="K812" t="s">
        <v>31</v>
      </c>
      <c r="L812" t="s">
        <v>749</v>
      </c>
      <c r="M812" t="s">
        <v>2293</v>
      </c>
      <c r="N812" t="s">
        <v>2294</v>
      </c>
      <c r="P812" t="s">
        <v>33</v>
      </c>
      <c r="Q812" t="s">
        <v>34</v>
      </c>
      <c r="S812" t="s">
        <v>33</v>
      </c>
      <c r="T812" t="s">
        <v>34</v>
      </c>
      <c r="V812" t="s">
        <v>33</v>
      </c>
      <c r="W812" t="s">
        <v>34</v>
      </c>
      <c r="Y812" t="s">
        <v>33</v>
      </c>
      <c r="Z812" t="s">
        <v>34</v>
      </c>
      <c r="AB812" t="s">
        <v>36</v>
      </c>
      <c r="AE812" t="s">
        <v>34</v>
      </c>
      <c r="AG812">
        <v>1298085</v>
      </c>
      <c r="AH812" t="s">
        <v>2297</v>
      </c>
      <c r="AI812" t="s">
        <v>34</v>
      </c>
    </row>
    <row r="813" spans="1:35" x14ac:dyDescent="0.3">
      <c r="A813" s="1">
        <v>45308.636840277781</v>
      </c>
      <c r="B813">
        <v>5</v>
      </c>
      <c r="C813">
        <v>2</v>
      </c>
      <c r="D813" t="s">
        <v>26</v>
      </c>
      <c r="E813" t="s">
        <v>2298</v>
      </c>
      <c r="F813" t="s">
        <v>2299</v>
      </c>
      <c r="G813" t="s">
        <v>131</v>
      </c>
      <c r="H813" t="s">
        <v>1106</v>
      </c>
      <c r="I813">
        <v>0</v>
      </c>
      <c r="K813" t="s">
        <v>31</v>
      </c>
      <c r="L813" t="s">
        <v>32</v>
      </c>
      <c r="M813" t="s">
        <v>2298</v>
      </c>
      <c r="N813" t="s">
        <v>2299</v>
      </c>
      <c r="P813" t="s">
        <v>33</v>
      </c>
      <c r="Q813" t="s">
        <v>34</v>
      </c>
      <c r="S813" t="s">
        <v>33</v>
      </c>
      <c r="T813" t="s">
        <v>34</v>
      </c>
      <c r="V813" t="s">
        <v>33</v>
      </c>
      <c r="W813" t="s">
        <v>34</v>
      </c>
      <c r="Y813" t="s">
        <v>33</v>
      </c>
      <c r="Z813" t="s">
        <v>34</v>
      </c>
      <c r="AA813" t="s">
        <v>35</v>
      </c>
      <c r="AB813" t="s">
        <v>36</v>
      </c>
      <c r="AC813">
        <v>16724795</v>
      </c>
      <c r="AD813" t="s">
        <v>37</v>
      </c>
      <c r="AE813" t="s">
        <v>2299</v>
      </c>
      <c r="AF813">
        <v>85671469</v>
      </c>
      <c r="AG813">
        <v>1298086</v>
      </c>
      <c r="AH813" t="s">
        <v>982</v>
      </c>
      <c r="AI813" t="s">
        <v>34</v>
      </c>
    </row>
    <row r="814" spans="1:35" x14ac:dyDescent="0.3">
      <c r="A814" s="1">
        <v>45308.637407407405</v>
      </c>
      <c r="B814">
        <v>6</v>
      </c>
      <c r="C814">
        <v>2</v>
      </c>
      <c r="D814" t="s">
        <v>26</v>
      </c>
      <c r="E814" t="s">
        <v>2300</v>
      </c>
      <c r="F814" t="s">
        <v>2301</v>
      </c>
      <c r="G814" t="s">
        <v>131</v>
      </c>
      <c r="H814" t="s">
        <v>1693</v>
      </c>
      <c r="I814">
        <v>0</v>
      </c>
      <c r="K814" t="s">
        <v>31</v>
      </c>
      <c r="L814" t="s">
        <v>32</v>
      </c>
      <c r="M814" t="s">
        <v>2300</v>
      </c>
      <c r="N814" t="s">
        <v>2301</v>
      </c>
      <c r="P814" t="s">
        <v>33</v>
      </c>
      <c r="Q814" t="s">
        <v>34</v>
      </c>
      <c r="S814" t="s">
        <v>33</v>
      </c>
      <c r="T814" t="s">
        <v>34</v>
      </c>
      <c r="V814" t="s">
        <v>33</v>
      </c>
      <c r="W814" t="s">
        <v>34</v>
      </c>
      <c r="Y814" t="s">
        <v>33</v>
      </c>
      <c r="Z814" t="s">
        <v>34</v>
      </c>
      <c r="AA814" t="s">
        <v>35</v>
      </c>
      <c r="AB814" t="s">
        <v>36</v>
      </c>
      <c r="AC814">
        <v>16729564</v>
      </c>
      <c r="AD814" t="s">
        <v>37</v>
      </c>
      <c r="AE814" t="s">
        <v>2301</v>
      </c>
      <c r="AF814">
        <v>85671469</v>
      </c>
      <c r="AG814">
        <v>1298087</v>
      </c>
      <c r="AH814" t="s">
        <v>38</v>
      </c>
      <c r="AI814" t="s">
        <v>34</v>
      </c>
    </row>
    <row r="815" spans="1:35" x14ac:dyDescent="0.3">
      <c r="A815" s="1">
        <v>45308.638819444444</v>
      </c>
      <c r="B815">
        <v>8</v>
      </c>
      <c r="C815">
        <v>1</v>
      </c>
      <c r="D815" t="s">
        <v>26</v>
      </c>
      <c r="E815" t="s">
        <v>2302</v>
      </c>
      <c r="F815" t="s">
        <v>2303</v>
      </c>
      <c r="G815" t="s">
        <v>50</v>
      </c>
      <c r="H815" t="s">
        <v>1562</v>
      </c>
      <c r="I815">
        <v>0</v>
      </c>
      <c r="K815" t="s">
        <v>31</v>
      </c>
      <c r="L815" t="s">
        <v>32</v>
      </c>
      <c r="M815" t="s">
        <v>2302</v>
      </c>
      <c r="N815" t="s">
        <v>2303</v>
      </c>
      <c r="P815" t="s">
        <v>33</v>
      </c>
      <c r="Q815" t="s">
        <v>34</v>
      </c>
      <c r="S815" t="s">
        <v>33</v>
      </c>
      <c r="T815" t="s">
        <v>34</v>
      </c>
      <c r="V815" t="s">
        <v>33</v>
      </c>
      <c r="W815" t="s">
        <v>34</v>
      </c>
      <c r="Y815" t="s">
        <v>33</v>
      </c>
      <c r="Z815" t="s">
        <v>34</v>
      </c>
      <c r="AA815" t="s">
        <v>35</v>
      </c>
      <c r="AB815" t="s">
        <v>36</v>
      </c>
      <c r="AC815">
        <v>16758317</v>
      </c>
      <c r="AD815" t="s">
        <v>37</v>
      </c>
      <c r="AE815" t="s">
        <v>2303</v>
      </c>
      <c r="AF815">
        <v>85671469</v>
      </c>
      <c r="AG815">
        <v>1298088</v>
      </c>
      <c r="AH815" t="s">
        <v>38</v>
      </c>
      <c r="AI815" t="s">
        <v>34</v>
      </c>
    </row>
    <row r="816" spans="1:35" x14ac:dyDescent="0.3">
      <c r="A816" s="1">
        <v>45308.641342592593</v>
      </c>
      <c r="B816">
        <v>5</v>
      </c>
      <c r="C816">
        <v>2</v>
      </c>
      <c r="D816" t="s">
        <v>26</v>
      </c>
      <c r="E816" t="s">
        <v>2304</v>
      </c>
      <c r="F816" t="s">
        <v>2305</v>
      </c>
      <c r="G816" t="s">
        <v>41</v>
      </c>
      <c r="H816">
        <f>---0--8183</f>
        <v>8183</v>
      </c>
      <c r="I816">
        <v>0</v>
      </c>
      <c r="J816" t="s">
        <v>42</v>
      </c>
      <c r="K816" t="s">
        <v>43</v>
      </c>
      <c r="L816" t="s">
        <v>44</v>
      </c>
      <c r="M816" t="s">
        <v>2304</v>
      </c>
      <c r="N816" t="s">
        <v>2305</v>
      </c>
      <c r="P816" t="s">
        <v>33</v>
      </c>
      <c r="Q816" t="s">
        <v>34</v>
      </c>
      <c r="S816" t="s">
        <v>33</v>
      </c>
      <c r="T816" t="s">
        <v>34</v>
      </c>
      <c r="V816" t="s">
        <v>33</v>
      </c>
      <c r="W816" t="s">
        <v>34</v>
      </c>
      <c r="Y816" t="s">
        <v>33</v>
      </c>
      <c r="Z816" t="s">
        <v>34</v>
      </c>
      <c r="AA816" t="s">
        <v>500</v>
      </c>
      <c r="AB816" t="s">
        <v>36</v>
      </c>
      <c r="AC816">
        <v>812593</v>
      </c>
      <c r="AD816" t="s">
        <v>501</v>
      </c>
      <c r="AE816" t="s">
        <v>2305</v>
      </c>
      <c r="AF816">
        <v>870021815</v>
      </c>
      <c r="AG816">
        <v>1298089</v>
      </c>
      <c r="AH816" t="s">
        <v>38</v>
      </c>
      <c r="AI816" t="s">
        <v>34</v>
      </c>
    </row>
    <row r="817" spans="1:35" x14ac:dyDescent="0.3">
      <c r="A817" s="1">
        <v>45308.641944444447</v>
      </c>
      <c r="B817">
        <v>8</v>
      </c>
      <c r="C817">
        <v>1</v>
      </c>
      <c r="D817" t="s">
        <v>26</v>
      </c>
      <c r="E817" t="s">
        <v>2306</v>
      </c>
      <c r="F817" t="s">
        <v>2307</v>
      </c>
      <c r="G817" t="s">
        <v>41</v>
      </c>
      <c r="H817">
        <f>---0--2596</f>
        <v>2596</v>
      </c>
      <c r="I817">
        <v>0</v>
      </c>
      <c r="J817" t="s">
        <v>42</v>
      </c>
      <c r="K817" t="s">
        <v>43</v>
      </c>
      <c r="L817" t="s">
        <v>44</v>
      </c>
      <c r="M817" t="s">
        <v>2306</v>
      </c>
      <c r="N817" t="s">
        <v>2307</v>
      </c>
      <c r="P817" t="s">
        <v>33</v>
      </c>
      <c r="Q817" t="s">
        <v>34</v>
      </c>
      <c r="S817" t="s">
        <v>33</v>
      </c>
      <c r="T817" t="s">
        <v>34</v>
      </c>
      <c r="V817" t="s">
        <v>33</v>
      </c>
      <c r="W817" t="s">
        <v>34</v>
      </c>
      <c r="Y817" t="s">
        <v>33</v>
      </c>
      <c r="Z817" t="s">
        <v>34</v>
      </c>
      <c r="AA817" t="s">
        <v>1085</v>
      </c>
      <c r="AB817" t="s">
        <v>36</v>
      </c>
      <c r="AC817">
        <v>73736238</v>
      </c>
      <c r="AD817" t="s">
        <v>58</v>
      </c>
      <c r="AE817" t="s">
        <v>2307</v>
      </c>
      <c r="AF817">
        <v>795990586</v>
      </c>
      <c r="AG817">
        <v>1298090</v>
      </c>
      <c r="AH817" t="s">
        <v>1127</v>
      </c>
      <c r="AI817" t="s">
        <v>34</v>
      </c>
    </row>
    <row r="818" spans="1:35" x14ac:dyDescent="0.3">
      <c r="A818" s="1">
        <v>45308.644814814812</v>
      </c>
      <c r="B818">
        <v>8</v>
      </c>
      <c r="C818">
        <v>1</v>
      </c>
      <c r="D818" t="s">
        <v>26</v>
      </c>
      <c r="E818" t="s">
        <v>2308</v>
      </c>
      <c r="F818" t="s">
        <v>2309</v>
      </c>
      <c r="G818" t="s">
        <v>131</v>
      </c>
      <c r="H818" t="s">
        <v>1199</v>
      </c>
      <c r="I818">
        <v>0</v>
      </c>
      <c r="K818" t="s">
        <v>31</v>
      </c>
      <c r="L818" t="s">
        <v>32</v>
      </c>
      <c r="M818" t="s">
        <v>2308</v>
      </c>
      <c r="N818" t="s">
        <v>2309</v>
      </c>
      <c r="P818" t="s">
        <v>33</v>
      </c>
      <c r="Q818" t="s">
        <v>34</v>
      </c>
      <c r="S818" t="s">
        <v>33</v>
      </c>
      <c r="T818" t="s">
        <v>34</v>
      </c>
      <c r="V818" t="s">
        <v>33</v>
      </c>
      <c r="W818" t="s">
        <v>34</v>
      </c>
      <c r="Y818" t="s">
        <v>33</v>
      </c>
      <c r="Z818" t="s">
        <v>34</v>
      </c>
      <c r="AA818" t="s">
        <v>35</v>
      </c>
      <c r="AB818" t="s">
        <v>36</v>
      </c>
      <c r="AC818">
        <v>16858304</v>
      </c>
      <c r="AD818" t="s">
        <v>37</v>
      </c>
      <c r="AE818" t="s">
        <v>2309</v>
      </c>
      <c r="AF818">
        <v>85671469</v>
      </c>
      <c r="AG818">
        <v>1298091</v>
      </c>
      <c r="AH818" t="s">
        <v>38</v>
      </c>
      <c r="AI818" t="s">
        <v>34</v>
      </c>
    </row>
    <row r="819" spans="1:35" x14ac:dyDescent="0.3">
      <c r="A819" s="1">
        <v>45308.644953703704</v>
      </c>
      <c r="B819">
        <v>7</v>
      </c>
      <c r="C819">
        <v>1</v>
      </c>
      <c r="D819" t="s">
        <v>26</v>
      </c>
      <c r="E819" t="s">
        <v>2310</v>
      </c>
      <c r="F819" t="s">
        <v>2311</v>
      </c>
      <c r="G819" t="s">
        <v>41</v>
      </c>
      <c r="H819">
        <f>---0--6422</f>
        <v>6422</v>
      </c>
      <c r="I819">
        <v>0</v>
      </c>
      <c r="J819" t="s">
        <v>42</v>
      </c>
      <c r="K819" t="s">
        <v>43</v>
      </c>
      <c r="L819" t="s">
        <v>44</v>
      </c>
      <c r="M819" t="s">
        <v>2310</v>
      </c>
      <c r="N819" t="s">
        <v>2311</v>
      </c>
      <c r="P819" t="s">
        <v>33</v>
      </c>
      <c r="Q819" t="s">
        <v>34</v>
      </c>
      <c r="S819" t="s">
        <v>33</v>
      </c>
      <c r="T819" t="s">
        <v>34</v>
      </c>
      <c r="V819" t="s">
        <v>33</v>
      </c>
      <c r="W819" t="s">
        <v>34</v>
      </c>
      <c r="Y819" t="s">
        <v>33</v>
      </c>
      <c r="Z819" t="s">
        <v>34</v>
      </c>
      <c r="AA819" t="s">
        <v>845</v>
      </c>
      <c r="AB819" t="s">
        <v>36</v>
      </c>
      <c r="AC819">
        <v>73776475</v>
      </c>
      <c r="AD819" t="s">
        <v>46</v>
      </c>
      <c r="AE819" t="s">
        <v>2311</v>
      </c>
      <c r="AF819">
        <v>795990586</v>
      </c>
      <c r="AG819">
        <v>1298092</v>
      </c>
      <c r="AH819" t="s">
        <v>38</v>
      </c>
      <c r="AI819" t="s">
        <v>34</v>
      </c>
    </row>
    <row r="820" spans="1:35" x14ac:dyDescent="0.3">
      <c r="A820" s="1">
        <v>45308.645474537036</v>
      </c>
      <c r="B820">
        <v>4</v>
      </c>
      <c r="C820">
        <v>2</v>
      </c>
      <c r="D820" t="s">
        <v>26</v>
      </c>
      <c r="E820" t="s">
        <v>2312</v>
      </c>
      <c r="F820" t="s">
        <v>2313</v>
      </c>
      <c r="G820" t="s">
        <v>50</v>
      </c>
      <c r="H820" t="s">
        <v>1415</v>
      </c>
      <c r="I820">
        <v>0</v>
      </c>
      <c r="K820" t="s">
        <v>31</v>
      </c>
      <c r="L820" t="s">
        <v>32</v>
      </c>
      <c r="M820" t="s">
        <v>2312</v>
      </c>
      <c r="N820" t="s">
        <v>2313</v>
      </c>
      <c r="P820" t="s">
        <v>33</v>
      </c>
      <c r="Q820" t="s">
        <v>34</v>
      </c>
      <c r="S820" t="s">
        <v>33</v>
      </c>
      <c r="T820" t="s">
        <v>34</v>
      </c>
      <c r="V820" t="s">
        <v>33</v>
      </c>
      <c r="W820" t="s">
        <v>34</v>
      </c>
      <c r="Y820" t="s">
        <v>33</v>
      </c>
      <c r="Z820" t="s">
        <v>34</v>
      </c>
      <c r="AA820" t="s">
        <v>35</v>
      </c>
      <c r="AB820" t="s">
        <v>36</v>
      </c>
      <c r="AC820">
        <v>16866088</v>
      </c>
      <c r="AD820" t="s">
        <v>37</v>
      </c>
      <c r="AE820" t="s">
        <v>2313</v>
      </c>
      <c r="AF820">
        <v>85671469</v>
      </c>
      <c r="AG820">
        <v>1298093</v>
      </c>
      <c r="AH820" t="s">
        <v>1064</v>
      </c>
      <c r="AI820" t="s">
        <v>34</v>
      </c>
    </row>
    <row r="821" spans="1:35" x14ac:dyDescent="0.3">
      <c r="A821" s="1">
        <v>45308.646562499998</v>
      </c>
      <c r="B821">
        <v>5</v>
      </c>
      <c r="C821">
        <v>2</v>
      </c>
      <c r="D821" t="s">
        <v>26</v>
      </c>
      <c r="E821" t="s">
        <v>2314</v>
      </c>
      <c r="F821" t="s">
        <v>2315</v>
      </c>
      <c r="G821" t="s">
        <v>131</v>
      </c>
      <c r="H821" t="s">
        <v>1260</v>
      </c>
      <c r="I821">
        <v>0</v>
      </c>
      <c r="K821" t="s">
        <v>31</v>
      </c>
      <c r="L821" t="s">
        <v>32</v>
      </c>
      <c r="M821" t="s">
        <v>2314</v>
      </c>
      <c r="N821" t="s">
        <v>2315</v>
      </c>
      <c r="P821" t="s">
        <v>33</v>
      </c>
      <c r="Q821" t="s">
        <v>34</v>
      </c>
      <c r="S821" t="s">
        <v>33</v>
      </c>
      <c r="T821" t="s">
        <v>34</v>
      </c>
      <c r="V821" t="s">
        <v>33</v>
      </c>
      <c r="W821" t="s">
        <v>34</v>
      </c>
      <c r="Y821" t="s">
        <v>33</v>
      </c>
      <c r="Z821" t="s">
        <v>34</v>
      </c>
      <c r="AA821" t="s">
        <v>35</v>
      </c>
      <c r="AB821" t="s">
        <v>36</v>
      </c>
      <c r="AC821">
        <v>16892912</v>
      </c>
      <c r="AD821" t="s">
        <v>37</v>
      </c>
      <c r="AE821" t="s">
        <v>2315</v>
      </c>
      <c r="AF821">
        <v>85671469</v>
      </c>
      <c r="AG821">
        <v>1298094</v>
      </c>
      <c r="AH821" t="s">
        <v>38</v>
      </c>
      <c r="AI821" t="s">
        <v>34</v>
      </c>
    </row>
    <row r="822" spans="1:35" x14ac:dyDescent="0.3">
      <c r="A822" s="1">
        <v>45308.649594907409</v>
      </c>
      <c r="B822">
        <v>5</v>
      </c>
      <c r="C822">
        <v>2</v>
      </c>
      <c r="D822" t="s">
        <v>26</v>
      </c>
      <c r="E822" t="s">
        <v>113</v>
      </c>
      <c r="F822" t="s">
        <v>114</v>
      </c>
      <c r="G822" t="s">
        <v>41</v>
      </c>
      <c r="H822">
        <f>---0--2751</f>
        <v>2751</v>
      </c>
      <c r="I822">
        <v>0</v>
      </c>
      <c r="J822" t="s">
        <v>42</v>
      </c>
      <c r="K822" t="s">
        <v>43</v>
      </c>
      <c r="L822" t="s">
        <v>44</v>
      </c>
      <c r="M822" t="s">
        <v>113</v>
      </c>
      <c r="N822" t="s">
        <v>114</v>
      </c>
      <c r="P822" t="s">
        <v>33</v>
      </c>
      <c r="Q822" t="s">
        <v>34</v>
      </c>
      <c r="S822" t="s">
        <v>33</v>
      </c>
      <c r="T822" t="s">
        <v>34</v>
      </c>
      <c r="V822" t="s">
        <v>33</v>
      </c>
      <c r="W822" t="s">
        <v>34</v>
      </c>
      <c r="Y822" t="s">
        <v>33</v>
      </c>
      <c r="Z822" t="s">
        <v>34</v>
      </c>
      <c r="AA822" t="s">
        <v>2088</v>
      </c>
      <c r="AB822" t="s">
        <v>36</v>
      </c>
      <c r="AC822">
        <v>7236106</v>
      </c>
      <c r="AD822" t="s">
        <v>1021</v>
      </c>
      <c r="AE822" t="s">
        <v>114</v>
      </c>
      <c r="AF822">
        <v>978632586</v>
      </c>
      <c r="AG822">
        <v>1298095</v>
      </c>
      <c r="AH822" t="s">
        <v>2042</v>
      </c>
      <c r="AI822" t="s">
        <v>34</v>
      </c>
    </row>
    <row r="823" spans="1:35" x14ac:dyDescent="0.3">
      <c r="A823" s="1">
        <v>45308.650370370371</v>
      </c>
      <c r="B823">
        <v>6</v>
      </c>
      <c r="C823">
        <v>2</v>
      </c>
      <c r="D823" t="s">
        <v>26</v>
      </c>
      <c r="E823" t="s">
        <v>2316</v>
      </c>
      <c r="F823" t="s">
        <v>2317</v>
      </c>
      <c r="G823" t="s">
        <v>90</v>
      </c>
      <c r="H823" t="s">
        <v>433</v>
      </c>
      <c r="I823">
        <v>0</v>
      </c>
      <c r="K823" t="s">
        <v>31</v>
      </c>
      <c r="L823" t="s">
        <v>32</v>
      </c>
      <c r="M823" t="s">
        <v>2316</v>
      </c>
      <c r="N823" t="s">
        <v>2317</v>
      </c>
      <c r="P823" t="s">
        <v>33</v>
      </c>
      <c r="Q823" t="s">
        <v>34</v>
      </c>
      <c r="S823" t="s">
        <v>33</v>
      </c>
      <c r="T823" t="s">
        <v>34</v>
      </c>
      <c r="V823" t="s">
        <v>33</v>
      </c>
      <c r="W823" t="s">
        <v>34</v>
      </c>
      <c r="Y823" t="s">
        <v>33</v>
      </c>
      <c r="Z823" t="s">
        <v>34</v>
      </c>
      <c r="AA823" t="s">
        <v>92</v>
      </c>
      <c r="AB823" t="s">
        <v>36</v>
      </c>
      <c r="AC823">
        <v>49659355</v>
      </c>
      <c r="AD823" t="s">
        <v>93</v>
      </c>
      <c r="AE823" t="s">
        <v>2317</v>
      </c>
      <c r="AF823">
        <v>9978044714</v>
      </c>
      <c r="AG823">
        <v>1298096</v>
      </c>
      <c r="AH823" t="s">
        <v>1115</v>
      </c>
      <c r="AI823" t="s">
        <v>34</v>
      </c>
    </row>
    <row r="824" spans="1:35" x14ac:dyDescent="0.3">
      <c r="A824" s="1">
        <v>45308.651030092595</v>
      </c>
      <c r="B824">
        <v>8</v>
      </c>
      <c r="C824">
        <v>1</v>
      </c>
      <c r="D824" t="s">
        <v>26</v>
      </c>
      <c r="E824" t="s">
        <v>2318</v>
      </c>
      <c r="F824" t="s">
        <v>2319</v>
      </c>
      <c r="G824" t="s">
        <v>41</v>
      </c>
      <c r="H824">
        <f>---0--6904</f>
        <v>6904</v>
      </c>
      <c r="I824">
        <v>0</v>
      </c>
      <c r="J824" t="s">
        <v>42</v>
      </c>
      <c r="K824" t="s">
        <v>43</v>
      </c>
      <c r="L824" t="s">
        <v>44</v>
      </c>
      <c r="M824" t="s">
        <v>2318</v>
      </c>
      <c r="N824" t="s">
        <v>2319</v>
      </c>
      <c r="P824" t="s">
        <v>33</v>
      </c>
      <c r="Q824" t="s">
        <v>34</v>
      </c>
      <c r="S824" t="s">
        <v>33</v>
      </c>
      <c r="T824" t="s">
        <v>34</v>
      </c>
      <c r="V824" t="s">
        <v>33</v>
      </c>
      <c r="W824" t="s">
        <v>34</v>
      </c>
      <c r="Y824" t="s">
        <v>33</v>
      </c>
      <c r="Z824" t="s">
        <v>34</v>
      </c>
      <c r="AA824" t="s">
        <v>137</v>
      </c>
      <c r="AB824" t="s">
        <v>36</v>
      </c>
      <c r="AC824">
        <v>16959871</v>
      </c>
      <c r="AD824" t="s">
        <v>138</v>
      </c>
      <c r="AE824" t="s">
        <v>2319</v>
      </c>
      <c r="AF824">
        <v>85671469</v>
      </c>
      <c r="AG824">
        <v>1298097</v>
      </c>
      <c r="AH824" t="s">
        <v>2320</v>
      </c>
      <c r="AI824" t="s">
        <v>34</v>
      </c>
    </row>
    <row r="825" spans="1:35" x14ac:dyDescent="0.3">
      <c r="A825" s="1">
        <v>45308.652800925927</v>
      </c>
      <c r="B825">
        <v>5</v>
      </c>
      <c r="C825">
        <v>2</v>
      </c>
      <c r="D825" t="s">
        <v>26</v>
      </c>
      <c r="E825" t="s">
        <v>2321</v>
      </c>
      <c r="F825" t="s">
        <v>2322</v>
      </c>
      <c r="G825" t="s">
        <v>41</v>
      </c>
      <c r="H825">
        <f>---0--419</f>
        <v>419</v>
      </c>
      <c r="I825">
        <v>0</v>
      </c>
      <c r="J825" t="s">
        <v>42</v>
      </c>
      <c r="K825" t="s">
        <v>43</v>
      </c>
      <c r="L825" t="s">
        <v>44</v>
      </c>
      <c r="M825" t="s">
        <v>2321</v>
      </c>
      <c r="N825" t="s">
        <v>2322</v>
      </c>
      <c r="P825" t="s">
        <v>33</v>
      </c>
      <c r="Q825" t="s">
        <v>34</v>
      </c>
      <c r="S825" t="s">
        <v>33</v>
      </c>
      <c r="T825" t="s">
        <v>34</v>
      </c>
      <c r="V825" t="s">
        <v>33</v>
      </c>
      <c r="W825" t="s">
        <v>34</v>
      </c>
      <c r="Y825" t="s">
        <v>33</v>
      </c>
      <c r="Z825" t="s">
        <v>34</v>
      </c>
      <c r="AA825" t="s">
        <v>2323</v>
      </c>
      <c r="AB825" t="s">
        <v>36</v>
      </c>
      <c r="AC825">
        <v>73879025</v>
      </c>
      <c r="AD825" t="s">
        <v>108</v>
      </c>
      <c r="AE825" t="s">
        <v>2322</v>
      </c>
      <c r="AF825">
        <v>795990586</v>
      </c>
      <c r="AG825">
        <v>1298098</v>
      </c>
      <c r="AH825" t="s">
        <v>2324</v>
      </c>
      <c r="AI825" t="s">
        <v>34</v>
      </c>
    </row>
    <row r="826" spans="1:35" x14ac:dyDescent="0.3">
      <c r="A826" s="1">
        <v>45308.654247685183</v>
      </c>
      <c r="B826">
        <v>4</v>
      </c>
      <c r="C826">
        <v>2</v>
      </c>
      <c r="D826" t="s">
        <v>26</v>
      </c>
      <c r="E826" t="s">
        <v>2325</v>
      </c>
      <c r="F826" t="s">
        <v>2326</v>
      </c>
      <c r="G826" t="s">
        <v>41</v>
      </c>
      <c r="H826">
        <f>---0--2743</f>
        <v>2743</v>
      </c>
      <c r="I826">
        <v>0</v>
      </c>
      <c r="J826" t="s">
        <v>42</v>
      </c>
      <c r="K826" t="s">
        <v>43</v>
      </c>
      <c r="L826" t="s">
        <v>44</v>
      </c>
      <c r="M826" t="s">
        <v>2325</v>
      </c>
      <c r="N826" t="s">
        <v>2326</v>
      </c>
      <c r="P826" t="s">
        <v>33</v>
      </c>
      <c r="Q826" t="s">
        <v>34</v>
      </c>
      <c r="S826" t="s">
        <v>33</v>
      </c>
      <c r="T826" t="s">
        <v>34</v>
      </c>
      <c r="V826" t="s">
        <v>33</v>
      </c>
      <c r="W826" t="s">
        <v>34</v>
      </c>
      <c r="Y826" t="s">
        <v>33</v>
      </c>
      <c r="Z826" t="s">
        <v>34</v>
      </c>
      <c r="AA826" t="s">
        <v>862</v>
      </c>
      <c r="AB826" t="s">
        <v>36</v>
      </c>
      <c r="AC826">
        <v>17007572</v>
      </c>
      <c r="AD826" t="s">
        <v>138</v>
      </c>
      <c r="AE826" t="s">
        <v>2326</v>
      </c>
      <c r="AF826">
        <v>85671469</v>
      </c>
      <c r="AG826">
        <v>1298099</v>
      </c>
      <c r="AH826" t="s">
        <v>982</v>
      </c>
      <c r="AI826" t="s">
        <v>34</v>
      </c>
    </row>
    <row r="827" spans="1:35" x14ac:dyDescent="0.3">
      <c r="A827" s="1">
        <v>45308.654652777775</v>
      </c>
      <c r="B827">
        <v>8</v>
      </c>
      <c r="C827">
        <v>1</v>
      </c>
      <c r="D827" t="s">
        <v>26</v>
      </c>
      <c r="E827" t="s">
        <v>2327</v>
      </c>
      <c r="F827" t="s">
        <v>2328</v>
      </c>
      <c r="G827" t="s">
        <v>41</v>
      </c>
      <c r="H827">
        <f>---0--5111</f>
        <v>5111</v>
      </c>
      <c r="I827">
        <v>0</v>
      </c>
      <c r="J827" t="s">
        <v>42</v>
      </c>
      <c r="K827" t="s">
        <v>43</v>
      </c>
      <c r="L827" t="s">
        <v>44</v>
      </c>
      <c r="M827" t="s">
        <v>2327</v>
      </c>
      <c r="N827" t="s">
        <v>2328</v>
      </c>
      <c r="P827" t="s">
        <v>33</v>
      </c>
      <c r="Q827" t="s">
        <v>34</v>
      </c>
      <c r="S827" t="s">
        <v>33</v>
      </c>
      <c r="T827" t="s">
        <v>34</v>
      </c>
      <c r="V827" t="s">
        <v>33</v>
      </c>
      <c r="W827" t="s">
        <v>34</v>
      </c>
      <c r="Y827" t="s">
        <v>33</v>
      </c>
      <c r="Z827" t="s">
        <v>34</v>
      </c>
      <c r="AA827" t="s">
        <v>1213</v>
      </c>
      <c r="AB827" t="s">
        <v>36</v>
      </c>
      <c r="AC827">
        <v>17020997</v>
      </c>
      <c r="AD827" t="s">
        <v>949</v>
      </c>
      <c r="AE827" t="s">
        <v>2328</v>
      </c>
      <c r="AF827">
        <v>85671469</v>
      </c>
      <c r="AG827">
        <v>1298100</v>
      </c>
      <c r="AH827" t="s">
        <v>38</v>
      </c>
      <c r="AI827" t="s">
        <v>34</v>
      </c>
    </row>
    <row r="828" spans="1:35" x14ac:dyDescent="0.3">
      <c r="A828" s="1">
        <v>45308.655312499999</v>
      </c>
      <c r="B828">
        <v>5</v>
      </c>
      <c r="C828">
        <v>2</v>
      </c>
      <c r="D828" t="s">
        <v>26</v>
      </c>
      <c r="E828" t="s">
        <v>2329</v>
      </c>
      <c r="F828" t="s">
        <v>2330</v>
      </c>
      <c r="G828" t="s">
        <v>29</v>
      </c>
      <c r="H828" t="s">
        <v>1095</v>
      </c>
      <c r="I828">
        <v>0</v>
      </c>
      <c r="K828" t="s">
        <v>31</v>
      </c>
      <c r="L828" t="s">
        <v>32</v>
      </c>
      <c r="M828" t="s">
        <v>2329</v>
      </c>
      <c r="N828" t="s">
        <v>2330</v>
      </c>
      <c r="P828" t="s">
        <v>33</v>
      </c>
      <c r="Q828" t="s">
        <v>34</v>
      </c>
      <c r="S828" t="s">
        <v>33</v>
      </c>
      <c r="T828" t="s">
        <v>34</v>
      </c>
      <c r="V828" t="s">
        <v>33</v>
      </c>
      <c r="W828" t="s">
        <v>34</v>
      </c>
      <c r="Y828" t="s">
        <v>33</v>
      </c>
      <c r="Z828" t="s">
        <v>34</v>
      </c>
      <c r="AA828" t="s">
        <v>35</v>
      </c>
      <c r="AB828" t="s">
        <v>36</v>
      </c>
      <c r="AC828">
        <v>17035599</v>
      </c>
      <c r="AD828" t="s">
        <v>37</v>
      </c>
      <c r="AE828" t="s">
        <v>2330</v>
      </c>
      <c r="AF828">
        <v>85671469</v>
      </c>
      <c r="AG828">
        <v>1298101</v>
      </c>
      <c r="AH828" t="s">
        <v>38</v>
      </c>
      <c r="AI828" t="s">
        <v>34</v>
      </c>
    </row>
    <row r="829" spans="1:35" x14ac:dyDescent="0.3">
      <c r="A829" s="1">
        <v>45308.657164351855</v>
      </c>
      <c r="B829">
        <v>6</v>
      </c>
      <c r="C829">
        <v>2</v>
      </c>
      <c r="D829" t="s">
        <v>26</v>
      </c>
      <c r="E829" t="s">
        <v>2331</v>
      </c>
      <c r="F829" t="s">
        <v>2332</v>
      </c>
      <c r="G829" t="s">
        <v>41</v>
      </c>
      <c r="H829">
        <f>---0--6134</f>
        <v>6134</v>
      </c>
      <c r="I829">
        <v>0</v>
      </c>
      <c r="J829" t="s">
        <v>42</v>
      </c>
      <c r="K829" t="s">
        <v>43</v>
      </c>
      <c r="L829" t="s">
        <v>44</v>
      </c>
      <c r="M829" t="s">
        <v>2331</v>
      </c>
      <c r="N829" t="s">
        <v>2332</v>
      </c>
      <c r="P829" t="s">
        <v>33</v>
      </c>
      <c r="Q829" t="s">
        <v>34</v>
      </c>
      <c r="S829" t="s">
        <v>33</v>
      </c>
      <c r="T829" t="s">
        <v>34</v>
      </c>
      <c r="V829" t="s">
        <v>33</v>
      </c>
      <c r="W829" t="s">
        <v>34</v>
      </c>
      <c r="Y829" t="s">
        <v>33</v>
      </c>
      <c r="Z829" t="s">
        <v>34</v>
      </c>
      <c r="AA829" t="s">
        <v>70</v>
      </c>
      <c r="AB829" t="s">
        <v>36</v>
      </c>
      <c r="AC829">
        <v>73946030</v>
      </c>
      <c r="AD829" t="s">
        <v>58</v>
      </c>
      <c r="AE829" t="s">
        <v>2332</v>
      </c>
      <c r="AF829">
        <v>795990586</v>
      </c>
      <c r="AG829">
        <v>1298102</v>
      </c>
      <c r="AH829" t="s">
        <v>38</v>
      </c>
      <c r="AI829" t="s">
        <v>34</v>
      </c>
    </row>
    <row r="830" spans="1:35" x14ac:dyDescent="0.3">
      <c r="A830" s="1">
        <v>45308.657222222224</v>
      </c>
      <c r="B830">
        <v>8</v>
      </c>
      <c r="C830">
        <v>1</v>
      </c>
      <c r="D830" t="s">
        <v>26</v>
      </c>
      <c r="E830" t="s">
        <v>2333</v>
      </c>
      <c r="F830" t="s">
        <v>2334</v>
      </c>
      <c r="G830" t="s">
        <v>131</v>
      </c>
      <c r="H830" t="s">
        <v>823</v>
      </c>
      <c r="I830">
        <v>0</v>
      </c>
      <c r="K830" t="s">
        <v>31</v>
      </c>
      <c r="L830" t="s">
        <v>32</v>
      </c>
      <c r="M830" t="s">
        <v>2333</v>
      </c>
      <c r="N830" t="s">
        <v>2334</v>
      </c>
      <c r="P830" t="s">
        <v>33</v>
      </c>
      <c r="Q830" t="s">
        <v>34</v>
      </c>
      <c r="S830" t="s">
        <v>33</v>
      </c>
      <c r="T830" t="s">
        <v>34</v>
      </c>
      <c r="V830" t="s">
        <v>33</v>
      </c>
      <c r="W830" t="s">
        <v>34</v>
      </c>
      <c r="Y830" t="s">
        <v>33</v>
      </c>
      <c r="Z830" t="s">
        <v>34</v>
      </c>
      <c r="AA830" t="s">
        <v>35</v>
      </c>
      <c r="AB830" t="s">
        <v>36</v>
      </c>
      <c r="AC830">
        <v>17071404</v>
      </c>
      <c r="AD830" t="s">
        <v>37</v>
      </c>
      <c r="AE830" t="s">
        <v>2334</v>
      </c>
      <c r="AF830">
        <v>85671469</v>
      </c>
      <c r="AG830">
        <v>1298103</v>
      </c>
      <c r="AH830" t="s">
        <v>38</v>
      </c>
      <c r="AI830" t="s">
        <v>34</v>
      </c>
    </row>
    <row r="831" spans="1:35" x14ac:dyDescent="0.3">
      <c r="A831" s="1">
        <v>45308.658252314817</v>
      </c>
      <c r="B831">
        <v>1</v>
      </c>
      <c r="C831">
        <v>2</v>
      </c>
      <c r="D831" t="s">
        <v>26</v>
      </c>
      <c r="E831" t="s">
        <v>2335</v>
      </c>
      <c r="F831" t="s">
        <v>2336</v>
      </c>
      <c r="G831" t="s">
        <v>41</v>
      </c>
      <c r="H831">
        <f>---0--522</f>
        <v>522</v>
      </c>
      <c r="I831">
        <v>0</v>
      </c>
      <c r="J831" t="s">
        <v>42</v>
      </c>
      <c r="K831" t="s">
        <v>43</v>
      </c>
      <c r="L831" t="s">
        <v>44</v>
      </c>
      <c r="M831" t="s">
        <v>2335</v>
      </c>
      <c r="N831" t="s">
        <v>2336</v>
      </c>
      <c r="P831" t="s">
        <v>33</v>
      </c>
      <c r="Q831" t="s">
        <v>34</v>
      </c>
      <c r="S831" t="s">
        <v>33</v>
      </c>
      <c r="T831" t="s">
        <v>34</v>
      </c>
      <c r="V831" t="s">
        <v>33</v>
      </c>
      <c r="W831" t="s">
        <v>34</v>
      </c>
      <c r="Y831" t="s">
        <v>33</v>
      </c>
      <c r="Z831" t="s">
        <v>34</v>
      </c>
      <c r="AA831" t="s">
        <v>862</v>
      </c>
      <c r="AB831" t="s">
        <v>36</v>
      </c>
      <c r="AC831">
        <v>17079931</v>
      </c>
      <c r="AD831" t="s">
        <v>138</v>
      </c>
      <c r="AE831" t="s">
        <v>2336</v>
      </c>
      <c r="AF831">
        <v>85671469</v>
      </c>
      <c r="AG831">
        <v>1298104</v>
      </c>
      <c r="AH831" t="s">
        <v>38</v>
      </c>
      <c r="AI831" t="s">
        <v>34</v>
      </c>
    </row>
    <row r="832" spans="1:35" x14ac:dyDescent="0.3">
      <c r="A832" s="1">
        <v>45308.660879629628</v>
      </c>
      <c r="B832">
        <v>5</v>
      </c>
      <c r="C832">
        <v>2</v>
      </c>
      <c r="D832" t="s">
        <v>26</v>
      </c>
      <c r="E832" t="s">
        <v>2337</v>
      </c>
      <c r="F832" t="s">
        <v>2338</v>
      </c>
      <c r="G832" t="s">
        <v>41</v>
      </c>
      <c r="H832">
        <f>---0--3431</f>
        <v>3431</v>
      </c>
      <c r="I832">
        <v>0</v>
      </c>
      <c r="J832" t="s">
        <v>42</v>
      </c>
      <c r="K832" t="s">
        <v>43</v>
      </c>
      <c r="L832" t="s">
        <v>44</v>
      </c>
      <c r="M832" t="s">
        <v>2337</v>
      </c>
      <c r="N832" t="s">
        <v>2338</v>
      </c>
      <c r="P832" t="s">
        <v>33</v>
      </c>
      <c r="Q832" t="s">
        <v>34</v>
      </c>
      <c r="S832" t="s">
        <v>33</v>
      </c>
      <c r="T832" t="s">
        <v>34</v>
      </c>
      <c r="V832" t="s">
        <v>33</v>
      </c>
      <c r="W832" t="s">
        <v>34</v>
      </c>
      <c r="Y832" t="s">
        <v>33</v>
      </c>
      <c r="Z832" t="s">
        <v>34</v>
      </c>
      <c r="AA832" t="s">
        <v>793</v>
      </c>
      <c r="AB832" t="s">
        <v>36</v>
      </c>
      <c r="AC832">
        <v>30609024</v>
      </c>
      <c r="AD832" t="s">
        <v>602</v>
      </c>
      <c r="AE832" t="s">
        <v>2338</v>
      </c>
      <c r="AF832">
        <v>9978044714</v>
      </c>
      <c r="AG832">
        <v>1298105</v>
      </c>
      <c r="AH832" t="s">
        <v>38</v>
      </c>
      <c r="AI832" t="s">
        <v>34</v>
      </c>
    </row>
    <row r="833" spans="1:35" x14ac:dyDescent="0.3">
      <c r="A833" s="1">
        <v>45308.663182870368</v>
      </c>
      <c r="B833">
        <v>5</v>
      </c>
      <c r="C833">
        <v>2</v>
      </c>
      <c r="D833" t="s">
        <v>26</v>
      </c>
      <c r="E833" t="s">
        <v>2339</v>
      </c>
      <c r="F833" t="s">
        <v>2340</v>
      </c>
      <c r="G833" t="s">
        <v>29</v>
      </c>
      <c r="H833" t="s">
        <v>220</v>
      </c>
      <c r="I833">
        <v>0</v>
      </c>
      <c r="K833" t="s">
        <v>31</v>
      </c>
      <c r="L833" t="s">
        <v>32</v>
      </c>
      <c r="M833" t="s">
        <v>2339</v>
      </c>
      <c r="N833" t="s">
        <v>2340</v>
      </c>
      <c r="P833" t="s">
        <v>33</v>
      </c>
      <c r="Q833" t="s">
        <v>34</v>
      </c>
      <c r="S833" t="s">
        <v>33</v>
      </c>
      <c r="T833" t="s">
        <v>34</v>
      </c>
      <c r="V833" t="s">
        <v>33</v>
      </c>
      <c r="W833" t="s">
        <v>34</v>
      </c>
      <c r="Y833" t="s">
        <v>33</v>
      </c>
      <c r="Z833" t="s">
        <v>34</v>
      </c>
      <c r="AA833" t="s">
        <v>35</v>
      </c>
      <c r="AB833" t="s">
        <v>36</v>
      </c>
      <c r="AC833">
        <v>17160674</v>
      </c>
      <c r="AD833" t="s">
        <v>37</v>
      </c>
      <c r="AE833" t="s">
        <v>2340</v>
      </c>
      <c r="AF833">
        <v>85671469</v>
      </c>
      <c r="AG833">
        <v>1298106</v>
      </c>
      <c r="AH833" t="s">
        <v>38</v>
      </c>
      <c r="AI833" t="s">
        <v>34</v>
      </c>
    </row>
    <row r="834" spans="1:35" x14ac:dyDescent="0.3">
      <c r="A834" s="1">
        <v>45308.665636574071</v>
      </c>
      <c r="B834">
        <v>5</v>
      </c>
      <c r="C834">
        <v>2</v>
      </c>
      <c r="D834" t="s">
        <v>26</v>
      </c>
      <c r="E834" t="s">
        <v>2341</v>
      </c>
      <c r="F834" t="s">
        <v>2342</v>
      </c>
      <c r="G834" t="s">
        <v>50</v>
      </c>
      <c r="H834" t="s">
        <v>598</v>
      </c>
      <c r="I834">
        <v>0</v>
      </c>
      <c r="K834" t="s">
        <v>31</v>
      </c>
      <c r="L834" t="s">
        <v>32</v>
      </c>
      <c r="M834" t="s">
        <v>2341</v>
      </c>
      <c r="N834" t="s">
        <v>2342</v>
      </c>
      <c r="P834" t="s">
        <v>33</v>
      </c>
      <c r="Q834" t="s">
        <v>34</v>
      </c>
      <c r="S834" t="s">
        <v>33</v>
      </c>
      <c r="T834" t="s">
        <v>34</v>
      </c>
      <c r="V834" t="s">
        <v>33</v>
      </c>
      <c r="W834" t="s">
        <v>34</v>
      </c>
      <c r="Y834" t="s">
        <v>33</v>
      </c>
      <c r="Z834" t="s">
        <v>34</v>
      </c>
      <c r="AA834" t="s">
        <v>35</v>
      </c>
      <c r="AB834" t="s">
        <v>36</v>
      </c>
      <c r="AC834">
        <v>17199774</v>
      </c>
      <c r="AD834" t="s">
        <v>37</v>
      </c>
      <c r="AE834" t="s">
        <v>2342</v>
      </c>
      <c r="AF834">
        <v>85671469</v>
      </c>
      <c r="AG834">
        <v>1298107</v>
      </c>
      <c r="AH834" t="s">
        <v>1263</v>
      </c>
      <c r="AI834" t="s">
        <v>34</v>
      </c>
    </row>
    <row r="835" spans="1:35" x14ac:dyDescent="0.3">
      <c r="A835" s="1">
        <v>45308.668993055559</v>
      </c>
      <c r="B835">
        <v>8</v>
      </c>
      <c r="C835">
        <v>1</v>
      </c>
      <c r="D835" t="s">
        <v>26</v>
      </c>
      <c r="E835" t="s">
        <v>2343</v>
      </c>
      <c r="F835" t="s">
        <v>2344</v>
      </c>
      <c r="G835" t="s">
        <v>29</v>
      </c>
      <c r="H835" t="s">
        <v>2345</v>
      </c>
      <c r="I835">
        <v>0</v>
      </c>
      <c r="K835" t="s">
        <v>31</v>
      </c>
      <c r="L835" t="s">
        <v>32</v>
      </c>
      <c r="M835" t="s">
        <v>2343</v>
      </c>
      <c r="N835" t="s">
        <v>2344</v>
      </c>
      <c r="P835" t="s">
        <v>33</v>
      </c>
      <c r="Q835" t="s">
        <v>34</v>
      </c>
      <c r="S835" t="s">
        <v>33</v>
      </c>
      <c r="T835" t="s">
        <v>34</v>
      </c>
      <c r="V835" t="s">
        <v>33</v>
      </c>
      <c r="W835" t="s">
        <v>34</v>
      </c>
      <c r="Y835" t="s">
        <v>33</v>
      </c>
      <c r="Z835" t="s">
        <v>34</v>
      </c>
      <c r="AA835" t="s">
        <v>35</v>
      </c>
      <c r="AB835" t="s">
        <v>36</v>
      </c>
      <c r="AC835">
        <v>17249244</v>
      </c>
      <c r="AD835" t="s">
        <v>37</v>
      </c>
      <c r="AE835" t="s">
        <v>2344</v>
      </c>
      <c r="AF835">
        <v>85671469</v>
      </c>
      <c r="AG835">
        <v>1298108</v>
      </c>
      <c r="AH835" t="s">
        <v>38</v>
      </c>
      <c r="AI835" t="s">
        <v>34</v>
      </c>
    </row>
    <row r="836" spans="1:35" x14ac:dyDescent="0.3">
      <c r="A836" s="1">
        <v>45308.671307870369</v>
      </c>
      <c r="B836">
        <v>5</v>
      </c>
      <c r="C836">
        <v>2</v>
      </c>
      <c r="D836" t="s">
        <v>26</v>
      </c>
      <c r="E836" t="s">
        <v>2346</v>
      </c>
      <c r="F836" t="s">
        <v>2347</v>
      </c>
      <c r="G836" t="s">
        <v>29</v>
      </c>
      <c r="H836" t="s">
        <v>968</v>
      </c>
      <c r="I836">
        <v>0</v>
      </c>
      <c r="K836" t="s">
        <v>31</v>
      </c>
      <c r="L836" t="s">
        <v>32</v>
      </c>
      <c r="M836" t="s">
        <v>2346</v>
      </c>
      <c r="N836" t="s">
        <v>2347</v>
      </c>
      <c r="P836" t="s">
        <v>33</v>
      </c>
      <c r="Q836" t="s">
        <v>34</v>
      </c>
      <c r="S836" t="s">
        <v>33</v>
      </c>
      <c r="T836" t="s">
        <v>34</v>
      </c>
      <c r="V836" t="s">
        <v>33</v>
      </c>
      <c r="W836" t="s">
        <v>34</v>
      </c>
      <c r="Y836" t="s">
        <v>33</v>
      </c>
      <c r="Z836" t="s">
        <v>34</v>
      </c>
      <c r="AA836" t="s">
        <v>35</v>
      </c>
      <c r="AB836" t="s">
        <v>36</v>
      </c>
      <c r="AC836">
        <v>17296547</v>
      </c>
      <c r="AD836" t="s">
        <v>37</v>
      </c>
      <c r="AE836" t="s">
        <v>2347</v>
      </c>
      <c r="AF836">
        <v>85671469</v>
      </c>
      <c r="AG836">
        <v>1298109</v>
      </c>
      <c r="AH836" t="s">
        <v>566</v>
      </c>
      <c r="AI836" t="s">
        <v>34</v>
      </c>
    </row>
    <row r="837" spans="1:35" x14ac:dyDescent="0.3">
      <c r="A837" s="1">
        <v>45308.672048611108</v>
      </c>
      <c r="B837">
        <v>8</v>
      </c>
      <c r="C837">
        <v>1</v>
      </c>
      <c r="D837" t="s">
        <v>26</v>
      </c>
      <c r="E837" t="s">
        <v>2348</v>
      </c>
      <c r="F837" t="s">
        <v>2349</v>
      </c>
      <c r="G837" t="s">
        <v>90</v>
      </c>
      <c r="H837" t="s">
        <v>1185</v>
      </c>
      <c r="I837">
        <v>0</v>
      </c>
      <c r="K837" t="s">
        <v>31</v>
      </c>
      <c r="L837" t="s">
        <v>32</v>
      </c>
      <c r="M837" t="s">
        <v>2348</v>
      </c>
      <c r="N837" t="s">
        <v>2349</v>
      </c>
      <c r="P837" t="s">
        <v>33</v>
      </c>
      <c r="Q837" t="s">
        <v>34</v>
      </c>
      <c r="S837" t="s">
        <v>33</v>
      </c>
      <c r="T837" t="s">
        <v>34</v>
      </c>
      <c r="V837" t="s">
        <v>33</v>
      </c>
      <c r="W837" t="s">
        <v>34</v>
      </c>
      <c r="Y837" t="s">
        <v>33</v>
      </c>
      <c r="Z837" t="s">
        <v>34</v>
      </c>
      <c r="AA837" t="s">
        <v>92</v>
      </c>
      <c r="AB837" t="s">
        <v>36</v>
      </c>
      <c r="AC837">
        <v>61509056</v>
      </c>
      <c r="AD837" t="s">
        <v>93</v>
      </c>
      <c r="AE837" t="s">
        <v>2349</v>
      </c>
      <c r="AF837">
        <v>9978044714</v>
      </c>
      <c r="AG837">
        <v>1298110</v>
      </c>
      <c r="AH837" t="s">
        <v>972</v>
      </c>
      <c r="AI837" t="s">
        <v>34</v>
      </c>
    </row>
    <row r="838" spans="1:35" x14ac:dyDescent="0.3">
      <c r="A838" s="1">
        <v>45308.673182870371</v>
      </c>
      <c r="B838">
        <v>5</v>
      </c>
      <c r="C838">
        <v>2</v>
      </c>
      <c r="D838" t="s">
        <v>26</v>
      </c>
      <c r="E838" t="s">
        <v>668</v>
      </c>
      <c r="F838" t="s">
        <v>669</v>
      </c>
      <c r="G838" t="s">
        <v>41</v>
      </c>
      <c r="H838">
        <f>---0--6276</f>
        <v>6276</v>
      </c>
      <c r="I838">
        <v>0</v>
      </c>
      <c r="J838" t="s">
        <v>42</v>
      </c>
      <c r="K838" t="s">
        <v>43</v>
      </c>
      <c r="L838" t="s">
        <v>44</v>
      </c>
      <c r="M838" t="s">
        <v>668</v>
      </c>
      <c r="N838" t="s">
        <v>669</v>
      </c>
      <c r="P838" t="s">
        <v>33</v>
      </c>
      <c r="Q838" t="s">
        <v>34</v>
      </c>
      <c r="S838" t="s">
        <v>33</v>
      </c>
      <c r="T838" t="s">
        <v>34</v>
      </c>
      <c r="V838" t="s">
        <v>33</v>
      </c>
      <c r="W838" t="s">
        <v>34</v>
      </c>
      <c r="Y838" t="s">
        <v>33</v>
      </c>
      <c r="Z838" t="s">
        <v>34</v>
      </c>
      <c r="AA838" t="s">
        <v>2350</v>
      </c>
      <c r="AB838" t="s">
        <v>36</v>
      </c>
      <c r="AC838">
        <v>17332250</v>
      </c>
      <c r="AD838" t="s">
        <v>138</v>
      </c>
      <c r="AE838" t="s">
        <v>669</v>
      </c>
      <c r="AF838">
        <v>85671469</v>
      </c>
      <c r="AG838">
        <v>1298111</v>
      </c>
      <c r="AH838" t="s">
        <v>38</v>
      </c>
      <c r="AI838" t="s">
        <v>34</v>
      </c>
    </row>
    <row r="839" spans="1:35" x14ac:dyDescent="0.3">
      <c r="A839" s="1">
        <v>45308.673958333333</v>
      </c>
      <c r="B839">
        <v>6</v>
      </c>
      <c r="C839">
        <v>2</v>
      </c>
      <c r="D839" t="s">
        <v>26</v>
      </c>
      <c r="E839" t="s">
        <v>2351</v>
      </c>
      <c r="F839" t="s">
        <v>2352</v>
      </c>
      <c r="G839" t="s">
        <v>131</v>
      </c>
      <c r="H839" t="s">
        <v>997</v>
      </c>
      <c r="I839">
        <v>0</v>
      </c>
      <c r="K839" t="s">
        <v>31</v>
      </c>
      <c r="L839" t="s">
        <v>32</v>
      </c>
      <c r="M839" t="s">
        <v>2351</v>
      </c>
      <c r="N839" t="s">
        <v>2352</v>
      </c>
      <c r="P839" t="s">
        <v>33</v>
      </c>
      <c r="Q839" t="s">
        <v>34</v>
      </c>
      <c r="S839" t="s">
        <v>33</v>
      </c>
      <c r="T839" t="s">
        <v>34</v>
      </c>
      <c r="V839" t="s">
        <v>33</v>
      </c>
      <c r="W839" t="s">
        <v>34</v>
      </c>
      <c r="Y839" t="s">
        <v>33</v>
      </c>
      <c r="Z839" t="s">
        <v>34</v>
      </c>
      <c r="AA839" t="s">
        <v>35</v>
      </c>
      <c r="AB839" t="s">
        <v>36</v>
      </c>
      <c r="AC839">
        <v>17341242</v>
      </c>
      <c r="AD839" t="s">
        <v>37</v>
      </c>
      <c r="AE839" t="s">
        <v>2352</v>
      </c>
      <c r="AF839">
        <v>85671469</v>
      </c>
      <c r="AG839">
        <v>1298112</v>
      </c>
      <c r="AH839" t="s">
        <v>2353</v>
      </c>
      <c r="AI839" t="s">
        <v>34</v>
      </c>
    </row>
    <row r="840" spans="1:35" x14ac:dyDescent="0.3">
      <c r="A840" s="1">
        <v>45308.675902777781</v>
      </c>
      <c r="B840">
        <v>7</v>
      </c>
      <c r="C840">
        <v>1</v>
      </c>
      <c r="D840" t="s">
        <v>26</v>
      </c>
      <c r="E840" t="s">
        <v>2354</v>
      </c>
      <c r="F840" t="s">
        <v>2355</v>
      </c>
      <c r="G840" t="s">
        <v>41</v>
      </c>
      <c r="H840">
        <f>---0--3758</f>
        <v>3758</v>
      </c>
      <c r="I840">
        <v>0</v>
      </c>
      <c r="J840" t="s">
        <v>42</v>
      </c>
      <c r="K840" t="s">
        <v>43</v>
      </c>
      <c r="L840" t="s">
        <v>44</v>
      </c>
      <c r="M840" t="s">
        <v>2354</v>
      </c>
      <c r="N840" t="s">
        <v>2355</v>
      </c>
      <c r="P840" t="s">
        <v>33</v>
      </c>
      <c r="Q840" t="s">
        <v>34</v>
      </c>
      <c r="S840" t="s">
        <v>33</v>
      </c>
      <c r="T840" t="s">
        <v>34</v>
      </c>
      <c r="V840" t="s">
        <v>33</v>
      </c>
      <c r="W840" t="s">
        <v>34</v>
      </c>
      <c r="Y840" t="s">
        <v>33</v>
      </c>
      <c r="Z840" t="s">
        <v>34</v>
      </c>
      <c r="AA840" t="s">
        <v>703</v>
      </c>
      <c r="AB840" t="s">
        <v>36</v>
      </c>
      <c r="AC840">
        <v>74203308</v>
      </c>
      <c r="AD840" t="s">
        <v>108</v>
      </c>
      <c r="AE840" t="s">
        <v>2355</v>
      </c>
      <c r="AF840">
        <v>795990586</v>
      </c>
      <c r="AG840">
        <v>1298113</v>
      </c>
      <c r="AH840" t="s">
        <v>2356</v>
      </c>
      <c r="AI840" t="s">
        <v>34</v>
      </c>
    </row>
    <row r="841" spans="1:35" x14ac:dyDescent="0.3">
      <c r="A841" s="1">
        <v>45308.67627314815</v>
      </c>
      <c r="B841">
        <v>5</v>
      </c>
      <c r="C841">
        <v>2</v>
      </c>
      <c r="D841" t="s">
        <v>26</v>
      </c>
      <c r="E841" t="s">
        <v>2357</v>
      </c>
      <c r="F841" t="s">
        <v>2358</v>
      </c>
      <c r="G841" t="s">
        <v>50</v>
      </c>
      <c r="H841" t="s">
        <v>1225</v>
      </c>
      <c r="I841">
        <v>0</v>
      </c>
      <c r="K841" t="s">
        <v>31</v>
      </c>
      <c r="L841" t="s">
        <v>32</v>
      </c>
      <c r="M841" t="s">
        <v>2357</v>
      </c>
      <c r="N841" t="s">
        <v>2358</v>
      </c>
      <c r="P841" t="s">
        <v>33</v>
      </c>
      <c r="Q841" t="s">
        <v>34</v>
      </c>
      <c r="S841" t="s">
        <v>33</v>
      </c>
      <c r="T841" t="s">
        <v>34</v>
      </c>
      <c r="V841" t="s">
        <v>33</v>
      </c>
      <c r="W841" t="s">
        <v>34</v>
      </c>
      <c r="Y841" t="s">
        <v>33</v>
      </c>
      <c r="Z841" t="s">
        <v>34</v>
      </c>
      <c r="AA841" t="s">
        <v>35</v>
      </c>
      <c r="AB841" t="s">
        <v>36</v>
      </c>
      <c r="AC841">
        <v>17381026</v>
      </c>
      <c r="AD841" t="s">
        <v>37</v>
      </c>
      <c r="AE841" t="s">
        <v>2358</v>
      </c>
      <c r="AF841">
        <v>85671469</v>
      </c>
      <c r="AG841">
        <v>1298114</v>
      </c>
      <c r="AH841" t="s">
        <v>38</v>
      </c>
      <c r="AI841" t="s">
        <v>34</v>
      </c>
    </row>
    <row r="842" spans="1:35" x14ac:dyDescent="0.3">
      <c r="A842" s="1">
        <v>45308.676504629628</v>
      </c>
      <c r="B842">
        <v>6</v>
      </c>
      <c r="C842">
        <v>2</v>
      </c>
      <c r="D842" t="s">
        <v>26</v>
      </c>
      <c r="E842" t="s">
        <v>2359</v>
      </c>
      <c r="F842" t="s">
        <v>2360</v>
      </c>
      <c r="G842" t="s">
        <v>50</v>
      </c>
      <c r="H842" t="s">
        <v>1216</v>
      </c>
      <c r="I842">
        <v>0</v>
      </c>
      <c r="K842" t="s">
        <v>31</v>
      </c>
      <c r="L842" t="s">
        <v>32</v>
      </c>
      <c r="M842" t="s">
        <v>2359</v>
      </c>
      <c r="N842" t="s">
        <v>2360</v>
      </c>
      <c r="P842" t="s">
        <v>33</v>
      </c>
      <c r="Q842" t="s">
        <v>34</v>
      </c>
      <c r="S842" t="s">
        <v>33</v>
      </c>
      <c r="T842" t="s">
        <v>34</v>
      </c>
      <c r="V842" t="s">
        <v>33</v>
      </c>
      <c r="W842" t="s">
        <v>34</v>
      </c>
      <c r="Y842" t="s">
        <v>33</v>
      </c>
      <c r="Z842" t="s">
        <v>34</v>
      </c>
      <c r="AA842" t="s">
        <v>35</v>
      </c>
      <c r="AB842" t="s">
        <v>36</v>
      </c>
      <c r="AC842">
        <v>17390103</v>
      </c>
      <c r="AD842" t="s">
        <v>37</v>
      </c>
      <c r="AE842" t="s">
        <v>2360</v>
      </c>
      <c r="AF842">
        <v>85671469</v>
      </c>
      <c r="AG842">
        <v>1298115</v>
      </c>
      <c r="AH842" t="s">
        <v>38</v>
      </c>
      <c r="AI842" t="s">
        <v>34</v>
      </c>
    </row>
    <row r="843" spans="1:35" x14ac:dyDescent="0.3">
      <c r="A843" s="1">
        <v>45308.676817129628</v>
      </c>
      <c r="B843">
        <v>1</v>
      </c>
      <c r="C843">
        <v>2</v>
      </c>
      <c r="D843" t="s">
        <v>26</v>
      </c>
      <c r="E843" t="s">
        <v>2361</v>
      </c>
      <c r="F843" t="s">
        <v>2362</v>
      </c>
      <c r="G843" t="s">
        <v>50</v>
      </c>
      <c r="H843" t="s">
        <v>1228</v>
      </c>
      <c r="I843">
        <v>0</v>
      </c>
      <c r="K843" t="s">
        <v>31</v>
      </c>
      <c r="L843" t="s">
        <v>32</v>
      </c>
      <c r="M843" t="s">
        <v>2361</v>
      </c>
      <c r="N843" t="s">
        <v>2362</v>
      </c>
      <c r="P843" t="s">
        <v>33</v>
      </c>
      <c r="Q843" t="s">
        <v>34</v>
      </c>
      <c r="S843" t="s">
        <v>33</v>
      </c>
      <c r="T843" t="s">
        <v>34</v>
      </c>
      <c r="V843" t="s">
        <v>33</v>
      </c>
      <c r="W843" t="s">
        <v>34</v>
      </c>
      <c r="Y843" t="s">
        <v>33</v>
      </c>
      <c r="Z843" t="s">
        <v>34</v>
      </c>
      <c r="AA843" t="s">
        <v>35</v>
      </c>
      <c r="AB843" t="s">
        <v>36</v>
      </c>
      <c r="AC843">
        <v>17392702</v>
      </c>
      <c r="AD843" t="s">
        <v>37</v>
      </c>
      <c r="AE843" t="s">
        <v>2362</v>
      </c>
      <c r="AF843">
        <v>85671469</v>
      </c>
      <c r="AG843">
        <v>1298116</v>
      </c>
      <c r="AH843" t="s">
        <v>38</v>
      </c>
      <c r="AI843" t="s">
        <v>34</v>
      </c>
    </row>
    <row r="844" spans="1:35" x14ac:dyDescent="0.3">
      <c r="A844" s="1">
        <v>45308.680115740739</v>
      </c>
      <c r="B844">
        <v>8</v>
      </c>
      <c r="C844">
        <v>1</v>
      </c>
      <c r="D844" t="s">
        <v>1002</v>
      </c>
      <c r="E844" t="s">
        <v>2363</v>
      </c>
      <c r="F844" t="s">
        <v>2364</v>
      </c>
      <c r="G844" t="s">
        <v>1005</v>
      </c>
      <c r="H844" t="s">
        <v>2365</v>
      </c>
      <c r="I844">
        <v>0</v>
      </c>
      <c r="J844" t="s">
        <v>2366</v>
      </c>
      <c r="K844" t="s">
        <v>31</v>
      </c>
      <c r="L844" t="s">
        <v>44</v>
      </c>
      <c r="M844" t="s">
        <v>2363</v>
      </c>
      <c r="N844" t="s">
        <v>2364</v>
      </c>
      <c r="P844" t="s">
        <v>33</v>
      </c>
      <c r="Q844" t="s">
        <v>34</v>
      </c>
      <c r="S844" t="s">
        <v>33</v>
      </c>
      <c r="T844" t="s">
        <v>34</v>
      </c>
      <c r="V844" t="s">
        <v>33</v>
      </c>
      <c r="W844" t="s">
        <v>34</v>
      </c>
      <c r="Y844" t="s">
        <v>33</v>
      </c>
      <c r="Z844" t="s">
        <v>34</v>
      </c>
      <c r="AA844" t="s">
        <v>2073</v>
      </c>
      <c r="AB844" t="s">
        <v>36</v>
      </c>
      <c r="AC844">
        <v>54359361</v>
      </c>
      <c r="AD844" t="s">
        <v>2074</v>
      </c>
      <c r="AE844" t="s">
        <v>2364</v>
      </c>
      <c r="AF844">
        <v>156704864</v>
      </c>
      <c r="AG844">
        <v>1298117</v>
      </c>
      <c r="AH844" t="s">
        <v>38</v>
      </c>
      <c r="AI844" t="s">
        <v>34</v>
      </c>
    </row>
    <row r="845" spans="1:35" x14ac:dyDescent="0.3">
      <c r="A845" s="1">
        <v>45308.687025462961</v>
      </c>
      <c r="B845">
        <v>5</v>
      </c>
      <c r="C845">
        <v>2</v>
      </c>
      <c r="D845" t="s">
        <v>26</v>
      </c>
      <c r="E845" t="s">
        <v>2367</v>
      </c>
      <c r="F845" t="s">
        <v>2368</v>
      </c>
      <c r="G845" t="s">
        <v>131</v>
      </c>
      <c r="H845" t="s">
        <v>1237</v>
      </c>
      <c r="I845">
        <v>0</v>
      </c>
      <c r="J845" t="s">
        <v>1238</v>
      </c>
      <c r="K845" t="s">
        <v>31</v>
      </c>
      <c r="L845" t="s">
        <v>32</v>
      </c>
      <c r="M845" t="s">
        <v>2367</v>
      </c>
      <c r="N845" t="s">
        <v>2368</v>
      </c>
      <c r="P845" t="s">
        <v>33</v>
      </c>
      <c r="Q845" t="s">
        <v>34</v>
      </c>
      <c r="S845" t="s">
        <v>33</v>
      </c>
      <c r="T845" t="s">
        <v>34</v>
      </c>
      <c r="V845" t="s">
        <v>33</v>
      </c>
      <c r="W845" t="s">
        <v>34</v>
      </c>
      <c r="Y845" t="s">
        <v>33</v>
      </c>
      <c r="Z845" t="s">
        <v>34</v>
      </c>
      <c r="AA845" t="s">
        <v>35</v>
      </c>
      <c r="AB845" t="s">
        <v>36</v>
      </c>
      <c r="AC845">
        <v>17561523</v>
      </c>
      <c r="AD845" t="s">
        <v>37</v>
      </c>
      <c r="AE845" t="s">
        <v>2368</v>
      </c>
      <c r="AF845">
        <v>85671469</v>
      </c>
      <c r="AG845">
        <v>1298118</v>
      </c>
      <c r="AH845" t="s">
        <v>38</v>
      </c>
      <c r="AI845" t="s">
        <v>34</v>
      </c>
    </row>
    <row r="846" spans="1:35" x14ac:dyDescent="0.3">
      <c r="A846" s="1">
        <v>45308.687384259261</v>
      </c>
      <c r="B846">
        <v>8</v>
      </c>
      <c r="C846">
        <v>1</v>
      </c>
      <c r="D846" t="s">
        <v>26</v>
      </c>
      <c r="E846" t="s">
        <v>113</v>
      </c>
      <c r="F846" t="s">
        <v>114</v>
      </c>
      <c r="G846" t="s">
        <v>41</v>
      </c>
      <c r="H846">
        <f>---0--1270</f>
        <v>1270</v>
      </c>
      <c r="I846">
        <v>0</v>
      </c>
      <c r="J846" t="s">
        <v>42</v>
      </c>
      <c r="K846" t="s">
        <v>43</v>
      </c>
      <c r="L846" t="s">
        <v>44</v>
      </c>
      <c r="M846" t="s">
        <v>113</v>
      </c>
      <c r="N846" t="s">
        <v>114</v>
      </c>
      <c r="P846" t="s">
        <v>33</v>
      </c>
      <c r="Q846" t="s">
        <v>34</v>
      </c>
      <c r="S846" t="s">
        <v>33</v>
      </c>
      <c r="T846" t="s">
        <v>34</v>
      </c>
      <c r="V846" t="s">
        <v>33</v>
      </c>
      <c r="W846" t="s">
        <v>34</v>
      </c>
      <c r="Y846" t="s">
        <v>33</v>
      </c>
      <c r="Z846" t="s">
        <v>34</v>
      </c>
      <c r="AA846" t="s">
        <v>1122</v>
      </c>
      <c r="AB846" t="s">
        <v>36</v>
      </c>
      <c r="AC846">
        <v>17564568</v>
      </c>
      <c r="AD846" t="s">
        <v>138</v>
      </c>
      <c r="AE846" t="s">
        <v>114</v>
      </c>
      <c r="AF846">
        <v>85671469</v>
      </c>
      <c r="AG846">
        <v>1298119</v>
      </c>
      <c r="AH846" t="s">
        <v>38</v>
      </c>
      <c r="AI846" t="s">
        <v>34</v>
      </c>
    </row>
    <row r="847" spans="1:35" x14ac:dyDescent="0.3">
      <c r="A847" s="1">
        <v>45308.689479166664</v>
      </c>
      <c r="B847">
        <v>4</v>
      </c>
      <c r="C847">
        <v>2</v>
      </c>
      <c r="D847" t="s">
        <v>26</v>
      </c>
      <c r="E847" t="s">
        <v>2369</v>
      </c>
      <c r="F847" t="s">
        <v>2370</v>
      </c>
      <c r="G847" t="s">
        <v>41</v>
      </c>
      <c r="H847">
        <f>---0--1150</f>
        <v>1150</v>
      </c>
      <c r="I847">
        <v>0</v>
      </c>
      <c r="J847" t="s">
        <v>42</v>
      </c>
      <c r="K847" t="s">
        <v>43</v>
      </c>
      <c r="L847" t="s">
        <v>44</v>
      </c>
      <c r="M847" t="s">
        <v>2369</v>
      </c>
      <c r="N847" t="s">
        <v>2370</v>
      </c>
      <c r="P847" t="s">
        <v>33</v>
      </c>
      <c r="Q847" t="s">
        <v>34</v>
      </c>
      <c r="S847" t="s">
        <v>33</v>
      </c>
      <c r="T847" t="s">
        <v>34</v>
      </c>
      <c r="V847" t="s">
        <v>33</v>
      </c>
      <c r="W847" t="s">
        <v>34</v>
      </c>
      <c r="Y847" t="s">
        <v>33</v>
      </c>
      <c r="Z847" t="s">
        <v>34</v>
      </c>
      <c r="AA847" t="s">
        <v>956</v>
      </c>
      <c r="AB847" t="s">
        <v>36</v>
      </c>
      <c r="AC847">
        <v>30060151</v>
      </c>
      <c r="AD847" t="s">
        <v>652</v>
      </c>
      <c r="AE847" t="s">
        <v>2370</v>
      </c>
      <c r="AF847">
        <v>76598102</v>
      </c>
      <c r="AG847">
        <v>1298120</v>
      </c>
      <c r="AH847" t="s">
        <v>38</v>
      </c>
      <c r="AI847" t="s">
        <v>34</v>
      </c>
    </row>
    <row r="848" spans="1:35" x14ac:dyDescent="0.3">
      <c r="A848" s="1">
        <v>45308.692164351851</v>
      </c>
      <c r="B848">
        <v>8</v>
      </c>
      <c r="C848">
        <v>1</v>
      </c>
      <c r="D848" t="s">
        <v>26</v>
      </c>
      <c r="E848" t="s">
        <v>2371</v>
      </c>
      <c r="F848" t="s">
        <v>2372</v>
      </c>
      <c r="G848" t="s">
        <v>142</v>
      </c>
      <c r="H848" t="s">
        <v>722</v>
      </c>
      <c r="I848">
        <v>0</v>
      </c>
      <c r="K848" t="s">
        <v>31</v>
      </c>
      <c r="L848" t="s">
        <v>32</v>
      </c>
      <c r="M848" t="s">
        <v>2371</v>
      </c>
      <c r="N848" t="s">
        <v>2372</v>
      </c>
      <c r="P848" t="s">
        <v>33</v>
      </c>
      <c r="Q848" t="s">
        <v>34</v>
      </c>
      <c r="S848" t="s">
        <v>33</v>
      </c>
      <c r="T848" t="s">
        <v>34</v>
      </c>
      <c r="V848" t="s">
        <v>33</v>
      </c>
      <c r="W848" t="s">
        <v>34</v>
      </c>
      <c r="Y848" t="s">
        <v>33</v>
      </c>
      <c r="Z848" t="s">
        <v>34</v>
      </c>
      <c r="AA848" t="s">
        <v>35</v>
      </c>
      <c r="AB848" t="s">
        <v>36</v>
      </c>
      <c r="AC848">
        <v>17650073</v>
      </c>
      <c r="AD848" t="s">
        <v>37</v>
      </c>
      <c r="AE848" t="s">
        <v>2372</v>
      </c>
      <c r="AF848">
        <v>85671469</v>
      </c>
      <c r="AG848">
        <v>1298121</v>
      </c>
      <c r="AH848" t="s">
        <v>716</v>
      </c>
      <c r="AI848" t="s">
        <v>34</v>
      </c>
    </row>
    <row r="849" spans="1:35" x14ac:dyDescent="0.3">
      <c r="A849" s="1">
        <v>45308.693749999999</v>
      </c>
      <c r="B849">
        <v>5</v>
      </c>
      <c r="C849">
        <v>2</v>
      </c>
      <c r="D849" t="s">
        <v>26</v>
      </c>
      <c r="E849" t="s">
        <v>2373</v>
      </c>
      <c r="F849" t="s">
        <v>2374</v>
      </c>
      <c r="G849" t="s">
        <v>73</v>
      </c>
      <c r="H849" t="s">
        <v>2375</v>
      </c>
      <c r="I849">
        <v>0</v>
      </c>
      <c r="J849" t="s">
        <v>2376</v>
      </c>
      <c r="K849" t="s">
        <v>31</v>
      </c>
      <c r="L849" t="s">
        <v>44</v>
      </c>
      <c r="M849" t="s">
        <v>2373</v>
      </c>
      <c r="N849" t="s">
        <v>2374</v>
      </c>
      <c r="P849" t="s">
        <v>33</v>
      </c>
      <c r="Q849" t="s">
        <v>34</v>
      </c>
      <c r="S849" t="s">
        <v>33</v>
      </c>
      <c r="T849" t="s">
        <v>34</v>
      </c>
      <c r="V849" t="s">
        <v>33</v>
      </c>
      <c r="W849" t="s">
        <v>34</v>
      </c>
      <c r="Y849" t="s">
        <v>33</v>
      </c>
      <c r="Z849" t="s">
        <v>34</v>
      </c>
      <c r="AA849" t="s">
        <v>862</v>
      </c>
      <c r="AB849" t="s">
        <v>36</v>
      </c>
      <c r="AC849">
        <v>17673222</v>
      </c>
      <c r="AD849" t="s">
        <v>138</v>
      </c>
      <c r="AE849" t="s">
        <v>2374</v>
      </c>
      <c r="AF849">
        <v>85671469</v>
      </c>
      <c r="AG849">
        <v>1298122</v>
      </c>
      <c r="AH849" t="s">
        <v>2021</v>
      </c>
      <c r="AI849" t="s">
        <v>34</v>
      </c>
    </row>
    <row r="850" spans="1:35" x14ac:dyDescent="0.3">
      <c r="A850" s="1">
        <v>45308.696192129632</v>
      </c>
      <c r="B850">
        <v>5</v>
      </c>
      <c r="C850">
        <v>2</v>
      </c>
      <c r="D850" t="s">
        <v>26</v>
      </c>
      <c r="E850" t="s">
        <v>2377</v>
      </c>
      <c r="F850" t="s">
        <v>2378</v>
      </c>
      <c r="G850" t="s">
        <v>41</v>
      </c>
      <c r="H850">
        <f>---0--3406</f>
        <v>3406</v>
      </c>
      <c r="I850">
        <v>0</v>
      </c>
      <c r="J850" t="s">
        <v>42</v>
      </c>
      <c r="K850" t="s">
        <v>43</v>
      </c>
      <c r="L850" t="s">
        <v>44</v>
      </c>
      <c r="M850" t="s">
        <v>2377</v>
      </c>
      <c r="N850" t="s">
        <v>2378</v>
      </c>
      <c r="P850" t="s">
        <v>33</v>
      </c>
      <c r="Q850" t="s">
        <v>34</v>
      </c>
      <c r="S850" t="s">
        <v>33</v>
      </c>
      <c r="T850" t="s">
        <v>34</v>
      </c>
      <c r="V850" t="s">
        <v>33</v>
      </c>
      <c r="W850" t="s">
        <v>34</v>
      </c>
      <c r="Y850" t="s">
        <v>33</v>
      </c>
      <c r="Z850" t="s">
        <v>34</v>
      </c>
      <c r="AA850" t="s">
        <v>1982</v>
      </c>
      <c r="AB850" t="s">
        <v>36</v>
      </c>
      <c r="AC850">
        <v>74480729</v>
      </c>
      <c r="AD850" t="s">
        <v>108</v>
      </c>
      <c r="AE850" t="s">
        <v>2378</v>
      </c>
      <c r="AF850">
        <v>795990586</v>
      </c>
      <c r="AG850">
        <v>1298123</v>
      </c>
      <c r="AH850" t="s">
        <v>2379</v>
      </c>
      <c r="AI850" t="s">
        <v>34</v>
      </c>
    </row>
    <row r="851" spans="1:35" x14ac:dyDescent="0.3">
      <c r="A851" s="1">
        <v>45308.697314814817</v>
      </c>
      <c r="B851">
        <v>1</v>
      </c>
      <c r="C851">
        <v>2</v>
      </c>
      <c r="D851" t="s">
        <v>26</v>
      </c>
      <c r="E851" t="s">
        <v>668</v>
      </c>
      <c r="F851" t="s">
        <v>669</v>
      </c>
      <c r="G851" t="s">
        <v>41</v>
      </c>
      <c r="H851">
        <f>---0--6727</f>
        <v>6727</v>
      </c>
      <c r="I851">
        <v>0</v>
      </c>
      <c r="J851" t="s">
        <v>42</v>
      </c>
      <c r="K851" t="s">
        <v>43</v>
      </c>
      <c r="L851" t="s">
        <v>44</v>
      </c>
      <c r="M851" t="s">
        <v>668</v>
      </c>
      <c r="N851" t="s">
        <v>669</v>
      </c>
      <c r="P851" t="s">
        <v>33</v>
      </c>
      <c r="Q851" t="s">
        <v>34</v>
      </c>
      <c r="S851" t="s">
        <v>33</v>
      </c>
      <c r="T851" t="s">
        <v>34</v>
      </c>
      <c r="V851" t="s">
        <v>33</v>
      </c>
      <c r="W851" t="s">
        <v>34</v>
      </c>
      <c r="Y851" t="s">
        <v>33</v>
      </c>
      <c r="Z851" t="s">
        <v>34</v>
      </c>
      <c r="AA851" t="s">
        <v>2380</v>
      </c>
      <c r="AB851" t="s">
        <v>36</v>
      </c>
      <c r="AC851">
        <v>17728283</v>
      </c>
      <c r="AD851" t="s">
        <v>62</v>
      </c>
      <c r="AE851" t="s">
        <v>669</v>
      </c>
      <c r="AF851">
        <v>85671469</v>
      </c>
      <c r="AG851">
        <v>1298124</v>
      </c>
      <c r="AH851" t="s">
        <v>38</v>
      </c>
      <c r="AI851" t="s">
        <v>34</v>
      </c>
    </row>
    <row r="852" spans="1:35" x14ac:dyDescent="0.3">
      <c r="A852" s="1">
        <v>45308.697523148148</v>
      </c>
      <c r="B852">
        <v>6</v>
      </c>
      <c r="C852">
        <v>2</v>
      </c>
      <c r="D852" t="s">
        <v>26</v>
      </c>
      <c r="E852" t="s">
        <v>2381</v>
      </c>
      <c r="F852" t="s">
        <v>2382</v>
      </c>
      <c r="G852" t="s">
        <v>50</v>
      </c>
      <c r="H852" t="s">
        <v>449</v>
      </c>
      <c r="I852">
        <v>0</v>
      </c>
      <c r="K852" t="s">
        <v>31</v>
      </c>
      <c r="L852" t="s">
        <v>32</v>
      </c>
      <c r="M852" t="s">
        <v>2381</v>
      </c>
      <c r="N852" t="s">
        <v>2382</v>
      </c>
      <c r="P852" t="s">
        <v>33</v>
      </c>
      <c r="Q852" t="s">
        <v>34</v>
      </c>
      <c r="S852" t="s">
        <v>33</v>
      </c>
      <c r="T852" t="s">
        <v>34</v>
      </c>
      <c r="V852" t="s">
        <v>33</v>
      </c>
      <c r="W852" t="s">
        <v>34</v>
      </c>
      <c r="Y852" t="s">
        <v>33</v>
      </c>
      <c r="Z852" t="s">
        <v>34</v>
      </c>
      <c r="AA852" t="s">
        <v>35</v>
      </c>
      <c r="AB852" t="s">
        <v>36</v>
      </c>
      <c r="AC852">
        <v>17734290</v>
      </c>
      <c r="AD852" t="s">
        <v>37</v>
      </c>
      <c r="AE852" t="s">
        <v>2382</v>
      </c>
      <c r="AF852">
        <v>85671469</v>
      </c>
      <c r="AG852">
        <v>1298125</v>
      </c>
      <c r="AH852" t="s">
        <v>38</v>
      </c>
      <c r="AI852" t="s">
        <v>34</v>
      </c>
    </row>
    <row r="853" spans="1:35" x14ac:dyDescent="0.3">
      <c r="A853" s="1">
        <v>45308.698229166665</v>
      </c>
      <c r="B853">
        <v>8</v>
      </c>
      <c r="C853">
        <v>1</v>
      </c>
      <c r="D853" t="s">
        <v>26</v>
      </c>
      <c r="E853" t="s">
        <v>2383</v>
      </c>
      <c r="F853" t="s">
        <v>2384</v>
      </c>
      <c r="G853" t="s">
        <v>131</v>
      </c>
      <c r="H853" t="s">
        <v>1281</v>
      </c>
      <c r="I853">
        <v>0</v>
      </c>
      <c r="K853" t="s">
        <v>31</v>
      </c>
      <c r="L853" t="s">
        <v>32</v>
      </c>
      <c r="M853" t="s">
        <v>2383</v>
      </c>
      <c r="N853" t="s">
        <v>2384</v>
      </c>
      <c r="P853" t="s">
        <v>33</v>
      </c>
      <c r="Q853" t="s">
        <v>34</v>
      </c>
      <c r="S853" t="s">
        <v>33</v>
      </c>
      <c r="T853" t="s">
        <v>34</v>
      </c>
      <c r="V853" t="s">
        <v>33</v>
      </c>
      <c r="W853" t="s">
        <v>34</v>
      </c>
      <c r="Y853" t="s">
        <v>33</v>
      </c>
      <c r="Z853" t="s">
        <v>34</v>
      </c>
      <c r="AA853" t="s">
        <v>35</v>
      </c>
      <c r="AB853" t="s">
        <v>36</v>
      </c>
      <c r="AC853">
        <v>17746078</v>
      </c>
      <c r="AD853" t="s">
        <v>37</v>
      </c>
      <c r="AE853" t="s">
        <v>2384</v>
      </c>
      <c r="AF853">
        <v>85671469</v>
      </c>
      <c r="AG853">
        <v>1298126</v>
      </c>
      <c r="AH853" t="s">
        <v>38</v>
      </c>
      <c r="AI853" t="s">
        <v>34</v>
      </c>
    </row>
    <row r="854" spans="1:35" x14ac:dyDescent="0.3">
      <c r="A854" s="1">
        <v>45308.698321759257</v>
      </c>
      <c r="B854">
        <v>2</v>
      </c>
      <c r="C854">
        <v>2</v>
      </c>
      <c r="D854" t="s">
        <v>26</v>
      </c>
      <c r="E854" t="s">
        <v>2385</v>
      </c>
      <c r="F854" t="s">
        <v>2386</v>
      </c>
      <c r="G854" t="s">
        <v>90</v>
      </c>
      <c r="H854" t="s">
        <v>369</v>
      </c>
      <c r="I854">
        <v>0</v>
      </c>
      <c r="K854" t="s">
        <v>31</v>
      </c>
      <c r="L854" t="s">
        <v>32</v>
      </c>
      <c r="M854" t="s">
        <v>2385</v>
      </c>
      <c r="N854" t="s">
        <v>2386</v>
      </c>
      <c r="P854" t="s">
        <v>33</v>
      </c>
      <c r="Q854" t="s">
        <v>34</v>
      </c>
      <c r="S854" t="s">
        <v>33</v>
      </c>
      <c r="T854" t="s">
        <v>34</v>
      </c>
      <c r="V854" t="s">
        <v>33</v>
      </c>
      <c r="W854" t="s">
        <v>34</v>
      </c>
      <c r="Y854" t="s">
        <v>33</v>
      </c>
      <c r="Z854" t="s">
        <v>34</v>
      </c>
      <c r="AA854" t="s">
        <v>92</v>
      </c>
      <c r="AB854" t="s">
        <v>36</v>
      </c>
      <c r="AC854">
        <v>48807110</v>
      </c>
      <c r="AD854" t="s">
        <v>93</v>
      </c>
      <c r="AE854" t="s">
        <v>2386</v>
      </c>
      <c r="AF854">
        <v>9978044714</v>
      </c>
      <c r="AG854">
        <v>1298127</v>
      </c>
      <c r="AH854" t="s">
        <v>128</v>
      </c>
      <c r="AI854" t="s">
        <v>34</v>
      </c>
    </row>
    <row r="855" spans="1:35" x14ac:dyDescent="0.3">
      <c r="A855" s="1">
        <v>45308.699340277781</v>
      </c>
      <c r="B855">
        <v>3</v>
      </c>
      <c r="C855">
        <v>2</v>
      </c>
      <c r="D855" t="s">
        <v>26</v>
      </c>
      <c r="E855" t="s">
        <v>2387</v>
      </c>
      <c r="F855" t="s">
        <v>2388</v>
      </c>
      <c r="G855" t="s">
        <v>41</v>
      </c>
      <c r="H855">
        <f>---0--7713</f>
        <v>7713</v>
      </c>
      <c r="I855">
        <v>0</v>
      </c>
      <c r="J855" t="s">
        <v>42</v>
      </c>
      <c r="K855" t="s">
        <v>43</v>
      </c>
      <c r="L855" t="s">
        <v>44</v>
      </c>
      <c r="M855" t="s">
        <v>2387</v>
      </c>
      <c r="N855" t="s">
        <v>2388</v>
      </c>
      <c r="P855" t="s">
        <v>33</v>
      </c>
      <c r="Q855" t="s">
        <v>34</v>
      </c>
      <c r="S855" t="s">
        <v>33</v>
      </c>
      <c r="T855" t="s">
        <v>34</v>
      </c>
      <c r="V855" t="s">
        <v>33</v>
      </c>
      <c r="W855" t="s">
        <v>34</v>
      </c>
      <c r="Y855" t="s">
        <v>33</v>
      </c>
      <c r="Z855" t="s">
        <v>34</v>
      </c>
      <c r="AA855" t="s">
        <v>666</v>
      </c>
      <c r="AB855" t="s">
        <v>36</v>
      </c>
      <c r="AC855">
        <v>17759402</v>
      </c>
      <c r="AD855" t="s">
        <v>138</v>
      </c>
      <c r="AE855" t="s">
        <v>2388</v>
      </c>
      <c r="AF855">
        <v>85671469</v>
      </c>
      <c r="AG855">
        <v>1298128</v>
      </c>
      <c r="AH855" t="s">
        <v>38</v>
      </c>
      <c r="AI855" t="s">
        <v>34</v>
      </c>
    </row>
    <row r="856" spans="1:35" x14ac:dyDescent="0.3">
      <c r="A856" s="1">
        <v>45308.700358796297</v>
      </c>
      <c r="B856">
        <v>8</v>
      </c>
      <c r="C856">
        <v>1</v>
      </c>
      <c r="D856" t="s">
        <v>26</v>
      </c>
      <c r="E856" t="s">
        <v>2389</v>
      </c>
      <c r="F856" t="s">
        <v>2390</v>
      </c>
      <c r="G856" t="s">
        <v>41</v>
      </c>
      <c r="H856">
        <f>---0--1294</f>
        <v>1294</v>
      </c>
      <c r="I856">
        <v>0</v>
      </c>
      <c r="J856" t="s">
        <v>42</v>
      </c>
      <c r="K856" t="s">
        <v>43</v>
      </c>
      <c r="L856" t="s">
        <v>44</v>
      </c>
      <c r="M856" t="s">
        <v>2389</v>
      </c>
      <c r="N856" t="s">
        <v>2390</v>
      </c>
      <c r="P856" t="s">
        <v>33</v>
      </c>
      <c r="Q856" t="s">
        <v>34</v>
      </c>
      <c r="S856" t="s">
        <v>33</v>
      </c>
      <c r="T856" t="s">
        <v>34</v>
      </c>
      <c r="V856" t="s">
        <v>33</v>
      </c>
      <c r="W856" t="s">
        <v>34</v>
      </c>
      <c r="Y856" t="s">
        <v>33</v>
      </c>
      <c r="Z856" t="s">
        <v>34</v>
      </c>
      <c r="AA856" t="s">
        <v>2391</v>
      </c>
      <c r="AB856" t="s">
        <v>36</v>
      </c>
      <c r="AC856">
        <v>17784090</v>
      </c>
      <c r="AD856" t="s">
        <v>949</v>
      </c>
      <c r="AE856" t="s">
        <v>2390</v>
      </c>
      <c r="AF856">
        <v>85671469</v>
      </c>
      <c r="AG856">
        <v>1298129</v>
      </c>
      <c r="AH856" t="s">
        <v>38</v>
      </c>
      <c r="AI856" t="s">
        <v>34</v>
      </c>
    </row>
    <row r="857" spans="1:35" x14ac:dyDescent="0.3">
      <c r="A857" s="1">
        <v>45308.70140046296</v>
      </c>
      <c r="B857">
        <v>7</v>
      </c>
      <c r="C857">
        <v>1</v>
      </c>
      <c r="D857" t="s">
        <v>26</v>
      </c>
      <c r="E857" t="s">
        <v>2392</v>
      </c>
      <c r="F857" t="s">
        <v>2393</v>
      </c>
      <c r="G857" t="s">
        <v>41</v>
      </c>
      <c r="H857">
        <f>---0--408</f>
        <v>408</v>
      </c>
      <c r="I857">
        <v>0</v>
      </c>
      <c r="J857" t="s">
        <v>42</v>
      </c>
      <c r="K857" t="s">
        <v>43</v>
      </c>
      <c r="L857" t="s">
        <v>44</v>
      </c>
      <c r="M857" t="s">
        <v>2392</v>
      </c>
      <c r="N857" t="s">
        <v>2393</v>
      </c>
      <c r="P857" t="s">
        <v>33</v>
      </c>
      <c r="Q857" t="s">
        <v>34</v>
      </c>
      <c r="S857" t="s">
        <v>33</v>
      </c>
      <c r="T857" t="s">
        <v>34</v>
      </c>
      <c r="V857" t="s">
        <v>33</v>
      </c>
      <c r="W857" t="s">
        <v>34</v>
      </c>
      <c r="Y857" t="s">
        <v>33</v>
      </c>
      <c r="Z857" t="s">
        <v>34</v>
      </c>
      <c r="AA857" t="s">
        <v>2062</v>
      </c>
      <c r="AB857" t="s">
        <v>36</v>
      </c>
      <c r="AC857">
        <v>17802882</v>
      </c>
      <c r="AD857" t="s">
        <v>979</v>
      </c>
      <c r="AE857" t="s">
        <v>2393</v>
      </c>
      <c r="AF857">
        <v>85671469</v>
      </c>
      <c r="AG857">
        <v>1298130</v>
      </c>
      <c r="AH857" t="s">
        <v>38</v>
      </c>
      <c r="AI857" t="s">
        <v>34</v>
      </c>
    </row>
    <row r="858" spans="1:35" x14ac:dyDescent="0.3">
      <c r="A858" s="1">
        <v>45308.702569444446</v>
      </c>
      <c r="B858">
        <v>5</v>
      </c>
      <c r="C858">
        <v>2</v>
      </c>
      <c r="D858" t="s">
        <v>26</v>
      </c>
      <c r="E858" t="s">
        <v>2394</v>
      </c>
      <c r="F858" t="s">
        <v>2395</v>
      </c>
      <c r="G858" t="s">
        <v>41</v>
      </c>
      <c r="H858">
        <f>---0--2213</f>
        <v>2213</v>
      </c>
      <c r="I858">
        <v>0</v>
      </c>
      <c r="J858" t="s">
        <v>42</v>
      </c>
      <c r="K858" t="s">
        <v>43</v>
      </c>
      <c r="L858" t="s">
        <v>44</v>
      </c>
      <c r="M858" t="s">
        <v>2394</v>
      </c>
      <c r="N858" t="s">
        <v>2395</v>
      </c>
      <c r="P858" t="s">
        <v>33</v>
      </c>
      <c r="Q858" t="s">
        <v>34</v>
      </c>
      <c r="S858" t="s">
        <v>33</v>
      </c>
      <c r="T858" t="s">
        <v>34</v>
      </c>
      <c r="V858" t="s">
        <v>33</v>
      </c>
      <c r="W858" t="s">
        <v>34</v>
      </c>
      <c r="Y858" t="s">
        <v>33</v>
      </c>
      <c r="Z858" t="s">
        <v>34</v>
      </c>
      <c r="AA858" t="s">
        <v>2396</v>
      </c>
      <c r="AB858" t="s">
        <v>36</v>
      </c>
      <c r="AC858">
        <v>23712704</v>
      </c>
      <c r="AD858" t="s">
        <v>1021</v>
      </c>
      <c r="AE858" t="s">
        <v>2395</v>
      </c>
      <c r="AF858">
        <v>978632586</v>
      </c>
      <c r="AG858">
        <v>1298131</v>
      </c>
      <c r="AH858" t="s">
        <v>38</v>
      </c>
      <c r="AI858" t="s">
        <v>34</v>
      </c>
    </row>
    <row r="859" spans="1:35" x14ac:dyDescent="0.3">
      <c r="A859" s="1">
        <v>45308.70480324074</v>
      </c>
      <c r="B859">
        <v>5</v>
      </c>
      <c r="C859">
        <v>2</v>
      </c>
      <c r="D859" t="s">
        <v>26</v>
      </c>
      <c r="E859" t="s">
        <v>2397</v>
      </c>
      <c r="F859" t="s">
        <v>2398</v>
      </c>
      <c r="G859" t="s">
        <v>131</v>
      </c>
      <c r="H859" t="s">
        <v>446</v>
      </c>
      <c r="I859">
        <v>0</v>
      </c>
      <c r="K859" t="s">
        <v>31</v>
      </c>
      <c r="L859" t="s">
        <v>32</v>
      </c>
      <c r="M859" t="s">
        <v>2397</v>
      </c>
      <c r="N859" t="s">
        <v>2398</v>
      </c>
      <c r="P859" t="s">
        <v>33</v>
      </c>
      <c r="Q859" t="s">
        <v>34</v>
      </c>
      <c r="S859" t="s">
        <v>33</v>
      </c>
      <c r="T859" t="s">
        <v>34</v>
      </c>
      <c r="V859" t="s">
        <v>33</v>
      </c>
      <c r="W859" t="s">
        <v>34</v>
      </c>
      <c r="Y859" t="s">
        <v>33</v>
      </c>
      <c r="Z859" t="s">
        <v>34</v>
      </c>
      <c r="AA859" t="s">
        <v>35</v>
      </c>
      <c r="AB859" t="s">
        <v>36</v>
      </c>
      <c r="AC859">
        <v>17854459</v>
      </c>
      <c r="AD859" t="s">
        <v>37</v>
      </c>
      <c r="AE859" t="s">
        <v>2398</v>
      </c>
      <c r="AF859">
        <v>85671469</v>
      </c>
      <c r="AG859">
        <v>1298132</v>
      </c>
      <c r="AH859" t="s">
        <v>38</v>
      </c>
      <c r="AI859" t="s">
        <v>34</v>
      </c>
    </row>
    <row r="860" spans="1:35" x14ac:dyDescent="0.3">
      <c r="A860" s="1">
        <v>45308.705405092594</v>
      </c>
      <c r="B860">
        <v>6</v>
      </c>
      <c r="C860">
        <v>2</v>
      </c>
      <c r="D860" t="s">
        <v>26</v>
      </c>
      <c r="E860" t="s">
        <v>2399</v>
      </c>
      <c r="F860" t="s">
        <v>2400</v>
      </c>
      <c r="G860" t="s">
        <v>90</v>
      </c>
      <c r="H860" t="s">
        <v>1257</v>
      </c>
      <c r="I860">
        <v>0</v>
      </c>
      <c r="K860" t="s">
        <v>31</v>
      </c>
      <c r="L860" t="s">
        <v>32</v>
      </c>
      <c r="M860" t="s">
        <v>2399</v>
      </c>
      <c r="N860" t="s">
        <v>2400</v>
      </c>
      <c r="P860" t="s">
        <v>33</v>
      </c>
      <c r="Q860" t="s">
        <v>34</v>
      </c>
      <c r="S860" t="s">
        <v>33</v>
      </c>
      <c r="T860" t="s">
        <v>34</v>
      </c>
      <c r="V860" t="s">
        <v>33</v>
      </c>
      <c r="W860" t="s">
        <v>34</v>
      </c>
      <c r="Y860" t="s">
        <v>33</v>
      </c>
      <c r="Z860" t="s">
        <v>34</v>
      </c>
      <c r="AA860" t="s">
        <v>92</v>
      </c>
      <c r="AB860" t="s">
        <v>36</v>
      </c>
      <c r="AC860">
        <v>20620125</v>
      </c>
      <c r="AD860" t="s">
        <v>93</v>
      </c>
      <c r="AE860" t="s">
        <v>2400</v>
      </c>
      <c r="AF860">
        <v>9978044714</v>
      </c>
      <c r="AG860">
        <v>1298133</v>
      </c>
      <c r="AH860" t="s">
        <v>972</v>
      </c>
      <c r="AI860" t="s">
        <v>34</v>
      </c>
    </row>
    <row r="861" spans="1:35" x14ac:dyDescent="0.3">
      <c r="A861" s="1">
        <v>45308.70616898148</v>
      </c>
      <c r="B861">
        <v>7</v>
      </c>
      <c r="C861">
        <v>1</v>
      </c>
      <c r="D861" t="s">
        <v>26</v>
      </c>
      <c r="E861" t="s">
        <v>2401</v>
      </c>
      <c r="F861" t="s">
        <v>2402</v>
      </c>
      <c r="G861" t="s">
        <v>41</v>
      </c>
      <c r="H861">
        <f>---0--9347</f>
        <v>9347</v>
      </c>
      <c r="I861">
        <v>0</v>
      </c>
      <c r="J861" t="s">
        <v>42</v>
      </c>
      <c r="K861" t="s">
        <v>43</v>
      </c>
      <c r="L861" t="s">
        <v>44</v>
      </c>
      <c r="M861" t="s">
        <v>2401</v>
      </c>
      <c r="N861" t="s">
        <v>2402</v>
      </c>
      <c r="P861" t="s">
        <v>33</v>
      </c>
      <c r="Q861" t="s">
        <v>34</v>
      </c>
      <c r="S861" t="s">
        <v>33</v>
      </c>
      <c r="T861" t="s">
        <v>34</v>
      </c>
      <c r="V861" t="s">
        <v>33</v>
      </c>
      <c r="W861" t="s">
        <v>34</v>
      </c>
      <c r="Y861" t="s">
        <v>33</v>
      </c>
      <c r="Z861" t="s">
        <v>34</v>
      </c>
      <c r="AA861" t="s">
        <v>707</v>
      </c>
      <c r="AB861" t="s">
        <v>36</v>
      </c>
      <c r="AC861">
        <v>30027908</v>
      </c>
      <c r="AD861" t="s">
        <v>652</v>
      </c>
      <c r="AE861" t="s">
        <v>2402</v>
      </c>
      <c r="AF861">
        <v>76598102</v>
      </c>
      <c r="AG861">
        <v>1298134</v>
      </c>
      <c r="AH861" t="s">
        <v>38</v>
      </c>
      <c r="AI861" t="s">
        <v>34</v>
      </c>
    </row>
    <row r="862" spans="1:35" x14ac:dyDescent="0.3">
      <c r="A862" s="1">
        <v>45308.70758101852</v>
      </c>
      <c r="B862">
        <v>3</v>
      </c>
      <c r="C862">
        <v>2</v>
      </c>
      <c r="D862" t="s">
        <v>26</v>
      </c>
      <c r="E862" t="s">
        <v>2403</v>
      </c>
      <c r="F862" t="s">
        <v>2404</v>
      </c>
      <c r="G862" t="s">
        <v>41</v>
      </c>
      <c r="H862">
        <f>---0--517</f>
        <v>517</v>
      </c>
      <c r="I862">
        <v>0</v>
      </c>
      <c r="J862" t="s">
        <v>42</v>
      </c>
      <c r="K862" t="s">
        <v>43</v>
      </c>
      <c r="L862" t="s">
        <v>44</v>
      </c>
      <c r="M862" t="s">
        <v>2403</v>
      </c>
      <c r="N862" t="s">
        <v>2404</v>
      </c>
      <c r="P862" t="s">
        <v>33</v>
      </c>
      <c r="Q862" t="s">
        <v>34</v>
      </c>
      <c r="S862" t="s">
        <v>33</v>
      </c>
      <c r="T862" t="s">
        <v>34</v>
      </c>
      <c r="V862" t="s">
        <v>33</v>
      </c>
      <c r="W862" t="s">
        <v>34</v>
      </c>
      <c r="Y862" t="s">
        <v>33</v>
      </c>
      <c r="Z862" t="s">
        <v>34</v>
      </c>
      <c r="AA862" t="s">
        <v>2405</v>
      </c>
      <c r="AB862" t="s">
        <v>36</v>
      </c>
      <c r="AC862">
        <v>254098</v>
      </c>
      <c r="AD862" t="s">
        <v>2406</v>
      </c>
      <c r="AE862" t="s">
        <v>2404</v>
      </c>
      <c r="AF862">
        <v>870021815</v>
      </c>
      <c r="AG862">
        <v>1298135</v>
      </c>
      <c r="AH862" t="s">
        <v>38</v>
      </c>
      <c r="AI862" t="s">
        <v>34</v>
      </c>
    </row>
    <row r="863" spans="1:35" x14ac:dyDescent="0.3">
      <c r="A863" s="1">
        <v>45308.711215277777</v>
      </c>
      <c r="B863">
        <v>7</v>
      </c>
      <c r="C863">
        <v>1</v>
      </c>
      <c r="D863" t="s">
        <v>26</v>
      </c>
      <c r="E863" t="s">
        <v>2407</v>
      </c>
      <c r="F863" t="s">
        <v>2408</v>
      </c>
      <c r="G863" t="s">
        <v>41</v>
      </c>
      <c r="H863">
        <f>---0--7152</f>
        <v>7152</v>
      </c>
      <c r="I863">
        <v>0</v>
      </c>
      <c r="J863" t="s">
        <v>42</v>
      </c>
      <c r="K863" t="s">
        <v>43</v>
      </c>
      <c r="L863" t="s">
        <v>44</v>
      </c>
      <c r="M863" t="s">
        <v>2407</v>
      </c>
      <c r="N863" t="s">
        <v>2408</v>
      </c>
      <c r="P863" t="s">
        <v>33</v>
      </c>
      <c r="Q863" t="s">
        <v>34</v>
      </c>
      <c r="S863" t="s">
        <v>33</v>
      </c>
      <c r="T863" t="s">
        <v>34</v>
      </c>
      <c r="V863" t="s">
        <v>33</v>
      </c>
      <c r="W863" t="s">
        <v>34</v>
      </c>
      <c r="Y863" t="s">
        <v>33</v>
      </c>
      <c r="Z863" t="s">
        <v>34</v>
      </c>
      <c r="AA863" t="s">
        <v>703</v>
      </c>
      <c r="AB863" t="s">
        <v>36</v>
      </c>
      <c r="AC863">
        <v>74675918</v>
      </c>
      <c r="AD863" t="s">
        <v>108</v>
      </c>
      <c r="AE863" t="s">
        <v>2408</v>
      </c>
      <c r="AF863">
        <v>795990586</v>
      </c>
      <c r="AG863">
        <v>1298136</v>
      </c>
      <c r="AH863" t="s">
        <v>1103</v>
      </c>
      <c r="AI863" t="s">
        <v>34</v>
      </c>
    </row>
    <row r="864" spans="1:35" x14ac:dyDescent="0.3">
      <c r="A864" s="1">
        <v>45308.717453703706</v>
      </c>
      <c r="B864">
        <v>7</v>
      </c>
      <c r="C864">
        <v>1</v>
      </c>
      <c r="D864" t="s">
        <v>26</v>
      </c>
      <c r="E864" t="s">
        <v>2409</v>
      </c>
      <c r="F864" t="s">
        <v>2410</v>
      </c>
      <c r="G864" t="s">
        <v>41</v>
      </c>
      <c r="H864">
        <f>---0--4863</f>
        <v>4863</v>
      </c>
      <c r="I864">
        <v>0</v>
      </c>
      <c r="J864" t="s">
        <v>42</v>
      </c>
      <c r="K864" t="s">
        <v>43</v>
      </c>
      <c r="L864" t="s">
        <v>44</v>
      </c>
      <c r="M864" t="s">
        <v>2409</v>
      </c>
      <c r="N864" t="s">
        <v>2410</v>
      </c>
      <c r="P864" t="s">
        <v>33</v>
      </c>
      <c r="Q864" t="s">
        <v>34</v>
      </c>
      <c r="S864" t="s">
        <v>33</v>
      </c>
      <c r="T864" t="s">
        <v>34</v>
      </c>
      <c r="V864" t="s">
        <v>33</v>
      </c>
      <c r="W864" t="s">
        <v>34</v>
      </c>
      <c r="Y864" t="s">
        <v>33</v>
      </c>
      <c r="Z864" t="s">
        <v>34</v>
      </c>
      <c r="AA864" t="s">
        <v>948</v>
      </c>
      <c r="AB864" t="s">
        <v>36</v>
      </c>
      <c r="AC864">
        <v>18073051</v>
      </c>
      <c r="AD864" t="s">
        <v>949</v>
      </c>
      <c r="AE864" t="s">
        <v>2410</v>
      </c>
      <c r="AF864">
        <v>85671469</v>
      </c>
      <c r="AG864">
        <v>1298137</v>
      </c>
      <c r="AH864" t="s">
        <v>2411</v>
      </c>
      <c r="AI864" t="s">
        <v>34</v>
      </c>
    </row>
    <row r="865" spans="1:35" x14ac:dyDescent="0.3">
      <c r="A865" s="1">
        <v>45308.717939814815</v>
      </c>
      <c r="B865">
        <v>8</v>
      </c>
      <c r="C865">
        <v>1</v>
      </c>
      <c r="D865" t="s">
        <v>26</v>
      </c>
      <c r="E865" t="s">
        <v>2412</v>
      </c>
      <c r="F865" t="s">
        <v>2413</v>
      </c>
      <c r="G865" t="s">
        <v>29</v>
      </c>
      <c r="H865" t="s">
        <v>54</v>
      </c>
      <c r="I865">
        <v>0</v>
      </c>
      <c r="K865" t="s">
        <v>31</v>
      </c>
      <c r="L865" t="s">
        <v>32</v>
      </c>
      <c r="M865" t="s">
        <v>2412</v>
      </c>
      <c r="N865" t="s">
        <v>2413</v>
      </c>
      <c r="P865" t="s">
        <v>33</v>
      </c>
      <c r="Q865" t="s">
        <v>34</v>
      </c>
      <c r="S865" t="s">
        <v>33</v>
      </c>
      <c r="T865" t="s">
        <v>34</v>
      </c>
      <c r="V865" t="s">
        <v>33</v>
      </c>
      <c r="W865" t="s">
        <v>34</v>
      </c>
      <c r="Y865" t="s">
        <v>33</v>
      </c>
      <c r="Z865" t="s">
        <v>34</v>
      </c>
      <c r="AA865" t="s">
        <v>35</v>
      </c>
      <c r="AB865" t="s">
        <v>36</v>
      </c>
      <c r="AC865">
        <v>18086914</v>
      </c>
      <c r="AD865" t="s">
        <v>37</v>
      </c>
      <c r="AE865" t="s">
        <v>2413</v>
      </c>
      <c r="AF865">
        <v>85671469</v>
      </c>
      <c r="AG865">
        <v>1298138</v>
      </c>
      <c r="AH865" t="s">
        <v>38</v>
      </c>
      <c r="AI865" t="s">
        <v>34</v>
      </c>
    </row>
    <row r="866" spans="1:35" x14ac:dyDescent="0.3">
      <c r="A866" s="1">
        <v>45308.721747685187</v>
      </c>
      <c r="B866">
        <v>8</v>
      </c>
      <c r="C866">
        <v>1</v>
      </c>
      <c r="D866" t="s">
        <v>26</v>
      </c>
      <c r="E866" t="s">
        <v>2414</v>
      </c>
      <c r="F866" t="s">
        <v>2415</v>
      </c>
      <c r="G866" t="s">
        <v>90</v>
      </c>
      <c r="H866" t="s">
        <v>578</v>
      </c>
      <c r="I866">
        <v>0</v>
      </c>
      <c r="K866" t="s">
        <v>31</v>
      </c>
      <c r="L866" t="s">
        <v>32</v>
      </c>
      <c r="M866" t="s">
        <v>2414</v>
      </c>
      <c r="N866" t="s">
        <v>2415</v>
      </c>
      <c r="P866" t="s">
        <v>33</v>
      </c>
      <c r="Q866" t="s">
        <v>34</v>
      </c>
      <c r="S866" t="s">
        <v>33</v>
      </c>
      <c r="T866" t="s">
        <v>34</v>
      </c>
      <c r="V866" t="s">
        <v>33</v>
      </c>
      <c r="W866" t="s">
        <v>34</v>
      </c>
      <c r="Y866" t="s">
        <v>33</v>
      </c>
      <c r="Z866" t="s">
        <v>34</v>
      </c>
      <c r="AA866" t="s">
        <v>92</v>
      </c>
      <c r="AB866" t="s">
        <v>36</v>
      </c>
      <c r="AC866">
        <v>63130332</v>
      </c>
      <c r="AD866" t="s">
        <v>93</v>
      </c>
      <c r="AE866" t="s">
        <v>2415</v>
      </c>
      <c r="AF866">
        <v>9978044714</v>
      </c>
      <c r="AG866">
        <v>1298139</v>
      </c>
      <c r="AH866" t="s">
        <v>1099</v>
      </c>
      <c r="AI866" t="s">
        <v>34</v>
      </c>
    </row>
    <row r="867" spans="1:35" x14ac:dyDescent="0.3">
      <c r="A867" s="1">
        <v>45308.723333333335</v>
      </c>
      <c r="B867">
        <v>7</v>
      </c>
      <c r="C867">
        <v>1</v>
      </c>
      <c r="D867" t="s">
        <v>26</v>
      </c>
      <c r="E867" t="s">
        <v>2416</v>
      </c>
      <c r="F867" t="s">
        <v>2417</v>
      </c>
      <c r="G867" t="s">
        <v>41</v>
      </c>
      <c r="H867">
        <f>---0--8139</f>
        <v>8139</v>
      </c>
      <c r="I867">
        <v>0</v>
      </c>
      <c r="J867" t="s">
        <v>42</v>
      </c>
      <c r="K867" t="s">
        <v>43</v>
      </c>
      <c r="L867" t="s">
        <v>44</v>
      </c>
      <c r="M867" t="s">
        <v>2416</v>
      </c>
      <c r="N867" t="s">
        <v>2417</v>
      </c>
      <c r="P867" t="s">
        <v>33</v>
      </c>
      <c r="Q867" t="s">
        <v>34</v>
      </c>
      <c r="S867" t="s">
        <v>33</v>
      </c>
      <c r="T867" t="s">
        <v>34</v>
      </c>
      <c r="V867" t="s">
        <v>33</v>
      </c>
      <c r="W867" t="s">
        <v>34</v>
      </c>
      <c r="Y867" t="s">
        <v>33</v>
      </c>
      <c r="Z867" t="s">
        <v>34</v>
      </c>
      <c r="AA867" t="s">
        <v>1955</v>
      </c>
      <c r="AB867" t="s">
        <v>36</v>
      </c>
      <c r="AC867">
        <v>74849808</v>
      </c>
      <c r="AD867" t="s">
        <v>108</v>
      </c>
      <c r="AE867" t="s">
        <v>2417</v>
      </c>
      <c r="AF867">
        <v>795990586</v>
      </c>
      <c r="AG867">
        <v>1298140</v>
      </c>
      <c r="AH867" t="s">
        <v>38</v>
      </c>
      <c r="AI867" t="s">
        <v>34</v>
      </c>
    </row>
    <row r="868" spans="1:35" x14ac:dyDescent="0.3">
      <c r="A868" s="1">
        <v>45308.726701388892</v>
      </c>
      <c r="B868">
        <v>8</v>
      </c>
      <c r="C868">
        <v>1</v>
      </c>
      <c r="D868" t="s">
        <v>26</v>
      </c>
      <c r="E868" t="s">
        <v>2418</v>
      </c>
      <c r="F868" t="s">
        <v>2419</v>
      </c>
      <c r="G868" t="s">
        <v>41</v>
      </c>
      <c r="H868">
        <f>---0--5185</f>
        <v>5185</v>
      </c>
      <c r="I868">
        <v>0</v>
      </c>
      <c r="J868" t="s">
        <v>42</v>
      </c>
      <c r="K868" t="s">
        <v>43</v>
      </c>
      <c r="L868" t="s">
        <v>44</v>
      </c>
      <c r="M868" t="s">
        <v>2418</v>
      </c>
      <c r="N868" t="s">
        <v>2419</v>
      </c>
      <c r="P868" t="s">
        <v>33</v>
      </c>
      <c r="Q868" t="s">
        <v>34</v>
      </c>
      <c r="S868" t="s">
        <v>33</v>
      </c>
      <c r="T868" t="s">
        <v>34</v>
      </c>
      <c r="V868" t="s">
        <v>33</v>
      </c>
      <c r="W868" t="s">
        <v>34</v>
      </c>
      <c r="Y868" t="s">
        <v>33</v>
      </c>
      <c r="Z868" t="s">
        <v>34</v>
      </c>
      <c r="AA868" t="s">
        <v>1971</v>
      </c>
      <c r="AB868" t="s">
        <v>36</v>
      </c>
      <c r="AC868">
        <v>922695</v>
      </c>
      <c r="AD868" t="s">
        <v>932</v>
      </c>
      <c r="AE868" t="s">
        <v>2419</v>
      </c>
      <c r="AF868">
        <v>870021815</v>
      </c>
      <c r="AG868">
        <v>1298141</v>
      </c>
      <c r="AH868" t="s">
        <v>38</v>
      </c>
      <c r="AI868" t="s">
        <v>34</v>
      </c>
    </row>
    <row r="869" spans="1:35" x14ac:dyDescent="0.3">
      <c r="A869" s="1">
        <v>45308.727731481478</v>
      </c>
      <c r="B869">
        <v>5</v>
      </c>
      <c r="C869">
        <v>2</v>
      </c>
      <c r="D869" t="s">
        <v>26</v>
      </c>
      <c r="E869" t="s">
        <v>2420</v>
      </c>
      <c r="F869" t="s">
        <v>2421</v>
      </c>
      <c r="G869" t="s">
        <v>50</v>
      </c>
      <c r="H869" t="s">
        <v>556</v>
      </c>
      <c r="I869">
        <v>0</v>
      </c>
      <c r="K869" t="s">
        <v>31</v>
      </c>
      <c r="L869" t="s">
        <v>32</v>
      </c>
      <c r="M869" t="s">
        <v>2420</v>
      </c>
      <c r="N869" t="s">
        <v>2421</v>
      </c>
      <c r="P869" t="s">
        <v>33</v>
      </c>
      <c r="Q869" t="s">
        <v>34</v>
      </c>
      <c r="S869" t="s">
        <v>33</v>
      </c>
      <c r="T869" t="s">
        <v>34</v>
      </c>
      <c r="V869" t="s">
        <v>33</v>
      </c>
      <c r="W869" t="s">
        <v>34</v>
      </c>
      <c r="Y869" t="s">
        <v>33</v>
      </c>
      <c r="Z869" t="s">
        <v>34</v>
      </c>
      <c r="AA869" t="s">
        <v>35</v>
      </c>
      <c r="AB869" t="s">
        <v>36</v>
      </c>
      <c r="AC869">
        <v>18255338</v>
      </c>
      <c r="AD869" t="s">
        <v>37</v>
      </c>
      <c r="AE869" t="s">
        <v>2421</v>
      </c>
      <c r="AF869">
        <v>85671469</v>
      </c>
      <c r="AG869">
        <v>1298142</v>
      </c>
      <c r="AH869" t="s">
        <v>38</v>
      </c>
      <c r="AI869" t="s">
        <v>34</v>
      </c>
    </row>
    <row r="870" spans="1:35" x14ac:dyDescent="0.3">
      <c r="A870" s="1">
        <v>45308.729756944442</v>
      </c>
      <c r="B870">
        <v>8</v>
      </c>
      <c r="C870">
        <v>1</v>
      </c>
      <c r="D870" t="s">
        <v>26</v>
      </c>
      <c r="E870" t="s">
        <v>2422</v>
      </c>
      <c r="F870" t="s">
        <v>2423</v>
      </c>
      <c r="G870" t="s">
        <v>90</v>
      </c>
      <c r="H870" t="s">
        <v>2424</v>
      </c>
      <c r="I870">
        <v>0</v>
      </c>
      <c r="K870" t="s">
        <v>31</v>
      </c>
      <c r="L870" t="s">
        <v>32</v>
      </c>
      <c r="M870" t="s">
        <v>2422</v>
      </c>
      <c r="N870" t="s">
        <v>2423</v>
      </c>
      <c r="P870" t="s">
        <v>33</v>
      </c>
      <c r="Q870" t="s">
        <v>34</v>
      </c>
      <c r="S870" t="s">
        <v>33</v>
      </c>
      <c r="T870" t="s">
        <v>34</v>
      </c>
      <c r="V870" t="s">
        <v>33</v>
      </c>
      <c r="W870" t="s">
        <v>34</v>
      </c>
      <c r="Y870" t="s">
        <v>33</v>
      </c>
      <c r="Z870" t="s">
        <v>34</v>
      </c>
      <c r="AA870" t="s">
        <v>92</v>
      </c>
      <c r="AB870" t="s">
        <v>36</v>
      </c>
      <c r="AC870">
        <v>57279666</v>
      </c>
      <c r="AD870" t="s">
        <v>93</v>
      </c>
      <c r="AE870" t="s">
        <v>2423</v>
      </c>
      <c r="AF870">
        <v>9978044714</v>
      </c>
      <c r="AG870">
        <v>1298143</v>
      </c>
      <c r="AH870" t="s">
        <v>293</v>
      </c>
      <c r="AI870" t="s">
        <v>34</v>
      </c>
    </row>
    <row r="871" spans="1:35" x14ac:dyDescent="0.3">
      <c r="A871" s="1">
        <v>45308.729861111111</v>
      </c>
      <c r="B871">
        <v>7</v>
      </c>
      <c r="C871">
        <v>1</v>
      </c>
      <c r="D871" t="s">
        <v>26</v>
      </c>
      <c r="E871" t="s">
        <v>729</v>
      </c>
      <c r="F871" t="s">
        <v>730</v>
      </c>
      <c r="G871" t="s">
        <v>41</v>
      </c>
      <c r="H871">
        <f>---0--2386</f>
        <v>2386</v>
      </c>
      <c r="I871">
        <v>0</v>
      </c>
      <c r="J871" t="s">
        <v>42</v>
      </c>
      <c r="K871" t="s">
        <v>43</v>
      </c>
      <c r="L871" t="s">
        <v>202</v>
      </c>
      <c r="M871" t="s">
        <v>729</v>
      </c>
      <c r="N871" t="s">
        <v>730</v>
      </c>
      <c r="P871" t="s">
        <v>33</v>
      </c>
      <c r="Q871" t="s">
        <v>34</v>
      </c>
      <c r="S871" t="s">
        <v>33</v>
      </c>
      <c r="T871" t="s">
        <v>34</v>
      </c>
      <c r="V871" t="s">
        <v>33</v>
      </c>
      <c r="W871" t="s">
        <v>34</v>
      </c>
      <c r="Y871" t="s">
        <v>33</v>
      </c>
      <c r="Z871" t="s">
        <v>34</v>
      </c>
      <c r="AB871" t="s">
        <v>36</v>
      </c>
      <c r="AE871" t="s">
        <v>34</v>
      </c>
      <c r="AG871">
        <v>1298144</v>
      </c>
      <c r="AH871" t="s">
        <v>38</v>
      </c>
      <c r="AI871" t="s">
        <v>34</v>
      </c>
    </row>
    <row r="872" spans="1:35" x14ac:dyDescent="0.3">
      <c r="A872" s="1">
        <v>45308.731053240743</v>
      </c>
      <c r="B872">
        <v>4</v>
      </c>
      <c r="C872">
        <v>2</v>
      </c>
      <c r="D872" t="s">
        <v>26</v>
      </c>
      <c r="E872" t="s">
        <v>2425</v>
      </c>
      <c r="F872" t="s">
        <v>2426</v>
      </c>
      <c r="G872" t="s">
        <v>50</v>
      </c>
      <c r="H872" t="s">
        <v>1146</v>
      </c>
      <c r="I872">
        <v>0</v>
      </c>
      <c r="K872" t="s">
        <v>31</v>
      </c>
      <c r="L872" t="s">
        <v>32</v>
      </c>
      <c r="M872" t="s">
        <v>2425</v>
      </c>
      <c r="N872" t="s">
        <v>2426</v>
      </c>
      <c r="P872" t="s">
        <v>33</v>
      </c>
      <c r="Q872" t="s">
        <v>34</v>
      </c>
      <c r="S872" t="s">
        <v>33</v>
      </c>
      <c r="T872" t="s">
        <v>34</v>
      </c>
      <c r="V872" t="s">
        <v>33</v>
      </c>
      <c r="W872" t="s">
        <v>34</v>
      </c>
      <c r="Y872" t="s">
        <v>33</v>
      </c>
      <c r="Z872" t="s">
        <v>34</v>
      </c>
      <c r="AA872" t="s">
        <v>35</v>
      </c>
      <c r="AB872" t="s">
        <v>36</v>
      </c>
      <c r="AC872">
        <v>18321062</v>
      </c>
      <c r="AD872" t="s">
        <v>37</v>
      </c>
      <c r="AE872" t="s">
        <v>2426</v>
      </c>
      <c r="AF872">
        <v>85671469</v>
      </c>
      <c r="AG872">
        <v>1298145</v>
      </c>
      <c r="AH872" t="s">
        <v>38</v>
      </c>
      <c r="AI872" t="s">
        <v>34</v>
      </c>
    </row>
    <row r="873" spans="1:35" x14ac:dyDescent="0.3">
      <c r="A873" s="1">
        <v>45308.731203703705</v>
      </c>
      <c r="B873">
        <v>2</v>
      </c>
      <c r="C873">
        <v>2</v>
      </c>
      <c r="D873" t="s">
        <v>26</v>
      </c>
      <c r="E873" t="s">
        <v>729</v>
      </c>
      <c r="F873" t="s">
        <v>730</v>
      </c>
      <c r="G873" t="s">
        <v>41</v>
      </c>
      <c r="H873">
        <f>---0--2105</f>
        <v>2105</v>
      </c>
      <c r="I873">
        <v>0</v>
      </c>
      <c r="J873" t="s">
        <v>42</v>
      </c>
      <c r="K873" t="s">
        <v>43</v>
      </c>
      <c r="L873" t="s">
        <v>44</v>
      </c>
      <c r="M873" t="s">
        <v>729</v>
      </c>
      <c r="N873" t="s">
        <v>730</v>
      </c>
      <c r="P873" t="s">
        <v>33</v>
      </c>
      <c r="Q873" t="s">
        <v>34</v>
      </c>
      <c r="S873" t="s">
        <v>33</v>
      </c>
      <c r="T873" t="s">
        <v>34</v>
      </c>
      <c r="V873" t="s">
        <v>33</v>
      </c>
      <c r="W873" t="s">
        <v>34</v>
      </c>
      <c r="Y873" t="s">
        <v>33</v>
      </c>
      <c r="Z873" t="s">
        <v>34</v>
      </c>
      <c r="AA873" t="s">
        <v>137</v>
      </c>
      <c r="AB873" t="s">
        <v>36</v>
      </c>
      <c r="AC873">
        <v>18322267</v>
      </c>
      <c r="AD873" t="s">
        <v>138</v>
      </c>
      <c r="AE873" t="s">
        <v>730</v>
      </c>
      <c r="AF873">
        <v>85671469</v>
      </c>
      <c r="AG873">
        <v>1298146</v>
      </c>
      <c r="AH873" t="s">
        <v>175</v>
      </c>
      <c r="AI873" t="s">
        <v>34</v>
      </c>
    </row>
    <row r="874" spans="1:35" x14ac:dyDescent="0.3">
      <c r="A874" s="1">
        <v>45308.732777777775</v>
      </c>
      <c r="B874">
        <v>8</v>
      </c>
      <c r="C874">
        <v>1</v>
      </c>
      <c r="D874" t="s">
        <v>26</v>
      </c>
      <c r="E874" t="s">
        <v>2427</v>
      </c>
      <c r="F874" t="s">
        <v>2428</v>
      </c>
      <c r="G874" t="s">
        <v>50</v>
      </c>
      <c r="H874" t="s">
        <v>565</v>
      </c>
      <c r="I874">
        <v>0</v>
      </c>
      <c r="K874" t="s">
        <v>31</v>
      </c>
      <c r="L874" t="s">
        <v>32</v>
      </c>
      <c r="M874" t="s">
        <v>2427</v>
      </c>
      <c r="N874" t="s">
        <v>2428</v>
      </c>
      <c r="P874" t="s">
        <v>33</v>
      </c>
      <c r="Q874" t="s">
        <v>34</v>
      </c>
      <c r="S874" t="s">
        <v>33</v>
      </c>
      <c r="T874" t="s">
        <v>34</v>
      </c>
      <c r="V874" t="s">
        <v>33</v>
      </c>
      <c r="W874" t="s">
        <v>34</v>
      </c>
      <c r="Y874" t="s">
        <v>33</v>
      </c>
      <c r="Z874" t="s">
        <v>34</v>
      </c>
      <c r="AA874" t="s">
        <v>35</v>
      </c>
      <c r="AB874" t="s">
        <v>36</v>
      </c>
      <c r="AC874">
        <v>18346470</v>
      </c>
      <c r="AD874" t="s">
        <v>37</v>
      </c>
      <c r="AE874" t="s">
        <v>2428</v>
      </c>
      <c r="AF874">
        <v>85671469</v>
      </c>
      <c r="AG874">
        <v>1298147</v>
      </c>
      <c r="AH874" t="s">
        <v>373</v>
      </c>
      <c r="AI874" t="s">
        <v>34</v>
      </c>
    </row>
    <row r="875" spans="1:35" x14ac:dyDescent="0.3">
      <c r="A875" s="1">
        <v>45308.732858796298</v>
      </c>
      <c r="B875">
        <v>6</v>
      </c>
      <c r="C875">
        <v>2</v>
      </c>
      <c r="D875" t="s">
        <v>26</v>
      </c>
      <c r="E875" t="s">
        <v>113</v>
      </c>
      <c r="F875" t="s">
        <v>114</v>
      </c>
      <c r="G875" t="s">
        <v>41</v>
      </c>
      <c r="H875">
        <f>---0--7416</f>
        <v>7416</v>
      </c>
      <c r="I875">
        <v>0</v>
      </c>
      <c r="J875" t="s">
        <v>42</v>
      </c>
      <c r="K875" t="s">
        <v>43</v>
      </c>
      <c r="L875" t="s">
        <v>44</v>
      </c>
      <c r="M875" t="s">
        <v>113</v>
      </c>
      <c r="N875" t="s">
        <v>114</v>
      </c>
      <c r="P875" t="s">
        <v>33</v>
      </c>
      <c r="Q875" t="s">
        <v>34</v>
      </c>
      <c r="S875" t="s">
        <v>33</v>
      </c>
      <c r="T875" t="s">
        <v>34</v>
      </c>
      <c r="V875" t="s">
        <v>33</v>
      </c>
      <c r="W875" t="s">
        <v>34</v>
      </c>
      <c r="Y875" t="s">
        <v>33</v>
      </c>
      <c r="Z875" t="s">
        <v>34</v>
      </c>
      <c r="AA875" t="s">
        <v>2429</v>
      </c>
      <c r="AB875" t="s">
        <v>36</v>
      </c>
      <c r="AC875">
        <v>18351657</v>
      </c>
      <c r="AD875" t="s">
        <v>2430</v>
      </c>
      <c r="AE875" t="s">
        <v>114</v>
      </c>
      <c r="AF875">
        <v>85671469</v>
      </c>
      <c r="AG875">
        <v>1298148</v>
      </c>
      <c r="AH875" t="s">
        <v>38</v>
      </c>
      <c r="AI875" t="s">
        <v>34</v>
      </c>
    </row>
    <row r="876" spans="1:35" x14ac:dyDescent="0.3">
      <c r="A876" s="1">
        <v>45308.734143518515</v>
      </c>
      <c r="B876">
        <v>7</v>
      </c>
      <c r="C876">
        <v>1</v>
      </c>
      <c r="D876" t="s">
        <v>26</v>
      </c>
      <c r="E876" t="s">
        <v>2431</v>
      </c>
      <c r="F876" t="s">
        <v>2432</v>
      </c>
      <c r="G876" t="s">
        <v>50</v>
      </c>
      <c r="H876" t="s">
        <v>585</v>
      </c>
      <c r="I876">
        <v>0</v>
      </c>
      <c r="K876" t="s">
        <v>31</v>
      </c>
      <c r="L876" t="s">
        <v>32</v>
      </c>
      <c r="M876" t="s">
        <v>2431</v>
      </c>
      <c r="N876" t="s">
        <v>2432</v>
      </c>
      <c r="P876" t="s">
        <v>33</v>
      </c>
      <c r="Q876" t="s">
        <v>34</v>
      </c>
      <c r="S876" t="s">
        <v>33</v>
      </c>
      <c r="T876" t="s">
        <v>34</v>
      </c>
      <c r="V876" t="s">
        <v>33</v>
      </c>
      <c r="W876" t="s">
        <v>34</v>
      </c>
      <c r="Y876" t="s">
        <v>33</v>
      </c>
      <c r="Z876" t="s">
        <v>34</v>
      </c>
      <c r="AA876" t="s">
        <v>35</v>
      </c>
      <c r="AB876" t="s">
        <v>36</v>
      </c>
      <c r="AC876">
        <v>18373392</v>
      </c>
      <c r="AD876" t="s">
        <v>37</v>
      </c>
      <c r="AE876" t="s">
        <v>2432</v>
      </c>
      <c r="AF876">
        <v>85671469</v>
      </c>
      <c r="AG876">
        <v>1298149</v>
      </c>
      <c r="AH876" t="s">
        <v>38</v>
      </c>
      <c r="AI876" t="s">
        <v>34</v>
      </c>
    </row>
    <row r="877" spans="1:35" x14ac:dyDescent="0.3">
      <c r="A877" s="1">
        <v>45308.734293981484</v>
      </c>
      <c r="B877">
        <v>5</v>
      </c>
      <c r="C877">
        <v>2</v>
      </c>
      <c r="D877" t="s">
        <v>26</v>
      </c>
      <c r="E877" t="s">
        <v>2433</v>
      </c>
      <c r="F877" t="s">
        <v>2434</v>
      </c>
      <c r="G877" t="s">
        <v>131</v>
      </c>
      <c r="H877" t="s">
        <v>492</v>
      </c>
      <c r="I877">
        <v>0</v>
      </c>
      <c r="K877" t="s">
        <v>31</v>
      </c>
      <c r="L877" t="s">
        <v>32</v>
      </c>
      <c r="M877" t="s">
        <v>2433</v>
      </c>
      <c r="N877" t="s">
        <v>2434</v>
      </c>
      <c r="P877" t="s">
        <v>33</v>
      </c>
      <c r="Q877" t="s">
        <v>34</v>
      </c>
      <c r="S877" t="s">
        <v>33</v>
      </c>
      <c r="T877" t="s">
        <v>34</v>
      </c>
      <c r="V877" t="s">
        <v>33</v>
      </c>
      <c r="W877" t="s">
        <v>34</v>
      </c>
      <c r="Y877" t="s">
        <v>33</v>
      </c>
      <c r="Z877" t="s">
        <v>34</v>
      </c>
      <c r="AA877" t="s">
        <v>35</v>
      </c>
      <c r="AB877" t="s">
        <v>36</v>
      </c>
      <c r="AC877">
        <v>18374748</v>
      </c>
      <c r="AD877" t="s">
        <v>37</v>
      </c>
      <c r="AE877" t="s">
        <v>2434</v>
      </c>
      <c r="AF877">
        <v>85671469</v>
      </c>
      <c r="AG877">
        <v>1298150</v>
      </c>
      <c r="AH877" t="s">
        <v>38</v>
      </c>
      <c r="AI877" t="s">
        <v>34</v>
      </c>
    </row>
    <row r="878" spans="1:35" x14ac:dyDescent="0.3">
      <c r="A878" s="1">
        <v>45308.734537037039</v>
      </c>
      <c r="B878">
        <v>1</v>
      </c>
      <c r="C878">
        <v>2</v>
      </c>
      <c r="D878" t="s">
        <v>26</v>
      </c>
      <c r="E878" t="s">
        <v>2435</v>
      </c>
      <c r="F878" t="s">
        <v>2436</v>
      </c>
      <c r="G878" t="s">
        <v>50</v>
      </c>
      <c r="H878" t="s">
        <v>989</v>
      </c>
      <c r="I878">
        <v>0</v>
      </c>
      <c r="K878" t="s">
        <v>31</v>
      </c>
      <c r="L878" t="s">
        <v>32</v>
      </c>
      <c r="M878" t="s">
        <v>2435</v>
      </c>
      <c r="N878" t="s">
        <v>2436</v>
      </c>
      <c r="P878" t="s">
        <v>33</v>
      </c>
      <c r="Q878" t="s">
        <v>34</v>
      </c>
      <c r="S878" t="s">
        <v>33</v>
      </c>
      <c r="T878" t="s">
        <v>34</v>
      </c>
      <c r="V878" t="s">
        <v>33</v>
      </c>
      <c r="W878" t="s">
        <v>34</v>
      </c>
      <c r="Y878" t="s">
        <v>33</v>
      </c>
      <c r="Z878" t="s">
        <v>34</v>
      </c>
      <c r="AA878" t="s">
        <v>35</v>
      </c>
      <c r="AB878" t="s">
        <v>36</v>
      </c>
      <c r="AC878">
        <v>18377077</v>
      </c>
      <c r="AD878" t="s">
        <v>37</v>
      </c>
      <c r="AE878" t="s">
        <v>2436</v>
      </c>
      <c r="AF878">
        <v>85671469</v>
      </c>
      <c r="AG878">
        <v>1298151</v>
      </c>
      <c r="AH878" t="s">
        <v>38</v>
      </c>
      <c r="AI878" t="s">
        <v>34</v>
      </c>
    </row>
    <row r="879" spans="1:35" x14ac:dyDescent="0.3">
      <c r="A879" s="1">
        <v>45308.737141203703</v>
      </c>
      <c r="B879">
        <v>5</v>
      </c>
      <c r="C879">
        <v>2</v>
      </c>
      <c r="D879" t="s">
        <v>26</v>
      </c>
      <c r="E879" t="s">
        <v>2437</v>
      </c>
      <c r="F879" t="s">
        <v>2438</v>
      </c>
      <c r="G879" t="s">
        <v>41</v>
      </c>
      <c r="H879">
        <f>---0--8412</f>
        <v>8412</v>
      </c>
      <c r="I879">
        <v>0</v>
      </c>
      <c r="J879" t="s">
        <v>42</v>
      </c>
      <c r="K879" t="s">
        <v>43</v>
      </c>
      <c r="L879" t="s">
        <v>44</v>
      </c>
      <c r="M879" t="s">
        <v>2437</v>
      </c>
      <c r="N879" t="s">
        <v>2438</v>
      </c>
      <c r="P879" t="s">
        <v>33</v>
      </c>
      <c r="Q879" t="s">
        <v>34</v>
      </c>
      <c r="S879" t="s">
        <v>33</v>
      </c>
      <c r="T879" t="s">
        <v>34</v>
      </c>
      <c r="V879" t="s">
        <v>33</v>
      </c>
      <c r="W879" t="s">
        <v>34</v>
      </c>
      <c r="Y879" t="s">
        <v>33</v>
      </c>
      <c r="Z879" t="s">
        <v>34</v>
      </c>
      <c r="AA879" t="s">
        <v>2439</v>
      </c>
      <c r="AB879" t="s">
        <v>36</v>
      </c>
      <c r="AC879">
        <v>18425949</v>
      </c>
      <c r="AD879" t="s">
        <v>138</v>
      </c>
      <c r="AE879" t="s">
        <v>2438</v>
      </c>
      <c r="AF879">
        <v>85671469</v>
      </c>
      <c r="AG879">
        <v>1298152</v>
      </c>
      <c r="AH879" t="s">
        <v>38</v>
      </c>
      <c r="AI879" t="s">
        <v>34</v>
      </c>
    </row>
    <row r="880" spans="1:35" x14ac:dyDescent="0.3">
      <c r="A880" s="1">
        <v>45308.740324074075</v>
      </c>
      <c r="B880">
        <v>8</v>
      </c>
      <c r="C880">
        <v>1</v>
      </c>
      <c r="D880" t="s">
        <v>26</v>
      </c>
      <c r="E880" t="s">
        <v>2249</v>
      </c>
      <c r="F880" t="s">
        <v>2250</v>
      </c>
      <c r="G880" t="s">
        <v>131</v>
      </c>
      <c r="H880" t="s">
        <v>517</v>
      </c>
      <c r="I880">
        <v>0</v>
      </c>
      <c r="K880" t="s">
        <v>31</v>
      </c>
      <c r="L880" t="s">
        <v>32</v>
      </c>
      <c r="M880" t="s">
        <v>2249</v>
      </c>
      <c r="N880" t="s">
        <v>2250</v>
      </c>
      <c r="P880" t="s">
        <v>33</v>
      </c>
      <c r="Q880" t="s">
        <v>34</v>
      </c>
      <c r="S880" t="s">
        <v>33</v>
      </c>
      <c r="T880" t="s">
        <v>34</v>
      </c>
      <c r="V880" t="s">
        <v>33</v>
      </c>
      <c r="W880" t="s">
        <v>34</v>
      </c>
      <c r="Y880" t="s">
        <v>33</v>
      </c>
      <c r="Z880" t="s">
        <v>34</v>
      </c>
      <c r="AA880" t="s">
        <v>35</v>
      </c>
      <c r="AB880" t="s">
        <v>36</v>
      </c>
      <c r="AC880">
        <v>18490683</v>
      </c>
      <c r="AD880" t="s">
        <v>37</v>
      </c>
      <c r="AE880" t="s">
        <v>2250</v>
      </c>
      <c r="AF880">
        <v>85671469</v>
      </c>
      <c r="AG880">
        <v>1298153</v>
      </c>
      <c r="AH880" t="s">
        <v>38</v>
      </c>
      <c r="AI880" t="s">
        <v>34</v>
      </c>
    </row>
    <row r="881" spans="1:35" x14ac:dyDescent="0.3">
      <c r="A881" s="1">
        <v>45308.740624999999</v>
      </c>
      <c r="B881">
        <v>7</v>
      </c>
      <c r="C881">
        <v>1</v>
      </c>
      <c r="D881" t="s">
        <v>26</v>
      </c>
      <c r="E881" t="s">
        <v>2440</v>
      </c>
      <c r="F881" t="s">
        <v>2441</v>
      </c>
      <c r="G881" t="s">
        <v>142</v>
      </c>
      <c r="H881" t="s">
        <v>478</v>
      </c>
      <c r="I881">
        <v>0</v>
      </c>
      <c r="K881" t="s">
        <v>31</v>
      </c>
      <c r="L881" t="s">
        <v>32</v>
      </c>
      <c r="M881" t="s">
        <v>2440</v>
      </c>
      <c r="N881" t="s">
        <v>2441</v>
      </c>
      <c r="P881" t="s">
        <v>33</v>
      </c>
      <c r="Q881" t="s">
        <v>34</v>
      </c>
      <c r="S881" t="s">
        <v>33</v>
      </c>
      <c r="T881" t="s">
        <v>34</v>
      </c>
      <c r="V881" t="s">
        <v>33</v>
      </c>
      <c r="W881" t="s">
        <v>34</v>
      </c>
      <c r="Y881" t="s">
        <v>33</v>
      </c>
      <c r="Z881" t="s">
        <v>34</v>
      </c>
      <c r="AA881" t="s">
        <v>35</v>
      </c>
      <c r="AB881" t="s">
        <v>36</v>
      </c>
      <c r="AC881">
        <v>18493606</v>
      </c>
      <c r="AD881" t="s">
        <v>37</v>
      </c>
      <c r="AE881" t="s">
        <v>2441</v>
      </c>
      <c r="AF881">
        <v>85671469</v>
      </c>
      <c r="AG881">
        <v>1298154</v>
      </c>
      <c r="AH881" t="s">
        <v>744</v>
      </c>
      <c r="AI881" t="s">
        <v>34</v>
      </c>
    </row>
    <row r="882" spans="1:35" x14ac:dyDescent="0.3">
      <c r="A882" s="1">
        <v>45308.74287037037</v>
      </c>
      <c r="B882">
        <v>4</v>
      </c>
      <c r="C882">
        <v>2</v>
      </c>
      <c r="D882" t="s">
        <v>26</v>
      </c>
      <c r="E882" t="s">
        <v>2442</v>
      </c>
      <c r="F882" t="s">
        <v>2443</v>
      </c>
      <c r="G882" t="s">
        <v>41</v>
      </c>
      <c r="H882">
        <f>---0--2519</f>
        <v>2519</v>
      </c>
      <c r="I882">
        <v>0</v>
      </c>
      <c r="J882" t="s">
        <v>42</v>
      </c>
      <c r="K882" t="s">
        <v>43</v>
      </c>
      <c r="L882" t="s">
        <v>44</v>
      </c>
      <c r="M882" t="s">
        <v>2442</v>
      </c>
      <c r="N882" t="s">
        <v>2443</v>
      </c>
      <c r="P882" t="s">
        <v>33</v>
      </c>
      <c r="Q882" t="s">
        <v>34</v>
      </c>
      <c r="S882" t="s">
        <v>33</v>
      </c>
      <c r="T882" t="s">
        <v>34</v>
      </c>
      <c r="V882" t="s">
        <v>33</v>
      </c>
      <c r="W882" t="s">
        <v>34</v>
      </c>
      <c r="Y882" t="s">
        <v>33</v>
      </c>
      <c r="Z882" t="s">
        <v>34</v>
      </c>
      <c r="AA882" t="s">
        <v>686</v>
      </c>
      <c r="AB882" t="s">
        <v>36</v>
      </c>
      <c r="AC882">
        <v>30034054</v>
      </c>
      <c r="AD882" t="s">
        <v>652</v>
      </c>
      <c r="AE882" t="s">
        <v>2443</v>
      </c>
      <c r="AF882">
        <v>76598102</v>
      </c>
      <c r="AG882">
        <v>1298155</v>
      </c>
      <c r="AH882" t="s">
        <v>38</v>
      </c>
      <c r="AI882" t="s">
        <v>34</v>
      </c>
    </row>
    <row r="883" spans="1:35" x14ac:dyDescent="0.3">
      <c r="A883" s="1">
        <v>45308.743171296293</v>
      </c>
      <c r="B883">
        <v>2</v>
      </c>
      <c r="C883">
        <v>2</v>
      </c>
      <c r="D883" t="s">
        <v>26</v>
      </c>
      <c r="E883" t="s">
        <v>2444</v>
      </c>
      <c r="F883" t="s">
        <v>2445</v>
      </c>
      <c r="G883" t="s">
        <v>131</v>
      </c>
      <c r="H883" t="s">
        <v>416</v>
      </c>
      <c r="I883">
        <v>0</v>
      </c>
      <c r="K883" t="s">
        <v>31</v>
      </c>
      <c r="L883" t="s">
        <v>32</v>
      </c>
      <c r="M883" t="s">
        <v>2444</v>
      </c>
      <c r="N883" t="s">
        <v>2445</v>
      </c>
      <c r="P883" t="s">
        <v>33</v>
      </c>
      <c r="Q883" t="s">
        <v>34</v>
      </c>
      <c r="S883" t="s">
        <v>33</v>
      </c>
      <c r="T883" t="s">
        <v>34</v>
      </c>
      <c r="V883" t="s">
        <v>33</v>
      </c>
      <c r="W883" t="s">
        <v>34</v>
      </c>
      <c r="Y883" t="s">
        <v>33</v>
      </c>
      <c r="Z883" t="s">
        <v>34</v>
      </c>
      <c r="AA883" t="s">
        <v>35</v>
      </c>
      <c r="AB883" t="s">
        <v>36</v>
      </c>
      <c r="AC883">
        <v>18537203</v>
      </c>
      <c r="AD883" t="s">
        <v>37</v>
      </c>
      <c r="AE883" t="s">
        <v>2445</v>
      </c>
      <c r="AF883">
        <v>85671469</v>
      </c>
      <c r="AG883">
        <v>1298156</v>
      </c>
      <c r="AH883" t="s">
        <v>38</v>
      </c>
      <c r="AI883" t="s">
        <v>34</v>
      </c>
    </row>
    <row r="884" spans="1:35" x14ac:dyDescent="0.3">
      <c r="A884" s="1">
        <v>45308.743750000001</v>
      </c>
      <c r="B884">
        <v>8</v>
      </c>
      <c r="C884">
        <v>1</v>
      </c>
      <c r="D884" t="s">
        <v>26</v>
      </c>
      <c r="E884" t="s">
        <v>2446</v>
      </c>
      <c r="F884" t="s">
        <v>2447</v>
      </c>
      <c r="G884" t="s">
        <v>142</v>
      </c>
      <c r="H884" t="s">
        <v>1317</v>
      </c>
      <c r="I884">
        <v>0</v>
      </c>
      <c r="K884" t="s">
        <v>31</v>
      </c>
      <c r="L884" t="s">
        <v>32</v>
      </c>
      <c r="M884" t="s">
        <v>2446</v>
      </c>
      <c r="N884" t="s">
        <v>2447</v>
      </c>
      <c r="P884" t="s">
        <v>33</v>
      </c>
      <c r="Q884" t="s">
        <v>34</v>
      </c>
      <c r="S884" t="s">
        <v>33</v>
      </c>
      <c r="T884" t="s">
        <v>34</v>
      </c>
      <c r="V884" t="s">
        <v>33</v>
      </c>
      <c r="W884" t="s">
        <v>34</v>
      </c>
      <c r="Y884" t="s">
        <v>33</v>
      </c>
      <c r="Z884" t="s">
        <v>34</v>
      </c>
      <c r="AA884" t="s">
        <v>35</v>
      </c>
      <c r="AB884" t="s">
        <v>36</v>
      </c>
      <c r="AC884">
        <v>18544695</v>
      </c>
      <c r="AD884" t="s">
        <v>37</v>
      </c>
      <c r="AE884" t="s">
        <v>2447</v>
      </c>
      <c r="AF884">
        <v>85671469</v>
      </c>
      <c r="AG884">
        <v>1298157</v>
      </c>
      <c r="AH884" t="s">
        <v>128</v>
      </c>
      <c r="AI884" t="s">
        <v>34</v>
      </c>
    </row>
    <row r="885" spans="1:35" x14ac:dyDescent="0.3">
      <c r="A885" s="1">
        <v>45308.745949074073</v>
      </c>
      <c r="B885">
        <v>5</v>
      </c>
      <c r="C885">
        <v>2</v>
      </c>
      <c r="D885" t="s">
        <v>26</v>
      </c>
      <c r="E885" t="s">
        <v>2448</v>
      </c>
      <c r="F885" t="s">
        <v>2449</v>
      </c>
      <c r="G885" t="s">
        <v>90</v>
      </c>
      <c r="H885" t="s">
        <v>1192</v>
      </c>
      <c r="I885">
        <v>0</v>
      </c>
      <c r="K885" t="s">
        <v>31</v>
      </c>
      <c r="L885" t="s">
        <v>32</v>
      </c>
      <c r="M885" t="s">
        <v>2448</v>
      </c>
      <c r="N885" t="s">
        <v>2449</v>
      </c>
      <c r="P885" t="s">
        <v>33</v>
      </c>
      <c r="Q885" t="s">
        <v>34</v>
      </c>
      <c r="S885" t="s">
        <v>33</v>
      </c>
      <c r="T885" t="s">
        <v>34</v>
      </c>
      <c r="V885" t="s">
        <v>33</v>
      </c>
      <c r="W885" t="s">
        <v>34</v>
      </c>
      <c r="Y885" t="s">
        <v>33</v>
      </c>
      <c r="Z885" t="s">
        <v>34</v>
      </c>
      <c r="AA885" t="s">
        <v>92</v>
      </c>
      <c r="AB885" t="s">
        <v>36</v>
      </c>
      <c r="AC885">
        <v>54149943</v>
      </c>
      <c r="AD885" t="s">
        <v>93</v>
      </c>
      <c r="AE885" t="s">
        <v>2449</v>
      </c>
      <c r="AF885">
        <v>9978044714</v>
      </c>
      <c r="AG885">
        <v>1298158</v>
      </c>
      <c r="AH885" t="s">
        <v>128</v>
      </c>
      <c r="AI885" t="s">
        <v>34</v>
      </c>
    </row>
    <row r="886" spans="1:35" x14ac:dyDescent="0.3">
      <c r="A886" s="1">
        <v>45308.746203703704</v>
      </c>
      <c r="B886">
        <v>6</v>
      </c>
      <c r="C886">
        <v>2</v>
      </c>
      <c r="D886" t="s">
        <v>26</v>
      </c>
      <c r="E886" t="s">
        <v>2450</v>
      </c>
      <c r="F886" t="s">
        <v>2451</v>
      </c>
      <c r="G886" t="s">
        <v>41</v>
      </c>
      <c r="H886">
        <f>---0--2739</f>
        <v>2739</v>
      </c>
      <c r="I886">
        <v>0</v>
      </c>
      <c r="J886" t="s">
        <v>42</v>
      </c>
      <c r="K886" t="s">
        <v>43</v>
      </c>
      <c r="L886" t="s">
        <v>44</v>
      </c>
      <c r="M886" t="s">
        <v>2450</v>
      </c>
      <c r="N886" t="s">
        <v>2451</v>
      </c>
      <c r="P886" t="s">
        <v>33</v>
      </c>
      <c r="Q886" t="s">
        <v>34</v>
      </c>
      <c r="S886" t="s">
        <v>33</v>
      </c>
      <c r="T886" t="s">
        <v>34</v>
      </c>
      <c r="V886" t="s">
        <v>33</v>
      </c>
      <c r="W886" t="s">
        <v>34</v>
      </c>
      <c r="Y886" t="s">
        <v>33</v>
      </c>
      <c r="Z886" t="s">
        <v>34</v>
      </c>
      <c r="AA886" t="s">
        <v>795</v>
      </c>
      <c r="AB886" t="s">
        <v>36</v>
      </c>
      <c r="AC886">
        <v>23092787</v>
      </c>
      <c r="AD886" t="s">
        <v>796</v>
      </c>
      <c r="AE886" t="s">
        <v>2451</v>
      </c>
      <c r="AF886">
        <v>76598102</v>
      </c>
      <c r="AG886">
        <v>1298159</v>
      </c>
      <c r="AH886" t="s">
        <v>38</v>
      </c>
      <c r="AI886" t="s">
        <v>34</v>
      </c>
    </row>
    <row r="887" spans="1:35" x14ac:dyDescent="0.3">
      <c r="A887" s="1">
        <v>45308.751944444448</v>
      </c>
      <c r="B887">
        <v>8</v>
      </c>
      <c r="C887">
        <v>1</v>
      </c>
      <c r="D887" t="s">
        <v>26</v>
      </c>
      <c r="E887" t="s">
        <v>2452</v>
      </c>
      <c r="F887" t="s">
        <v>2453</v>
      </c>
      <c r="G887" t="s">
        <v>41</v>
      </c>
      <c r="H887">
        <f>---0--4927</f>
        <v>4927</v>
      </c>
      <c r="I887">
        <v>0</v>
      </c>
      <c r="J887" t="s">
        <v>42</v>
      </c>
      <c r="K887" t="s">
        <v>43</v>
      </c>
      <c r="L887" t="s">
        <v>44</v>
      </c>
      <c r="M887" t="s">
        <v>2452</v>
      </c>
      <c r="N887" t="s">
        <v>2453</v>
      </c>
      <c r="P887" t="s">
        <v>33</v>
      </c>
      <c r="Q887" t="s">
        <v>34</v>
      </c>
      <c r="S887" t="s">
        <v>33</v>
      </c>
      <c r="T887" t="s">
        <v>34</v>
      </c>
      <c r="V887" t="s">
        <v>33</v>
      </c>
      <c r="W887" t="s">
        <v>34</v>
      </c>
      <c r="Y887" t="s">
        <v>33</v>
      </c>
      <c r="Z887" t="s">
        <v>34</v>
      </c>
      <c r="AA887" t="s">
        <v>2454</v>
      </c>
      <c r="AB887" t="s">
        <v>36</v>
      </c>
      <c r="AC887">
        <v>17915299</v>
      </c>
      <c r="AD887" t="s">
        <v>2455</v>
      </c>
      <c r="AE887" t="s">
        <v>2453</v>
      </c>
      <c r="AF887">
        <v>156704864</v>
      </c>
      <c r="AG887">
        <v>1298160</v>
      </c>
      <c r="AH887" t="s">
        <v>38</v>
      </c>
      <c r="AI887" t="s">
        <v>34</v>
      </c>
    </row>
    <row r="888" spans="1:35" x14ac:dyDescent="0.3">
      <c r="A888" s="1">
        <v>45308.751967592594</v>
      </c>
      <c r="B888">
        <v>7</v>
      </c>
      <c r="C888">
        <v>1</v>
      </c>
      <c r="D888" t="s">
        <v>26</v>
      </c>
      <c r="E888" t="s">
        <v>2456</v>
      </c>
      <c r="F888" t="s">
        <v>2457</v>
      </c>
      <c r="G888" t="s">
        <v>41</v>
      </c>
      <c r="H888">
        <f>---0--1700</f>
        <v>1700</v>
      </c>
      <c r="I888">
        <v>0</v>
      </c>
      <c r="J888" t="s">
        <v>42</v>
      </c>
      <c r="K888" t="s">
        <v>43</v>
      </c>
      <c r="L888" t="s">
        <v>44</v>
      </c>
      <c r="M888" t="s">
        <v>2456</v>
      </c>
      <c r="N888" t="s">
        <v>2457</v>
      </c>
      <c r="P888" t="s">
        <v>33</v>
      </c>
      <c r="Q888" t="s">
        <v>34</v>
      </c>
      <c r="S888" t="s">
        <v>33</v>
      </c>
      <c r="T888" t="s">
        <v>34</v>
      </c>
      <c r="V888" t="s">
        <v>33</v>
      </c>
      <c r="W888" t="s">
        <v>34</v>
      </c>
      <c r="Y888" t="s">
        <v>33</v>
      </c>
      <c r="Z888" t="s">
        <v>34</v>
      </c>
      <c r="AA888" t="s">
        <v>2458</v>
      </c>
      <c r="AB888" t="s">
        <v>36</v>
      </c>
      <c r="AC888">
        <v>19050615</v>
      </c>
      <c r="AD888" t="s">
        <v>1234</v>
      </c>
      <c r="AE888" t="s">
        <v>2457</v>
      </c>
      <c r="AF888">
        <v>978632586</v>
      </c>
      <c r="AG888">
        <v>1298161</v>
      </c>
      <c r="AH888" t="s">
        <v>38</v>
      </c>
      <c r="AI888" t="s">
        <v>34</v>
      </c>
    </row>
    <row r="889" spans="1:35" x14ac:dyDescent="0.3">
      <c r="A889" s="1">
        <v>45308.753287037034</v>
      </c>
      <c r="B889">
        <v>5</v>
      </c>
      <c r="C889">
        <v>2</v>
      </c>
      <c r="D889" t="s">
        <v>26</v>
      </c>
      <c r="E889" t="s">
        <v>2459</v>
      </c>
      <c r="F889" t="s">
        <v>2460</v>
      </c>
      <c r="G889" t="s">
        <v>29</v>
      </c>
      <c r="H889" t="s">
        <v>1340</v>
      </c>
      <c r="I889">
        <v>0</v>
      </c>
      <c r="K889" t="s">
        <v>31</v>
      </c>
      <c r="L889" t="s">
        <v>32</v>
      </c>
      <c r="M889" t="s">
        <v>2459</v>
      </c>
      <c r="N889" t="s">
        <v>2460</v>
      </c>
      <c r="P889" t="s">
        <v>33</v>
      </c>
      <c r="Q889" t="s">
        <v>34</v>
      </c>
      <c r="S889" t="s">
        <v>33</v>
      </c>
      <c r="T889" t="s">
        <v>34</v>
      </c>
      <c r="V889" t="s">
        <v>33</v>
      </c>
      <c r="W889" t="s">
        <v>34</v>
      </c>
      <c r="Y889" t="s">
        <v>33</v>
      </c>
      <c r="Z889" t="s">
        <v>34</v>
      </c>
      <c r="AA889" t="s">
        <v>35</v>
      </c>
      <c r="AB889" t="s">
        <v>36</v>
      </c>
      <c r="AC889">
        <v>18722215</v>
      </c>
      <c r="AD889" t="s">
        <v>37</v>
      </c>
      <c r="AE889" t="s">
        <v>2460</v>
      </c>
      <c r="AF889">
        <v>85671469</v>
      </c>
      <c r="AG889">
        <v>1298162</v>
      </c>
      <c r="AH889" t="s">
        <v>493</v>
      </c>
      <c r="AI889" t="s">
        <v>34</v>
      </c>
    </row>
    <row r="890" spans="1:35" x14ac:dyDescent="0.3">
      <c r="A890" s="1">
        <v>45308.756828703707</v>
      </c>
      <c r="B890">
        <v>8</v>
      </c>
      <c r="C890">
        <v>1</v>
      </c>
      <c r="D890" t="s">
        <v>26</v>
      </c>
      <c r="E890" t="s">
        <v>729</v>
      </c>
      <c r="F890" t="s">
        <v>730</v>
      </c>
      <c r="G890" t="s">
        <v>41</v>
      </c>
      <c r="H890">
        <f>---0--7429</f>
        <v>7429</v>
      </c>
      <c r="I890">
        <v>0</v>
      </c>
      <c r="J890" t="s">
        <v>42</v>
      </c>
      <c r="K890" t="s">
        <v>43</v>
      </c>
      <c r="L890" t="s">
        <v>44</v>
      </c>
      <c r="M890" t="s">
        <v>729</v>
      </c>
      <c r="N890" t="s">
        <v>730</v>
      </c>
      <c r="P890" t="s">
        <v>33</v>
      </c>
      <c r="Q890" t="s">
        <v>34</v>
      </c>
      <c r="S890" t="s">
        <v>33</v>
      </c>
      <c r="T890" t="s">
        <v>34</v>
      </c>
      <c r="V890" t="s">
        <v>33</v>
      </c>
      <c r="W890" t="s">
        <v>34</v>
      </c>
      <c r="Y890" t="s">
        <v>33</v>
      </c>
      <c r="Z890" t="s">
        <v>34</v>
      </c>
      <c r="AA890" t="s">
        <v>2461</v>
      </c>
      <c r="AB890" t="s">
        <v>36</v>
      </c>
      <c r="AC890">
        <v>68239801</v>
      </c>
      <c r="AD890" t="s">
        <v>82</v>
      </c>
      <c r="AE890" t="s">
        <v>730</v>
      </c>
      <c r="AF890">
        <v>156704864</v>
      </c>
      <c r="AG890">
        <v>1298163</v>
      </c>
      <c r="AH890" t="s">
        <v>38</v>
      </c>
      <c r="AI890" t="s">
        <v>34</v>
      </c>
    </row>
    <row r="891" spans="1:35" x14ac:dyDescent="0.3">
      <c r="A891" s="1">
        <v>45308.760057870371</v>
      </c>
      <c r="B891">
        <v>8</v>
      </c>
      <c r="C891">
        <v>1</v>
      </c>
      <c r="D891" t="s">
        <v>26</v>
      </c>
      <c r="E891" t="s">
        <v>2462</v>
      </c>
      <c r="F891" t="s">
        <v>2463</v>
      </c>
      <c r="G891" t="s">
        <v>41</v>
      </c>
      <c r="H891">
        <f>---0--7637</f>
        <v>7637</v>
      </c>
      <c r="I891">
        <v>0</v>
      </c>
      <c r="J891" t="s">
        <v>42</v>
      </c>
      <c r="K891" t="s">
        <v>43</v>
      </c>
      <c r="L891" t="s">
        <v>44</v>
      </c>
      <c r="M891" t="s">
        <v>2462</v>
      </c>
      <c r="N891" t="s">
        <v>2463</v>
      </c>
      <c r="P891" t="s">
        <v>33</v>
      </c>
      <c r="Q891" t="s">
        <v>34</v>
      </c>
      <c r="S891" t="s">
        <v>33</v>
      </c>
      <c r="T891" t="s">
        <v>34</v>
      </c>
      <c r="V891" t="s">
        <v>33</v>
      </c>
      <c r="W891" t="s">
        <v>34</v>
      </c>
      <c r="Y891" t="s">
        <v>33</v>
      </c>
      <c r="Z891" t="s">
        <v>34</v>
      </c>
      <c r="AA891" t="s">
        <v>666</v>
      </c>
      <c r="AB891" t="s">
        <v>36</v>
      </c>
      <c r="AC891">
        <v>18856271</v>
      </c>
      <c r="AD891" t="s">
        <v>138</v>
      </c>
      <c r="AE891" t="s">
        <v>2463</v>
      </c>
      <c r="AF891">
        <v>85671469</v>
      </c>
      <c r="AG891">
        <v>1298164</v>
      </c>
      <c r="AH891" t="s">
        <v>38</v>
      </c>
      <c r="AI891" t="s">
        <v>34</v>
      </c>
    </row>
    <row r="892" spans="1:35" x14ac:dyDescent="0.3">
      <c r="A892" s="1">
        <v>45308.762187499997</v>
      </c>
      <c r="B892">
        <v>8</v>
      </c>
      <c r="C892">
        <v>1</v>
      </c>
      <c r="D892" t="s">
        <v>26</v>
      </c>
      <c r="E892" t="s">
        <v>2464</v>
      </c>
      <c r="F892" t="s">
        <v>2465</v>
      </c>
      <c r="G892" t="s">
        <v>142</v>
      </c>
      <c r="H892" t="s">
        <v>472</v>
      </c>
      <c r="I892">
        <v>0</v>
      </c>
      <c r="K892" t="s">
        <v>31</v>
      </c>
      <c r="L892" t="s">
        <v>32</v>
      </c>
      <c r="M892" t="s">
        <v>2464</v>
      </c>
      <c r="N892" t="s">
        <v>2465</v>
      </c>
      <c r="P892" t="s">
        <v>33</v>
      </c>
      <c r="Q892" t="s">
        <v>34</v>
      </c>
      <c r="S892" t="s">
        <v>33</v>
      </c>
      <c r="T892" t="s">
        <v>34</v>
      </c>
      <c r="V892" t="s">
        <v>33</v>
      </c>
      <c r="W892" t="s">
        <v>34</v>
      </c>
      <c r="Y892" t="s">
        <v>33</v>
      </c>
      <c r="Z892" t="s">
        <v>34</v>
      </c>
      <c r="AA892" t="s">
        <v>35</v>
      </c>
      <c r="AB892" t="s">
        <v>36</v>
      </c>
      <c r="AC892">
        <v>18896300</v>
      </c>
      <c r="AD892" t="s">
        <v>37</v>
      </c>
      <c r="AE892" t="s">
        <v>2465</v>
      </c>
      <c r="AF892">
        <v>85671469</v>
      </c>
      <c r="AG892">
        <v>1298165</v>
      </c>
      <c r="AH892" t="s">
        <v>38</v>
      </c>
      <c r="AI892" t="s">
        <v>34</v>
      </c>
    </row>
    <row r="893" spans="1:35" x14ac:dyDescent="0.3">
      <c r="A893" s="1">
        <v>45308.763807870368</v>
      </c>
      <c r="B893">
        <v>5</v>
      </c>
      <c r="C893">
        <v>2</v>
      </c>
      <c r="D893" t="s">
        <v>26</v>
      </c>
      <c r="E893" t="s">
        <v>2466</v>
      </c>
      <c r="F893" t="s">
        <v>2467</v>
      </c>
      <c r="G893" t="s">
        <v>73</v>
      </c>
      <c r="H893" t="s">
        <v>852</v>
      </c>
      <c r="I893">
        <v>0</v>
      </c>
      <c r="J893" t="s">
        <v>853</v>
      </c>
      <c r="K893" t="s">
        <v>31</v>
      </c>
      <c r="L893" t="s">
        <v>44</v>
      </c>
      <c r="M893" t="s">
        <v>2466</v>
      </c>
      <c r="N893" t="s">
        <v>2467</v>
      </c>
      <c r="P893" t="s">
        <v>33</v>
      </c>
      <c r="Q893" t="s">
        <v>34</v>
      </c>
      <c r="S893" t="s">
        <v>33</v>
      </c>
      <c r="T893" t="s">
        <v>34</v>
      </c>
      <c r="V893" t="s">
        <v>33</v>
      </c>
      <c r="W893" t="s">
        <v>34</v>
      </c>
      <c r="Y893" t="s">
        <v>33</v>
      </c>
      <c r="Z893" t="s">
        <v>34</v>
      </c>
      <c r="AA893" t="s">
        <v>166</v>
      </c>
      <c r="AB893" t="s">
        <v>36</v>
      </c>
      <c r="AC893">
        <v>18931385</v>
      </c>
      <c r="AD893" t="s">
        <v>62</v>
      </c>
      <c r="AE893" t="s">
        <v>2467</v>
      </c>
      <c r="AF893">
        <v>85671469</v>
      </c>
      <c r="AG893">
        <v>1298166</v>
      </c>
      <c r="AH893" t="s">
        <v>2468</v>
      </c>
      <c r="AI893" t="s">
        <v>34</v>
      </c>
    </row>
    <row r="894" spans="1:35" x14ac:dyDescent="0.3">
      <c r="A894" s="1">
        <v>45308.76525462963</v>
      </c>
      <c r="B894">
        <v>5</v>
      </c>
      <c r="C894">
        <v>2</v>
      </c>
      <c r="D894" t="s">
        <v>26</v>
      </c>
      <c r="E894" t="s">
        <v>2469</v>
      </c>
      <c r="F894" t="s">
        <v>2470</v>
      </c>
      <c r="G894" t="s">
        <v>142</v>
      </c>
      <c r="H894" t="s">
        <v>2471</v>
      </c>
      <c r="I894">
        <v>0</v>
      </c>
      <c r="K894" t="s">
        <v>31</v>
      </c>
      <c r="L894" t="s">
        <v>32</v>
      </c>
      <c r="M894" t="s">
        <v>2469</v>
      </c>
      <c r="N894" t="s">
        <v>2470</v>
      </c>
      <c r="P894" t="s">
        <v>33</v>
      </c>
      <c r="Q894" t="s">
        <v>34</v>
      </c>
      <c r="S894" t="s">
        <v>33</v>
      </c>
      <c r="T894" t="s">
        <v>34</v>
      </c>
      <c r="V894" t="s">
        <v>33</v>
      </c>
      <c r="W894" t="s">
        <v>34</v>
      </c>
      <c r="Y894" t="s">
        <v>33</v>
      </c>
      <c r="Z894" t="s">
        <v>34</v>
      </c>
      <c r="AA894" t="s">
        <v>35</v>
      </c>
      <c r="AB894" t="s">
        <v>36</v>
      </c>
      <c r="AC894">
        <v>18954687</v>
      </c>
      <c r="AD894" t="s">
        <v>37</v>
      </c>
      <c r="AE894" t="s">
        <v>2470</v>
      </c>
      <c r="AF894">
        <v>85671469</v>
      </c>
      <c r="AG894">
        <v>1298167</v>
      </c>
      <c r="AH894" t="s">
        <v>373</v>
      </c>
      <c r="AI894" t="s">
        <v>34</v>
      </c>
    </row>
    <row r="895" spans="1:35" x14ac:dyDescent="0.3">
      <c r="A895" s="1">
        <v>45308.766701388886</v>
      </c>
      <c r="B895">
        <v>6</v>
      </c>
      <c r="C895">
        <v>2</v>
      </c>
      <c r="D895" t="s">
        <v>26</v>
      </c>
      <c r="E895" t="s">
        <v>2472</v>
      </c>
      <c r="F895" t="s">
        <v>2473</v>
      </c>
      <c r="G895" t="s">
        <v>73</v>
      </c>
      <c r="H895" t="s">
        <v>1497</v>
      </c>
      <c r="I895">
        <v>0</v>
      </c>
      <c r="J895" t="s">
        <v>1498</v>
      </c>
      <c r="K895" t="s">
        <v>31</v>
      </c>
      <c r="L895" t="s">
        <v>44</v>
      </c>
      <c r="M895" t="s">
        <v>2472</v>
      </c>
      <c r="N895" t="s">
        <v>2473</v>
      </c>
      <c r="P895" t="s">
        <v>33</v>
      </c>
      <c r="Q895" t="s">
        <v>34</v>
      </c>
      <c r="S895" t="s">
        <v>33</v>
      </c>
      <c r="T895" t="s">
        <v>34</v>
      </c>
      <c r="V895" t="s">
        <v>33</v>
      </c>
      <c r="W895" t="s">
        <v>34</v>
      </c>
      <c r="Y895" t="s">
        <v>33</v>
      </c>
      <c r="Z895" t="s">
        <v>34</v>
      </c>
      <c r="AA895" t="s">
        <v>166</v>
      </c>
      <c r="AB895" t="s">
        <v>36</v>
      </c>
      <c r="AC895">
        <v>18978102</v>
      </c>
      <c r="AD895" t="s">
        <v>62</v>
      </c>
      <c r="AE895" t="s">
        <v>2473</v>
      </c>
      <c r="AF895">
        <v>85671469</v>
      </c>
      <c r="AG895">
        <v>1298168</v>
      </c>
      <c r="AH895" t="s">
        <v>861</v>
      </c>
      <c r="AI895" t="s">
        <v>34</v>
      </c>
    </row>
    <row r="896" spans="1:35" x14ac:dyDescent="0.3">
      <c r="A896" s="1">
        <v>45308.768553240741</v>
      </c>
      <c r="B896">
        <v>5</v>
      </c>
      <c r="C896">
        <v>2</v>
      </c>
      <c r="D896" t="s">
        <v>26</v>
      </c>
      <c r="E896" t="s">
        <v>2474</v>
      </c>
      <c r="F896" t="s">
        <v>2475</v>
      </c>
      <c r="G896" t="s">
        <v>41</v>
      </c>
      <c r="H896">
        <f>---0--8387</f>
        <v>8387</v>
      </c>
      <c r="I896">
        <v>0</v>
      </c>
      <c r="J896" t="s">
        <v>42</v>
      </c>
      <c r="K896" t="s">
        <v>43</v>
      </c>
      <c r="L896" t="s">
        <v>44</v>
      </c>
      <c r="M896" t="s">
        <v>2474</v>
      </c>
      <c r="N896" t="s">
        <v>2475</v>
      </c>
      <c r="P896" t="s">
        <v>33</v>
      </c>
      <c r="Q896" t="s">
        <v>34</v>
      </c>
      <c r="S896" t="s">
        <v>33</v>
      </c>
      <c r="T896" t="s">
        <v>34</v>
      </c>
      <c r="V896" t="s">
        <v>33</v>
      </c>
      <c r="W896" t="s">
        <v>34</v>
      </c>
      <c r="Y896" t="s">
        <v>33</v>
      </c>
      <c r="Z896" t="s">
        <v>34</v>
      </c>
      <c r="AA896" t="s">
        <v>1299</v>
      </c>
      <c r="AB896" t="s">
        <v>36</v>
      </c>
      <c r="AC896">
        <v>75528457</v>
      </c>
      <c r="AD896" t="s">
        <v>108</v>
      </c>
      <c r="AE896" t="s">
        <v>2475</v>
      </c>
      <c r="AF896">
        <v>795990586</v>
      </c>
      <c r="AG896">
        <v>1298169</v>
      </c>
      <c r="AH896" t="s">
        <v>38</v>
      </c>
      <c r="AI896" t="s">
        <v>34</v>
      </c>
    </row>
    <row r="897" spans="1:35" x14ac:dyDescent="0.3">
      <c r="A897" s="1">
        <v>45308.777002314811</v>
      </c>
      <c r="B897">
        <v>7</v>
      </c>
      <c r="C897">
        <v>1</v>
      </c>
      <c r="D897" t="s">
        <v>26</v>
      </c>
      <c r="E897" t="s">
        <v>2476</v>
      </c>
      <c r="F897" t="s">
        <v>2477</v>
      </c>
      <c r="G897" t="s">
        <v>41</v>
      </c>
      <c r="H897">
        <f>---0--7018</f>
        <v>7018</v>
      </c>
      <c r="I897">
        <v>0</v>
      </c>
      <c r="J897" t="s">
        <v>42</v>
      </c>
      <c r="K897" t="s">
        <v>43</v>
      </c>
      <c r="L897" t="s">
        <v>44</v>
      </c>
      <c r="M897" t="s">
        <v>2476</v>
      </c>
      <c r="N897" t="s">
        <v>2477</v>
      </c>
      <c r="P897" t="s">
        <v>33</v>
      </c>
      <c r="Q897" t="s">
        <v>34</v>
      </c>
      <c r="S897" t="s">
        <v>33</v>
      </c>
      <c r="T897" t="s">
        <v>34</v>
      </c>
      <c r="V897" t="s">
        <v>33</v>
      </c>
      <c r="W897" t="s">
        <v>34</v>
      </c>
      <c r="Y897" t="s">
        <v>33</v>
      </c>
      <c r="Z897" t="s">
        <v>34</v>
      </c>
      <c r="AA897" t="s">
        <v>1358</v>
      </c>
      <c r="AB897" t="s">
        <v>36</v>
      </c>
      <c r="AC897">
        <v>75652391</v>
      </c>
      <c r="AD897" t="s">
        <v>108</v>
      </c>
      <c r="AE897" t="s">
        <v>2477</v>
      </c>
      <c r="AF897">
        <v>795990586</v>
      </c>
      <c r="AG897">
        <v>1298170</v>
      </c>
      <c r="AH897" t="s">
        <v>2478</v>
      </c>
      <c r="AI897" t="s">
        <v>34</v>
      </c>
    </row>
    <row r="898" spans="1:35" x14ac:dyDescent="0.3">
      <c r="A898" s="1">
        <v>45308.778043981481</v>
      </c>
      <c r="B898">
        <v>8</v>
      </c>
      <c r="C898">
        <v>1</v>
      </c>
      <c r="D898" t="s">
        <v>26</v>
      </c>
      <c r="E898" t="s">
        <v>729</v>
      </c>
      <c r="F898" t="s">
        <v>730</v>
      </c>
      <c r="G898" t="s">
        <v>41</v>
      </c>
      <c r="H898">
        <f>---0--632</f>
        <v>632</v>
      </c>
      <c r="I898">
        <v>0</v>
      </c>
      <c r="J898" t="s">
        <v>42</v>
      </c>
      <c r="K898" t="s">
        <v>43</v>
      </c>
      <c r="L898" t="s">
        <v>44</v>
      </c>
      <c r="M898" t="s">
        <v>729</v>
      </c>
      <c r="N898" t="s">
        <v>730</v>
      </c>
      <c r="P898" t="s">
        <v>33</v>
      </c>
      <c r="Q898" t="s">
        <v>34</v>
      </c>
      <c r="S898" t="s">
        <v>33</v>
      </c>
      <c r="T898" t="s">
        <v>34</v>
      </c>
      <c r="V898" t="s">
        <v>33</v>
      </c>
      <c r="W898" t="s">
        <v>34</v>
      </c>
      <c r="Y898" t="s">
        <v>33</v>
      </c>
      <c r="Z898" t="s">
        <v>34</v>
      </c>
      <c r="AA898" t="s">
        <v>2429</v>
      </c>
      <c r="AB898" t="s">
        <v>36</v>
      </c>
      <c r="AC898">
        <v>19193436</v>
      </c>
      <c r="AD898" t="s">
        <v>2430</v>
      </c>
      <c r="AE898" t="s">
        <v>730</v>
      </c>
      <c r="AF898">
        <v>85671469</v>
      </c>
      <c r="AG898">
        <v>1298171</v>
      </c>
      <c r="AH898" t="s">
        <v>38</v>
      </c>
      <c r="AI898" t="s">
        <v>34</v>
      </c>
    </row>
    <row r="899" spans="1:35" x14ac:dyDescent="0.3">
      <c r="A899" s="1">
        <v>45308.780347222222</v>
      </c>
      <c r="B899">
        <v>8</v>
      </c>
      <c r="C899">
        <v>1</v>
      </c>
      <c r="D899" t="s">
        <v>26</v>
      </c>
      <c r="E899" t="s">
        <v>2479</v>
      </c>
      <c r="F899" t="s">
        <v>2480</v>
      </c>
      <c r="G899" t="s">
        <v>41</v>
      </c>
      <c r="H899">
        <f>---0--5371</f>
        <v>5371</v>
      </c>
      <c r="I899">
        <v>0</v>
      </c>
      <c r="J899" t="s">
        <v>42</v>
      </c>
      <c r="K899" t="s">
        <v>43</v>
      </c>
      <c r="L899" t="s">
        <v>44</v>
      </c>
      <c r="M899" t="s">
        <v>2479</v>
      </c>
      <c r="N899" t="s">
        <v>2480</v>
      </c>
      <c r="P899" t="s">
        <v>33</v>
      </c>
      <c r="Q899" t="s">
        <v>34</v>
      </c>
      <c r="S899" t="s">
        <v>33</v>
      </c>
      <c r="T899" t="s">
        <v>34</v>
      </c>
      <c r="V899" t="s">
        <v>33</v>
      </c>
      <c r="W899" t="s">
        <v>34</v>
      </c>
      <c r="Y899" t="s">
        <v>33</v>
      </c>
      <c r="Z899" t="s">
        <v>34</v>
      </c>
      <c r="AA899" t="s">
        <v>1287</v>
      </c>
      <c r="AB899" t="s">
        <v>36</v>
      </c>
      <c r="AC899">
        <v>31561006</v>
      </c>
      <c r="AD899" t="s">
        <v>663</v>
      </c>
      <c r="AE899" t="s">
        <v>2480</v>
      </c>
      <c r="AF899">
        <v>76598102</v>
      </c>
      <c r="AG899">
        <v>1298172</v>
      </c>
      <c r="AH899" t="s">
        <v>38</v>
      </c>
      <c r="AI899" t="s">
        <v>34</v>
      </c>
    </row>
    <row r="900" spans="1:35" x14ac:dyDescent="0.3">
      <c r="A900" s="1">
        <v>45308.782013888886</v>
      </c>
      <c r="B900">
        <v>5</v>
      </c>
      <c r="C900">
        <v>2</v>
      </c>
      <c r="D900" t="s">
        <v>26</v>
      </c>
      <c r="E900" t="s">
        <v>729</v>
      </c>
      <c r="F900" t="s">
        <v>730</v>
      </c>
      <c r="G900" t="s">
        <v>41</v>
      </c>
      <c r="H900">
        <f>---0--1048</f>
        <v>1048</v>
      </c>
      <c r="I900">
        <v>0</v>
      </c>
      <c r="J900" t="s">
        <v>42</v>
      </c>
      <c r="K900" t="s">
        <v>43</v>
      </c>
      <c r="L900" t="s">
        <v>44</v>
      </c>
      <c r="M900" t="s">
        <v>729</v>
      </c>
      <c r="N900" t="s">
        <v>730</v>
      </c>
      <c r="P900" t="s">
        <v>33</v>
      </c>
      <c r="Q900" t="s">
        <v>34</v>
      </c>
      <c r="S900" t="s">
        <v>33</v>
      </c>
      <c r="T900" t="s">
        <v>34</v>
      </c>
      <c r="V900" t="s">
        <v>33</v>
      </c>
      <c r="W900" t="s">
        <v>34</v>
      </c>
      <c r="Y900" t="s">
        <v>33</v>
      </c>
      <c r="Z900" t="s">
        <v>34</v>
      </c>
      <c r="AA900" t="s">
        <v>793</v>
      </c>
      <c r="AB900" t="s">
        <v>36</v>
      </c>
      <c r="AC900">
        <v>34380266</v>
      </c>
      <c r="AD900" t="s">
        <v>602</v>
      </c>
      <c r="AE900" t="s">
        <v>730</v>
      </c>
      <c r="AF900">
        <v>9978044714</v>
      </c>
      <c r="AG900">
        <v>1298173</v>
      </c>
      <c r="AH900" t="s">
        <v>38</v>
      </c>
      <c r="AI900" t="s">
        <v>34</v>
      </c>
    </row>
    <row r="901" spans="1:35" x14ac:dyDescent="0.3">
      <c r="A901" s="1">
        <v>45308.782511574071</v>
      </c>
      <c r="B901">
        <v>6</v>
      </c>
      <c r="C901">
        <v>2</v>
      </c>
      <c r="D901" t="s">
        <v>26</v>
      </c>
      <c r="E901" t="s">
        <v>2481</v>
      </c>
      <c r="F901" t="s">
        <v>2482</v>
      </c>
      <c r="G901" t="s">
        <v>50</v>
      </c>
      <c r="H901" t="s">
        <v>1488</v>
      </c>
      <c r="I901">
        <v>0</v>
      </c>
      <c r="K901" t="s">
        <v>31</v>
      </c>
      <c r="L901" t="s">
        <v>32</v>
      </c>
      <c r="M901" t="s">
        <v>2481</v>
      </c>
      <c r="N901" t="s">
        <v>2482</v>
      </c>
      <c r="P901" t="s">
        <v>33</v>
      </c>
      <c r="Q901" t="s">
        <v>34</v>
      </c>
      <c r="S901" t="s">
        <v>33</v>
      </c>
      <c r="T901" t="s">
        <v>34</v>
      </c>
      <c r="V901" t="s">
        <v>33</v>
      </c>
      <c r="W901" t="s">
        <v>34</v>
      </c>
      <c r="Y901" t="s">
        <v>33</v>
      </c>
      <c r="Z901" t="s">
        <v>34</v>
      </c>
      <c r="AA901" t="s">
        <v>35</v>
      </c>
      <c r="AB901" t="s">
        <v>36</v>
      </c>
      <c r="AC901">
        <v>19283489</v>
      </c>
      <c r="AD901" t="s">
        <v>37</v>
      </c>
      <c r="AE901" t="s">
        <v>2482</v>
      </c>
      <c r="AF901">
        <v>85671469</v>
      </c>
      <c r="AG901">
        <v>1298174</v>
      </c>
      <c r="AH901" t="s">
        <v>38</v>
      </c>
      <c r="AI901" t="s">
        <v>34</v>
      </c>
    </row>
    <row r="902" spans="1:35" x14ac:dyDescent="0.3">
      <c r="A902" s="1">
        <v>45308.783310185187</v>
      </c>
      <c r="B902">
        <v>1</v>
      </c>
      <c r="C902">
        <v>2</v>
      </c>
      <c r="D902" t="s">
        <v>26</v>
      </c>
      <c r="E902" t="s">
        <v>2483</v>
      </c>
      <c r="F902" t="s">
        <v>2484</v>
      </c>
      <c r="G902" t="s">
        <v>29</v>
      </c>
      <c r="H902" t="s">
        <v>2485</v>
      </c>
      <c r="I902">
        <v>0</v>
      </c>
      <c r="K902" t="s">
        <v>31</v>
      </c>
      <c r="L902" t="s">
        <v>32</v>
      </c>
      <c r="M902" t="s">
        <v>2483</v>
      </c>
      <c r="N902" t="s">
        <v>2484</v>
      </c>
      <c r="P902" t="s">
        <v>33</v>
      </c>
      <c r="Q902" t="s">
        <v>34</v>
      </c>
      <c r="S902" t="s">
        <v>33</v>
      </c>
      <c r="T902" t="s">
        <v>34</v>
      </c>
      <c r="V902" t="s">
        <v>33</v>
      </c>
      <c r="W902" t="s">
        <v>34</v>
      </c>
      <c r="Y902" t="s">
        <v>33</v>
      </c>
      <c r="Z902" t="s">
        <v>34</v>
      </c>
      <c r="AA902" t="s">
        <v>35</v>
      </c>
      <c r="AB902" t="s">
        <v>36</v>
      </c>
      <c r="AC902">
        <v>19293925</v>
      </c>
      <c r="AD902" t="s">
        <v>37</v>
      </c>
      <c r="AE902" t="s">
        <v>2484</v>
      </c>
      <c r="AF902">
        <v>85671469</v>
      </c>
      <c r="AG902">
        <v>1298175</v>
      </c>
      <c r="AH902" t="s">
        <v>38</v>
      </c>
      <c r="AI902" t="s">
        <v>34</v>
      </c>
    </row>
    <row r="903" spans="1:35" x14ac:dyDescent="0.3">
      <c r="A903" s="1">
        <v>45308.783993055556</v>
      </c>
      <c r="B903">
        <v>7</v>
      </c>
      <c r="C903">
        <v>1</v>
      </c>
      <c r="D903" t="s">
        <v>26</v>
      </c>
      <c r="E903" t="s">
        <v>2486</v>
      </c>
      <c r="F903" t="s">
        <v>2487</v>
      </c>
      <c r="G903" t="s">
        <v>41</v>
      </c>
      <c r="H903">
        <f>---0--9494</f>
        <v>9494</v>
      </c>
      <c r="I903">
        <v>0</v>
      </c>
      <c r="J903" t="s">
        <v>42</v>
      </c>
      <c r="K903" t="s">
        <v>43</v>
      </c>
      <c r="L903" t="s">
        <v>44</v>
      </c>
      <c r="M903" t="s">
        <v>2486</v>
      </c>
      <c r="N903" t="s">
        <v>2487</v>
      </c>
      <c r="P903" t="s">
        <v>33</v>
      </c>
      <c r="Q903" t="s">
        <v>34</v>
      </c>
      <c r="S903" t="s">
        <v>33</v>
      </c>
      <c r="T903" t="s">
        <v>34</v>
      </c>
      <c r="V903" t="s">
        <v>33</v>
      </c>
      <c r="W903" t="s">
        <v>34</v>
      </c>
      <c r="Y903" t="s">
        <v>33</v>
      </c>
      <c r="Z903" t="s">
        <v>34</v>
      </c>
      <c r="AA903" t="s">
        <v>2488</v>
      </c>
      <c r="AB903" t="s">
        <v>36</v>
      </c>
      <c r="AC903">
        <v>75753342</v>
      </c>
      <c r="AD903" t="s">
        <v>46</v>
      </c>
      <c r="AE903" t="s">
        <v>2487</v>
      </c>
      <c r="AF903">
        <v>795990586</v>
      </c>
      <c r="AG903">
        <v>1298176</v>
      </c>
      <c r="AH903" t="s">
        <v>38</v>
      </c>
      <c r="AI903" t="s">
        <v>34</v>
      </c>
    </row>
    <row r="904" spans="1:35" x14ac:dyDescent="0.3">
      <c r="A904" s="1">
        <v>45308.786956018521</v>
      </c>
      <c r="B904">
        <v>8</v>
      </c>
      <c r="C904">
        <v>1</v>
      </c>
      <c r="D904" t="s">
        <v>26</v>
      </c>
      <c r="E904" t="s">
        <v>2489</v>
      </c>
      <c r="F904" t="s">
        <v>2490</v>
      </c>
      <c r="G904" t="s">
        <v>29</v>
      </c>
      <c r="H904" t="s">
        <v>641</v>
      </c>
      <c r="I904">
        <v>0</v>
      </c>
      <c r="K904" t="s">
        <v>31</v>
      </c>
      <c r="L904" t="s">
        <v>32</v>
      </c>
      <c r="M904" t="s">
        <v>2489</v>
      </c>
      <c r="N904" t="s">
        <v>2490</v>
      </c>
      <c r="P904" t="s">
        <v>33</v>
      </c>
      <c r="Q904" t="s">
        <v>34</v>
      </c>
      <c r="S904" t="s">
        <v>33</v>
      </c>
      <c r="T904" t="s">
        <v>34</v>
      </c>
      <c r="V904" t="s">
        <v>33</v>
      </c>
      <c r="W904" t="s">
        <v>34</v>
      </c>
      <c r="Y904" t="s">
        <v>33</v>
      </c>
      <c r="Z904" t="s">
        <v>34</v>
      </c>
      <c r="AA904" t="s">
        <v>35</v>
      </c>
      <c r="AB904" t="s">
        <v>36</v>
      </c>
      <c r="AC904">
        <v>19363631</v>
      </c>
      <c r="AD904" t="s">
        <v>37</v>
      </c>
      <c r="AE904" t="s">
        <v>2490</v>
      </c>
      <c r="AF904">
        <v>85671469</v>
      </c>
      <c r="AG904">
        <v>1298177</v>
      </c>
      <c r="AH904" t="s">
        <v>38</v>
      </c>
      <c r="AI904" t="s">
        <v>34</v>
      </c>
    </row>
    <row r="905" spans="1:35" x14ac:dyDescent="0.3">
      <c r="A905" s="1">
        <v>45308.790949074071</v>
      </c>
      <c r="B905">
        <v>5</v>
      </c>
      <c r="C905">
        <v>2</v>
      </c>
      <c r="D905" t="s">
        <v>26</v>
      </c>
      <c r="E905" t="s">
        <v>2491</v>
      </c>
      <c r="F905" t="s">
        <v>2492</v>
      </c>
      <c r="G905" t="s">
        <v>131</v>
      </c>
      <c r="H905" t="s">
        <v>543</v>
      </c>
      <c r="I905">
        <v>0</v>
      </c>
      <c r="K905" t="s">
        <v>31</v>
      </c>
      <c r="L905" t="s">
        <v>32</v>
      </c>
      <c r="M905" t="s">
        <v>2491</v>
      </c>
      <c r="N905" t="s">
        <v>2492</v>
      </c>
      <c r="P905" t="s">
        <v>33</v>
      </c>
      <c r="Q905" t="s">
        <v>34</v>
      </c>
      <c r="S905" t="s">
        <v>33</v>
      </c>
      <c r="T905" t="s">
        <v>34</v>
      </c>
      <c r="V905" t="s">
        <v>33</v>
      </c>
      <c r="W905" t="s">
        <v>34</v>
      </c>
      <c r="Y905" t="s">
        <v>33</v>
      </c>
      <c r="Z905" t="s">
        <v>34</v>
      </c>
      <c r="AA905" t="s">
        <v>35</v>
      </c>
      <c r="AB905" t="s">
        <v>36</v>
      </c>
      <c r="AC905">
        <v>19436270</v>
      </c>
      <c r="AD905" t="s">
        <v>37</v>
      </c>
      <c r="AE905" t="s">
        <v>2492</v>
      </c>
      <c r="AF905">
        <v>85671469</v>
      </c>
      <c r="AG905">
        <v>1298178</v>
      </c>
      <c r="AH905" t="s">
        <v>38</v>
      </c>
      <c r="AI905" t="s">
        <v>34</v>
      </c>
    </row>
    <row r="906" spans="1:35" x14ac:dyDescent="0.3">
      <c r="A906" s="1">
        <v>45308.796168981484</v>
      </c>
      <c r="B906">
        <v>5</v>
      </c>
      <c r="C906">
        <v>2</v>
      </c>
      <c r="D906" t="s">
        <v>26</v>
      </c>
      <c r="E906" t="s">
        <v>2493</v>
      </c>
      <c r="F906" t="s">
        <v>2494</v>
      </c>
      <c r="G906" t="s">
        <v>131</v>
      </c>
      <c r="H906" t="s">
        <v>2495</v>
      </c>
      <c r="I906">
        <v>0</v>
      </c>
      <c r="K906" t="s">
        <v>31</v>
      </c>
      <c r="L906" t="s">
        <v>32</v>
      </c>
      <c r="M906" t="s">
        <v>2493</v>
      </c>
      <c r="N906" t="s">
        <v>2494</v>
      </c>
      <c r="P906" t="s">
        <v>33</v>
      </c>
      <c r="Q906" t="s">
        <v>34</v>
      </c>
      <c r="S906" t="s">
        <v>33</v>
      </c>
      <c r="T906" t="s">
        <v>34</v>
      </c>
      <c r="V906" t="s">
        <v>33</v>
      </c>
      <c r="W906" t="s">
        <v>34</v>
      </c>
      <c r="Y906" t="s">
        <v>33</v>
      </c>
      <c r="Z906" t="s">
        <v>34</v>
      </c>
      <c r="AA906" t="s">
        <v>35</v>
      </c>
      <c r="AB906" t="s">
        <v>36</v>
      </c>
      <c r="AC906">
        <v>19525072</v>
      </c>
      <c r="AD906" t="s">
        <v>37</v>
      </c>
      <c r="AE906" t="s">
        <v>2494</v>
      </c>
      <c r="AF906">
        <v>85671469</v>
      </c>
      <c r="AG906">
        <v>1298179</v>
      </c>
      <c r="AH906" t="s">
        <v>38</v>
      </c>
      <c r="AI906" t="s">
        <v>34</v>
      </c>
    </row>
    <row r="907" spans="1:35" x14ac:dyDescent="0.3">
      <c r="A907" s="1">
        <v>45308.797407407408</v>
      </c>
      <c r="B907">
        <v>1</v>
      </c>
      <c r="C907">
        <v>2</v>
      </c>
      <c r="D907" t="s">
        <v>26</v>
      </c>
      <c r="E907" t="s">
        <v>2496</v>
      </c>
      <c r="F907" t="s">
        <v>2497</v>
      </c>
      <c r="G907" t="s">
        <v>41</v>
      </c>
      <c r="H907">
        <f>---0--5325</f>
        <v>5325</v>
      </c>
      <c r="I907">
        <v>0</v>
      </c>
      <c r="J907" t="s">
        <v>42</v>
      </c>
      <c r="K907" t="s">
        <v>43</v>
      </c>
      <c r="L907" t="s">
        <v>44</v>
      </c>
      <c r="M907" t="s">
        <v>2496</v>
      </c>
      <c r="N907" t="s">
        <v>2497</v>
      </c>
      <c r="P907" t="s">
        <v>33</v>
      </c>
      <c r="Q907" t="s">
        <v>34</v>
      </c>
      <c r="S907" t="s">
        <v>33</v>
      </c>
      <c r="T907" t="s">
        <v>34</v>
      </c>
      <c r="V907" t="s">
        <v>33</v>
      </c>
      <c r="W907" t="s">
        <v>34</v>
      </c>
      <c r="Y907" t="s">
        <v>33</v>
      </c>
      <c r="Z907" t="s">
        <v>34</v>
      </c>
      <c r="AA907" t="s">
        <v>1000</v>
      </c>
      <c r="AB907" t="s">
        <v>36</v>
      </c>
      <c r="AC907">
        <v>75946584</v>
      </c>
      <c r="AD907" t="s">
        <v>108</v>
      </c>
      <c r="AE907" t="s">
        <v>2497</v>
      </c>
      <c r="AF907">
        <v>795990586</v>
      </c>
      <c r="AG907">
        <v>1298180</v>
      </c>
      <c r="AH907" t="s">
        <v>171</v>
      </c>
      <c r="AI907" t="s">
        <v>34</v>
      </c>
    </row>
    <row r="908" spans="1:35" x14ac:dyDescent="0.3">
      <c r="A908" s="1">
        <v>45308.797476851854</v>
      </c>
      <c r="B908">
        <v>6</v>
      </c>
      <c r="C908">
        <v>2</v>
      </c>
      <c r="D908" t="s">
        <v>26</v>
      </c>
      <c r="E908" t="s">
        <v>2498</v>
      </c>
      <c r="F908" t="s">
        <v>2499</v>
      </c>
      <c r="G908" t="s">
        <v>50</v>
      </c>
      <c r="H908" t="s">
        <v>1448</v>
      </c>
      <c r="I908">
        <v>0</v>
      </c>
      <c r="K908" t="s">
        <v>31</v>
      </c>
      <c r="L908" t="s">
        <v>32</v>
      </c>
      <c r="M908" t="s">
        <v>2498</v>
      </c>
      <c r="N908" t="s">
        <v>2499</v>
      </c>
      <c r="P908" t="s">
        <v>33</v>
      </c>
      <c r="Q908" t="s">
        <v>34</v>
      </c>
      <c r="S908" t="s">
        <v>33</v>
      </c>
      <c r="T908" t="s">
        <v>34</v>
      </c>
      <c r="V908" t="s">
        <v>33</v>
      </c>
      <c r="W908" t="s">
        <v>34</v>
      </c>
      <c r="Y908" t="s">
        <v>33</v>
      </c>
      <c r="Z908" t="s">
        <v>34</v>
      </c>
      <c r="AA908" t="s">
        <v>35</v>
      </c>
      <c r="AB908" t="s">
        <v>36</v>
      </c>
      <c r="AC908">
        <v>19546538</v>
      </c>
      <c r="AD908" t="s">
        <v>37</v>
      </c>
      <c r="AE908" t="s">
        <v>2499</v>
      </c>
      <c r="AF908">
        <v>85671469</v>
      </c>
      <c r="AG908">
        <v>1298181</v>
      </c>
      <c r="AH908" t="s">
        <v>38</v>
      </c>
      <c r="AI908" t="s">
        <v>34</v>
      </c>
    </row>
    <row r="909" spans="1:35" x14ac:dyDescent="0.3">
      <c r="A909" s="1">
        <v>45308.800150462965</v>
      </c>
      <c r="B909">
        <v>8</v>
      </c>
      <c r="C909">
        <v>1</v>
      </c>
      <c r="D909" t="s">
        <v>26</v>
      </c>
      <c r="E909" t="s">
        <v>2500</v>
      </c>
      <c r="F909" t="s">
        <v>2501</v>
      </c>
      <c r="G909" t="s">
        <v>50</v>
      </c>
      <c r="H909" t="s">
        <v>1363</v>
      </c>
      <c r="I909">
        <v>0</v>
      </c>
      <c r="K909" t="s">
        <v>31</v>
      </c>
      <c r="L909" t="s">
        <v>32</v>
      </c>
      <c r="M909" t="s">
        <v>2500</v>
      </c>
      <c r="N909" t="s">
        <v>2501</v>
      </c>
      <c r="P909" t="s">
        <v>33</v>
      </c>
      <c r="Q909" t="s">
        <v>34</v>
      </c>
      <c r="S909" t="s">
        <v>33</v>
      </c>
      <c r="T909" t="s">
        <v>34</v>
      </c>
      <c r="V909" t="s">
        <v>33</v>
      </c>
      <c r="W909" t="s">
        <v>34</v>
      </c>
      <c r="Y909" t="s">
        <v>33</v>
      </c>
      <c r="Z909" t="s">
        <v>34</v>
      </c>
      <c r="AA909" t="s">
        <v>35</v>
      </c>
      <c r="AB909" t="s">
        <v>36</v>
      </c>
      <c r="AC909">
        <v>19600820</v>
      </c>
      <c r="AD909" t="s">
        <v>37</v>
      </c>
      <c r="AE909" t="s">
        <v>2501</v>
      </c>
      <c r="AF909">
        <v>85671469</v>
      </c>
      <c r="AG909">
        <v>1298182</v>
      </c>
      <c r="AH909" t="s">
        <v>38</v>
      </c>
      <c r="AI909" t="s">
        <v>34</v>
      </c>
    </row>
    <row r="910" spans="1:35" x14ac:dyDescent="0.3">
      <c r="A910" s="1">
        <v>45308.800439814811</v>
      </c>
      <c r="B910">
        <v>5</v>
      </c>
      <c r="C910">
        <v>2</v>
      </c>
      <c r="D910" t="s">
        <v>26</v>
      </c>
      <c r="E910" t="s">
        <v>2502</v>
      </c>
      <c r="F910" t="s">
        <v>2503</v>
      </c>
      <c r="G910" t="s">
        <v>50</v>
      </c>
      <c r="H910" t="s">
        <v>1460</v>
      </c>
      <c r="I910">
        <v>0</v>
      </c>
      <c r="K910" t="s">
        <v>31</v>
      </c>
      <c r="L910" t="s">
        <v>32</v>
      </c>
      <c r="M910" t="s">
        <v>2502</v>
      </c>
      <c r="N910" t="s">
        <v>2503</v>
      </c>
      <c r="P910" t="s">
        <v>33</v>
      </c>
      <c r="Q910" t="s">
        <v>34</v>
      </c>
      <c r="S910" t="s">
        <v>33</v>
      </c>
      <c r="T910" t="s">
        <v>34</v>
      </c>
      <c r="V910" t="s">
        <v>33</v>
      </c>
      <c r="W910" t="s">
        <v>34</v>
      </c>
      <c r="Y910" t="s">
        <v>33</v>
      </c>
      <c r="Z910" t="s">
        <v>34</v>
      </c>
      <c r="AA910" t="s">
        <v>35</v>
      </c>
      <c r="AB910" t="s">
        <v>36</v>
      </c>
      <c r="AC910">
        <v>19603337</v>
      </c>
      <c r="AD910" t="s">
        <v>37</v>
      </c>
      <c r="AE910" t="s">
        <v>2503</v>
      </c>
      <c r="AF910">
        <v>85671469</v>
      </c>
      <c r="AG910">
        <v>1298183</v>
      </c>
      <c r="AH910" t="s">
        <v>38</v>
      </c>
      <c r="AI910" t="s">
        <v>34</v>
      </c>
    </row>
    <row r="911" spans="1:35" x14ac:dyDescent="0.3">
      <c r="A911" s="1">
        <v>45308.801539351851</v>
      </c>
      <c r="B911">
        <v>7</v>
      </c>
      <c r="C911">
        <v>1</v>
      </c>
      <c r="D911" t="s">
        <v>26</v>
      </c>
      <c r="E911" t="s">
        <v>2504</v>
      </c>
      <c r="F911" t="s">
        <v>2505</v>
      </c>
      <c r="G911" t="s">
        <v>41</v>
      </c>
      <c r="H911">
        <f>---0--9663</f>
        <v>9663</v>
      </c>
      <c r="I911">
        <v>0</v>
      </c>
      <c r="J911" t="s">
        <v>42</v>
      </c>
      <c r="K911" t="s">
        <v>43</v>
      </c>
      <c r="L911" t="s">
        <v>44</v>
      </c>
      <c r="M911" t="s">
        <v>2504</v>
      </c>
      <c r="N911" t="s">
        <v>2505</v>
      </c>
      <c r="P911" t="s">
        <v>33</v>
      </c>
      <c r="Q911" t="s">
        <v>34</v>
      </c>
      <c r="S911" t="s">
        <v>33</v>
      </c>
      <c r="T911" t="s">
        <v>34</v>
      </c>
      <c r="V911" t="s">
        <v>33</v>
      </c>
      <c r="W911" t="s">
        <v>34</v>
      </c>
      <c r="Y911" t="s">
        <v>33</v>
      </c>
      <c r="Z911" t="s">
        <v>34</v>
      </c>
      <c r="AA911" t="s">
        <v>2117</v>
      </c>
      <c r="AB911" t="s">
        <v>36</v>
      </c>
      <c r="AC911">
        <v>68934390</v>
      </c>
      <c r="AD911" t="s">
        <v>86</v>
      </c>
      <c r="AE911" t="s">
        <v>2505</v>
      </c>
      <c r="AF911">
        <v>131827720</v>
      </c>
      <c r="AG911">
        <v>1298184</v>
      </c>
      <c r="AH911" t="s">
        <v>1086</v>
      </c>
      <c r="AI911" t="s">
        <v>34</v>
      </c>
    </row>
    <row r="912" spans="1:35" x14ac:dyDescent="0.3">
      <c r="A912" s="1">
        <v>45308.805949074071</v>
      </c>
      <c r="B912">
        <v>8</v>
      </c>
      <c r="C912">
        <v>1</v>
      </c>
      <c r="D912" t="s">
        <v>26</v>
      </c>
      <c r="E912" t="s">
        <v>2506</v>
      </c>
      <c r="F912" t="s">
        <v>2507</v>
      </c>
      <c r="G912" t="s">
        <v>131</v>
      </c>
      <c r="H912" t="s">
        <v>1063</v>
      </c>
      <c r="I912">
        <v>0</v>
      </c>
      <c r="K912" t="s">
        <v>31</v>
      </c>
      <c r="L912" t="s">
        <v>32</v>
      </c>
      <c r="M912" t="s">
        <v>2506</v>
      </c>
      <c r="N912" t="s">
        <v>2507</v>
      </c>
      <c r="P912" t="s">
        <v>33</v>
      </c>
      <c r="Q912" t="s">
        <v>34</v>
      </c>
      <c r="S912" t="s">
        <v>33</v>
      </c>
      <c r="T912" t="s">
        <v>34</v>
      </c>
      <c r="V912" t="s">
        <v>33</v>
      </c>
      <c r="W912" t="s">
        <v>34</v>
      </c>
      <c r="Y912" t="s">
        <v>33</v>
      </c>
      <c r="Z912" t="s">
        <v>34</v>
      </c>
      <c r="AA912" t="s">
        <v>35</v>
      </c>
      <c r="AB912" t="s">
        <v>36</v>
      </c>
      <c r="AC912">
        <v>19701781</v>
      </c>
      <c r="AD912" t="s">
        <v>37</v>
      </c>
      <c r="AE912" t="s">
        <v>2507</v>
      </c>
      <c r="AF912">
        <v>85671469</v>
      </c>
      <c r="AG912">
        <v>1298185</v>
      </c>
      <c r="AH912" t="s">
        <v>247</v>
      </c>
      <c r="AI912" t="s">
        <v>34</v>
      </c>
    </row>
    <row r="913" spans="1:35" x14ac:dyDescent="0.3">
      <c r="A913" s="1">
        <v>45308.806608796294</v>
      </c>
      <c r="B913">
        <v>7</v>
      </c>
      <c r="C913">
        <v>1</v>
      </c>
      <c r="D913" t="s">
        <v>26</v>
      </c>
      <c r="E913" t="s">
        <v>2508</v>
      </c>
      <c r="F913" t="s">
        <v>2509</v>
      </c>
      <c r="G913" t="s">
        <v>41</v>
      </c>
      <c r="H913">
        <f>---0--6871</f>
        <v>6871</v>
      </c>
      <c r="I913">
        <v>0</v>
      </c>
      <c r="J913" t="s">
        <v>42</v>
      </c>
      <c r="K913" t="s">
        <v>43</v>
      </c>
      <c r="L913" t="s">
        <v>44</v>
      </c>
      <c r="M913" t="s">
        <v>2508</v>
      </c>
      <c r="N913" t="s">
        <v>2509</v>
      </c>
      <c r="P913" t="s">
        <v>33</v>
      </c>
      <c r="Q913" t="s">
        <v>34</v>
      </c>
      <c r="S913" t="s">
        <v>33</v>
      </c>
      <c r="T913" t="s">
        <v>34</v>
      </c>
      <c r="V913" t="s">
        <v>33</v>
      </c>
      <c r="W913" t="s">
        <v>34</v>
      </c>
      <c r="Y913" t="s">
        <v>33</v>
      </c>
      <c r="Z913" t="s">
        <v>34</v>
      </c>
      <c r="AA913" t="s">
        <v>1955</v>
      </c>
      <c r="AB913" t="s">
        <v>36</v>
      </c>
      <c r="AC913">
        <v>76058206</v>
      </c>
      <c r="AD913" t="s">
        <v>108</v>
      </c>
      <c r="AE913" t="s">
        <v>2509</v>
      </c>
      <c r="AF913">
        <v>795990586</v>
      </c>
      <c r="AG913">
        <v>1298186</v>
      </c>
      <c r="AH913" t="s">
        <v>38</v>
      </c>
      <c r="AI913" t="s">
        <v>34</v>
      </c>
    </row>
    <row r="914" spans="1:35" x14ac:dyDescent="0.3">
      <c r="A914" s="1">
        <v>45308.807303240741</v>
      </c>
      <c r="B914">
        <v>5</v>
      </c>
      <c r="C914">
        <v>2</v>
      </c>
      <c r="D914" t="s">
        <v>26</v>
      </c>
      <c r="E914" t="s">
        <v>2510</v>
      </c>
      <c r="F914" t="s">
        <v>2511</v>
      </c>
      <c r="G914" t="s">
        <v>50</v>
      </c>
      <c r="H914" t="s">
        <v>1418</v>
      </c>
      <c r="I914">
        <v>0</v>
      </c>
      <c r="K914" t="s">
        <v>31</v>
      </c>
      <c r="L914" t="s">
        <v>32</v>
      </c>
      <c r="M914" t="s">
        <v>2510</v>
      </c>
      <c r="N914" t="s">
        <v>2511</v>
      </c>
      <c r="P914" t="s">
        <v>33</v>
      </c>
      <c r="Q914" t="s">
        <v>34</v>
      </c>
      <c r="S914" t="s">
        <v>33</v>
      </c>
      <c r="T914" t="s">
        <v>34</v>
      </c>
      <c r="V914" t="s">
        <v>33</v>
      </c>
      <c r="W914" t="s">
        <v>34</v>
      </c>
      <c r="Y914" t="s">
        <v>33</v>
      </c>
      <c r="Z914" t="s">
        <v>34</v>
      </c>
      <c r="AA914" t="s">
        <v>35</v>
      </c>
      <c r="AB914" t="s">
        <v>36</v>
      </c>
      <c r="AC914">
        <v>19723415</v>
      </c>
      <c r="AD914" t="s">
        <v>37</v>
      </c>
      <c r="AE914" t="s">
        <v>2511</v>
      </c>
      <c r="AF914">
        <v>85671469</v>
      </c>
      <c r="AG914">
        <v>1298187</v>
      </c>
      <c r="AH914" t="s">
        <v>373</v>
      </c>
      <c r="AI914" t="s">
        <v>34</v>
      </c>
    </row>
    <row r="915" spans="1:35" x14ac:dyDescent="0.3">
      <c r="A915" s="1">
        <v>45308.80908564815</v>
      </c>
      <c r="B915">
        <v>2</v>
      </c>
      <c r="C915">
        <v>2</v>
      </c>
      <c r="D915" t="s">
        <v>26</v>
      </c>
      <c r="E915" t="s">
        <v>113</v>
      </c>
      <c r="F915" t="s">
        <v>114</v>
      </c>
      <c r="G915" t="s">
        <v>41</v>
      </c>
      <c r="H915">
        <f>---0--1759</f>
        <v>1759</v>
      </c>
      <c r="I915">
        <v>0</v>
      </c>
      <c r="J915" t="s">
        <v>42</v>
      </c>
      <c r="K915" t="s">
        <v>43</v>
      </c>
      <c r="L915" t="s">
        <v>44</v>
      </c>
      <c r="M915" t="s">
        <v>113</v>
      </c>
      <c r="N915" t="s">
        <v>114</v>
      </c>
      <c r="P915" t="s">
        <v>33</v>
      </c>
      <c r="Q915" t="s">
        <v>34</v>
      </c>
      <c r="S915" t="s">
        <v>33</v>
      </c>
      <c r="T915" t="s">
        <v>34</v>
      </c>
      <c r="V915" t="s">
        <v>33</v>
      </c>
      <c r="W915" t="s">
        <v>34</v>
      </c>
      <c r="Y915" t="s">
        <v>33</v>
      </c>
      <c r="Z915" t="s">
        <v>34</v>
      </c>
      <c r="AA915" t="s">
        <v>1010</v>
      </c>
      <c r="AB915" t="s">
        <v>36</v>
      </c>
      <c r="AC915">
        <v>19757463</v>
      </c>
      <c r="AD915" t="s">
        <v>138</v>
      </c>
      <c r="AE915" t="s">
        <v>114</v>
      </c>
      <c r="AF915">
        <v>85671469</v>
      </c>
      <c r="AG915">
        <v>1298188</v>
      </c>
      <c r="AH915" t="s">
        <v>38</v>
      </c>
      <c r="AI915" t="s">
        <v>34</v>
      </c>
    </row>
    <row r="916" spans="1:35" x14ac:dyDescent="0.3">
      <c r="A916" s="1">
        <v>45308.809814814813</v>
      </c>
      <c r="B916">
        <v>8</v>
      </c>
      <c r="C916">
        <v>1</v>
      </c>
      <c r="D916" t="s">
        <v>26</v>
      </c>
      <c r="E916" t="s">
        <v>764</v>
      </c>
      <c r="F916" t="s">
        <v>765</v>
      </c>
      <c r="G916" t="s">
        <v>41</v>
      </c>
      <c r="H916">
        <f>---0--9906</f>
        <v>9906</v>
      </c>
      <c r="I916">
        <v>0</v>
      </c>
      <c r="J916" t="s">
        <v>42</v>
      </c>
      <c r="K916" t="s">
        <v>43</v>
      </c>
      <c r="L916" t="s">
        <v>44</v>
      </c>
      <c r="M916" t="s">
        <v>764</v>
      </c>
      <c r="N916" t="s">
        <v>765</v>
      </c>
      <c r="P916" t="s">
        <v>33</v>
      </c>
      <c r="Q916" t="s">
        <v>34</v>
      </c>
      <c r="S916" t="s">
        <v>33</v>
      </c>
      <c r="T916" t="s">
        <v>34</v>
      </c>
      <c r="V916" t="s">
        <v>33</v>
      </c>
      <c r="W916" t="s">
        <v>34</v>
      </c>
      <c r="Y916" t="s">
        <v>33</v>
      </c>
      <c r="Z916" t="s">
        <v>34</v>
      </c>
      <c r="AA916" t="s">
        <v>2512</v>
      </c>
      <c r="AB916" t="s">
        <v>36</v>
      </c>
      <c r="AC916">
        <v>22721005</v>
      </c>
      <c r="AD916" t="s">
        <v>1021</v>
      </c>
      <c r="AE916" t="s">
        <v>765</v>
      </c>
      <c r="AF916">
        <v>978632586</v>
      </c>
      <c r="AG916">
        <v>1298189</v>
      </c>
      <c r="AH916" t="s">
        <v>38</v>
      </c>
      <c r="AI916" t="s">
        <v>34</v>
      </c>
    </row>
    <row r="917" spans="1:35" x14ac:dyDescent="0.3">
      <c r="A917" s="1">
        <v>45308.810243055559</v>
      </c>
      <c r="B917">
        <v>7</v>
      </c>
      <c r="C917">
        <v>1</v>
      </c>
      <c r="D917" t="s">
        <v>26</v>
      </c>
      <c r="E917" t="s">
        <v>551</v>
      </c>
      <c r="F917" t="s">
        <v>552</v>
      </c>
      <c r="G917" t="s">
        <v>41</v>
      </c>
      <c r="H917">
        <f>---0--2690</f>
        <v>2690</v>
      </c>
      <c r="I917">
        <v>0</v>
      </c>
      <c r="J917" t="s">
        <v>42</v>
      </c>
      <c r="K917" t="s">
        <v>43</v>
      </c>
      <c r="L917" t="s">
        <v>44</v>
      </c>
      <c r="M917" t="s">
        <v>551</v>
      </c>
      <c r="N917" t="s">
        <v>552</v>
      </c>
      <c r="P917" t="s">
        <v>33</v>
      </c>
      <c r="Q917" t="s">
        <v>34</v>
      </c>
      <c r="S917" t="s">
        <v>33</v>
      </c>
      <c r="T917" t="s">
        <v>34</v>
      </c>
      <c r="V917" t="s">
        <v>33</v>
      </c>
      <c r="W917" t="s">
        <v>34</v>
      </c>
      <c r="Y917" t="s">
        <v>33</v>
      </c>
      <c r="Z917" t="s">
        <v>34</v>
      </c>
      <c r="AA917" t="s">
        <v>651</v>
      </c>
      <c r="AB917" t="s">
        <v>36</v>
      </c>
      <c r="AC917">
        <v>30040843</v>
      </c>
      <c r="AD917" t="s">
        <v>652</v>
      </c>
      <c r="AE917" t="s">
        <v>552</v>
      </c>
      <c r="AF917">
        <v>76598102</v>
      </c>
      <c r="AG917">
        <v>1298190</v>
      </c>
      <c r="AH917" t="s">
        <v>38</v>
      </c>
      <c r="AI917" t="s">
        <v>34</v>
      </c>
    </row>
    <row r="918" spans="1:35" x14ac:dyDescent="0.3">
      <c r="A918" s="1">
        <v>45308.816111111111</v>
      </c>
      <c r="B918">
        <v>5</v>
      </c>
      <c r="C918">
        <v>2</v>
      </c>
      <c r="D918" t="s">
        <v>26</v>
      </c>
      <c r="E918" t="s">
        <v>2513</v>
      </c>
      <c r="F918" t="s">
        <v>2514</v>
      </c>
      <c r="G918" t="s">
        <v>41</v>
      </c>
      <c r="H918">
        <f>---0--5371</f>
        <v>5371</v>
      </c>
      <c r="I918">
        <v>0</v>
      </c>
      <c r="J918" t="s">
        <v>42</v>
      </c>
      <c r="K918" t="s">
        <v>43</v>
      </c>
      <c r="L918" t="s">
        <v>44</v>
      </c>
      <c r="M918" t="s">
        <v>2513</v>
      </c>
      <c r="N918" t="s">
        <v>2514</v>
      </c>
      <c r="P918" t="s">
        <v>33</v>
      </c>
      <c r="Q918" t="s">
        <v>34</v>
      </c>
      <c r="S918" t="s">
        <v>33</v>
      </c>
      <c r="T918" t="s">
        <v>34</v>
      </c>
      <c r="V918" t="s">
        <v>33</v>
      </c>
      <c r="W918" t="s">
        <v>34</v>
      </c>
      <c r="Y918" t="s">
        <v>33</v>
      </c>
      <c r="Z918" t="s">
        <v>34</v>
      </c>
      <c r="AA918" t="s">
        <v>2515</v>
      </c>
      <c r="AB918" t="s">
        <v>36</v>
      </c>
      <c r="AC918">
        <v>76185529</v>
      </c>
      <c r="AD918" t="s">
        <v>46</v>
      </c>
      <c r="AE918" t="s">
        <v>2514</v>
      </c>
      <c r="AF918">
        <v>795990586</v>
      </c>
      <c r="AG918">
        <v>1298191</v>
      </c>
      <c r="AH918" t="s">
        <v>38</v>
      </c>
      <c r="AI918" t="s">
        <v>34</v>
      </c>
    </row>
    <row r="919" spans="1:35" x14ac:dyDescent="0.3">
      <c r="A919" s="1">
        <v>45308.817997685182</v>
      </c>
      <c r="B919">
        <v>8</v>
      </c>
      <c r="C919">
        <v>1</v>
      </c>
      <c r="D919" t="s">
        <v>26</v>
      </c>
      <c r="E919" t="s">
        <v>2516</v>
      </c>
      <c r="F919" t="s">
        <v>2517</v>
      </c>
      <c r="G919" t="s">
        <v>41</v>
      </c>
      <c r="H919">
        <f>---0--8353</f>
        <v>8353</v>
      </c>
      <c r="I919">
        <v>0</v>
      </c>
      <c r="J919" t="s">
        <v>42</v>
      </c>
      <c r="K919" t="s">
        <v>43</v>
      </c>
      <c r="L919" t="s">
        <v>44</v>
      </c>
      <c r="M919" t="s">
        <v>2516</v>
      </c>
      <c r="N919" t="s">
        <v>2517</v>
      </c>
      <c r="P919" t="s">
        <v>33</v>
      </c>
      <c r="Q919" t="s">
        <v>34</v>
      </c>
      <c r="S919" t="s">
        <v>33</v>
      </c>
      <c r="T919" t="s">
        <v>34</v>
      </c>
      <c r="V919" t="s">
        <v>33</v>
      </c>
      <c r="W919" t="s">
        <v>34</v>
      </c>
      <c r="Y919" t="s">
        <v>33</v>
      </c>
      <c r="Z919" t="s">
        <v>34</v>
      </c>
      <c r="AA919" t="s">
        <v>952</v>
      </c>
      <c r="AB919" t="s">
        <v>36</v>
      </c>
      <c r="AC919">
        <v>537590</v>
      </c>
      <c r="AD919" t="s">
        <v>953</v>
      </c>
      <c r="AE919" t="s">
        <v>2517</v>
      </c>
      <c r="AF919">
        <v>870021815</v>
      </c>
      <c r="AG919">
        <v>1298192</v>
      </c>
      <c r="AH919" t="s">
        <v>38</v>
      </c>
      <c r="AI919" t="s">
        <v>34</v>
      </c>
    </row>
    <row r="920" spans="1:35" x14ac:dyDescent="0.3">
      <c r="A920" s="1">
        <v>45308.822662037041</v>
      </c>
      <c r="B920">
        <v>7</v>
      </c>
      <c r="C920">
        <v>1</v>
      </c>
      <c r="D920" t="s">
        <v>26</v>
      </c>
      <c r="E920" t="s">
        <v>2518</v>
      </c>
      <c r="F920" t="s">
        <v>2519</v>
      </c>
      <c r="G920" t="s">
        <v>789</v>
      </c>
      <c r="H920" t="s">
        <v>2520</v>
      </c>
      <c r="I920">
        <v>0</v>
      </c>
      <c r="K920" t="s">
        <v>31</v>
      </c>
      <c r="L920" t="s">
        <v>749</v>
      </c>
      <c r="M920" t="s">
        <v>2518</v>
      </c>
      <c r="N920" t="s">
        <v>2519</v>
      </c>
      <c r="P920" t="s">
        <v>33</v>
      </c>
      <c r="Q920" t="s">
        <v>34</v>
      </c>
      <c r="S920" t="s">
        <v>33</v>
      </c>
      <c r="T920" t="s">
        <v>34</v>
      </c>
      <c r="V920" t="s">
        <v>33</v>
      </c>
      <c r="W920" t="s">
        <v>34</v>
      </c>
      <c r="Y920" t="s">
        <v>33</v>
      </c>
      <c r="Z920" t="s">
        <v>34</v>
      </c>
      <c r="AB920" t="s">
        <v>36</v>
      </c>
      <c r="AE920" t="s">
        <v>34</v>
      </c>
      <c r="AG920">
        <v>1298193</v>
      </c>
      <c r="AH920" t="s">
        <v>427</v>
      </c>
      <c r="AI920" t="s">
        <v>34</v>
      </c>
    </row>
    <row r="921" spans="1:35" x14ac:dyDescent="0.3">
      <c r="A921" s="1">
        <v>45308.826342592591</v>
      </c>
      <c r="B921">
        <v>8</v>
      </c>
      <c r="C921">
        <v>1</v>
      </c>
      <c r="D921" t="s">
        <v>26</v>
      </c>
      <c r="E921" t="s">
        <v>2521</v>
      </c>
      <c r="F921" t="s">
        <v>2522</v>
      </c>
      <c r="G921" t="s">
        <v>50</v>
      </c>
      <c r="H921" t="s">
        <v>51</v>
      </c>
      <c r="I921">
        <v>0</v>
      </c>
      <c r="K921" t="s">
        <v>31</v>
      </c>
      <c r="L921" t="s">
        <v>32</v>
      </c>
      <c r="M921" t="s">
        <v>2521</v>
      </c>
      <c r="N921" t="s">
        <v>2522</v>
      </c>
      <c r="P921" t="s">
        <v>33</v>
      </c>
      <c r="Q921" t="s">
        <v>34</v>
      </c>
      <c r="S921" t="s">
        <v>33</v>
      </c>
      <c r="T921" t="s">
        <v>34</v>
      </c>
      <c r="V921" t="s">
        <v>33</v>
      </c>
      <c r="W921" t="s">
        <v>34</v>
      </c>
      <c r="Y921" t="s">
        <v>33</v>
      </c>
      <c r="Z921" t="s">
        <v>34</v>
      </c>
      <c r="AA921" t="s">
        <v>35</v>
      </c>
      <c r="AB921" t="s">
        <v>36</v>
      </c>
      <c r="AC921">
        <v>20041360</v>
      </c>
      <c r="AD921" t="s">
        <v>37</v>
      </c>
      <c r="AE921" t="s">
        <v>2522</v>
      </c>
      <c r="AF921">
        <v>85671469</v>
      </c>
      <c r="AG921">
        <v>1298194</v>
      </c>
      <c r="AH921" t="s">
        <v>38</v>
      </c>
      <c r="AI921" t="s">
        <v>34</v>
      </c>
    </row>
    <row r="922" spans="1:35" x14ac:dyDescent="0.3">
      <c r="A922" s="1">
        <v>45308.831990740742</v>
      </c>
      <c r="B922">
        <v>5</v>
      </c>
      <c r="C922">
        <v>2</v>
      </c>
      <c r="D922" t="s">
        <v>26</v>
      </c>
      <c r="E922" t="s">
        <v>2523</v>
      </c>
      <c r="F922" t="s">
        <v>2524</v>
      </c>
      <c r="G922" t="s">
        <v>41</v>
      </c>
      <c r="H922">
        <f>---0--5071</f>
        <v>5071</v>
      </c>
      <c r="I922">
        <v>0</v>
      </c>
      <c r="J922" t="s">
        <v>42</v>
      </c>
      <c r="K922" t="s">
        <v>43</v>
      </c>
      <c r="L922" t="s">
        <v>44</v>
      </c>
      <c r="M922" t="s">
        <v>2523</v>
      </c>
      <c r="N922" t="s">
        <v>2524</v>
      </c>
      <c r="P922" t="s">
        <v>33</v>
      </c>
      <c r="Q922" t="s">
        <v>34</v>
      </c>
      <c r="S922" t="s">
        <v>33</v>
      </c>
      <c r="T922" t="s">
        <v>34</v>
      </c>
      <c r="V922" t="s">
        <v>33</v>
      </c>
      <c r="W922" t="s">
        <v>34</v>
      </c>
      <c r="Y922" t="s">
        <v>33</v>
      </c>
      <c r="Z922" t="s">
        <v>34</v>
      </c>
      <c r="AA922" t="s">
        <v>2525</v>
      </c>
      <c r="AB922" t="s">
        <v>36</v>
      </c>
      <c r="AC922">
        <v>20492596</v>
      </c>
      <c r="AD922" t="s">
        <v>2526</v>
      </c>
      <c r="AE922" t="s">
        <v>2524</v>
      </c>
      <c r="AF922">
        <v>76598102</v>
      </c>
      <c r="AG922">
        <v>1298195</v>
      </c>
      <c r="AH922" t="s">
        <v>2089</v>
      </c>
      <c r="AI922" t="s">
        <v>34</v>
      </c>
    </row>
    <row r="923" spans="1:35" x14ac:dyDescent="0.3">
      <c r="A923" s="1">
        <v>45308.832511574074</v>
      </c>
      <c r="B923">
        <v>6</v>
      </c>
      <c r="C923">
        <v>2</v>
      </c>
      <c r="D923" t="s">
        <v>26</v>
      </c>
      <c r="E923" t="s">
        <v>2527</v>
      </c>
      <c r="F923" t="s">
        <v>2528</v>
      </c>
      <c r="G923" t="s">
        <v>41</v>
      </c>
      <c r="H923">
        <f>---0--4131</f>
        <v>4131</v>
      </c>
      <c r="I923">
        <v>0</v>
      </c>
      <c r="J923" t="s">
        <v>42</v>
      </c>
      <c r="K923" t="s">
        <v>43</v>
      </c>
      <c r="L923" t="s">
        <v>44</v>
      </c>
      <c r="M923" t="s">
        <v>2527</v>
      </c>
      <c r="N923" t="s">
        <v>2528</v>
      </c>
      <c r="P923" t="s">
        <v>33</v>
      </c>
      <c r="Q923" t="s">
        <v>34</v>
      </c>
      <c r="S923" t="s">
        <v>33</v>
      </c>
      <c r="T923" t="s">
        <v>34</v>
      </c>
      <c r="V923" t="s">
        <v>33</v>
      </c>
      <c r="W923" t="s">
        <v>34</v>
      </c>
      <c r="Y923" t="s">
        <v>33</v>
      </c>
      <c r="Z923" t="s">
        <v>34</v>
      </c>
      <c r="AA923" t="s">
        <v>2073</v>
      </c>
      <c r="AB923" t="s">
        <v>36</v>
      </c>
      <c r="AC923">
        <v>13741581</v>
      </c>
      <c r="AD923" t="s">
        <v>2074</v>
      </c>
      <c r="AE923" t="s">
        <v>2528</v>
      </c>
      <c r="AF923">
        <v>156704864</v>
      </c>
      <c r="AG923">
        <v>1298196</v>
      </c>
      <c r="AH923" t="s">
        <v>38</v>
      </c>
      <c r="AI923" t="s">
        <v>34</v>
      </c>
    </row>
    <row r="924" spans="1:35" x14ac:dyDescent="0.3">
      <c r="A924" s="1">
        <v>45308.834131944444</v>
      </c>
      <c r="B924">
        <v>5</v>
      </c>
      <c r="C924">
        <v>2</v>
      </c>
      <c r="D924" t="s">
        <v>26</v>
      </c>
      <c r="E924" t="s">
        <v>2529</v>
      </c>
      <c r="F924" t="s">
        <v>2530</v>
      </c>
      <c r="G924" t="s">
        <v>73</v>
      </c>
      <c r="H924" t="s">
        <v>1508</v>
      </c>
      <c r="I924">
        <v>0</v>
      </c>
      <c r="J924" t="s">
        <v>1509</v>
      </c>
      <c r="K924" t="s">
        <v>31</v>
      </c>
      <c r="L924" t="s">
        <v>44</v>
      </c>
      <c r="M924" t="s">
        <v>2529</v>
      </c>
      <c r="N924" t="s">
        <v>2530</v>
      </c>
      <c r="P924" t="s">
        <v>33</v>
      </c>
      <c r="Q924" t="s">
        <v>34</v>
      </c>
      <c r="S924" t="s">
        <v>33</v>
      </c>
      <c r="T924" t="s">
        <v>34</v>
      </c>
      <c r="V924" t="s">
        <v>33</v>
      </c>
      <c r="W924" t="s">
        <v>34</v>
      </c>
      <c r="Y924" t="s">
        <v>33</v>
      </c>
      <c r="Z924" t="s">
        <v>34</v>
      </c>
      <c r="AA924" t="s">
        <v>862</v>
      </c>
      <c r="AB924" t="s">
        <v>36</v>
      </c>
      <c r="AC924">
        <v>20173344</v>
      </c>
      <c r="AD924" t="s">
        <v>138</v>
      </c>
      <c r="AE924" t="s">
        <v>2530</v>
      </c>
      <c r="AF924">
        <v>85671469</v>
      </c>
      <c r="AG924">
        <v>1298197</v>
      </c>
      <c r="AH924" t="s">
        <v>940</v>
      </c>
      <c r="AI924" t="s">
        <v>34</v>
      </c>
    </row>
    <row r="925" spans="1:35" x14ac:dyDescent="0.3">
      <c r="A925" s="1">
        <v>45308.834641203706</v>
      </c>
      <c r="B925">
        <v>8</v>
      </c>
      <c r="C925">
        <v>1</v>
      </c>
      <c r="D925" t="s">
        <v>26</v>
      </c>
      <c r="E925" t="s">
        <v>2531</v>
      </c>
      <c r="F925" t="s">
        <v>2532</v>
      </c>
      <c r="G925" t="s">
        <v>73</v>
      </c>
      <c r="H925" t="s">
        <v>2533</v>
      </c>
      <c r="I925">
        <v>0</v>
      </c>
      <c r="J925" t="s">
        <v>2534</v>
      </c>
      <c r="K925" t="s">
        <v>31</v>
      </c>
      <c r="L925" t="s">
        <v>44</v>
      </c>
      <c r="M925" t="s">
        <v>2531</v>
      </c>
      <c r="N925" t="s">
        <v>2532</v>
      </c>
      <c r="P925" t="s">
        <v>33</v>
      </c>
      <c r="Q925" t="s">
        <v>34</v>
      </c>
      <c r="S925" t="s">
        <v>33</v>
      </c>
      <c r="T925" t="s">
        <v>34</v>
      </c>
      <c r="V925" t="s">
        <v>33</v>
      </c>
      <c r="W925" t="s">
        <v>34</v>
      </c>
      <c r="Y925" t="s">
        <v>33</v>
      </c>
      <c r="Z925" t="s">
        <v>34</v>
      </c>
      <c r="AA925" t="s">
        <v>137</v>
      </c>
      <c r="AB925" t="s">
        <v>36</v>
      </c>
      <c r="AC925">
        <v>20168304</v>
      </c>
      <c r="AD925" t="s">
        <v>138</v>
      </c>
      <c r="AE925" t="s">
        <v>2532</v>
      </c>
      <c r="AF925">
        <v>85671469</v>
      </c>
      <c r="AG925">
        <v>1298198</v>
      </c>
      <c r="AH925" t="s">
        <v>2535</v>
      </c>
      <c r="AI925" t="s">
        <v>34</v>
      </c>
    </row>
    <row r="926" spans="1:35" x14ac:dyDescent="0.3">
      <c r="A926" s="1">
        <v>45308.834652777776</v>
      </c>
      <c r="B926">
        <v>7</v>
      </c>
      <c r="C926">
        <v>1</v>
      </c>
      <c r="D926" t="s">
        <v>26</v>
      </c>
      <c r="E926" t="s">
        <v>2536</v>
      </c>
      <c r="F926" t="s">
        <v>2537</v>
      </c>
      <c r="G926" t="s">
        <v>41</v>
      </c>
      <c r="H926">
        <f>---0--2975</f>
        <v>2975</v>
      </c>
      <c r="I926">
        <v>0</v>
      </c>
      <c r="J926" t="s">
        <v>42</v>
      </c>
      <c r="K926" t="s">
        <v>43</v>
      </c>
      <c r="L926" t="s">
        <v>44</v>
      </c>
      <c r="M926" t="s">
        <v>2536</v>
      </c>
      <c r="N926" t="s">
        <v>2537</v>
      </c>
      <c r="P926" t="s">
        <v>33</v>
      </c>
      <c r="Q926" t="s">
        <v>34</v>
      </c>
      <c r="S926" t="s">
        <v>33</v>
      </c>
      <c r="T926" t="s">
        <v>34</v>
      </c>
      <c r="V926" t="s">
        <v>33</v>
      </c>
      <c r="W926" t="s">
        <v>34</v>
      </c>
      <c r="Y926" t="s">
        <v>33</v>
      </c>
      <c r="Z926" t="s">
        <v>34</v>
      </c>
      <c r="AA926" t="s">
        <v>845</v>
      </c>
      <c r="AB926" t="s">
        <v>36</v>
      </c>
      <c r="AC926">
        <v>76393404</v>
      </c>
      <c r="AD926" t="s">
        <v>46</v>
      </c>
      <c r="AE926" t="s">
        <v>2537</v>
      </c>
      <c r="AF926">
        <v>795990586</v>
      </c>
      <c r="AG926">
        <v>1298199</v>
      </c>
      <c r="AH926" t="s">
        <v>38</v>
      </c>
      <c r="AI926" t="s">
        <v>34</v>
      </c>
    </row>
    <row r="927" spans="1:35" x14ac:dyDescent="0.3">
      <c r="A927" s="1">
        <v>45308.837777777779</v>
      </c>
      <c r="B927">
        <v>5</v>
      </c>
      <c r="C927">
        <v>2</v>
      </c>
      <c r="D927" t="s">
        <v>26</v>
      </c>
      <c r="E927" t="s">
        <v>2538</v>
      </c>
      <c r="F927" t="s">
        <v>2539</v>
      </c>
      <c r="G927" t="s">
        <v>131</v>
      </c>
      <c r="H927" t="s">
        <v>1437</v>
      </c>
      <c r="I927">
        <v>0</v>
      </c>
      <c r="K927" t="s">
        <v>31</v>
      </c>
      <c r="L927" t="s">
        <v>32</v>
      </c>
      <c r="M927" t="s">
        <v>2538</v>
      </c>
      <c r="N927" t="s">
        <v>2539</v>
      </c>
      <c r="P927" t="s">
        <v>33</v>
      </c>
      <c r="Q927" t="s">
        <v>34</v>
      </c>
      <c r="S927" t="s">
        <v>33</v>
      </c>
      <c r="T927" t="s">
        <v>34</v>
      </c>
      <c r="V927" t="s">
        <v>33</v>
      </c>
      <c r="W927" t="s">
        <v>34</v>
      </c>
      <c r="Y927" t="s">
        <v>33</v>
      </c>
      <c r="Z927" t="s">
        <v>34</v>
      </c>
      <c r="AA927" t="s">
        <v>35</v>
      </c>
      <c r="AB927" t="s">
        <v>36</v>
      </c>
      <c r="AC927">
        <v>20223299</v>
      </c>
      <c r="AD927" t="s">
        <v>37</v>
      </c>
      <c r="AE927" t="s">
        <v>2539</v>
      </c>
      <c r="AF927">
        <v>85671469</v>
      </c>
      <c r="AG927">
        <v>1298200</v>
      </c>
      <c r="AH927" t="s">
        <v>217</v>
      </c>
      <c r="AI927" t="s">
        <v>34</v>
      </c>
    </row>
    <row r="928" spans="1:35" x14ac:dyDescent="0.3">
      <c r="A928" s="1">
        <v>45308.838935185187</v>
      </c>
      <c r="B928">
        <v>6</v>
      </c>
      <c r="C928">
        <v>2</v>
      </c>
      <c r="D928" t="s">
        <v>26</v>
      </c>
      <c r="E928" t="s">
        <v>2540</v>
      </c>
      <c r="F928" t="s">
        <v>2541</v>
      </c>
      <c r="G928" t="s">
        <v>131</v>
      </c>
      <c r="H928" t="s">
        <v>689</v>
      </c>
      <c r="I928">
        <v>0</v>
      </c>
      <c r="K928" t="s">
        <v>31</v>
      </c>
      <c r="L928" t="s">
        <v>32</v>
      </c>
      <c r="M928" t="s">
        <v>2540</v>
      </c>
      <c r="N928" t="s">
        <v>2541</v>
      </c>
      <c r="P928" t="s">
        <v>33</v>
      </c>
      <c r="Q928" t="s">
        <v>34</v>
      </c>
      <c r="S928" t="s">
        <v>33</v>
      </c>
      <c r="T928" t="s">
        <v>34</v>
      </c>
      <c r="V928" t="s">
        <v>33</v>
      </c>
      <c r="W928" t="s">
        <v>34</v>
      </c>
      <c r="Y928" t="s">
        <v>33</v>
      </c>
      <c r="Z928" t="s">
        <v>34</v>
      </c>
      <c r="AA928" t="s">
        <v>35</v>
      </c>
      <c r="AB928" t="s">
        <v>36</v>
      </c>
      <c r="AC928">
        <v>20250506</v>
      </c>
      <c r="AD928" t="s">
        <v>37</v>
      </c>
      <c r="AE928" t="s">
        <v>2541</v>
      </c>
      <c r="AF928">
        <v>85671469</v>
      </c>
      <c r="AG928">
        <v>1298201</v>
      </c>
      <c r="AH928" t="s">
        <v>38</v>
      </c>
      <c r="AI928" t="s">
        <v>34</v>
      </c>
    </row>
    <row r="929" spans="1:35" x14ac:dyDescent="0.3">
      <c r="A929" s="1">
        <v>45308.839212962965</v>
      </c>
      <c r="B929">
        <v>8</v>
      </c>
      <c r="C929">
        <v>1</v>
      </c>
      <c r="D929" t="s">
        <v>26</v>
      </c>
      <c r="E929" t="s">
        <v>729</v>
      </c>
      <c r="F929" t="s">
        <v>730</v>
      </c>
      <c r="G929" t="s">
        <v>41</v>
      </c>
      <c r="H929">
        <f>---0--5900</f>
        <v>5900</v>
      </c>
      <c r="I929">
        <v>0</v>
      </c>
      <c r="J929" t="s">
        <v>42</v>
      </c>
      <c r="K929" t="s">
        <v>43</v>
      </c>
      <c r="L929" t="s">
        <v>44</v>
      </c>
      <c r="M929" t="s">
        <v>729</v>
      </c>
      <c r="N929" t="s">
        <v>730</v>
      </c>
      <c r="P929" t="s">
        <v>33</v>
      </c>
      <c r="Q929" t="s">
        <v>34</v>
      </c>
      <c r="S929" t="s">
        <v>33</v>
      </c>
      <c r="T929" t="s">
        <v>34</v>
      </c>
      <c r="V929" t="s">
        <v>33</v>
      </c>
      <c r="W929" t="s">
        <v>34</v>
      </c>
      <c r="Y929" t="s">
        <v>33</v>
      </c>
      <c r="Z929" t="s">
        <v>34</v>
      </c>
      <c r="AA929" t="s">
        <v>2380</v>
      </c>
      <c r="AB929" t="s">
        <v>36</v>
      </c>
      <c r="AC929">
        <v>20252738</v>
      </c>
      <c r="AD929" t="s">
        <v>62</v>
      </c>
      <c r="AE929" t="s">
        <v>730</v>
      </c>
      <c r="AF929">
        <v>85671469</v>
      </c>
      <c r="AG929">
        <v>1298202</v>
      </c>
      <c r="AH929" t="s">
        <v>38</v>
      </c>
      <c r="AI929" t="s">
        <v>34</v>
      </c>
    </row>
    <row r="930" spans="1:35" x14ac:dyDescent="0.3">
      <c r="A930" s="1">
        <v>45308.843043981484</v>
      </c>
      <c r="B930">
        <v>5</v>
      </c>
      <c r="C930">
        <v>2</v>
      </c>
      <c r="D930" t="s">
        <v>1002</v>
      </c>
      <c r="E930" t="s">
        <v>2542</v>
      </c>
      <c r="F930" t="s">
        <v>2543</v>
      </c>
      <c r="G930" t="s">
        <v>1005</v>
      </c>
      <c r="H930" t="s">
        <v>2544</v>
      </c>
      <c r="I930">
        <v>0</v>
      </c>
      <c r="K930" t="s">
        <v>31</v>
      </c>
      <c r="L930" t="s">
        <v>44</v>
      </c>
      <c r="M930" t="s">
        <v>2542</v>
      </c>
      <c r="N930" t="s">
        <v>2543</v>
      </c>
      <c r="P930" t="s">
        <v>33</v>
      </c>
      <c r="Q930" t="s">
        <v>34</v>
      </c>
      <c r="S930" t="s">
        <v>33</v>
      </c>
      <c r="T930" t="s">
        <v>34</v>
      </c>
      <c r="V930" t="s">
        <v>33</v>
      </c>
      <c r="W930" t="s">
        <v>34</v>
      </c>
      <c r="Y930" t="s">
        <v>33</v>
      </c>
      <c r="Z930" t="s">
        <v>34</v>
      </c>
      <c r="AA930" t="s">
        <v>1244</v>
      </c>
      <c r="AB930" t="s">
        <v>36</v>
      </c>
      <c r="AC930">
        <v>30046753</v>
      </c>
      <c r="AD930" t="s">
        <v>758</v>
      </c>
      <c r="AE930" t="s">
        <v>2543</v>
      </c>
      <c r="AF930">
        <v>76598102</v>
      </c>
      <c r="AG930">
        <v>1298203</v>
      </c>
      <c r="AH930" t="s">
        <v>2545</v>
      </c>
      <c r="AI930" t="s">
        <v>34</v>
      </c>
    </row>
    <row r="931" spans="1:35" x14ac:dyDescent="0.3">
      <c r="A931" s="1">
        <v>45308.846087962964</v>
      </c>
      <c r="B931">
        <v>5</v>
      </c>
      <c r="C931">
        <v>2</v>
      </c>
      <c r="D931" t="s">
        <v>26</v>
      </c>
      <c r="E931" t="s">
        <v>2546</v>
      </c>
      <c r="F931" t="s">
        <v>2547</v>
      </c>
      <c r="G931" t="s">
        <v>41</v>
      </c>
      <c r="H931">
        <f>---0--8057</f>
        <v>8057</v>
      </c>
      <c r="I931">
        <v>0</v>
      </c>
      <c r="J931" t="s">
        <v>42</v>
      </c>
      <c r="K931" t="s">
        <v>43</v>
      </c>
      <c r="L931" t="s">
        <v>44</v>
      </c>
      <c r="M931" t="s">
        <v>2546</v>
      </c>
      <c r="N931" t="s">
        <v>2547</v>
      </c>
      <c r="P931" t="s">
        <v>33</v>
      </c>
      <c r="Q931" t="s">
        <v>34</v>
      </c>
      <c r="S931" t="s">
        <v>33</v>
      </c>
      <c r="T931" t="s">
        <v>34</v>
      </c>
      <c r="V931" t="s">
        <v>33</v>
      </c>
      <c r="W931" t="s">
        <v>34</v>
      </c>
      <c r="Y931" t="s">
        <v>33</v>
      </c>
      <c r="Z931" t="s">
        <v>34</v>
      </c>
      <c r="AA931" t="s">
        <v>500</v>
      </c>
      <c r="AB931" t="s">
        <v>36</v>
      </c>
      <c r="AC931">
        <v>500609</v>
      </c>
      <c r="AD931" t="s">
        <v>501</v>
      </c>
      <c r="AE931" t="s">
        <v>2547</v>
      </c>
      <c r="AF931">
        <v>870021815</v>
      </c>
      <c r="AG931">
        <v>1298204</v>
      </c>
      <c r="AH931" t="s">
        <v>38</v>
      </c>
      <c r="AI931" t="s">
        <v>34</v>
      </c>
    </row>
    <row r="932" spans="1:35" x14ac:dyDescent="0.3">
      <c r="A932" s="1">
        <v>45308.850254629629</v>
      </c>
      <c r="B932">
        <v>5</v>
      </c>
      <c r="C932">
        <v>2</v>
      </c>
      <c r="D932" t="s">
        <v>26</v>
      </c>
      <c r="E932" t="s">
        <v>2548</v>
      </c>
      <c r="F932" t="s">
        <v>2549</v>
      </c>
      <c r="G932" t="s">
        <v>29</v>
      </c>
      <c r="H932" t="s">
        <v>784</v>
      </c>
      <c r="I932">
        <v>0</v>
      </c>
      <c r="K932" t="s">
        <v>31</v>
      </c>
      <c r="L932" t="s">
        <v>32</v>
      </c>
      <c r="M932" t="s">
        <v>2548</v>
      </c>
      <c r="N932" t="s">
        <v>2549</v>
      </c>
      <c r="P932" t="s">
        <v>33</v>
      </c>
      <c r="Q932" t="s">
        <v>34</v>
      </c>
      <c r="S932" t="s">
        <v>33</v>
      </c>
      <c r="T932" t="s">
        <v>34</v>
      </c>
      <c r="V932" t="s">
        <v>33</v>
      </c>
      <c r="W932" t="s">
        <v>34</v>
      </c>
      <c r="Y932" t="s">
        <v>33</v>
      </c>
      <c r="Z932" t="s">
        <v>34</v>
      </c>
      <c r="AA932" t="s">
        <v>35</v>
      </c>
      <c r="AB932" t="s">
        <v>36</v>
      </c>
      <c r="AC932">
        <v>20414135</v>
      </c>
      <c r="AD932" t="s">
        <v>37</v>
      </c>
      <c r="AE932" t="s">
        <v>2549</v>
      </c>
      <c r="AF932">
        <v>85671469</v>
      </c>
      <c r="AG932">
        <v>1298205</v>
      </c>
      <c r="AH932" t="s">
        <v>486</v>
      </c>
      <c r="AI932" t="s">
        <v>34</v>
      </c>
    </row>
    <row r="933" spans="1:35" x14ac:dyDescent="0.3">
      <c r="A933" s="1">
        <v>45308.86278935185</v>
      </c>
      <c r="B933">
        <v>5</v>
      </c>
      <c r="C933">
        <v>2</v>
      </c>
      <c r="D933" t="s">
        <v>26</v>
      </c>
      <c r="E933" t="s">
        <v>2550</v>
      </c>
      <c r="F933" t="s">
        <v>2551</v>
      </c>
      <c r="G933" t="s">
        <v>41</v>
      </c>
      <c r="H933">
        <f>---0--8277</f>
        <v>8277</v>
      </c>
      <c r="I933">
        <v>0</v>
      </c>
      <c r="J933" t="s">
        <v>42</v>
      </c>
      <c r="K933" t="s">
        <v>43</v>
      </c>
      <c r="L933" t="s">
        <v>44</v>
      </c>
      <c r="M933" t="s">
        <v>2550</v>
      </c>
      <c r="N933" t="s">
        <v>2551</v>
      </c>
      <c r="P933" t="s">
        <v>33</v>
      </c>
      <c r="Q933" t="s">
        <v>34</v>
      </c>
      <c r="S933" t="s">
        <v>33</v>
      </c>
      <c r="T933" t="s">
        <v>34</v>
      </c>
      <c r="V933" t="s">
        <v>33</v>
      </c>
      <c r="W933" t="s">
        <v>34</v>
      </c>
      <c r="Y933" t="s">
        <v>33</v>
      </c>
      <c r="Z933" t="s">
        <v>34</v>
      </c>
      <c r="AA933" t="s">
        <v>666</v>
      </c>
      <c r="AB933" t="s">
        <v>36</v>
      </c>
      <c r="AC933">
        <v>20600746</v>
      </c>
      <c r="AD933" t="s">
        <v>138</v>
      </c>
      <c r="AE933" t="s">
        <v>2551</v>
      </c>
      <c r="AF933">
        <v>85671469</v>
      </c>
      <c r="AG933">
        <v>1298206</v>
      </c>
      <c r="AH933" t="s">
        <v>38</v>
      </c>
      <c r="AI933" t="s">
        <v>34</v>
      </c>
    </row>
    <row r="934" spans="1:35" x14ac:dyDescent="0.3">
      <c r="A934" s="1">
        <v>45308.875833333332</v>
      </c>
      <c r="B934">
        <v>8</v>
      </c>
      <c r="C934">
        <v>1</v>
      </c>
      <c r="D934" t="s">
        <v>26</v>
      </c>
      <c r="E934" t="s">
        <v>2552</v>
      </c>
      <c r="F934" t="s">
        <v>2553</v>
      </c>
      <c r="G934" t="s">
        <v>73</v>
      </c>
      <c r="H934" t="s">
        <v>1377</v>
      </c>
      <c r="I934">
        <v>0</v>
      </c>
      <c r="J934" t="s">
        <v>1378</v>
      </c>
      <c r="K934" t="s">
        <v>31</v>
      </c>
      <c r="L934" t="s">
        <v>44</v>
      </c>
      <c r="M934" t="s">
        <v>2552</v>
      </c>
      <c r="N934" t="s">
        <v>2553</v>
      </c>
      <c r="P934" t="s">
        <v>33</v>
      </c>
      <c r="Q934" t="s">
        <v>34</v>
      </c>
      <c r="S934" t="s">
        <v>33</v>
      </c>
      <c r="T934" t="s">
        <v>34</v>
      </c>
      <c r="V934" t="s">
        <v>33</v>
      </c>
      <c r="W934" t="s">
        <v>34</v>
      </c>
      <c r="Y934" t="s">
        <v>33</v>
      </c>
      <c r="Z934" t="s">
        <v>34</v>
      </c>
      <c r="AA934" t="s">
        <v>137</v>
      </c>
      <c r="AB934" t="s">
        <v>36</v>
      </c>
      <c r="AC934">
        <v>20771823</v>
      </c>
      <c r="AD934" t="s">
        <v>138</v>
      </c>
      <c r="AE934" t="s">
        <v>2553</v>
      </c>
      <c r="AF934">
        <v>85671469</v>
      </c>
      <c r="AG934">
        <v>1298207</v>
      </c>
      <c r="AH934" t="s">
        <v>1556</v>
      </c>
      <c r="AI934" t="s">
        <v>34</v>
      </c>
    </row>
    <row r="935" spans="1:35" x14ac:dyDescent="0.3">
      <c r="A935" s="1">
        <v>45308.876979166664</v>
      </c>
      <c r="B935">
        <v>6</v>
      </c>
      <c r="C935">
        <v>1</v>
      </c>
      <c r="D935" t="s">
        <v>26</v>
      </c>
      <c r="E935" t="s">
        <v>2554</v>
      </c>
      <c r="F935" t="s">
        <v>2555</v>
      </c>
      <c r="G935" t="s">
        <v>41</v>
      </c>
      <c r="H935">
        <f>---0--3416</f>
        <v>3416</v>
      </c>
      <c r="I935">
        <v>0</v>
      </c>
      <c r="J935" t="s">
        <v>42</v>
      </c>
      <c r="K935" t="s">
        <v>43</v>
      </c>
      <c r="L935" t="s">
        <v>44</v>
      </c>
      <c r="M935" t="s">
        <v>2554</v>
      </c>
      <c r="N935" t="s">
        <v>2555</v>
      </c>
      <c r="P935" t="s">
        <v>33</v>
      </c>
      <c r="Q935" t="s">
        <v>34</v>
      </c>
      <c r="S935" t="s">
        <v>33</v>
      </c>
      <c r="T935" t="s">
        <v>34</v>
      </c>
      <c r="V935" t="s">
        <v>33</v>
      </c>
      <c r="W935" t="s">
        <v>34</v>
      </c>
      <c r="Y935" t="s">
        <v>33</v>
      </c>
      <c r="Z935" t="s">
        <v>34</v>
      </c>
      <c r="AA935" t="s">
        <v>848</v>
      </c>
      <c r="AB935" t="s">
        <v>36</v>
      </c>
      <c r="AC935">
        <v>44930073</v>
      </c>
      <c r="AD935" t="s">
        <v>849</v>
      </c>
      <c r="AE935" t="s">
        <v>2555</v>
      </c>
      <c r="AF935">
        <v>978632586</v>
      </c>
      <c r="AG935">
        <v>1298208</v>
      </c>
      <c r="AH935" t="s">
        <v>2077</v>
      </c>
      <c r="AI935" t="s">
        <v>34</v>
      </c>
    </row>
    <row r="936" spans="1:35" x14ac:dyDescent="0.3">
      <c r="A936" s="1">
        <v>45308.877118055556</v>
      </c>
      <c r="B936">
        <v>5</v>
      </c>
      <c r="C936">
        <v>1</v>
      </c>
      <c r="D936" t="s">
        <v>26</v>
      </c>
      <c r="E936" t="s">
        <v>2556</v>
      </c>
      <c r="F936" t="s">
        <v>2557</v>
      </c>
      <c r="G936" t="s">
        <v>41</v>
      </c>
      <c r="H936">
        <f>---0--8430</f>
        <v>8430</v>
      </c>
      <c r="I936">
        <v>0</v>
      </c>
      <c r="J936" t="s">
        <v>42</v>
      </c>
      <c r="K936" t="s">
        <v>43</v>
      </c>
      <c r="L936" t="s">
        <v>44</v>
      </c>
      <c r="M936" t="s">
        <v>2556</v>
      </c>
      <c r="N936" t="s">
        <v>2557</v>
      </c>
      <c r="P936" t="s">
        <v>33</v>
      </c>
      <c r="Q936" t="s">
        <v>34</v>
      </c>
      <c r="S936" t="s">
        <v>33</v>
      </c>
      <c r="T936" t="s">
        <v>34</v>
      </c>
      <c r="V936" t="s">
        <v>33</v>
      </c>
      <c r="W936" t="s">
        <v>34</v>
      </c>
      <c r="Y936" t="s">
        <v>33</v>
      </c>
      <c r="Z936" t="s">
        <v>34</v>
      </c>
      <c r="AA936" t="s">
        <v>662</v>
      </c>
      <c r="AB936" t="s">
        <v>36</v>
      </c>
      <c r="AC936">
        <v>30167680</v>
      </c>
      <c r="AD936" t="s">
        <v>663</v>
      </c>
      <c r="AE936" t="s">
        <v>2557</v>
      </c>
      <c r="AF936">
        <v>76598102</v>
      </c>
      <c r="AG936">
        <v>1298209</v>
      </c>
      <c r="AH936" t="s">
        <v>38</v>
      </c>
      <c r="AI936" t="s">
        <v>34</v>
      </c>
    </row>
    <row r="937" spans="1:35" x14ac:dyDescent="0.3">
      <c r="A937" s="1">
        <v>45308.879317129627</v>
      </c>
      <c r="B937">
        <v>8</v>
      </c>
      <c r="C937">
        <v>1</v>
      </c>
      <c r="D937" t="s">
        <v>26</v>
      </c>
      <c r="E937" t="s">
        <v>2558</v>
      </c>
      <c r="F937" t="s">
        <v>2559</v>
      </c>
      <c r="G937" t="s">
        <v>41</v>
      </c>
      <c r="H937">
        <f>---0--8590</f>
        <v>8590</v>
      </c>
      <c r="I937">
        <v>0</v>
      </c>
      <c r="J937" t="s">
        <v>42</v>
      </c>
      <c r="K937" t="s">
        <v>43</v>
      </c>
      <c r="L937" t="s">
        <v>202</v>
      </c>
      <c r="M937" t="s">
        <v>2558</v>
      </c>
      <c r="N937" t="s">
        <v>2559</v>
      </c>
      <c r="P937" t="s">
        <v>33</v>
      </c>
      <c r="Q937" t="s">
        <v>34</v>
      </c>
      <c r="S937" t="s">
        <v>33</v>
      </c>
      <c r="T937" t="s">
        <v>34</v>
      </c>
      <c r="V937" t="s">
        <v>33</v>
      </c>
      <c r="W937" t="s">
        <v>34</v>
      </c>
      <c r="Y937" t="s">
        <v>33</v>
      </c>
      <c r="Z937" t="s">
        <v>34</v>
      </c>
      <c r="AB937" t="s">
        <v>36</v>
      </c>
      <c r="AE937" t="s">
        <v>34</v>
      </c>
      <c r="AG937">
        <v>1298210</v>
      </c>
      <c r="AH937" t="s">
        <v>2105</v>
      </c>
      <c r="AI937" t="s">
        <v>34</v>
      </c>
    </row>
    <row r="938" spans="1:35" x14ac:dyDescent="0.3">
      <c r="A938" s="1">
        <v>45308.879710648151</v>
      </c>
      <c r="B938">
        <v>4</v>
      </c>
      <c r="C938">
        <v>1</v>
      </c>
      <c r="D938" t="s">
        <v>26</v>
      </c>
      <c r="E938" t="s">
        <v>668</v>
      </c>
      <c r="F938" t="s">
        <v>669</v>
      </c>
      <c r="G938" t="s">
        <v>41</v>
      </c>
      <c r="H938">
        <f>---0--3545</f>
        <v>3545</v>
      </c>
      <c r="I938">
        <v>0</v>
      </c>
      <c r="J938" t="s">
        <v>42</v>
      </c>
      <c r="K938" t="s">
        <v>43</v>
      </c>
      <c r="L938" t="s">
        <v>44</v>
      </c>
      <c r="M938" t="s">
        <v>668</v>
      </c>
      <c r="N938" t="s">
        <v>669</v>
      </c>
      <c r="P938" t="s">
        <v>33</v>
      </c>
      <c r="Q938" t="s">
        <v>34</v>
      </c>
      <c r="S938" t="s">
        <v>33</v>
      </c>
      <c r="T938" t="s">
        <v>34</v>
      </c>
      <c r="V938" t="s">
        <v>33</v>
      </c>
      <c r="W938" t="s">
        <v>34</v>
      </c>
      <c r="Y938" t="s">
        <v>33</v>
      </c>
      <c r="Z938" t="s">
        <v>34</v>
      </c>
      <c r="AA938" t="s">
        <v>2560</v>
      </c>
      <c r="AB938" t="s">
        <v>36</v>
      </c>
      <c r="AC938">
        <v>76811475</v>
      </c>
      <c r="AD938" t="s">
        <v>108</v>
      </c>
      <c r="AE938" t="s">
        <v>669</v>
      </c>
      <c r="AF938">
        <v>795990586</v>
      </c>
      <c r="AG938">
        <v>1298211</v>
      </c>
      <c r="AH938" t="s">
        <v>38</v>
      </c>
      <c r="AI938" t="s">
        <v>34</v>
      </c>
    </row>
    <row r="939" spans="1:35" x14ac:dyDescent="0.3">
      <c r="A939" s="1">
        <v>45308.882094907407</v>
      </c>
      <c r="B939">
        <v>5</v>
      </c>
      <c r="C939">
        <v>1</v>
      </c>
      <c r="D939" t="s">
        <v>26</v>
      </c>
      <c r="E939" t="s">
        <v>2561</v>
      </c>
      <c r="F939" t="s">
        <v>2562</v>
      </c>
      <c r="G939" t="s">
        <v>131</v>
      </c>
      <c r="H939" t="s">
        <v>1713</v>
      </c>
      <c r="I939">
        <v>0</v>
      </c>
      <c r="K939" t="s">
        <v>31</v>
      </c>
      <c r="L939" t="s">
        <v>32</v>
      </c>
      <c r="M939" t="s">
        <v>2561</v>
      </c>
      <c r="N939" t="s">
        <v>2562</v>
      </c>
      <c r="P939" t="s">
        <v>33</v>
      </c>
      <c r="Q939" t="s">
        <v>34</v>
      </c>
      <c r="S939" t="s">
        <v>33</v>
      </c>
      <c r="T939" t="s">
        <v>34</v>
      </c>
      <c r="V939" t="s">
        <v>33</v>
      </c>
      <c r="W939" t="s">
        <v>34</v>
      </c>
      <c r="Y939" t="s">
        <v>33</v>
      </c>
      <c r="Z939" t="s">
        <v>34</v>
      </c>
      <c r="AA939" t="s">
        <v>35</v>
      </c>
      <c r="AB939" t="s">
        <v>36</v>
      </c>
      <c r="AC939">
        <v>20863225</v>
      </c>
      <c r="AD939" t="s">
        <v>37</v>
      </c>
      <c r="AE939" t="s">
        <v>2562</v>
      </c>
      <c r="AF939">
        <v>85671469</v>
      </c>
      <c r="AG939">
        <v>1298212</v>
      </c>
      <c r="AH939" t="s">
        <v>617</v>
      </c>
      <c r="AI939" t="s">
        <v>34</v>
      </c>
    </row>
    <row r="940" spans="1:35" x14ac:dyDescent="0.3">
      <c r="A940" s="1">
        <v>45308.88653935185</v>
      </c>
      <c r="B940">
        <v>6</v>
      </c>
      <c r="C940">
        <v>1</v>
      </c>
      <c r="D940" t="s">
        <v>26</v>
      </c>
      <c r="E940" t="s">
        <v>2563</v>
      </c>
      <c r="F940" t="s">
        <v>2564</v>
      </c>
      <c r="G940" t="s">
        <v>41</v>
      </c>
      <c r="H940">
        <f>---0--3051</f>
        <v>3051</v>
      </c>
      <c r="I940">
        <v>0</v>
      </c>
      <c r="J940" t="s">
        <v>42</v>
      </c>
      <c r="K940" t="s">
        <v>43</v>
      </c>
      <c r="L940" t="s">
        <v>44</v>
      </c>
      <c r="M940" t="s">
        <v>2563</v>
      </c>
      <c r="N940" t="s">
        <v>2564</v>
      </c>
      <c r="P940" t="s">
        <v>33</v>
      </c>
      <c r="Q940" t="s">
        <v>34</v>
      </c>
      <c r="S940" t="s">
        <v>33</v>
      </c>
      <c r="T940" t="s">
        <v>34</v>
      </c>
      <c r="V940" t="s">
        <v>33</v>
      </c>
      <c r="W940" t="s">
        <v>34</v>
      </c>
      <c r="Y940" t="s">
        <v>33</v>
      </c>
      <c r="Z940" t="s">
        <v>34</v>
      </c>
      <c r="AA940" t="s">
        <v>1287</v>
      </c>
      <c r="AB940" t="s">
        <v>36</v>
      </c>
      <c r="AC940">
        <v>30024120</v>
      </c>
      <c r="AD940" t="s">
        <v>663</v>
      </c>
      <c r="AE940" t="s">
        <v>2564</v>
      </c>
      <c r="AF940">
        <v>76598102</v>
      </c>
      <c r="AG940">
        <v>1298213</v>
      </c>
      <c r="AH940" t="s">
        <v>38</v>
      </c>
      <c r="AI940" t="s">
        <v>34</v>
      </c>
    </row>
    <row r="941" spans="1:35" x14ac:dyDescent="0.3">
      <c r="A941" s="1">
        <v>45308.891446759262</v>
      </c>
      <c r="B941">
        <v>5</v>
      </c>
      <c r="C941">
        <v>1</v>
      </c>
      <c r="D941" t="s">
        <v>26</v>
      </c>
      <c r="E941" t="s">
        <v>2565</v>
      </c>
      <c r="F941" t="s">
        <v>2566</v>
      </c>
      <c r="G941" t="s">
        <v>41</v>
      </c>
      <c r="H941">
        <f>---0--8813</f>
        <v>8813</v>
      </c>
      <c r="I941">
        <v>0</v>
      </c>
      <c r="J941" t="s">
        <v>42</v>
      </c>
      <c r="K941" t="s">
        <v>43</v>
      </c>
      <c r="L941" t="s">
        <v>44</v>
      </c>
      <c r="M941" t="s">
        <v>2565</v>
      </c>
      <c r="N941" t="s">
        <v>2566</v>
      </c>
      <c r="P941" t="s">
        <v>33</v>
      </c>
      <c r="Q941" t="s">
        <v>34</v>
      </c>
      <c r="S941" t="s">
        <v>33</v>
      </c>
      <c r="T941" t="s">
        <v>34</v>
      </c>
      <c r="V941" t="s">
        <v>33</v>
      </c>
      <c r="W941" t="s">
        <v>34</v>
      </c>
      <c r="Y941" t="s">
        <v>33</v>
      </c>
      <c r="Z941" t="s">
        <v>34</v>
      </c>
      <c r="AA941" t="s">
        <v>707</v>
      </c>
      <c r="AB941" t="s">
        <v>36</v>
      </c>
      <c r="AC941">
        <v>30006438</v>
      </c>
      <c r="AD941" t="s">
        <v>652</v>
      </c>
      <c r="AE941" t="s">
        <v>2566</v>
      </c>
      <c r="AF941">
        <v>76598102</v>
      </c>
      <c r="AG941">
        <v>1298214</v>
      </c>
      <c r="AH941" t="s">
        <v>38</v>
      </c>
      <c r="AI941" t="s">
        <v>34</v>
      </c>
    </row>
    <row r="942" spans="1:35" x14ac:dyDescent="0.3">
      <c r="A942" s="1">
        <v>45308.892696759256</v>
      </c>
      <c r="B942">
        <v>6</v>
      </c>
      <c r="C942">
        <v>1</v>
      </c>
      <c r="D942" t="s">
        <v>1002</v>
      </c>
      <c r="E942" t="s">
        <v>2567</v>
      </c>
      <c r="F942" t="s">
        <v>2568</v>
      </c>
      <c r="G942" t="s">
        <v>1005</v>
      </c>
      <c r="H942" t="s">
        <v>2569</v>
      </c>
      <c r="I942">
        <v>0</v>
      </c>
      <c r="J942" t="s">
        <v>2570</v>
      </c>
      <c r="K942" t="s">
        <v>31</v>
      </c>
      <c r="L942" t="s">
        <v>44</v>
      </c>
      <c r="M942" t="s">
        <v>2567</v>
      </c>
      <c r="N942" t="s">
        <v>2568</v>
      </c>
      <c r="P942" t="s">
        <v>33</v>
      </c>
      <c r="Q942" t="s">
        <v>34</v>
      </c>
      <c r="S942" t="s">
        <v>33</v>
      </c>
      <c r="T942" t="s">
        <v>34</v>
      </c>
      <c r="V942" t="s">
        <v>33</v>
      </c>
      <c r="W942" t="s">
        <v>34</v>
      </c>
      <c r="Y942" t="s">
        <v>33</v>
      </c>
      <c r="Z942" t="s">
        <v>34</v>
      </c>
      <c r="AA942" t="s">
        <v>662</v>
      </c>
      <c r="AB942" t="s">
        <v>36</v>
      </c>
      <c r="AC942">
        <v>30038726</v>
      </c>
      <c r="AD942" t="s">
        <v>663</v>
      </c>
      <c r="AE942" t="s">
        <v>2568</v>
      </c>
      <c r="AF942">
        <v>76598102</v>
      </c>
      <c r="AG942">
        <v>1298215</v>
      </c>
      <c r="AH942" t="s">
        <v>2571</v>
      </c>
      <c r="AI942" t="s">
        <v>34</v>
      </c>
    </row>
    <row r="943" spans="1:35" x14ac:dyDescent="0.3">
      <c r="A943" s="1">
        <v>45308.893437500003</v>
      </c>
      <c r="B943">
        <v>8</v>
      </c>
      <c r="C943">
        <v>1</v>
      </c>
      <c r="D943" t="s">
        <v>26</v>
      </c>
      <c r="E943" t="s">
        <v>2572</v>
      </c>
      <c r="F943" t="s">
        <v>2573</v>
      </c>
      <c r="G943" t="s">
        <v>50</v>
      </c>
      <c r="H943" t="s">
        <v>111</v>
      </c>
      <c r="I943">
        <v>0</v>
      </c>
      <c r="K943" t="s">
        <v>31</v>
      </c>
      <c r="L943" t="s">
        <v>32</v>
      </c>
      <c r="M943" t="s">
        <v>2572</v>
      </c>
      <c r="N943" t="s">
        <v>2573</v>
      </c>
      <c r="P943" t="s">
        <v>33</v>
      </c>
      <c r="Q943" t="s">
        <v>34</v>
      </c>
      <c r="S943" t="s">
        <v>33</v>
      </c>
      <c r="T943" t="s">
        <v>34</v>
      </c>
      <c r="V943" t="s">
        <v>33</v>
      </c>
      <c r="W943" t="s">
        <v>34</v>
      </c>
      <c r="Y943" t="s">
        <v>33</v>
      </c>
      <c r="Z943" t="s">
        <v>34</v>
      </c>
      <c r="AA943" t="s">
        <v>35</v>
      </c>
      <c r="AB943" t="s">
        <v>36</v>
      </c>
      <c r="AC943">
        <v>20997283</v>
      </c>
      <c r="AD943" t="s">
        <v>37</v>
      </c>
      <c r="AE943" t="s">
        <v>2573</v>
      </c>
      <c r="AF943">
        <v>85671469</v>
      </c>
      <c r="AG943">
        <v>1298216</v>
      </c>
      <c r="AH943" t="s">
        <v>150</v>
      </c>
      <c r="AI943" t="s">
        <v>34</v>
      </c>
    </row>
    <row r="944" spans="1:35" x14ac:dyDescent="0.3">
      <c r="A944" s="1">
        <v>45308.89880787037</v>
      </c>
      <c r="B944">
        <v>5</v>
      </c>
      <c r="C944">
        <v>1</v>
      </c>
      <c r="D944" t="s">
        <v>26</v>
      </c>
      <c r="E944" t="s">
        <v>2574</v>
      </c>
      <c r="F944" t="s">
        <v>2575</v>
      </c>
      <c r="G944" t="s">
        <v>50</v>
      </c>
      <c r="H944" t="s">
        <v>1514</v>
      </c>
      <c r="I944">
        <v>0</v>
      </c>
      <c r="K944" t="s">
        <v>31</v>
      </c>
      <c r="L944" t="s">
        <v>32</v>
      </c>
      <c r="M944" t="s">
        <v>2574</v>
      </c>
      <c r="N944" t="s">
        <v>2575</v>
      </c>
      <c r="P944" t="s">
        <v>33</v>
      </c>
      <c r="Q944" t="s">
        <v>34</v>
      </c>
      <c r="S944" t="s">
        <v>33</v>
      </c>
      <c r="T944" t="s">
        <v>34</v>
      </c>
      <c r="V944" t="s">
        <v>33</v>
      </c>
      <c r="W944" t="s">
        <v>34</v>
      </c>
      <c r="Y944" t="s">
        <v>33</v>
      </c>
      <c r="Z944" t="s">
        <v>34</v>
      </c>
      <c r="AA944" t="s">
        <v>35</v>
      </c>
      <c r="AB944" t="s">
        <v>36</v>
      </c>
      <c r="AC944">
        <v>21067132</v>
      </c>
      <c r="AD944" t="s">
        <v>37</v>
      </c>
      <c r="AE944" t="s">
        <v>2575</v>
      </c>
      <c r="AF944">
        <v>85671469</v>
      </c>
      <c r="AG944">
        <v>1298217</v>
      </c>
      <c r="AH944" t="s">
        <v>78</v>
      </c>
      <c r="AI944" t="s">
        <v>34</v>
      </c>
    </row>
    <row r="945" spans="1:35" x14ac:dyDescent="0.3">
      <c r="A945" s="1">
        <v>45308.909699074073</v>
      </c>
      <c r="B945">
        <v>6</v>
      </c>
      <c r="C945">
        <v>1</v>
      </c>
      <c r="D945" t="s">
        <v>26</v>
      </c>
      <c r="E945" t="s">
        <v>2576</v>
      </c>
      <c r="F945" t="s">
        <v>2577</v>
      </c>
      <c r="G945" t="s">
        <v>90</v>
      </c>
      <c r="H945" t="s">
        <v>91</v>
      </c>
      <c r="I945">
        <v>0</v>
      </c>
      <c r="K945" t="s">
        <v>31</v>
      </c>
      <c r="L945" t="s">
        <v>32</v>
      </c>
      <c r="M945" t="s">
        <v>2576</v>
      </c>
      <c r="N945" t="s">
        <v>2577</v>
      </c>
      <c r="P945" t="s">
        <v>33</v>
      </c>
      <c r="Q945" t="s">
        <v>34</v>
      </c>
      <c r="S945" t="s">
        <v>33</v>
      </c>
      <c r="T945" t="s">
        <v>34</v>
      </c>
      <c r="V945" t="s">
        <v>33</v>
      </c>
      <c r="W945" t="s">
        <v>34</v>
      </c>
      <c r="Y945" t="s">
        <v>33</v>
      </c>
      <c r="Z945" t="s">
        <v>34</v>
      </c>
      <c r="AA945" t="s">
        <v>92</v>
      </c>
      <c r="AB945" t="s">
        <v>36</v>
      </c>
      <c r="AC945">
        <v>27212741</v>
      </c>
      <c r="AD945" t="s">
        <v>93</v>
      </c>
      <c r="AE945" t="s">
        <v>2577</v>
      </c>
      <c r="AF945">
        <v>9978044714</v>
      </c>
      <c r="AG945">
        <v>1298218</v>
      </c>
      <c r="AH945" t="s">
        <v>1099</v>
      </c>
      <c r="AI945" t="s">
        <v>34</v>
      </c>
    </row>
    <row r="946" spans="1:35" x14ac:dyDescent="0.3">
      <c r="A946" s="1">
        <v>45308.91</v>
      </c>
      <c r="B946">
        <v>5</v>
      </c>
      <c r="C946">
        <v>1</v>
      </c>
      <c r="D946" t="s">
        <v>26</v>
      </c>
      <c r="E946" t="s">
        <v>2578</v>
      </c>
      <c r="F946" t="s">
        <v>2579</v>
      </c>
      <c r="G946" t="s">
        <v>50</v>
      </c>
      <c r="H946" t="s">
        <v>160</v>
      </c>
      <c r="I946">
        <v>0</v>
      </c>
      <c r="K946" t="s">
        <v>31</v>
      </c>
      <c r="L946" t="s">
        <v>32</v>
      </c>
      <c r="M946" t="s">
        <v>2578</v>
      </c>
      <c r="N946" t="s">
        <v>2579</v>
      </c>
      <c r="P946" t="s">
        <v>33</v>
      </c>
      <c r="Q946" t="s">
        <v>34</v>
      </c>
      <c r="S946" t="s">
        <v>33</v>
      </c>
      <c r="T946" t="s">
        <v>34</v>
      </c>
      <c r="V946" t="s">
        <v>33</v>
      </c>
      <c r="W946" t="s">
        <v>34</v>
      </c>
      <c r="Y946" t="s">
        <v>33</v>
      </c>
      <c r="Z946" t="s">
        <v>34</v>
      </c>
      <c r="AA946" t="s">
        <v>35</v>
      </c>
      <c r="AB946" t="s">
        <v>36</v>
      </c>
      <c r="AC946">
        <v>21197456</v>
      </c>
      <c r="AD946" t="s">
        <v>37</v>
      </c>
      <c r="AE946" t="s">
        <v>2579</v>
      </c>
      <c r="AF946">
        <v>85671469</v>
      </c>
      <c r="AG946">
        <v>1298219</v>
      </c>
      <c r="AH946" t="s">
        <v>247</v>
      </c>
      <c r="AI946" t="s">
        <v>34</v>
      </c>
    </row>
    <row r="947" spans="1:35" x14ac:dyDescent="0.3">
      <c r="A947" s="1">
        <v>45308.919270833336</v>
      </c>
      <c r="B947">
        <v>8</v>
      </c>
      <c r="C947">
        <v>1</v>
      </c>
      <c r="D947" t="s">
        <v>26</v>
      </c>
      <c r="E947" t="s">
        <v>2580</v>
      </c>
      <c r="F947" t="s">
        <v>2581</v>
      </c>
      <c r="G947" t="s">
        <v>90</v>
      </c>
      <c r="H947" t="s">
        <v>736</v>
      </c>
      <c r="I947">
        <v>0</v>
      </c>
      <c r="K947" t="s">
        <v>31</v>
      </c>
      <c r="L947" t="s">
        <v>32</v>
      </c>
      <c r="M947" t="s">
        <v>2580</v>
      </c>
      <c r="N947" t="s">
        <v>2581</v>
      </c>
      <c r="P947" t="s">
        <v>33</v>
      </c>
      <c r="Q947" t="s">
        <v>34</v>
      </c>
      <c r="S947" t="s">
        <v>33</v>
      </c>
      <c r="T947" t="s">
        <v>34</v>
      </c>
      <c r="V947" t="s">
        <v>33</v>
      </c>
      <c r="W947" t="s">
        <v>34</v>
      </c>
      <c r="Y947" t="s">
        <v>33</v>
      </c>
      <c r="Z947" t="s">
        <v>34</v>
      </c>
      <c r="AA947" t="s">
        <v>92</v>
      </c>
      <c r="AB947" t="s">
        <v>36</v>
      </c>
      <c r="AC947">
        <v>50725377</v>
      </c>
      <c r="AD947" t="s">
        <v>93</v>
      </c>
      <c r="AE947" t="s">
        <v>2581</v>
      </c>
      <c r="AF947">
        <v>9978044714</v>
      </c>
      <c r="AG947">
        <v>1298220</v>
      </c>
      <c r="AH947" t="s">
        <v>1099</v>
      </c>
      <c r="AI947" t="s">
        <v>34</v>
      </c>
    </row>
    <row r="948" spans="1:35" x14ac:dyDescent="0.3">
      <c r="A948" s="1">
        <v>45308.919953703706</v>
      </c>
      <c r="B948">
        <v>5</v>
      </c>
      <c r="C948">
        <v>1</v>
      </c>
      <c r="D948" t="s">
        <v>26</v>
      </c>
      <c r="E948" t="s">
        <v>2582</v>
      </c>
      <c r="F948" t="s">
        <v>2583</v>
      </c>
      <c r="G948" t="s">
        <v>29</v>
      </c>
      <c r="H948" t="s">
        <v>2584</v>
      </c>
      <c r="I948">
        <v>0</v>
      </c>
      <c r="K948" t="s">
        <v>31</v>
      </c>
      <c r="L948" t="s">
        <v>32</v>
      </c>
      <c r="M948" t="s">
        <v>2582</v>
      </c>
      <c r="N948" t="s">
        <v>2583</v>
      </c>
      <c r="P948" t="s">
        <v>33</v>
      </c>
      <c r="Q948" t="s">
        <v>34</v>
      </c>
      <c r="S948" t="s">
        <v>33</v>
      </c>
      <c r="T948" t="s">
        <v>34</v>
      </c>
      <c r="V948" t="s">
        <v>33</v>
      </c>
      <c r="W948" t="s">
        <v>34</v>
      </c>
      <c r="Y948" t="s">
        <v>33</v>
      </c>
      <c r="Z948" t="s">
        <v>34</v>
      </c>
      <c r="AA948" t="s">
        <v>35</v>
      </c>
      <c r="AB948" t="s">
        <v>36</v>
      </c>
      <c r="AC948">
        <v>21314160</v>
      </c>
      <c r="AD948" t="s">
        <v>37</v>
      </c>
      <c r="AE948" t="s">
        <v>2583</v>
      </c>
      <c r="AF948">
        <v>85671469</v>
      </c>
      <c r="AG948">
        <v>1298221</v>
      </c>
      <c r="AH948" t="s">
        <v>38</v>
      </c>
      <c r="AI948" t="s">
        <v>34</v>
      </c>
    </row>
    <row r="949" spans="1:35" x14ac:dyDescent="0.3">
      <c r="A949" s="1">
        <v>45308.92559027778</v>
      </c>
      <c r="B949">
        <v>5</v>
      </c>
      <c r="C949">
        <v>1</v>
      </c>
      <c r="D949" t="s">
        <v>26</v>
      </c>
      <c r="E949" t="s">
        <v>2585</v>
      </c>
      <c r="F949" t="s">
        <v>2586</v>
      </c>
      <c r="G949" t="s">
        <v>29</v>
      </c>
      <c r="H949" t="s">
        <v>1423</v>
      </c>
      <c r="I949">
        <v>0</v>
      </c>
      <c r="K949" t="s">
        <v>31</v>
      </c>
      <c r="L949" t="s">
        <v>32</v>
      </c>
      <c r="M949" t="s">
        <v>2585</v>
      </c>
      <c r="N949" t="s">
        <v>2586</v>
      </c>
      <c r="P949" t="s">
        <v>33</v>
      </c>
      <c r="Q949" t="s">
        <v>34</v>
      </c>
      <c r="S949" t="s">
        <v>33</v>
      </c>
      <c r="T949" t="s">
        <v>34</v>
      </c>
      <c r="V949" t="s">
        <v>33</v>
      </c>
      <c r="W949" t="s">
        <v>34</v>
      </c>
      <c r="Y949" t="s">
        <v>33</v>
      </c>
      <c r="Z949" t="s">
        <v>34</v>
      </c>
      <c r="AA949" t="s">
        <v>35</v>
      </c>
      <c r="AB949" t="s">
        <v>36</v>
      </c>
      <c r="AC949">
        <v>21369291</v>
      </c>
      <c r="AD949" t="s">
        <v>37</v>
      </c>
      <c r="AE949" t="s">
        <v>2586</v>
      </c>
      <c r="AF949">
        <v>85671469</v>
      </c>
      <c r="AG949">
        <v>1298222</v>
      </c>
      <c r="AH949" t="s">
        <v>2587</v>
      </c>
      <c r="AI949" t="s">
        <v>34</v>
      </c>
    </row>
    <row r="950" spans="1:35" x14ac:dyDescent="0.3">
      <c r="A950" s="1">
        <v>45308.932592592595</v>
      </c>
      <c r="B950">
        <v>6</v>
      </c>
      <c r="C950">
        <v>1</v>
      </c>
      <c r="D950" t="s">
        <v>26</v>
      </c>
      <c r="E950" t="s">
        <v>2588</v>
      </c>
      <c r="F950" t="s">
        <v>2589</v>
      </c>
      <c r="G950" t="s">
        <v>41</v>
      </c>
      <c r="H950">
        <f>---0--8900</f>
        <v>8900</v>
      </c>
      <c r="I950">
        <v>0</v>
      </c>
      <c r="J950" t="s">
        <v>42</v>
      </c>
      <c r="K950" t="s">
        <v>43</v>
      </c>
      <c r="L950" t="s">
        <v>44</v>
      </c>
      <c r="M950" t="s">
        <v>2588</v>
      </c>
      <c r="N950" t="s">
        <v>2589</v>
      </c>
      <c r="P950" t="s">
        <v>33</v>
      </c>
      <c r="Q950" t="s">
        <v>34</v>
      </c>
      <c r="S950" t="s">
        <v>33</v>
      </c>
      <c r="T950" t="s">
        <v>34</v>
      </c>
      <c r="V950" t="s">
        <v>33</v>
      </c>
      <c r="W950" t="s">
        <v>34</v>
      </c>
      <c r="Y950" t="s">
        <v>33</v>
      </c>
      <c r="Z950" t="s">
        <v>34</v>
      </c>
      <c r="AA950" t="s">
        <v>436</v>
      </c>
      <c r="AB950" t="s">
        <v>36</v>
      </c>
      <c r="AC950">
        <v>77113832</v>
      </c>
      <c r="AD950" t="s">
        <v>437</v>
      </c>
      <c r="AE950" t="s">
        <v>2589</v>
      </c>
      <c r="AF950">
        <v>795990586</v>
      </c>
      <c r="AG950">
        <v>1298223</v>
      </c>
      <c r="AH950" t="s">
        <v>38</v>
      </c>
      <c r="AI950" t="s">
        <v>34</v>
      </c>
    </row>
    <row r="951" spans="1:35" x14ac:dyDescent="0.3">
      <c r="A951" s="1">
        <v>45308.93304398148</v>
      </c>
      <c r="B951">
        <v>8</v>
      </c>
      <c r="C951">
        <v>1</v>
      </c>
      <c r="D951" t="s">
        <v>26</v>
      </c>
      <c r="E951" t="s">
        <v>2590</v>
      </c>
      <c r="F951" t="s">
        <v>2591</v>
      </c>
      <c r="G951" t="s">
        <v>142</v>
      </c>
      <c r="H951" t="s">
        <v>260</v>
      </c>
      <c r="I951">
        <v>0</v>
      </c>
      <c r="K951" t="s">
        <v>31</v>
      </c>
      <c r="L951" t="s">
        <v>32</v>
      </c>
      <c r="M951" t="s">
        <v>2590</v>
      </c>
      <c r="N951" t="s">
        <v>2591</v>
      </c>
      <c r="P951" t="s">
        <v>33</v>
      </c>
      <c r="Q951" t="s">
        <v>34</v>
      </c>
      <c r="S951" t="s">
        <v>33</v>
      </c>
      <c r="T951" t="s">
        <v>34</v>
      </c>
      <c r="V951" t="s">
        <v>33</v>
      </c>
      <c r="W951" t="s">
        <v>34</v>
      </c>
      <c r="Y951" t="s">
        <v>33</v>
      </c>
      <c r="Z951" t="s">
        <v>34</v>
      </c>
      <c r="AA951" t="s">
        <v>35</v>
      </c>
      <c r="AB951" t="s">
        <v>36</v>
      </c>
      <c r="AC951">
        <v>21453325</v>
      </c>
      <c r="AD951" t="s">
        <v>37</v>
      </c>
      <c r="AE951" t="s">
        <v>2591</v>
      </c>
      <c r="AF951">
        <v>85671469</v>
      </c>
      <c r="AG951">
        <v>1298224</v>
      </c>
      <c r="AH951" t="s">
        <v>38</v>
      </c>
      <c r="AI951" t="s">
        <v>34</v>
      </c>
    </row>
    <row r="952" spans="1:35" x14ac:dyDescent="0.3">
      <c r="A952" s="1">
        <v>45308.947233796294</v>
      </c>
      <c r="B952">
        <v>5</v>
      </c>
      <c r="C952">
        <v>1</v>
      </c>
      <c r="D952" t="s">
        <v>26</v>
      </c>
      <c r="E952" t="s">
        <v>2592</v>
      </c>
      <c r="F952" t="s">
        <v>2593</v>
      </c>
      <c r="G952" t="s">
        <v>50</v>
      </c>
      <c r="H952" t="s">
        <v>123</v>
      </c>
      <c r="I952">
        <v>0</v>
      </c>
      <c r="K952" t="s">
        <v>31</v>
      </c>
      <c r="L952" t="s">
        <v>32</v>
      </c>
      <c r="M952" t="s">
        <v>2592</v>
      </c>
      <c r="N952" t="s">
        <v>2593</v>
      </c>
      <c r="P952" t="s">
        <v>33</v>
      </c>
      <c r="Q952" t="s">
        <v>34</v>
      </c>
      <c r="S952" t="s">
        <v>33</v>
      </c>
      <c r="T952" t="s">
        <v>34</v>
      </c>
      <c r="V952" t="s">
        <v>33</v>
      </c>
      <c r="W952" t="s">
        <v>34</v>
      </c>
      <c r="Y952" t="s">
        <v>33</v>
      </c>
      <c r="Z952" t="s">
        <v>34</v>
      </c>
      <c r="AA952" t="s">
        <v>35</v>
      </c>
      <c r="AB952" t="s">
        <v>36</v>
      </c>
      <c r="AC952">
        <v>21588570</v>
      </c>
      <c r="AD952" t="s">
        <v>37</v>
      </c>
      <c r="AE952" t="s">
        <v>2593</v>
      </c>
      <c r="AF952">
        <v>85671469</v>
      </c>
      <c r="AG952">
        <v>1298225</v>
      </c>
      <c r="AH952" t="s">
        <v>38</v>
      </c>
      <c r="AI952" t="s">
        <v>34</v>
      </c>
    </row>
    <row r="953" spans="1:35" x14ac:dyDescent="0.3">
      <c r="A953" s="1">
        <v>45308.948703703703</v>
      </c>
      <c r="B953">
        <v>7</v>
      </c>
      <c r="C953">
        <v>1</v>
      </c>
      <c r="D953" t="s">
        <v>26</v>
      </c>
      <c r="E953" t="s">
        <v>2594</v>
      </c>
      <c r="F953" t="s">
        <v>2595</v>
      </c>
      <c r="G953" t="s">
        <v>41</v>
      </c>
      <c r="H953">
        <f>---0--4180</f>
        <v>4180</v>
      </c>
      <c r="I953">
        <v>0</v>
      </c>
      <c r="J953" t="s">
        <v>42</v>
      </c>
      <c r="K953" t="s">
        <v>43</v>
      </c>
      <c r="L953" t="s">
        <v>44</v>
      </c>
      <c r="M953" t="s">
        <v>2594</v>
      </c>
      <c r="N953" t="s">
        <v>2595</v>
      </c>
      <c r="P953" t="s">
        <v>33</v>
      </c>
      <c r="Q953" t="s">
        <v>34</v>
      </c>
      <c r="S953" t="s">
        <v>33</v>
      </c>
      <c r="T953" t="s">
        <v>34</v>
      </c>
      <c r="V953" t="s">
        <v>33</v>
      </c>
      <c r="W953" t="s">
        <v>34</v>
      </c>
      <c r="Y953" t="s">
        <v>33</v>
      </c>
      <c r="Z953" t="s">
        <v>34</v>
      </c>
      <c r="AA953" t="s">
        <v>500</v>
      </c>
      <c r="AB953" t="s">
        <v>36</v>
      </c>
      <c r="AC953">
        <v>839914</v>
      </c>
      <c r="AD953" t="s">
        <v>501</v>
      </c>
      <c r="AE953" t="s">
        <v>2595</v>
      </c>
      <c r="AF953">
        <v>870021815</v>
      </c>
      <c r="AG953">
        <v>1298226</v>
      </c>
      <c r="AH953" t="s">
        <v>817</v>
      </c>
      <c r="AI953" t="s">
        <v>34</v>
      </c>
    </row>
    <row r="954" spans="1:35" x14ac:dyDescent="0.3">
      <c r="A954" s="1">
        <v>45308.953923611109</v>
      </c>
      <c r="B954">
        <v>7</v>
      </c>
      <c r="C954">
        <v>1</v>
      </c>
      <c r="D954" t="s">
        <v>26</v>
      </c>
      <c r="E954" t="s">
        <v>2596</v>
      </c>
      <c r="F954" t="s">
        <v>2597</v>
      </c>
      <c r="G954" t="s">
        <v>41</v>
      </c>
      <c r="H954">
        <f>---0--8269</f>
        <v>8269</v>
      </c>
      <c r="I954">
        <v>0</v>
      </c>
      <c r="J954" t="s">
        <v>42</v>
      </c>
      <c r="K954" t="s">
        <v>43</v>
      </c>
      <c r="L954" t="s">
        <v>44</v>
      </c>
      <c r="M954" t="s">
        <v>2596</v>
      </c>
      <c r="N954" t="s">
        <v>2597</v>
      </c>
      <c r="P954" t="s">
        <v>33</v>
      </c>
      <c r="Q954" t="s">
        <v>34</v>
      </c>
      <c r="S954" t="s">
        <v>33</v>
      </c>
      <c r="T954" t="s">
        <v>34</v>
      </c>
      <c r="V954" t="s">
        <v>33</v>
      </c>
      <c r="W954" t="s">
        <v>34</v>
      </c>
      <c r="Y954" t="s">
        <v>33</v>
      </c>
      <c r="Z954" t="s">
        <v>34</v>
      </c>
      <c r="AA954" t="s">
        <v>2598</v>
      </c>
      <c r="AB954" t="s">
        <v>36</v>
      </c>
      <c r="AC954">
        <v>61134590</v>
      </c>
      <c r="AD954" t="s">
        <v>2599</v>
      </c>
      <c r="AE954" t="s">
        <v>2597</v>
      </c>
      <c r="AF954">
        <v>795990586</v>
      </c>
      <c r="AG954">
        <v>1298227</v>
      </c>
      <c r="AH954" t="s">
        <v>38</v>
      </c>
      <c r="AI954" t="s">
        <v>34</v>
      </c>
    </row>
    <row r="955" spans="1:35" x14ac:dyDescent="0.3">
      <c r="A955" s="1">
        <v>45308.95416666667</v>
      </c>
      <c r="B955">
        <v>8</v>
      </c>
      <c r="C955">
        <v>1</v>
      </c>
      <c r="D955" t="s">
        <v>26</v>
      </c>
      <c r="E955" t="s">
        <v>668</v>
      </c>
      <c r="F955" t="s">
        <v>669</v>
      </c>
      <c r="G955" t="s">
        <v>41</v>
      </c>
      <c r="H955">
        <f>---0--8924</f>
        <v>8924</v>
      </c>
      <c r="I955">
        <v>0</v>
      </c>
      <c r="J955" t="s">
        <v>42</v>
      </c>
      <c r="K955" t="s">
        <v>43</v>
      </c>
      <c r="L955" t="s">
        <v>44</v>
      </c>
      <c r="M955" t="s">
        <v>668</v>
      </c>
      <c r="N955" t="s">
        <v>669</v>
      </c>
      <c r="P955" t="s">
        <v>33</v>
      </c>
      <c r="Q955" t="s">
        <v>34</v>
      </c>
      <c r="S955" t="s">
        <v>33</v>
      </c>
      <c r="T955" t="s">
        <v>34</v>
      </c>
      <c r="V955" t="s">
        <v>33</v>
      </c>
      <c r="W955" t="s">
        <v>34</v>
      </c>
      <c r="Y955" t="s">
        <v>33</v>
      </c>
      <c r="Z955" t="s">
        <v>34</v>
      </c>
      <c r="AA955" t="s">
        <v>601</v>
      </c>
      <c r="AB955" t="s">
        <v>36</v>
      </c>
      <c r="AC955">
        <v>40098337</v>
      </c>
      <c r="AD955" t="s">
        <v>602</v>
      </c>
      <c r="AE955" t="s">
        <v>669</v>
      </c>
      <c r="AF955">
        <v>9978044714</v>
      </c>
      <c r="AG955">
        <v>1298228</v>
      </c>
      <c r="AH955" t="s">
        <v>921</v>
      </c>
      <c r="AI955" t="s">
        <v>34</v>
      </c>
    </row>
    <row r="956" spans="1:35" x14ac:dyDescent="0.3">
      <c r="A956" s="1">
        <v>45308.959224537037</v>
      </c>
      <c r="B956">
        <v>8</v>
      </c>
      <c r="C956">
        <v>1</v>
      </c>
      <c r="D956" t="s">
        <v>26</v>
      </c>
      <c r="E956" t="s">
        <v>668</v>
      </c>
      <c r="F956" t="s">
        <v>669</v>
      </c>
      <c r="G956" t="s">
        <v>41</v>
      </c>
      <c r="H956">
        <f>---0--2688</f>
        <v>2688</v>
      </c>
      <c r="I956">
        <v>0</v>
      </c>
      <c r="J956" t="s">
        <v>42</v>
      </c>
      <c r="K956" t="s">
        <v>43</v>
      </c>
      <c r="L956" t="s">
        <v>44</v>
      </c>
      <c r="M956" t="s">
        <v>668</v>
      </c>
      <c r="N956" t="s">
        <v>669</v>
      </c>
      <c r="P956" t="s">
        <v>33</v>
      </c>
      <c r="Q956" t="s">
        <v>34</v>
      </c>
      <c r="S956" t="s">
        <v>33</v>
      </c>
      <c r="T956" t="s">
        <v>34</v>
      </c>
      <c r="V956" t="s">
        <v>33</v>
      </c>
      <c r="W956" t="s">
        <v>34</v>
      </c>
      <c r="Y956" t="s">
        <v>33</v>
      </c>
      <c r="Z956" t="s">
        <v>34</v>
      </c>
      <c r="AA956" t="s">
        <v>81</v>
      </c>
      <c r="AB956" t="s">
        <v>36</v>
      </c>
      <c r="AC956">
        <v>76524618</v>
      </c>
      <c r="AD956" t="s">
        <v>82</v>
      </c>
      <c r="AE956" t="s">
        <v>669</v>
      </c>
      <c r="AF956">
        <v>156704864</v>
      </c>
      <c r="AG956">
        <v>1298229</v>
      </c>
      <c r="AH956" t="s">
        <v>38</v>
      </c>
      <c r="AI956" t="s">
        <v>34</v>
      </c>
    </row>
    <row r="957" spans="1:35" x14ac:dyDescent="0.3">
      <c r="A957" s="1">
        <v>45308.962222222224</v>
      </c>
      <c r="B957">
        <v>8</v>
      </c>
      <c r="C957">
        <v>1</v>
      </c>
      <c r="D957" t="s">
        <v>26</v>
      </c>
      <c r="E957" t="s">
        <v>2600</v>
      </c>
      <c r="F957" t="s">
        <v>2601</v>
      </c>
      <c r="G957" t="s">
        <v>29</v>
      </c>
      <c r="H957" t="s">
        <v>1024</v>
      </c>
      <c r="I957">
        <v>0</v>
      </c>
      <c r="K957" t="s">
        <v>31</v>
      </c>
      <c r="L957" t="s">
        <v>32</v>
      </c>
      <c r="M957" t="s">
        <v>2600</v>
      </c>
      <c r="N957" t="s">
        <v>2601</v>
      </c>
      <c r="P957" t="s">
        <v>33</v>
      </c>
      <c r="Q957" t="s">
        <v>34</v>
      </c>
      <c r="S957" t="s">
        <v>33</v>
      </c>
      <c r="T957" t="s">
        <v>34</v>
      </c>
      <c r="V957" t="s">
        <v>33</v>
      </c>
      <c r="W957" t="s">
        <v>34</v>
      </c>
      <c r="Y957" t="s">
        <v>33</v>
      </c>
      <c r="Z957" t="s">
        <v>34</v>
      </c>
      <c r="AA957" t="s">
        <v>35</v>
      </c>
      <c r="AB957" t="s">
        <v>36</v>
      </c>
      <c r="AC957">
        <v>21731913</v>
      </c>
      <c r="AD957" t="s">
        <v>37</v>
      </c>
      <c r="AE957" t="s">
        <v>2601</v>
      </c>
      <c r="AF957">
        <v>85671469</v>
      </c>
      <c r="AG957">
        <v>1298230</v>
      </c>
      <c r="AH957" t="s">
        <v>38</v>
      </c>
      <c r="AI957" t="s">
        <v>34</v>
      </c>
    </row>
    <row r="958" spans="1:35" x14ac:dyDescent="0.3">
      <c r="A958" s="1">
        <v>45308.963460648149</v>
      </c>
      <c r="B958">
        <v>7</v>
      </c>
      <c r="C958">
        <v>1</v>
      </c>
      <c r="D958" t="s">
        <v>26</v>
      </c>
      <c r="E958" t="s">
        <v>2602</v>
      </c>
      <c r="F958" t="s">
        <v>2603</v>
      </c>
      <c r="G958" t="s">
        <v>50</v>
      </c>
      <c r="H958" t="s">
        <v>1526</v>
      </c>
      <c r="I958">
        <v>0</v>
      </c>
      <c r="K958" t="s">
        <v>31</v>
      </c>
      <c r="L958" t="s">
        <v>32</v>
      </c>
      <c r="M958" t="s">
        <v>2602</v>
      </c>
      <c r="N958" t="s">
        <v>2603</v>
      </c>
      <c r="P958" t="s">
        <v>33</v>
      </c>
      <c r="Q958" t="s">
        <v>34</v>
      </c>
      <c r="S958" t="s">
        <v>33</v>
      </c>
      <c r="T958" t="s">
        <v>34</v>
      </c>
      <c r="V958" t="s">
        <v>33</v>
      </c>
      <c r="W958" t="s">
        <v>34</v>
      </c>
      <c r="Y958" t="s">
        <v>33</v>
      </c>
      <c r="Z958" t="s">
        <v>34</v>
      </c>
      <c r="AA958" t="s">
        <v>35</v>
      </c>
      <c r="AB958" t="s">
        <v>36</v>
      </c>
      <c r="AC958">
        <v>21737316</v>
      </c>
      <c r="AD958" t="s">
        <v>37</v>
      </c>
      <c r="AE958" t="s">
        <v>2603</v>
      </c>
      <c r="AF958">
        <v>85671469</v>
      </c>
      <c r="AG958">
        <v>1298231</v>
      </c>
      <c r="AH958" t="s">
        <v>38</v>
      </c>
      <c r="AI958" t="s">
        <v>34</v>
      </c>
    </row>
    <row r="959" spans="1:35" x14ac:dyDescent="0.3">
      <c r="A959" s="1">
        <v>45308.964641203704</v>
      </c>
      <c r="B959">
        <v>8</v>
      </c>
      <c r="C959">
        <v>1</v>
      </c>
      <c r="D959" t="s">
        <v>26</v>
      </c>
      <c r="E959" t="s">
        <v>2604</v>
      </c>
      <c r="F959" t="s">
        <v>2605</v>
      </c>
      <c r="G959" t="s">
        <v>142</v>
      </c>
      <c r="H959" t="s">
        <v>149</v>
      </c>
      <c r="I959">
        <v>0</v>
      </c>
      <c r="K959" t="s">
        <v>31</v>
      </c>
      <c r="L959" t="s">
        <v>32</v>
      </c>
      <c r="M959" t="s">
        <v>2604</v>
      </c>
      <c r="N959" t="s">
        <v>2605</v>
      </c>
      <c r="P959" t="s">
        <v>33</v>
      </c>
      <c r="Q959" t="s">
        <v>34</v>
      </c>
      <c r="S959" t="s">
        <v>33</v>
      </c>
      <c r="T959" t="s">
        <v>34</v>
      </c>
      <c r="V959" t="s">
        <v>33</v>
      </c>
      <c r="W959" t="s">
        <v>34</v>
      </c>
      <c r="Y959" t="s">
        <v>33</v>
      </c>
      <c r="Z959" t="s">
        <v>34</v>
      </c>
      <c r="AA959" t="s">
        <v>35</v>
      </c>
      <c r="AB959" t="s">
        <v>36</v>
      </c>
      <c r="AC959">
        <v>21747272</v>
      </c>
      <c r="AD959" t="s">
        <v>37</v>
      </c>
      <c r="AE959" t="s">
        <v>2605</v>
      </c>
      <c r="AF959">
        <v>85671469</v>
      </c>
      <c r="AG959">
        <v>1298232</v>
      </c>
      <c r="AH959" t="s">
        <v>806</v>
      </c>
      <c r="AI959" t="s">
        <v>34</v>
      </c>
    </row>
    <row r="960" spans="1:35" x14ac:dyDescent="0.3">
      <c r="A960" s="1">
        <v>45308.971215277779</v>
      </c>
      <c r="B960">
        <v>5</v>
      </c>
      <c r="C960">
        <v>1</v>
      </c>
      <c r="D960" t="s">
        <v>26</v>
      </c>
      <c r="E960" t="s">
        <v>2606</v>
      </c>
      <c r="F960" t="s">
        <v>2607</v>
      </c>
      <c r="G960" t="s">
        <v>90</v>
      </c>
      <c r="H960" t="s">
        <v>1501</v>
      </c>
      <c r="I960">
        <v>0</v>
      </c>
      <c r="K960" t="s">
        <v>31</v>
      </c>
      <c r="L960" t="s">
        <v>32</v>
      </c>
      <c r="M960" t="s">
        <v>2606</v>
      </c>
      <c r="N960" t="s">
        <v>2607</v>
      </c>
      <c r="P960" t="s">
        <v>33</v>
      </c>
      <c r="Q960" t="s">
        <v>34</v>
      </c>
      <c r="S960" t="s">
        <v>33</v>
      </c>
      <c r="T960" t="s">
        <v>34</v>
      </c>
      <c r="V960" t="s">
        <v>33</v>
      </c>
      <c r="W960" t="s">
        <v>34</v>
      </c>
      <c r="Y960" t="s">
        <v>33</v>
      </c>
      <c r="Z960" t="s">
        <v>34</v>
      </c>
      <c r="AA960" t="s">
        <v>92</v>
      </c>
      <c r="AB960" t="s">
        <v>36</v>
      </c>
      <c r="AC960">
        <v>60035951</v>
      </c>
      <c r="AD960" t="s">
        <v>93</v>
      </c>
      <c r="AE960" t="s">
        <v>2607</v>
      </c>
      <c r="AF960">
        <v>9978044714</v>
      </c>
      <c r="AG960">
        <v>1298233</v>
      </c>
      <c r="AH960" t="s">
        <v>171</v>
      </c>
      <c r="AI960" t="s">
        <v>34</v>
      </c>
    </row>
    <row r="961" spans="1:35" x14ac:dyDescent="0.3">
      <c r="A961" s="1">
        <v>45308.976539351854</v>
      </c>
      <c r="B961">
        <v>8</v>
      </c>
      <c r="C961">
        <v>1</v>
      </c>
      <c r="D961" t="s">
        <v>26</v>
      </c>
      <c r="E961" t="s">
        <v>2608</v>
      </c>
      <c r="F961" t="s">
        <v>2609</v>
      </c>
      <c r="G961" t="s">
        <v>41</v>
      </c>
      <c r="H961">
        <f>---0--3882</f>
        <v>3882</v>
      </c>
      <c r="I961">
        <v>0</v>
      </c>
      <c r="J961" t="s">
        <v>42</v>
      </c>
      <c r="K961" t="s">
        <v>43</v>
      </c>
      <c r="L961" t="s">
        <v>44</v>
      </c>
      <c r="M961" t="s">
        <v>2608</v>
      </c>
      <c r="N961" t="s">
        <v>2609</v>
      </c>
      <c r="P961" t="s">
        <v>33</v>
      </c>
      <c r="Q961" t="s">
        <v>34</v>
      </c>
      <c r="S961" t="s">
        <v>33</v>
      </c>
      <c r="T961" t="s">
        <v>34</v>
      </c>
      <c r="V961" t="s">
        <v>33</v>
      </c>
      <c r="W961" t="s">
        <v>34</v>
      </c>
      <c r="Y961" t="s">
        <v>33</v>
      </c>
      <c r="Z961" t="s">
        <v>34</v>
      </c>
      <c r="AA961" t="s">
        <v>686</v>
      </c>
      <c r="AB961" t="s">
        <v>36</v>
      </c>
      <c r="AC961">
        <v>30081889</v>
      </c>
      <c r="AD961" t="s">
        <v>652</v>
      </c>
      <c r="AE961" t="s">
        <v>2609</v>
      </c>
      <c r="AF961">
        <v>76598102</v>
      </c>
      <c r="AG961">
        <v>1298234</v>
      </c>
      <c r="AH961" t="s">
        <v>2610</v>
      </c>
      <c r="AI961" t="s">
        <v>34</v>
      </c>
    </row>
    <row r="962" spans="1:35" x14ac:dyDescent="0.3">
      <c r="A962" s="1">
        <v>45308.981319444443</v>
      </c>
      <c r="B962">
        <v>8</v>
      </c>
      <c r="C962">
        <v>1</v>
      </c>
      <c r="D962" t="s">
        <v>26</v>
      </c>
      <c r="E962" t="s">
        <v>2611</v>
      </c>
      <c r="F962" t="s">
        <v>2612</v>
      </c>
      <c r="G962" t="s">
        <v>90</v>
      </c>
      <c r="H962" t="s">
        <v>212</v>
      </c>
      <c r="I962">
        <v>0</v>
      </c>
      <c r="K962" t="s">
        <v>31</v>
      </c>
      <c r="L962" t="s">
        <v>32</v>
      </c>
      <c r="M962" t="s">
        <v>2611</v>
      </c>
      <c r="N962" t="s">
        <v>2612</v>
      </c>
      <c r="P962" t="s">
        <v>33</v>
      </c>
      <c r="Q962" t="s">
        <v>34</v>
      </c>
      <c r="S962" t="s">
        <v>33</v>
      </c>
      <c r="T962" t="s">
        <v>34</v>
      </c>
      <c r="V962" t="s">
        <v>33</v>
      </c>
      <c r="W962" t="s">
        <v>34</v>
      </c>
      <c r="Y962" t="s">
        <v>33</v>
      </c>
      <c r="Z962" t="s">
        <v>34</v>
      </c>
      <c r="AA962" t="s">
        <v>92</v>
      </c>
      <c r="AB962" t="s">
        <v>36</v>
      </c>
      <c r="AC962">
        <v>29989476</v>
      </c>
      <c r="AD962" t="s">
        <v>93</v>
      </c>
      <c r="AE962" t="s">
        <v>2612</v>
      </c>
      <c r="AF962">
        <v>9978044714</v>
      </c>
      <c r="AG962">
        <v>1298235</v>
      </c>
      <c r="AH962" t="s">
        <v>99</v>
      </c>
      <c r="AI962" t="s">
        <v>34</v>
      </c>
    </row>
    <row r="963" spans="1:35" x14ac:dyDescent="0.3">
      <c r="A963" s="1">
        <v>45308.981504629628</v>
      </c>
      <c r="B963">
        <v>7</v>
      </c>
      <c r="C963">
        <v>1</v>
      </c>
      <c r="D963" t="s">
        <v>26</v>
      </c>
      <c r="E963" t="s">
        <v>729</v>
      </c>
      <c r="F963" t="s">
        <v>730</v>
      </c>
      <c r="G963" t="s">
        <v>41</v>
      </c>
      <c r="H963">
        <f>---0--6311</f>
        <v>6311</v>
      </c>
      <c r="I963">
        <v>0</v>
      </c>
      <c r="J963" t="s">
        <v>42</v>
      </c>
      <c r="K963" t="s">
        <v>43</v>
      </c>
      <c r="L963" t="s">
        <v>44</v>
      </c>
      <c r="M963" t="s">
        <v>729</v>
      </c>
      <c r="N963" t="s">
        <v>730</v>
      </c>
      <c r="P963" t="s">
        <v>33</v>
      </c>
      <c r="Q963" t="s">
        <v>34</v>
      </c>
      <c r="S963" t="s">
        <v>33</v>
      </c>
      <c r="T963" t="s">
        <v>34</v>
      </c>
      <c r="V963" t="s">
        <v>33</v>
      </c>
      <c r="W963" t="s">
        <v>34</v>
      </c>
      <c r="Y963" t="s">
        <v>33</v>
      </c>
      <c r="Z963" t="s">
        <v>34</v>
      </c>
      <c r="AA963" t="s">
        <v>795</v>
      </c>
      <c r="AB963" t="s">
        <v>36</v>
      </c>
      <c r="AC963">
        <v>20137333</v>
      </c>
      <c r="AD963" t="s">
        <v>796</v>
      </c>
      <c r="AE963" t="s">
        <v>730</v>
      </c>
      <c r="AF963">
        <v>76598102</v>
      </c>
      <c r="AG963">
        <v>1298236</v>
      </c>
      <c r="AH963" t="s">
        <v>38</v>
      </c>
      <c r="AI963" t="s">
        <v>34</v>
      </c>
    </row>
    <row r="964" spans="1:35" x14ac:dyDescent="0.3">
      <c r="A964" s="1">
        <v>45308.993761574071</v>
      </c>
      <c r="B964">
        <v>8</v>
      </c>
      <c r="C964">
        <v>1</v>
      </c>
      <c r="D964" t="s">
        <v>26</v>
      </c>
      <c r="E964" t="s">
        <v>2613</v>
      </c>
      <c r="F964" t="s">
        <v>2614</v>
      </c>
      <c r="G964" t="s">
        <v>131</v>
      </c>
      <c r="H964" t="s">
        <v>562</v>
      </c>
      <c r="I964">
        <v>0</v>
      </c>
      <c r="K964" t="s">
        <v>31</v>
      </c>
      <c r="L964" t="s">
        <v>32</v>
      </c>
      <c r="M964" t="s">
        <v>2613</v>
      </c>
      <c r="N964" t="s">
        <v>2614</v>
      </c>
      <c r="P964" t="s">
        <v>33</v>
      </c>
      <c r="Q964" t="s">
        <v>34</v>
      </c>
      <c r="S964" t="s">
        <v>33</v>
      </c>
      <c r="T964" t="s">
        <v>34</v>
      </c>
      <c r="V964" t="s">
        <v>33</v>
      </c>
      <c r="W964" t="s">
        <v>34</v>
      </c>
      <c r="Y964" t="s">
        <v>33</v>
      </c>
      <c r="Z964" t="s">
        <v>34</v>
      </c>
      <c r="AA964" t="s">
        <v>35</v>
      </c>
      <c r="AB964" t="s">
        <v>36</v>
      </c>
      <c r="AC964">
        <v>21980430</v>
      </c>
      <c r="AD964" t="s">
        <v>37</v>
      </c>
      <c r="AE964" t="s">
        <v>2614</v>
      </c>
      <c r="AF964">
        <v>85671469</v>
      </c>
      <c r="AG964">
        <v>1298237</v>
      </c>
      <c r="AH964" t="s">
        <v>38</v>
      </c>
      <c r="AI964" t="s">
        <v>34</v>
      </c>
    </row>
    <row r="965" spans="1:35" x14ac:dyDescent="0.3">
      <c r="A965" s="1">
        <v>45308.995844907404</v>
      </c>
      <c r="B965">
        <v>7</v>
      </c>
      <c r="C965">
        <v>1</v>
      </c>
      <c r="D965" t="s">
        <v>26</v>
      </c>
      <c r="E965" t="s">
        <v>2615</v>
      </c>
      <c r="F965" t="s">
        <v>2616</v>
      </c>
      <c r="G965" t="s">
        <v>90</v>
      </c>
      <c r="H965" t="s">
        <v>1374</v>
      </c>
      <c r="I965">
        <v>0</v>
      </c>
      <c r="K965" t="s">
        <v>31</v>
      </c>
      <c r="L965" t="s">
        <v>32</v>
      </c>
      <c r="M965" t="s">
        <v>2615</v>
      </c>
      <c r="N965" t="s">
        <v>2616</v>
      </c>
      <c r="P965" t="s">
        <v>33</v>
      </c>
      <c r="Q965" t="s">
        <v>34</v>
      </c>
      <c r="S965" t="s">
        <v>33</v>
      </c>
      <c r="T965" t="s">
        <v>34</v>
      </c>
      <c r="V965" t="s">
        <v>33</v>
      </c>
      <c r="W965" t="s">
        <v>34</v>
      </c>
      <c r="Y965" t="s">
        <v>33</v>
      </c>
      <c r="Z965" t="s">
        <v>34</v>
      </c>
      <c r="AA965" t="s">
        <v>92</v>
      </c>
      <c r="AB965" t="s">
        <v>36</v>
      </c>
      <c r="AC965">
        <v>37056809</v>
      </c>
      <c r="AD965" t="s">
        <v>93</v>
      </c>
      <c r="AE965" t="s">
        <v>2616</v>
      </c>
      <c r="AF965">
        <v>9978044714</v>
      </c>
      <c r="AG965">
        <v>1298238</v>
      </c>
      <c r="AH965" t="s">
        <v>582</v>
      </c>
      <c r="AI965" t="s">
        <v>34</v>
      </c>
    </row>
    <row r="966" spans="1:35" x14ac:dyDescent="0.3">
      <c r="A966" s="1">
        <v>45308.996261574073</v>
      </c>
      <c r="B966">
        <v>4</v>
      </c>
      <c r="C966">
        <v>1</v>
      </c>
      <c r="D966" t="s">
        <v>26</v>
      </c>
      <c r="E966" t="s">
        <v>2617</v>
      </c>
      <c r="F966" t="s">
        <v>2618</v>
      </c>
      <c r="G966" t="s">
        <v>41</v>
      </c>
      <c r="H966">
        <f>---0--9770</f>
        <v>9770</v>
      </c>
      <c r="I966">
        <v>0</v>
      </c>
      <c r="J966" t="s">
        <v>42</v>
      </c>
      <c r="K966" t="s">
        <v>43</v>
      </c>
      <c r="L966" t="s">
        <v>44</v>
      </c>
      <c r="M966" t="s">
        <v>2617</v>
      </c>
      <c r="N966" t="s">
        <v>2618</v>
      </c>
      <c r="P966" t="s">
        <v>33</v>
      </c>
      <c r="Q966" t="s">
        <v>34</v>
      </c>
      <c r="S966" t="s">
        <v>33</v>
      </c>
      <c r="T966" t="s">
        <v>34</v>
      </c>
      <c r="V966" t="s">
        <v>33</v>
      </c>
      <c r="W966" t="s">
        <v>34</v>
      </c>
      <c r="Y966" t="s">
        <v>33</v>
      </c>
      <c r="Z966" t="s">
        <v>34</v>
      </c>
      <c r="AA966" t="s">
        <v>76</v>
      </c>
      <c r="AB966" t="s">
        <v>36</v>
      </c>
      <c r="AC966">
        <v>684996</v>
      </c>
      <c r="AD966" t="s">
        <v>77</v>
      </c>
      <c r="AE966" t="s">
        <v>2618</v>
      </c>
      <c r="AF966">
        <v>870021815</v>
      </c>
      <c r="AG966">
        <v>1298239</v>
      </c>
      <c r="AH966" t="s">
        <v>38</v>
      </c>
      <c r="AI966" t="s">
        <v>34</v>
      </c>
    </row>
    <row r="967" spans="1:35" x14ac:dyDescent="0.3">
      <c r="A967" s="1">
        <v>45308.998263888891</v>
      </c>
      <c r="B967">
        <v>6</v>
      </c>
      <c r="C967">
        <v>1</v>
      </c>
      <c r="D967" t="s">
        <v>26</v>
      </c>
      <c r="E967" t="s">
        <v>2619</v>
      </c>
      <c r="F967" t="s">
        <v>2620</v>
      </c>
      <c r="G967" t="s">
        <v>29</v>
      </c>
      <c r="H967" t="s">
        <v>1521</v>
      </c>
      <c r="I967">
        <v>0</v>
      </c>
      <c r="K967" t="s">
        <v>31</v>
      </c>
      <c r="L967" t="s">
        <v>32</v>
      </c>
      <c r="M967" t="s">
        <v>2619</v>
      </c>
      <c r="N967" t="s">
        <v>2620</v>
      </c>
      <c r="P967" t="s">
        <v>33</v>
      </c>
      <c r="Q967" t="s">
        <v>34</v>
      </c>
      <c r="S967" t="s">
        <v>33</v>
      </c>
      <c r="T967" t="s">
        <v>34</v>
      </c>
      <c r="V967" t="s">
        <v>33</v>
      </c>
      <c r="W967" t="s">
        <v>34</v>
      </c>
      <c r="Y967" t="s">
        <v>33</v>
      </c>
      <c r="Z967" t="s">
        <v>34</v>
      </c>
      <c r="AA967" t="s">
        <v>35</v>
      </c>
      <c r="AB967" t="s">
        <v>36</v>
      </c>
      <c r="AC967">
        <v>22006686</v>
      </c>
      <c r="AD967" t="s">
        <v>37</v>
      </c>
      <c r="AE967" t="s">
        <v>2620</v>
      </c>
      <c r="AF967">
        <v>85671469</v>
      </c>
      <c r="AG967">
        <v>1298240</v>
      </c>
      <c r="AH967" t="s">
        <v>38</v>
      </c>
      <c r="AI967" t="s">
        <v>34</v>
      </c>
    </row>
    <row r="968" spans="1:35" x14ac:dyDescent="0.3">
      <c r="A968" s="1">
        <v>45309.007708333331</v>
      </c>
      <c r="B968">
        <v>5</v>
      </c>
      <c r="C968">
        <v>1</v>
      </c>
      <c r="D968" t="s">
        <v>26</v>
      </c>
      <c r="E968" t="s">
        <v>2621</v>
      </c>
      <c r="F968" t="s">
        <v>2622</v>
      </c>
      <c r="G968" t="s">
        <v>50</v>
      </c>
      <c r="H968" t="s">
        <v>1311</v>
      </c>
      <c r="I968">
        <v>0</v>
      </c>
      <c r="K968" t="s">
        <v>31</v>
      </c>
      <c r="L968" t="s">
        <v>32</v>
      </c>
      <c r="M968" t="s">
        <v>2621</v>
      </c>
      <c r="N968" t="s">
        <v>2622</v>
      </c>
      <c r="P968" t="s">
        <v>33</v>
      </c>
      <c r="Q968" t="s">
        <v>34</v>
      </c>
      <c r="S968" t="s">
        <v>33</v>
      </c>
      <c r="T968" t="s">
        <v>34</v>
      </c>
      <c r="V968" t="s">
        <v>33</v>
      </c>
      <c r="W968" t="s">
        <v>34</v>
      </c>
      <c r="Y968" t="s">
        <v>33</v>
      </c>
      <c r="Z968" t="s">
        <v>34</v>
      </c>
      <c r="AA968" t="s">
        <v>35</v>
      </c>
      <c r="AB968" t="s">
        <v>36</v>
      </c>
      <c r="AC968">
        <v>22059824</v>
      </c>
      <c r="AD968" t="s">
        <v>37</v>
      </c>
      <c r="AE968" t="s">
        <v>2622</v>
      </c>
      <c r="AF968">
        <v>85671469</v>
      </c>
      <c r="AG968">
        <v>1298241</v>
      </c>
      <c r="AH968" t="s">
        <v>38</v>
      </c>
      <c r="AI968" t="s">
        <v>34</v>
      </c>
    </row>
    <row r="969" spans="1:35" x14ac:dyDescent="0.3">
      <c r="A969" s="1">
        <v>45309.008414351854</v>
      </c>
      <c r="B969">
        <v>6</v>
      </c>
      <c r="C969">
        <v>1</v>
      </c>
      <c r="D969" t="s">
        <v>26</v>
      </c>
      <c r="E969" t="s">
        <v>2623</v>
      </c>
      <c r="F969" t="s">
        <v>2624</v>
      </c>
      <c r="G969" t="s">
        <v>131</v>
      </c>
      <c r="H969" t="s">
        <v>457</v>
      </c>
      <c r="I969">
        <v>0</v>
      </c>
      <c r="K969" t="s">
        <v>31</v>
      </c>
      <c r="L969" t="s">
        <v>32</v>
      </c>
      <c r="M969" t="s">
        <v>2623</v>
      </c>
      <c r="N969" t="s">
        <v>2624</v>
      </c>
      <c r="P969" t="s">
        <v>33</v>
      </c>
      <c r="Q969" t="s">
        <v>34</v>
      </c>
      <c r="S969" t="s">
        <v>33</v>
      </c>
      <c r="T969" t="s">
        <v>34</v>
      </c>
      <c r="V969" t="s">
        <v>33</v>
      </c>
      <c r="W969" t="s">
        <v>34</v>
      </c>
      <c r="Y969" t="s">
        <v>33</v>
      </c>
      <c r="Z969" t="s">
        <v>34</v>
      </c>
      <c r="AA969" t="s">
        <v>35</v>
      </c>
      <c r="AB969" t="s">
        <v>36</v>
      </c>
      <c r="AC969">
        <v>22073972</v>
      </c>
      <c r="AD969" t="s">
        <v>37</v>
      </c>
      <c r="AE969" t="s">
        <v>2624</v>
      </c>
      <c r="AF969">
        <v>85671469</v>
      </c>
      <c r="AG969">
        <v>1298242</v>
      </c>
      <c r="AH969" t="s">
        <v>38</v>
      </c>
      <c r="AI969" t="s">
        <v>34</v>
      </c>
    </row>
    <row r="970" spans="1:35" x14ac:dyDescent="0.3">
      <c r="A970" s="1">
        <v>45309.008969907409</v>
      </c>
      <c r="B970">
        <v>8</v>
      </c>
      <c r="C970">
        <v>1</v>
      </c>
      <c r="D970" t="s">
        <v>26</v>
      </c>
      <c r="E970" t="s">
        <v>2625</v>
      </c>
      <c r="F970" t="s">
        <v>2626</v>
      </c>
      <c r="G970" t="s">
        <v>142</v>
      </c>
      <c r="H970" t="s">
        <v>143</v>
      </c>
      <c r="I970">
        <v>0</v>
      </c>
      <c r="K970" t="s">
        <v>31</v>
      </c>
      <c r="L970" t="s">
        <v>32</v>
      </c>
      <c r="M970" t="s">
        <v>2625</v>
      </c>
      <c r="N970" t="s">
        <v>2626</v>
      </c>
      <c r="P970" t="s">
        <v>33</v>
      </c>
      <c r="Q970" t="s">
        <v>34</v>
      </c>
      <c r="S970" t="s">
        <v>33</v>
      </c>
      <c r="T970" t="s">
        <v>34</v>
      </c>
      <c r="V970" t="s">
        <v>33</v>
      </c>
      <c r="W970" t="s">
        <v>34</v>
      </c>
      <c r="Y970" t="s">
        <v>33</v>
      </c>
      <c r="Z970" t="s">
        <v>34</v>
      </c>
      <c r="AA970" t="s">
        <v>35</v>
      </c>
      <c r="AB970" t="s">
        <v>36</v>
      </c>
      <c r="AC970">
        <v>22075697</v>
      </c>
      <c r="AD970" t="s">
        <v>37</v>
      </c>
      <c r="AE970" t="s">
        <v>2626</v>
      </c>
      <c r="AF970">
        <v>85671469</v>
      </c>
      <c r="AG970">
        <v>1298243</v>
      </c>
      <c r="AH970" t="s">
        <v>982</v>
      </c>
      <c r="AI970" t="s">
        <v>34</v>
      </c>
    </row>
    <row r="971" spans="1:35" x14ac:dyDescent="0.3">
      <c r="A971" s="1">
        <v>45309.013657407406</v>
      </c>
      <c r="B971">
        <v>8</v>
      </c>
      <c r="C971">
        <v>1</v>
      </c>
      <c r="D971" t="s">
        <v>26</v>
      </c>
      <c r="E971" t="s">
        <v>2627</v>
      </c>
      <c r="F971" t="s">
        <v>2628</v>
      </c>
      <c r="G971" t="s">
        <v>41</v>
      </c>
      <c r="H971">
        <f>---0--7768</f>
        <v>7768</v>
      </c>
      <c r="I971">
        <v>0</v>
      </c>
      <c r="J971" t="s">
        <v>42</v>
      </c>
      <c r="K971" t="s">
        <v>43</v>
      </c>
      <c r="L971" t="s">
        <v>44</v>
      </c>
      <c r="M971" t="s">
        <v>2627</v>
      </c>
      <c r="N971" t="s">
        <v>2628</v>
      </c>
      <c r="P971" t="s">
        <v>33</v>
      </c>
      <c r="Q971" t="s">
        <v>34</v>
      </c>
      <c r="S971" t="s">
        <v>33</v>
      </c>
      <c r="T971" t="s">
        <v>34</v>
      </c>
      <c r="V971" t="s">
        <v>33</v>
      </c>
      <c r="W971" t="s">
        <v>34</v>
      </c>
      <c r="Y971" t="s">
        <v>33</v>
      </c>
      <c r="Z971" t="s">
        <v>34</v>
      </c>
      <c r="AA971" t="s">
        <v>500</v>
      </c>
      <c r="AB971" t="s">
        <v>36</v>
      </c>
      <c r="AC971">
        <v>623270</v>
      </c>
      <c r="AD971" t="s">
        <v>501</v>
      </c>
      <c r="AE971" t="s">
        <v>2628</v>
      </c>
      <c r="AF971">
        <v>870021815</v>
      </c>
      <c r="AG971">
        <v>1298244</v>
      </c>
      <c r="AH971" t="s">
        <v>2629</v>
      </c>
      <c r="AI971" t="s">
        <v>34</v>
      </c>
    </row>
    <row r="972" spans="1:35" x14ac:dyDescent="0.3">
      <c r="A972" s="1">
        <v>45309.014652777776</v>
      </c>
      <c r="B972">
        <v>5</v>
      </c>
      <c r="C972">
        <v>1</v>
      </c>
      <c r="D972" t="s">
        <v>26</v>
      </c>
      <c r="E972" t="s">
        <v>2630</v>
      </c>
      <c r="F972" t="s">
        <v>2631</v>
      </c>
      <c r="G972" t="s">
        <v>73</v>
      </c>
      <c r="H972" t="s">
        <v>1304</v>
      </c>
      <c r="I972">
        <v>0</v>
      </c>
      <c r="J972" t="s">
        <v>1305</v>
      </c>
      <c r="K972" t="s">
        <v>31</v>
      </c>
      <c r="L972" t="s">
        <v>44</v>
      </c>
      <c r="M972" t="s">
        <v>2630</v>
      </c>
      <c r="N972" t="s">
        <v>2631</v>
      </c>
      <c r="P972" t="s">
        <v>33</v>
      </c>
      <c r="Q972" t="s">
        <v>34</v>
      </c>
      <c r="S972" t="s">
        <v>33</v>
      </c>
      <c r="T972" t="s">
        <v>34</v>
      </c>
      <c r="V972" t="s">
        <v>33</v>
      </c>
      <c r="W972" t="s">
        <v>34</v>
      </c>
      <c r="Y972" t="s">
        <v>33</v>
      </c>
      <c r="Z972" t="s">
        <v>34</v>
      </c>
      <c r="AA972" t="s">
        <v>76</v>
      </c>
      <c r="AB972" t="s">
        <v>36</v>
      </c>
      <c r="AC972">
        <v>314451</v>
      </c>
      <c r="AD972" t="s">
        <v>77</v>
      </c>
      <c r="AE972" t="s">
        <v>2631</v>
      </c>
      <c r="AF972">
        <v>870021815</v>
      </c>
      <c r="AG972">
        <v>1298245</v>
      </c>
      <c r="AH972" t="s">
        <v>400</v>
      </c>
      <c r="AI972" t="s">
        <v>34</v>
      </c>
    </row>
    <row r="973" spans="1:35" x14ac:dyDescent="0.3">
      <c r="A973" s="1">
        <v>45309.016446759262</v>
      </c>
      <c r="B973">
        <v>6</v>
      </c>
      <c r="C973">
        <v>1</v>
      </c>
      <c r="D973" t="s">
        <v>26</v>
      </c>
      <c r="E973" t="s">
        <v>2632</v>
      </c>
      <c r="F973" t="s">
        <v>2633</v>
      </c>
      <c r="G973" t="s">
        <v>142</v>
      </c>
      <c r="H973" t="s">
        <v>191</v>
      </c>
      <c r="I973">
        <v>0</v>
      </c>
      <c r="K973" t="s">
        <v>31</v>
      </c>
      <c r="L973" t="s">
        <v>32</v>
      </c>
      <c r="M973" t="s">
        <v>2632</v>
      </c>
      <c r="N973" t="s">
        <v>2633</v>
      </c>
      <c r="P973" t="s">
        <v>33</v>
      </c>
      <c r="Q973" t="s">
        <v>34</v>
      </c>
      <c r="S973" t="s">
        <v>33</v>
      </c>
      <c r="T973" t="s">
        <v>34</v>
      </c>
      <c r="V973" t="s">
        <v>33</v>
      </c>
      <c r="W973" t="s">
        <v>34</v>
      </c>
      <c r="Y973" t="s">
        <v>33</v>
      </c>
      <c r="Z973" t="s">
        <v>34</v>
      </c>
      <c r="AA973" t="s">
        <v>35</v>
      </c>
      <c r="AB973" t="s">
        <v>36</v>
      </c>
      <c r="AC973">
        <v>22118274</v>
      </c>
      <c r="AD973" t="s">
        <v>37</v>
      </c>
      <c r="AE973" t="s">
        <v>2633</v>
      </c>
      <c r="AF973">
        <v>85671469</v>
      </c>
      <c r="AG973">
        <v>1298246</v>
      </c>
      <c r="AH973" t="s">
        <v>38</v>
      </c>
      <c r="AI973" t="s">
        <v>34</v>
      </c>
    </row>
    <row r="974" spans="1:35" x14ac:dyDescent="0.3">
      <c r="A974" s="1">
        <v>45309.023009259261</v>
      </c>
      <c r="B974">
        <v>5</v>
      </c>
      <c r="C974">
        <v>1</v>
      </c>
      <c r="D974" t="s">
        <v>26</v>
      </c>
      <c r="E974" t="s">
        <v>2634</v>
      </c>
      <c r="F974" t="s">
        <v>2635</v>
      </c>
      <c r="G974" t="s">
        <v>41</v>
      </c>
      <c r="H974">
        <f>---0--2559</f>
        <v>2559</v>
      </c>
      <c r="I974">
        <v>0</v>
      </c>
      <c r="J974" t="s">
        <v>42</v>
      </c>
      <c r="K974" t="s">
        <v>43</v>
      </c>
      <c r="L974" t="s">
        <v>44</v>
      </c>
      <c r="M974" t="s">
        <v>2634</v>
      </c>
      <c r="N974" t="s">
        <v>2635</v>
      </c>
      <c r="P974" t="s">
        <v>33</v>
      </c>
      <c r="Q974" t="s">
        <v>34</v>
      </c>
      <c r="S974" t="s">
        <v>33</v>
      </c>
      <c r="T974" t="s">
        <v>34</v>
      </c>
      <c r="V974" t="s">
        <v>33</v>
      </c>
      <c r="W974" t="s">
        <v>34</v>
      </c>
      <c r="Y974" t="s">
        <v>33</v>
      </c>
      <c r="Z974" t="s">
        <v>34</v>
      </c>
      <c r="AA974" t="s">
        <v>436</v>
      </c>
      <c r="AB974" t="s">
        <v>36</v>
      </c>
      <c r="AC974">
        <v>77340277</v>
      </c>
      <c r="AD974" t="s">
        <v>437</v>
      </c>
      <c r="AE974" t="s">
        <v>2635</v>
      </c>
      <c r="AF974">
        <v>795990586</v>
      </c>
      <c r="AG974">
        <v>1298247</v>
      </c>
      <c r="AH974" t="s">
        <v>2636</v>
      </c>
      <c r="AI974" t="s">
        <v>34</v>
      </c>
    </row>
    <row r="975" spans="1:35" x14ac:dyDescent="0.3">
      <c r="A975" s="1">
        <v>45309.023425925923</v>
      </c>
      <c r="B975">
        <v>8</v>
      </c>
      <c r="C975">
        <v>1</v>
      </c>
      <c r="D975" t="s">
        <v>26</v>
      </c>
      <c r="E975" t="s">
        <v>374</v>
      </c>
      <c r="F975" t="s">
        <v>375</v>
      </c>
      <c r="G975" t="s">
        <v>142</v>
      </c>
      <c r="H975" t="s">
        <v>296</v>
      </c>
      <c r="I975">
        <v>0</v>
      </c>
      <c r="K975" t="s">
        <v>31</v>
      </c>
      <c r="L975" t="s">
        <v>32</v>
      </c>
      <c r="M975" t="s">
        <v>374</v>
      </c>
      <c r="N975" t="s">
        <v>375</v>
      </c>
      <c r="P975" t="s">
        <v>33</v>
      </c>
      <c r="Q975" t="s">
        <v>34</v>
      </c>
      <c r="S975" t="s">
        <v>33</v>
      </c>
      <c r="T975" t="s">
        <v>34</v>
      </c>
      <c r="V975" t="s">
        <v>33</v>
      </c>
      <c r="W975" t="s">
        <v>34</v>
      </c>
      <c r="Y975" t="s">
        <v>33</v>
      </c>
      <c r="Z975" t="s">
        <v>34</v>
      </c>
      <c r="AA975" t="s">
        <v>35</v>
      </c>
      <c r="AB975" t="s">
        <v>36</v>
      </c>
      <c r="AC975">
        <v>22173276</v>
      </c>
      <c r="AD975" t="s">
        <v>37</v>
      </c>
      <c r="AE975" t="s">
        <v>375</v>
      </c>
      <c r="AF975">
        <v>85671469</v>
      </c>
      <c r="AG975">
        <v>1298248</v>
      </c>
      <c r="AH975" t="s">
        <v>38</v>
      </c>
      <c r="AI975" t="s">
        <v>34</v>
      </c>
    </row>
    <row r="976" spans="1:35" x14ac:dyDescent="0.3">
      <c r="A976" s="1">
        <v>45309.025370370371</v>
      </c>
      <c r="B976">
        <v>7</v>
      </c>
      <c r="C976">
        <v>1</v>
      </c>
      <c r="D976" t="s">
        <v>26</v>
      </c>
      <c r="E976" t="s">
        <v>2637</v>
      </c>
      <c r="F976" t="s">
        <v>2638</v>
      </c>
      <c r="G976" t="s">
        <v>29</v>
      </c>
      <c r="H976" t="s">
        <v>463</v>
      </c>
      <c r="I976">
        <v>0</v>
      </c>
      <c r="K976" t="s">
        <v>31</v>
      </c>
      <c r="L976" t="s">
        <v>32</v>
      </c>
      <c r="M976" t="s">
        <v>2637</v>
      </c>
      <c r="N976" t="s">
        <v>2638</v>
      </c>
      <c r="P976" t="s">
        <v>33</v>
      </c>
      <c r="Q976" t="s">
        <v>34</v>
      </c>
      <c r="S976" t="s">
        <v>33</v>
      </c>
      <c r="T976" t="s">
        <v>34</v>
      </c>
      <c r="V976" t="s">
        <v>33</v>
      </c>
      <c r="W976" t="s">
        <v>34</v>
      </c>
      <c r="Y976" t="s">
        <v>33</v>
      </c>
      <c r="Z976" t="s">
        <v>34</v>
      </c>
      <c r="AA976" t="s">
        <v>35</v>
      </c>
      <c r="AB976" t="s">
        <v>36</v>
      </c>
      <c r="AC976">
        <v>22183344</v>
      </c>
      <c r="AD976" t="s">
        <v>37</v>
      </c>
      <c r="AE976" t="s">
        <v>2638</v>
      </c>
      <c r="AF976">
        <v>85671469</v>
      </c>
      <c r="AG976">
        <v>1298249</v>
      </c>
      <c r="AH976" t="s">
        <v>38</v>
      </c>
      <c r="AI976" t="s">
        <v>34</v>
      </c>
    </row>
    <row r="977" spans="1:35" x14ac:dyDescent="0.3">
      <c r="A977" s="1">
        <v>45309.025381944448</v>
      </c>
      <c r="B977">
        <v>4</v>
      </c>
      <c r="C977">
        <v>1</v>
      </c>
      <c r="D977" t="s">
        <v>26</v>
      </c>
      <c r="E977" t="s">
        <v>374</v>
      </c>
      <c r="F977" t="s">
        <v>375</v>
      </c>
      <c r="G977" t="s">
        <v>50</v>
      </c>
      <c r="H977" t="s">
        <v>376</v>
      </c>
      <c r="I977">
        <v>0</v>
      </c>
      <c r="K977" t="s">
        <v>31</v>
      </c>
      <c r="L977" t="s">
        <v>32</v>
      </c>
      <c r="M977" t="s">
        <v>374</v>
      </c>
      <c r="N977" t="s">
        <v>375</v>
      </c>
      <c r="P977" t="s">
        <v>33</v>
      </c>
      <c r="Q977" t="s">
        <v>34</v>
      </c>
      <c r="S977" t="s">
        <v>33</v>
      </c>
      <c r="T977" t="s">
        <v>34</v>
      </c>
      <c r="V977" t="s">
        <v>33</v>
      </c>
      <c r="W977" t="s">
        <v>34</v>
      </c>
      <c r="Y977" t="s">
        <v>33</v>
      </c>
      <c r="Z977" t="s">
        <v>34</v>
      </c>
      <c r="AA977" t="s">
        <v>35</v>
      </c>
      <c r="AB977" t="s">
        <v>36</v>
      </c>
      <c r="AC977">
        <v>22192915</v>
      </c>
      <c r="AD977" t="s">
        <v>37</v>
      </c>
      <c r="AE977" t="s">
        <v>375</v>
      </c>
      <c r="AF977">
        <v>85671469</v>
      </c>
      <c r="AG977">
        <v>1298250</v>
      </c>
      <c r="AH977" t="s">
        <v>38</v>
      </c>
      <c r="AI977" t="s">
        <v>34</v>
      </c>
    </row>
    <row r="978" spans="1:35" x14ac:dyDescent="0.3">
      <c r="A978" s="1">
        <v>45309.025937500002</v>
      </c>
      <c r="B978">
        <v>4</v>
      </c>
      <c r="C978">
        <v>1</v>
      </c>
      <c r="D978" t="s">
        <v>26</v>
      </c>
      <c r="E978" t="s">
        <v>2639</v>
      </c>
      <c r="F978" t="s">
        <v>2640</v>
      </c>
      <c r="G978" t="s">
        <v>41</v>
      </c>
      <c r="H978">
        <f>---0--4145</f>
        <v>4145</v>
      </c>
      <c r="I978">
        <v>0</v>
      </c>
      <c r="J978" t="s">
        <v>42</v>
      </c>
      <c r="K978" t="s">
        <v>43</v>
      </c>
      <c r="L978" t="s">
        <v>44</v>
      </c>
      <c r="M978" t="s">
        <v>2639</v>
      </c>
      <c r="N978" t="s">
        <v>2640</v>
      </c>
      <c r="P978" t="s">
        <v>33</v>
      </c>
      <c r="Q978" t="s">
        <v>34</v>
      </c>
      <c r="S978" t="s">
        <v>33</v>
      </c>
      <c r="T978" t="s">
        <v>34</v>
      </c>
      <c r="V978" t="s">
        <v>33</v>
      </c>
      <c r="W978" t="s">
        <v>34</v>
      </c>
      <c r="Y978" t="s">
        <v>33</v>
      </c>
      <c r="Z978" t="s">
        <v>34</v>
      </c>
      <c r="AA978" t="s">
        <v>379</v>
      </c>
      <c r="AB978" t="s">
        <v>36</v>
      </c>
      <c r="AC978">
        <v>22195537</v>
      </c>
      <c r="AD978" t="s">
        <v>62</v>
      </c>
      <c r="AE978" t="s">
        <v>2640</v>
      </c>
      <c r="AF978">
        <v>85671469</v>
      </c>
      <c r="AG978">
        <v>1298251</v>
      </c>
      <c r="AH978" t="s">
        <v>38</v>
      </c>
      <c r="AI978" t="s">
        <v>34</v>
      </c>
    </row>
    <row r="979" spans="1:35" x14ac:dyDescent="0.3">
      <c r="A979" s="1">
        <v>45309.038287037038</v>
      </c>
      <c r="B979">
        <v>5</v>
      </c>
      <c r="C979">
        <v>1</v>
      </c>
      <c r="D979" t="s">
        <v>26</v>
      </c>
      <c r="E979" t="s">
        <v>2641</v>
      </c>
      <c r="F979" t="s">
        <v>2642</v>
      </c>
      <c r="G979" t="s">
        <v>131</v>
      </c>
      <c r="H979" t="s">
        <v>188</v>
      </c>
      <c r="I979">
        <v>0</v>
      </c>
      <c r="K979" t="s">
        <v>31</v>
      </c>
      <c r="L979" t="s">
        <v>32</v>
      </c>
      <c r="M979" t="s">
        <v>2641</v>
      </c>
      <c r="N979" t="s">
        <v>2642</v>
      </c>
      <c r="P979" t="s">
        <v>33</v>
      </c>
      <c r="Q979" t="s">
        <v>34</v>
      </c>
      <c r="S979" t="s">
        <v>33</v>
      </c>
      <c r="T979" t="s">
        <v>34</v>
      </c>
      <c r="V979" t="s">
        <v>33</v>
      </c>
      <c r="W979" t="s">
        <v>34</v>
      </c>
      <c r="Y979" t="s">
        <v>33</v>
      </c>
      <c r="Z979" t="s">
        <v>34</v>
      </c>
      <c r="AA979" t="s">
        <v>35</v>
      </c>
      <c r="AB979" t="s">
        <v>36</v>
      </c>
      <c r="AC979">
        <v>22298919</v>
      </c>
      <c r="AD979" t="s">
        <v>37</v>
      </c>
      <c r="AE979" t="s">
        <v>2642</v>
      </c>
      <c r="AF979">
        <v>85671469</v>
      </c>
      <c r="AG979">
        <v>1298252</v>
      </c>
      <c r="AH979" t="s">
        <v>38</v>
      </c>
      <c r="AI979" t="s">
        <v>34</v>
      </c>
    </row>
    <row r="980" spans="1:35" x14ac:dyDescent="0.3">
      <c r="A980" s="1">
        <v>45309.040289351855</v>
      </c>
      <c r="B980">
        <v>7</v>
      </c>
      <c r="C980">
        <v>1</v>
      </c>
      <c r="D980" t="s">
        <v>26</v>
      </c>
      <c r="E980" t="s">
        <v>2643</v>
      </c>
      <c r="F980" t="s">
        <v>2644</v>
      </c>
      <c r="G980" t="s">
        <v>41</v>
      </c>
      <c r="H980">
        <f>---0--2392</f>
        <v>2392</v>
      </c>
      <c r="I980">
        <v>0</v>
      </c>
      <c r="J980" t="s">
        <v>42</v>
      </c>
      <c r="K980" t="s">
        <v>43</v>
      </c>
      <c r="L980" t="s">
        <v>44</v>
      </c>
      <c r="M980" t="s">
        <v>2643</v>
      </c>
      <c r="N980" t="s">
        <v>2644</v>
      </c>
      <c r="P980" t="s">
        <v>33</v>
      </c>
      <c r="Q980" t="s">
        <v>34</v>
      </c>
      <c r="S980" t="s">
        <v>33</v>
      </c>
      <c r="T980" t="s">
        <v>34</v>
      </c>
      <c r="V980" t="s">
        <v>33</v>
      </c>
      <c r="W980" t="s">
        <v>34</v>
      </c>
      <c r="Y980" t="s">
        <v>33</v>
      </c>
      <c r="Z980" t="s">
        <v>34</v>
      </c>
      <c r="AA980" t="s">
        <v>2645</v>
      </c>
      <c r="AB980" t="s">
        <v>36</v>
      </c>
      <c r="AC980">
        <v>30122359</v>
      </c>
      <c r="AD980" t="s">
        <v>652</v>
      </c>
      <c r="AE980" t="s">
        <v>2644</v>
      </c>
      <c r="AF980">
        <v>76598102</v>
      </c>
      <c r="AG980">
        <v>1298253</v>
      </c>
      <c r="AH980" t="s">
        <v>1032</v>
      </c>
      <c r="AI980" t="s">
        <v>34</v>
      </c>
    </row>
    <row r="981" spans="1:35" x14ac:dyDescent="0.3">
      <c r="A981" s="1">
        <v>45309.046203703707</v>
      </c>
      <c r="B981">
        <v>8</v>
      </c>
      <c r="C981">
        <v>1</v>
      </c>
      <c r="D981" t="s">
        <v>26</v>
      </c>
      <c r="E981" t="s">
        <v>2646</v>
      </c>
      <c r="F981" t="s">
        <v>2647</v>
      </c>
      <c r="G981" t="s">
        <v>131</v>
      </c>
      <c r="H981" t="s">
        <v>886</v>
      </c>
      <c r="I981">
        <v>0</v>
      </c>
      <c r="K981" t="s">
        <v>31</v>
      </c>
      <c r="L981" t="s">
        <v>32</v>
      </c>
      <c r="M981" t="s">
        <v>2646</v>
      </c>
      <c r="N981" t="s">
        <v>2647</v>
      </c>
      <c r="P981" t="s">
        <v>33</v>
      </c>
      <c r="Q981" t="s">
        <v>34</v>
      </c>
      <c r="S981" t="s">
        <v>33</v>
      </c>
      <c r="T981" t="s">
        <v>34</v>
      </c>
      <c r="V981" t="s">
        <v>33</v>
      </c>
      <c r="W981" t="s">
        <v>34</v>
      </c>
      <c r="Y981" t="s">
        <v>33</v>
      </c>
      <c r="Z981" t="s">
        <v>34</v>
      </c>
      <c r="AA981" t="s">
        <v>35</v>
      </c>
      <c r="AB981" t="s">
        <v>36</v>
      </c>
      <c r="AC981">
        <v>22366050</v>
      </c>
      <c r="AD981" t="s">
        <v>37</v>
      </c>
      <c r="AE981" t="s">
        <v>2647</v>
      </c>
      <c r="AF981">
        <v>85671469</v>
      </c>
      <c r="AG981">
        <v>1298254</v>
      </c>
      <c r="AH981" t="s">
        <v>38</v>
      </c>
      <c r="AI981" t="s">
        <v>34</v>
      </c>
    </row>
    <row r="982" spans="1:35" x14ac:dyDescent="0.3">
      <c r="A982" s="1">
        <v>45309.050185185188</v>
      </c>
      <c r="B982">
        <v>5</v>
      </c>
      <c r="C982">
        <v>1</v>
      </c>
      <c r="D982" t="s">
        <v>26</v>
      </c>
      <c r="E982" t="s">
        <v>2648</v>
      </c>
      <c r="F982" t="s">
        <v>2649</v>
      </c>
      <c r="G982" t="s">
        <v>73</v>
      </c>
      <c r="H982" t="s">
        <v>512</v>
      </c>
      <c r="I982">
        <v>0</v>
      </c>
      <c r="J982" t="s">
        <v>513</v>
      </c>
      <c r="K982" t="s">
        <v>31</v>
      </c>
      <c r="L982" t="s">
        <v>44</v>
      </c>
      <c r="M982" t="s">
        <v>2648</v>
      </c>
      <c r="N982" t="s">
        <v>2649</v>
      </c>
      <c r="P982" t="s">
        <v>33</v>
      </c>
      <c r="Q982" t="s">
        <v>34</v>
      </c>
      <c r="S982" t="s">
        <v>33</v>
      </c>
      <c r="T982" t="s">
        <v>34</v>
      </c>
      <c r="V982" t="s">
        <v>33</v>
      </c>
      <c r="W982" t="s">
        <v>34</v>
      </c>
      <c r="Y982" t="s">
        <v>33</v>
      </c>
      <c r="Z982" t="s">
        <v>34</v>
      </c>
      <c r="AA982" t="s">
        <v>137</v>
      </c>
      <c r="AB982" t="s">
        <v>36</v>
      </c>
      <c r="AC982">
        <v>22402494</v>
      </c>
      <c r="AD982" t="s">
        <v>138</v>
      </c>
      <c r="AE982" t="s">
        <v>2649</v>
      </c>
      <c r="AF982">
        <v>85671469</v>
      </c>
      <c r="AG982">
        <v>1298255</v>
      </c>
      <c r="AH982" t="s">
        <v>1661</v>
      </c>
      <c r="AI982" t="s">
        <v>34</v>
      </c>
    </row>
    <row r="983" spans="1:35" x14ac:dyDescent="0.3">
      <c r="A983" s="1">
        <v>45309.053483796299</v>
      </c>
      <c r="B983">
        <v>5</v>
      </c>
      <c r="C983">
        <v>1</v>
      </c>
      <c r="D983" t="s">
        <v>26</v>
      </c>
      <c r="E983" t="s">
        <v>2650</v>
      </c>
      <c r="F983" t="s">
        <v>2651</v>
      </c>
      <c r="G983" t="s">
        <v>142</v>
      </c>
      <c r="H983" t="s">
        <v>285</v>
      </c>
      <c r="I983">
        <v>0</v>
      </c>
      <c r="K983" t="s">
        <v>31</v>
      </c>
      <c r="L983" t="s">
        <v>32</v>
      </c>
      <c r="M983" t="s">
        <v>2650</v>
      </c>
      <c r="N983" t="s">
        <v>2651</v>
      </c>
      <c r="P983" t="s">
        <v>33</v>
      </c>
      <c r="Q983" t="s">
        <v>34</v>
      </c>
      <c r="S983" t="s">
        <v>33</v>
      </c>
      <c r="T983" t="s">
        <v>34</v>
      </c>
      <c r="V983" t="s">
        <v>33</v>
      </c>
      <c r="W983" t="s">
        <v>34</v>
      </c>
      <c r="Y983" t="s">
        <v>33</v>
      </c>
      <c r="Z983" t="s">
        <v>34</v>
      </c>
      <c r="AA983" t="s">
        <v>35</v>
      </c>
      <c r="AB983" t="s">
        <v>36</v>
      </c>
      <c r="AC983">
        <v>22425577</v>
      </c>
      <c r="AD983" t="s">
        <v>37</v>
      </c>
      <c r="AE983" t="s">
        <v>2651</v>
      </c>
      <c r="AF983">
        <v>85671469</v>
      </c>
      <c r="AG983">
        <v>1298256</v>
      </c>
      <c r="AH983" t="s">
        <v>566</v>
      </c>
      <c r="AI983" t="s">
        <v>34</v>
      </c>
    </row>
    <row r="984" spans="1:35" x14ac:dyDescent="0.3">
      <c r="A984" s="1">
        <v>45309.056157407409</v>
      </c>
      <c r="B984">
        <v>5</v>
      </c>
      <c r="C984">
        <v>1</v>
      </c>
      <c r="D984" t="s">
        <v>26</v>
      </c>
      <c r="E984" t="s">
        <v>2652</v>
      </c>
      <c r="F984" t="s">
        <v>2653</v>
      </c>
      <c r="G984" t="s">
        <v>50</v>
      </c>
      <c r="H984" t="s">
        <v>205</v>
      </c>
      <c r="I984">
        <v>0</v>
      </c>
      <c r="K984" t="s">
        <v>31</v>
      </c>
      <c r="L984" t="s">
        <v>32</v>
      </c>
      <c r="M984" t="s">
        <v>2652</v>
      </c>
      <c r="N984" t="s">
        <v>2653</v>
      </c>
      <c r="P984" t="s">
        <v>33</v>
      </c>
      <c r="Q984" t="s">
        <v>34</v>
      </c>
      <c r="S984" t="s">
        <v>33</v>
      </c>
      <c r="T984" t="s">
        <v>34</v>
      </c>
      <c r="V984" t="s">
        <v>33</v>
      </c>
      <c r="W984" t="s">
        <v>34</v>
      </c>
      <c r="Y984" t="s">
        <v>33</v>
      </c>
      <c r="Z984" t="s">
        <v>34</v>
      </c>
      <c r="AA984" t="s">
        <v>35</v>
      </c>
      <c r="AB984" t="s">
        <v>36</v>
      </c>
      <c r="AC984">
        <v>22451040</v>
      </c>
      <c r="AD984" t="s">
        <v>37</v>
      </c>
      <c r="AE984" t="s">
        <v>2653</v>
      </c>
      <c r="AF984">
        <v>85671469</v>
      </c>
      <c r="AG984">
        <v>1298257</v>
      </c>
      <c r="AH984" t="s">
        <v>38</v>
      </c>
      <c r="AI984" t="s">
        <v>34</v>
      </c>
    </row>
    <row r="985" spans="1:35" x14ac:dyDescent="0.3">
      <c r="A985" s="1">
        <v>45309.056875000002</v>
      </c>
      <c r="B985">
        <v>8</v>
      </c>
      <c r="C985">
        <v>1</v>
      </c>
      <c r="D985" t="s">
        <v>26</v>
      </c>
      <c r="E985" t="s">
        <v>2654</v>
      </c>
      <c r="F985" t="s">
        <v>2655</v>
      </c>
      <c r="G985" t="s">
        <v>131</v>
      </c>
      <c r="H985" t="s">
        <v>198</v>
      </c>
      <c r="I985">
        <v>0</v>
      </c>
      <c r="K985" t="s">
        <v>31</v>
      </c>
      <c r="L985" t="s">
        <v>32</v>
      </c>
      <c r="M985" t="s">
        <v>2654</v>
      </c>
      <c r="N985" t="s">
        <v>2655</v>
      </c>
      <c r="P985" t="s">
        <v>33</v>
      </c>
      <c r="Q985" t="s">
        <v>34</v>
      </c>
      <c r="S985" t="s">
        <v>33</v>
      </c>
      <c r="T985" t="s">
        <v>34</v>
      </c>
      <c r="V985" t="s">
        <v>33</v>
      </c>
      <c r="W985" t="s">
        <v>34</v>
      </c>
      <c r="Y985" t="s">
        <v>33</v>
      </c>
      <c r="Z985" t="s">
        <v>34</v>
      </c>
      <c r="AA985" t="s">
        <v>35</v>
      </c>
      <c r="AB985" t="s">
        <v>36</v>
      </c>
      <c r="AC985">
        <v>22453888</v>
      </c>
      <c r="AD985" t="s">
        <v>37</v>
      </c>
      <c r="AE985" t="s">
        <v>2655</v>
      </c>
      <c r="AF985">
        <v>85671469</v>
      </c>
      <c r="AG985">
        <v>1298258</v>
      </c>
      <c r="AH985" t="s">
        <v>2587</v>
      </c>
      <c r="AI985" t="s">
        <v>34</v>
      </c>
    </row>
    <row r="986" spans="1:35" x14ac:dyDescent="0.3">
      <c r="A986" s="1">
        <v>45309.058379629627</v>
      </c>
      <c r="B986">
        <v>8</v>
      </c>
      <c r="C986">
        <v>1</v>
      </c>
      <c r="D986" t="s">
        <v>26</v>
      </c>
      <c r="E986" t="s">
        <v>2656</v>
      </c>
      <c r="F986" t="s">
        <v>2657</v>
      </c>
      <c r="G986" t="s">
        <v>73</v>
      </c>
      <c r="H986" t="s">
        <v>2165</v>
      </c>
      <c r="I986">
        <v>0</v>
      </c>
      <c r="J986" t="s">
        <v>2166</v>
      </c>
      <c r="K986" t="s">
        <v>31</v>
      </c>
      <c r="L986" t="s">
        <v>44</v>
      </c>
      <c r="M986" t="s">
        <v>2656</v>
      </c>
      <c r="N986" t="s">
        <v>2657</v>
      </c>
      <c r="P986" t="s">
        <v>33</v>
      </c>
      <c r="Q986" t="s">
        <v>34</v>
      </c>
      <c r="S986" t="s">
        <v>33</v>
      </c>
      <c r="T986" t="s">
        <v>34</v>
      </c>
      <c r="V986" t="s">
        <v>33</v>
      </c>
      <c r="W986" t="s">
        <v>34</v>
      </c>
      <c r="Y986" t="s">
        <v>33</v>
      </c>
      <c r="Z986" t="s">
        <v>34</v>
      </c>
      <c r="AA986" t="s">
        <v>137</v>
      </c>
      <c r="AB986" t="s">
        <v>36</v>
      </c>
      <c r="AC986">
        <v>22459798</v>
      </c>
      <c r="AD986" t="s">
        <v>138</v>
      </c>
      <c r="AE986" t="s">
        <v>2657</v>
      </c>
      <c r="AF986">
        <v>85671469</v>
      </c>
      <c r="AG986">
        <v>1298259</v>
      </c>
      <c r="AH986" t="s">
        <v>854</v>
      </c>
      <c r="AI986" t="s">
        <v>34</v>
      </c>
    </row>
    <row r="987" spans="1:35" x14ac:dyDescent="0.3">
      <c r="A987" s="1">
        <v>45309.062025462961</v>
      </c>
      <c r="B987">
        <v>5</v>
      </c>
      <c r="C987">
        <v>1</v>
      </c>
      <c r="D987" t="s">
        <v>26</v>
      </c>
      <c r="E987" t="s">
        <v>1300</v>
      </c>
      <c r="F987" t="s">
        <v>1301</v>
      </c>
      <c r="G987" t="s">
        <v>142</v>
      </c>
      <c r="H987" t="s">
        <v>2658</v>
      </c>
      <c r="I987">
        <v>0</v>
      </c>
      <c r="K987" t="s">
        <v>31</v>
      </c>
      <c r="L987" t="s">
        <v>32</v>
      </c>
      <c r="M987" t="s">
        <v>1300</v>
      </c>
      <c r="N987" t="s">
        <v>1301</v>
      </c>
      <c r="P987" t="s">
        <v>33</v>
      </c>
      <c r="Q987" t="s">
        <v>34</v>
      </c>
      <c r="S987" t="s">
        <v>33</v>
      </c>
      <c r="T987" t="s">
        <v>34</v>
      </c>
      <c r="V987" t="s">
        <v>33</v>
      </c>
      <c r="W987" t="s">
        <v>34</v>
      </c>
      <c r="Y987" t="s">
        <v>33</v>
      </c>
      <c r="Z987" t="s">
        <v>34</v>
      </c>
      <c r="AA987" t="s">
        <v>35</v>
      </c>
      <c r="AB987" t="s">
        <v>36</v>
      </c>
      <c r="AC987">
        <v>22488296</v>
      </c>
      <c r="AD987" t="s">
        <v>37</v>
      </c>
      <c r="AE987" t="s">
        <v>1301</v>
      </c>
      <c r="AF987">
        <v>85671469</v>
      </c>
      <c r="AG987">
        <v>1298260</v>
      </c>
      <c r="AH987" t="s">
        <v>327</v>
      </c>
      <c r="AI987" t="s">
        <v>34</v>
      </c>
    </row>
    <row r="988" spans="1:35" x14ac:dyDescent="0.3">
      <c r="A988" s="1">
        <v>45309.063958333332</v>
      </c>
      <c r="B988">
        <v>8</v>
      </c>
      <c r="C988">
        <v>1</v>
      </c>
      <c r="D988" t="s">
        <v>26</v>
      </c>
      <c r="E988" t="s">
        <v>2659</v>
      </c>
      <c r="F988" t="s">
        <v>2660</v>
      </c>
      <c r="G988" t="s">
        <v>142</v>
      </c>
      <c r="H988" t="s">
        <v>282</v>
      </c>
      <c r="I988">
        <v>0</v>
      </c>
      <c r="K988" t="s">
        <v>31</v>
      </c>
      <c r="L988" t="s">
        <v>32</v>
      </c>
      <c r="M988" t="s">
        <v>2659</v>
      </c>
      <c r="N988" t="s">
        <v>2660</v>
      </c>
      <c r="P988" t="s">
        <v>33</v>
      </c>
      <c r="Q988" t="s">
        <v>34</v>
      </c>
      <c r="S988" t="s">
        <v>33</v>
      </c>
      <c r="T988" t="s">
        <v>34</v>
      </c>
      <c r="V988" t="s">
        <v>33</v>
      </c>
      <c r="W988" t="s">
        <v>34</v>
      </c>
      <c r="Y988" t="s">
        <v>33</v>
      </c>
      <c r="Z988" t="s">
        <v>34</v>
      </c>
      <c r="AA988" t="s">
        <v>35</v>
      </c>
      <c r="AB988" t="s">
        <v>36</v>
      </c>
      <c r="AC988">
        <v>22505773</v>
      </c>
      <c r="AD988" t="s">
        <v>37</v>
      </c>
      <c r="AE988" t="s">
        <v>2660</v>
      </c>
      <c r="AF988">
        <v>85671469</v>
      </c>
      <c r="AG988">
        <v>1298261</v>
      </c>
      <c r="AH988" t="s">
        <v>1017</v>
      </c>
      <c r="AI988" t="s">
        <v>34</v>
      </c>
    </row>
    <row r="989" spans="1:35" x14ac:dyDescent="0.3">
      <c r="A989" s="1">
        <v>45309.064398148148</v>
      </c>
      <c r="B989">
        <v>5</v>
      </c>
      <c r="C989">
        <v>1</v>
      </c>
      <c r="D989" t="s">
        <v>26</v>
      </c>
      <c r="E989" t="s">
        <v>2469</v>
      </c>
      <c r="F989" t="s">
        <v>2470</v>
      </c>
      <c r="G989" t="s">
        <v>50</v>
      </c>
      <c r="H989" t="s">
        <v>275</v>
      </c>
      <c r="I989">
        <v>0</v>
      </c>
      <c r="K989" t="s">
        <v>31</v>
      </c>
      <c r="L989" t="s">
        <v>32</v>
      </c>
      <c r="M989" t="s">
        <v>2469</v>
      </c>
      <c r="N989" t="s">
        <v>2470</v>
      </c>
      <c r="P989" t="s">
        <v>33</v>
      </c>
      <c r="Q989" t="s">
        <v>34</v>
      </c>
      <c r="S989" t="s">
        <v>33</v>
      </c>
      <c r="T989" t="s">
        <v>34</v>
      </c>
      <c r="V989" t="s">
        <v>33</v>
      </c>
      <c r="W989" t="s">
        <v>34</v>
      </c>
      <c r="Y989" t="s">
        <v>33</v>
      </c>
      <c r="Z989" t="s">
        <v>34</v>
      </c>
      <c r="AA989" t="s">
        <v>35</v>
      </c>
      <c r="AB989" t="s">
        <v>36</v>
      </c>
      <c r="AC989">
        <v>22507514</v>
      </c>
      <c r="AD989" t="s">
        <v>37</v>
      </c>
      <c r="AE989" t="s">
        <v>2470</v>
      </c>
      <c r="AF989">
        <v>85671469</v>
      </c>
      <c r="AG989">
        <v>1298262</v>
      </c>
      <c r="AH989" t="s">
        <v>38</v>
      </c>
      <c r="AI989" t="s">
        <v>34</v>
      </c>
    </row>
    <row r="990" spans="1:35" x14ac:dyDescent="0.3">
      <c r="A990" s="1">
        <v>45309.069479166668</v>
      </c>
      <c r="B990">
        <v>8</v>
      </c>
      <c r="C990">
        <v>1</v>
      </c>
      <c r="D990" t="s">
        <v>26</v>
      </c>
      <c r="E990" t="s">
        <v>2661</v>
      </c>
      <c r="F990" t="s">
        <v>2662</v>
      </c>
      <c r="G990" t="s">
        <v>90</v>
      </c>
      <c r="H990" t="s">
        <v>326</v>
      </c>
      <c r="I990">
        <v>0</v>
      </c>
      <c r="K990" t="s">
        <v>31</v>
      </c>
      <c r="L990" t="s">
        <v>32</v>
      </c>
      <c r="M990" t="s">
        <v>2661</v>
      </c>
      <c r="N990" t="s">
        <v>2662</v>
      </c>
      <c r="P990" t="s">
        <v>33</v>
      </c>
      <c r="Q990" t="s">
        <v>34</v>
      </c>
      <c r="S990" t="s">
        <v>33</v>
      </c>
      <c r="T990" t="s">
        <v>34</v>
      </c>
      <c r="V990" t="s">
        <v>33</v>
      </c>
      <c r="W990" t="s">
        <v>34</v>
      </c>
      <c r="Y990" t="s">
        <v>33</v>
      </c>
      <c r="Z990" t="s">
        <v>34</v>
      </c>
      <c r="AA990" t="s">
        <v>92</v>
      </c>
      <c r="AB990" t="s">
        <v>36</v>
      </c>
      <c r="AC990">
        <v>64611411</v>
      </c>
      <c r="AD990" t="s">
        <v>93</v>
      </c>
      <c r="AE990" t="s">
        <v>2662</v>
      </c>
      <c r="AF990">
        <v>9978044714</v>
      </c>
      <c r="AG990">
        <v>1298263</v>
      </c>
      <c r="AH990" t="s">
        <v>217</v>
      </c>
      <c r="AI990" t="s">
        <v>34</v>
      </c>
    </row>
    <row r="991" spans="1:35" x14ac:dyDescent="0.3">
      <c r="A991" s="1">
        <v>45309.072129629632</v>
      </c>
      <c r="B991">
        <v>5</v>
      </c>
      <c r="C991">
        <v>1</v>
      </c>
      <c r="D991" t="s">
        <v>26</v>
      </c>
      <c r="E991" t="s">
        <v>1820</v>
      </c>
      <c r="F991" t="s">
        <v>1821</v>
      </c>
      <c r="G991" t="s">
        <v>142</v>
      </c>
      <c r="H991" t="s">
        <v>307</v>
      </c>
      <c r="I991">
        <v>0</v>
      </c>
      <c r="K991" t="s">
        <v>31</v>
      </c>
      <c r="L991" t="s">
        <v>32</v>
      </c>
      <c r="M991" t="s">
        <v>1820</v>
      </c>
      <c r="N991" t="s">
        <v>1821</v>
      </c>
      <c r="P991" t="s">
        <v>33</v>
      </c>
      <c r="Q991" t="s">
        <v>34</v>
      </c>
      <c r="S991" t="s">
        <v>33</v>
      </c>
      <c r="T991" t="s">
        <v>34</v>
      </c>
      <c r="V991" t="s">
        <v>33</v>
      </c>
      <c r="W991" t="s">
        <v>34</v>
      </c>
      <c r="Y991" t="s">
        <v>33</v>
      </c>
      <c r="Z991" t="s">
        <v>34</v>
      </c>
      <c r="AA991" t="s">
        <v>35</v>
      </c>
      <c r="AB991" t="s">
        <v>36</v>
      </c>
      <c r="AC991">
        <v>22573147</v>
      </c>
      <c r="AD991" t="s">
        <v>37</v>
      </c>
      <c r="AE991" t="s">
        <v>1821</v>
      </c>
      <c r="AF991">
        <v>85671469</v>
      </c>
      <c r="AG991">
        <v>1298264</v>
      </c>
      <c r="AH991" t="s">
        <v>38</v>
      </c>
      <c r="AI991" t="s">
        <v>34</v>
      </c>
    </row>
    <row r="992" spans="1:35" x14ac:dyDescent="0.3">
      <c r="A992" s="1">
        <v>45309.072534722225</v>
      </c>
      <c r="B992">
        <v>8</v>
      </c>
      <c r="C992">
        <v>1</v>
      </c>
      <c r="D992" t="s">
        <v>26</v>
      </c>
      <c r="E992" t="s">
        <v>2663</v>
      </c>
      <c r="F992" t="s">
        <v>2664</v>
      </c>
      <c r="G992" t="s">
        <v>90</v>
      </c>
      <c r="H992" t="s">
        <v>170</v>
      </c>
      <c r="I992">
        <v>0</v>
      </c>
      <c r="K992" t="s">
        <v>31</v>
      </c>
      <c r="L992" t="s">
        <v>32</v>
      </c>
      <c r="M992" t="s">
        <v>2663</v>
      </c>
      <c r="N992" t="s">
        <v>2664</v>
      </c>
      <c r="P992" t="s">
        <v>33</v>
      </c>
      <c r="Q992" t="s">
        <v>34</v>
      </c>
      <c r="S992" t="s">
        <v>33</v>
      </c>
      <c r="T992" t="s">
        <v>34</v>
      </c>
      <c r="V992" t="s">
        <v>33</v>
      </c>
      <c r="W992" t="s">
        <v>34</v>
      </c>
      <c r="Y992" t="s">
        <v>33</v>
      </c>
      <c r="Z992" t="s">
        <v>34</v>
      </c>
      <c r="AA992" t="s">
        <v>92</v>
      </c>
      <c r="AB992" t="s">
        <v>36</v>
      </c>
      <c r="AC992">
        <v>26193743</v>
      </c>
      <c r="AD992" t="s">
        <v>93</v>
      </c>
      <c r="AE992" t="s">
        <v>2664</v>
      </c>
      <c r="AF992">
        <v>9978044714</v>
      </c>
      <c r="AG992">
        <v>1298265</v>
      </c>
      <c r="AH992" t="s">
        <v>171</v>
      </c>
      <c r="AI992" t="s">
        <v>34</v>
      </c>
    </row>
    <row r="993" spans="1:35" x14ac:dyDescent="0.3">
      <c r="A993" s="1">
        <v>45309.073240740741</v>
      </c>
      <c r="B993">
        <v>6</v>
      </c>
      <c r="C993">
        <v>1</v>
      </c>
      <c r="D993" t="s">
        <v>26</v>
      </c>
      <c r="E993" t="s">
        <v>2665</v>
      </c>
      <c r="F993" t="s">
        <v>2666</v>
      </c>
      <c r="G993" t="s">
        <v>90</v>
      </c>
      <c r="H993" t="s">
        <v>581</v>
      </c>
      <c r="I993">
        <v>0</v>
      </c>
      <c r="K993" t="s">
        <v>31</v>
      </c>
      <c r="L993" t="s">
        <v>32</v>
      </c>
      <c r="M993" t="s">
        <v>2665</v>
      </c>
      <c r="N993" t="s">
        <v>2666</v>
      </c>
      <c r="P993" t="s">
        <v>33</v>
      </c>
      <c r="Q993" t="s">
        <v>34</v>
      </c>
      <c r="S993" t="s">
        <v>33</v>
      </c>
      <c r="T993" t="s">
        <v>34</v>
      </c>
      <c r="V993" t="s">
        <v>33</v>
      </c>
      <c r="W993" t="s">
        <v>34</v>
      </c>
      <c r="Y993" t="s">
        <v>33</v>
      </c>
      <c r="Z993" t="s">
        <v>34</v>
      </c>
      <c r="AA993" t="s">
        <v>92</v>
      </c>
      <c r="AB993" t="s">
        <v>36</v>
      </c>
      <c r="AC993">
        <v>60621205</v>
      </c>
      <c r="AD993" t="s">
        <v>93</v>
      </c>
      <c r="AE993" t="s">
        <v>2666</v>
      </c>
      <c r="AF993">
        <v>9978044714</v>
      </c>
      <c r="AG993">
        <v>1298266</v>
      </c>
      <c r="AH993" t="s">
        <v>744</v>
      </c>
      <c r="AI993" t="s">
        <v>34</v>
      </c>
    </row>
    <row r="994" spans="1:35" x14ac:dyDescent="0.3">
      <c r="A994" s="1">
        <v>45309.076261574075</v>
      </c>
      <c r="B994">
        <v>8</v>
      </c>
      <c r="C994">
        <v>1</v>
      </c>
      <c r="D994" t="s">
        <v>26</v>
      </c>
      <c r="E994" t="s">
        <v>2667</v>
      </c>
      <c r="F994" t="s">
        <v>2668</v>
      </c>
      <c r="G994" t="s">
        <v>131</v>
      </c>
      <c r="H994" t="s">
        <v>342</v>
      </c>
      <c r="I994">
        <v>0</v>
      </c>
      <c r="K994" t="s">
        <v>31</v>
      </c>
      <c r="L994" t="s">
        <v>32</v>
      </c>
      <c r="M994" t="s">
        <v>2667</v>
      </c>
      <c r="N994" t="s">
        <v>2668</v>
      </c>
      <c r="P994" t="s">
        <v>33</v>
      </c>
      <c r="Q994" t="s">
        <v>34</v>
      </c>
      <c r="S994" t="s">
        <v>33</v>
      </c>
      <c r="T994" t="s">
        <v>34</v>
      </c>
      <c r="V994" t="s">
        <v>33</v>
      </c>
      <c r="W994" t="s">
        <v>34</v>
      </c>
      <c r="Y994" t="s">
        <v>33</v>
      </c>
      <c r="Z994" t="s">
        <v>34</v>
      </c>
      <c r="AA994" t="s">
        <v>35</v>
      </c>
      <c r="AB994" t="s">
        <v>36</v>
      </c>
      <c r="AC994">
        <v>22600640</v>
      </c>
      <c r="AD994" t="s">
        <v>37</v>
      </c>
      <c r="AE994" t="s">
        <v>2668</v>
      </c>
      <c r="AF994">
        <v>85671469</v>
      </c>
      <c r="AG994">
        <v>1298267</v>
      </c>
      <c r="AH994" t="s">
        <v>279</v>
      </c>
      <c r="AI994" t="s">
        <v>34</v>
      </c>
    </row>
    <row r="995" spans="1:35" x14ac:dyDescent="0.3">
      <c r="A995" s="1">
        <v>45309.076504629629</v>
      </c>
      <c r="B995">
        <v>7</v>
      </c>
      <c r="C995">
        <v>1</v>
      </c>
      <c r="D995" t="s">
        <v>26</v>
      </c>
      <c r="E995" t="s">
        <v>2669</v>
      </c>
      <c r="F995" t="s">
        <v>2670</v>
      </c>
      <c r="G995" t="s">
        <v>142</v>
      </c>
      <c r="H995" t="s">
        <v>403</v>
      </c>
      <c r="I995">
        <v>0</v>
      </c>
      <c r="K995" t="s">
        <v>31</v>
      </c>
      <c r="L995" t="s">
        <v>32</v>
      </c>
      <c r="M995" t="s">
        <v>2669</v>
      </c>
      <c r="N995" t="s">
        <v>2670</v>
      </c>
      <c r="P995" t="s">
        <v>33</v>
      </c>
      <c r="Q995" t="s">
        <v>34</v>
      </c>
      <c r="S995" t="s">
        <v>33</v>
      </c>
      <c r="T995" t="s">
        <v>34</v>
      </c>
      <c r="V995" t="s">
        <v>33</v>
      </c>
      <c r="W995" t="s">
        <v>34</v>
      </c>
      <c r="Y995" t="s">
        <v>33</v>
      </c>
      <c r="Z995" t="s">
        <v>34</v>
      </c>
      <c r="AA995" t="s">
        <v>35</v>
      </c>
      <c r="AB995" t="s">
        <v>36</v>
      </c>
      <c r="AC995">
        <v>22601535</v>
      </c>
      <c r="AD995" t="s">
        <v>37</v>
      </c>
      <c r="AE995" t="s">
        <v>2670</v>
      </c>
      <c r="AF995">
        <v>85671469</v>
      </c>
      <c r="AG995">
        <v>1298268</v>
      </c>
      <c r="AH995" t="s">
        <v>257</v>
      </c>
      <c r="AI995" t="s">
        <v>34</v>
      </c>
    </row>
    <row r="996" spans="1:35" x14ac:dyDescent="0.3">
      <c r="A996" s="1">
        <v>45309.079444444447</v>
      </c>
      <c r="B996">
        <v>5</v>
      </c>
      <c r="C996">
        <v>1</v>
      </c>
      <c r="D996" t="s">
        <v>26</v>
      </c>
      <c r="E996" t="s">
        <v>2671</v>
      </c>
      <c r="F996" t="s">
        <v>2672</v>
      </c>
      <c r="G996" t="s">
        <v>29</v>
      </c>
      <c r="H996" t="s">
        <v>250</v>
      </c>
      <c r="I996">
        <v>0</v>
      </c>
      <c r="K996" t="s">
        <v>31</v>
      </c>
      <c r="L996" t="s">
        <v>32</v>
      </c>
      <c r="M996" t="s">
        <v>2671</v>
      </c>
      <c r="N996" t="s">
        <v>2672</v>
      </c>
      <c r="P996" t="s">
        <v>33</v>
      </c>
      <c r="Q996" t="s">
        <v>34</v>
      </c>
      <c r="S996" t="s">
        <v>33</v>
      </c>
      <c r="T996" t="s">
        <v>34</v>
      </c>
      <c r="V996" t="s">
        <v>33</v>
      </c>
      <c r="W996" t="s">
        <v>34</v>
      </c>
      <c r="Y996" t="s">
        <v>33</v>
      </c>
      <c r="Z996" t="s">
        <v>34</v>
      </c>
      <c r="AA996" t="s">
        <v>35</v>
      </c>
      <c r="AB996" t="s">
        <v>36</v>
      </c>
      <c r="AC996">
        <v>22622160</v>
      </c>
      <c r="AD996" t="s">
        <v>37</v>
      </c>
      <c r="AE996" t="s">
        <v>2672</v>
      </c>
      <c r="AF996">
        <v>85671469</v>
      </c>
      <c r="AG996">
        <v>1298269</v>
      </c>
      <c r="AH996" t="s">
        <v>38</v>
      </c>
      <c r="AI996" t="s">
        <v>34</v>
      </c>
    </row>
    <row r="997" spans="1:35" x14ac:dyDescent="0.3">
      <c r="A997" s="1">
        <v>45309.079745370371</v>
      </c>
      <c r="B997">
        <v>8</v>
      </c>
      <c r="C997">
        <v>1</v>
      </c>
      <c r="D997" t="s">
        <v>26</v>
      </c>
      <c r="E997" t="s">
        <v>434</v>
      </c>
      <c r="F997" t="s">
        <v>435</v>
      </c>
      <c r="G997" t="s">
        <v>41</v>
      </c>
      <c r="H997">
        <f>---0--5526</f>
        <v>5526</v>
      </c>
      <c r="I997">
        <v>0</v>
      </c>
      <c r="J997" t="s">
        <v>42</v>
      </c>
      <c r="K997" t="s">
        <v>43</v>
      </c>
      <c r="L997" t="s">
        <v>202</v>
      </c>
      <c r="M997" t="s">
        <v>434</v>
      </c>
      <c r="N997" t="s">
        <v>435</v>
      </c>
      <c r="P997" t="s">
        <v>33</v>
      </c>
      <c r="Q997" t="s">
        <v>34</v>
      </c>
      <c r="S997" t="s">
        <v>33</v>
      </c>
      <c r="T997" t="s">
        <v>34</v>
      </c>
      <c r="V997" t="s">
        <v>33</v>
      </c>
      <c r="W997" t="s">
        <v>34</v>
      </c>
      <c r="Y997" t="s">
        <v>33</v>
      </c>
      <c r="Z997" t="s">
        <v>34</v>
      </c>
      <c r="AB997" t="s">
        <v>36</v>
      </c>
      <c r="AE997" t="s">
        <v>34</v>
      </c>
      <c r="AG997">
        <v>1298270</v>
      </c>
      <c r="AH997" t="s">
        <v>38</v>
      </c>
      <c r="AI997" t="s">
        <v>34</v>
      </c>
    </row>
    <row r="998" spans="1:35" x14ac:dyDescent="0.3">
      <c r="A998" s="1">
        <v>45309.079837962963</v>
      </c>
      <c r="B998">
        <v>6</v>
      </c>
      <c r="C998">
        <v>1</v>
      </c>
      <c r="D998" t="s">
        <v>26</v>
      </c>
      <c r="E998" t="s">
        <v>2673</v>
      </c>
      <c r="F998" t="s">
        <v>2674</v>
      </c>
      <c r="G998" t="s">
        <v>29</v>
      </c>
      <c r="H998" t="s">
        <v>319</v>
      </c>
      <c r="I998">
        <v>0</v>
      </c>
      <c r="K998" t="s">
        <v>31</v>
      </c>
      <c r="L998" t="s">
        <v>32</v>
      </c>
      <c r="M998" t="s">
        <v>2673</v>
      </c>
      <c r="N998" t="s">
        <v>2674</v>
      </c>
      <c r="P998" t="s">
        <v>33</v>
      </c>
      <c r="Q998" t="s">
        <v>34</v>
      </c>
      <c r="S998" t="s">
        <v>33</v>
      </c>
      <c r="T998" t="s">
        <v>34</v>
      </c>
      <c r="V998" t="s">
        <v>33</v>
      </c>
      <c r="W998" t="s">
        <v>34</v>
      </c>
      <c r="Y998" t="s">
        <v>33</v>
      </c>
      <c r="Z998" t="s">
        <v>34</v>
      </c>
      <c r="AA998" t="s">
        <v>35</v>
      </c>
      <c r="AB998" t="s">
        <v>36</v>
      </c>
      <c r="AC998">
        <v>22630457</v>
      </c>
      <c r="AD998" t="s">
        <v>37</v>
      </c>
      <c r="AE998" t="s">
        <v>2674</v>
      </c>
      <c r="AF998">
        <v>85671469</v>
      </c>
      <c r="AG998">
        <v>1298271</v>
      </c>
      <c r="AH998" t="s">
        <v>38</v>
      </c>
      <c r="AI998" t="s">
        <v>34</v>
      </c>
    </row>
    <row r="999" spans="1:35" x14ac:dyDescent="0.3">
      <c r="A999" s="1">
        <v>45309.081226851849</v>
      </c>
      <c r="B999">
        <v>8</v>
      </c>
      <c r="C999">
        <v>1</v>
      </c>
      <c r="D999" t="s">
        <v>26</v>
      </c>
      <c r="E999" t="s">
        <v>2675</v>
      </c>
      <c r="F999" t="s">
        <v>2676</v>
      </c>
      <c r="G999" t="s">
        <v>142</v>
      </c>
      <c r="H999" t="s">
        <v>246</v>
      </c>
      <c r="I999">
        <v>0</v>
      </c>
      <c r="K999" t="s">
        <v>31</v>
      </c>
      <c r="L999" t="s">
        <v>32</v>
      </c>
      <c r="M999" t="s">
        <v>2675</v>
      </c>
      <c r="N999" t="s">
        <v>2676</v>
      </c>
      <c r="P999" t="s">
        <v>33</v>
      </c>
      <c r="Q999" t="s">
        <v>34</v>
      </c>
      <c r="S999" t="s">
        <v>33</v>
      </c>
      <c r="T999" t="s">
        <v>34</v>
      </c>
      <c r="V999" t="s">
        <v>33</v>
      </c>
      <c r="W999" t="s">
        <v>34</v>
      </c>
      <c r="Y999" t="s">
        <v>33</v>
      </c>
      <c r="Z999" t="s">
        <v>34</v>
      </c>
      <c r="AA999" t="s">
        <v>35</v>
      </c>
      <c r="AB999" t="s">
        <v>36</v>
      </c>
      <c r="AC999">
        <v>22635139</v>
      </c>
      <c r="AD999" t="s">
        <v>37</v>
      </c>
      <c r="AE999" t="s">
        <v>2676</v>
      </c>
      <c r="AF999">
        <v>85671469</v>
      </c>
      <c r="AG999">
        <v>1298272</v>
      </c>
      <c r="AH999" t="s">
        <v>617</v>
      </c>
      <c r="AI999" t="s">
        <v>34</v>
      </c>
    </row>
    <row r="1000" spans="1:35" x14ac:dyDescent="0.3">
      <c r="A1000" s="1">
        <v>45309.08185185185</v>
      </c>
      <c r="B1000">
        <v>5</v>
      </c>
      <c r="C1000">
        <v>1</v>
      </c>
      <c r="D1000" t="s">
        <v>26</v>
      </c>
      <c r="E1000" t="s">
        <v>2677</v>
      </c>
      <c r="F1000" t="s">
        <v>2678</v>
      </c>
      <c r="G1000" t="s">
        <v>131</v>
      </c>
      <c r="H1000" t="s">
        <v>239</v>
      </c>
      <c r="I1000">
        <v>0</v>
      </c>
      <c r="K1000" t="s">
        <v>31</v>
      </c>
      <c r="L1000" t="s">
        <v>32</v>
      </c>
      <c r="M1000" t="s">
        <v>2677</v>
      </c>
      <c r="N1000" t="s">
        <v>2678</v>
      </c>
      <c r="P1000" t="s">
        <v>33</v>
      </c>
      <c r="Q1000" t="s">
        <v>34</v>
      </c>
      <c r="S1000" t="s">
        <v>33</v>
      </c>
      <c r="T1000" t="s">
        <v>34</v>
      </c>
      <c r="V1000" t="s">
        <v>33</v>
      </c>
      <c r="W1000" t="s">
        <v>34</v>
      </c>
      <c r="Y1000" t="s">
        <v>33</v>
      </c>
      <c r="Z1000" t="s">
        <v>34</v>
      </c>
      <c r="AA1000" t="s">
        <v>35</v>
      </c>
      <c r="AB1000" t="s">
        <v>36</v>
      </c>
      <c r="AC1000">
        <v>22637231</v>
      </c>
      <c r="AD1000" t="s">
        <v>37</v>
      </c>
      <c r="AE1000" t="s">
        <v>2678</v>
      </c>
      <c r="AF1000">
        <v>85671469</v>
      </c>
      <c r="AG1000">
        <v>1298273</v>
      </c>
      <c r="AH1000" t="s">
        <v>38</v>
      </c>
      <c r="AI1000" t="s">
        <v>34</v>
      </c>
    </row>
    <row r="1001" spans="1:35" x14ac:dyDescent="0.3">
      <c r="A1001" s="1">
        <v>45309.082141203704</v>
      </c>
      <c r="B1001">
        <v>6</v>
      </c>
      <c r="C1001">
        <v>1</v>
      </c>
      <c r="D1001" t="s">
        <v>26</v>
      </c>
      <c r="E1001" t="s">
        <v>2679</v>
      </c>
      <c r="F1001" t="s">
        <v>2680</v>
      </c>
      <c r="G1001" t="s">
        <v>29</v>
      </c>
      <c r="H1001" t="s">
        <v>1676</v>
      </c>
      <c r="I1001">
        <v>0</v>
      </c>
      <c r="K1001" t="s">
        <v>31</v>
      </c>
      <c r="L1001" t="s">
        <v>32</v>
      </c>
      <c r="M1001" t="s">
        <v>2679</v>
      </c>
      <c r="N1001" t="s">
        <v>2680</v>
      </c>
      <c r="P1001" t="s">
        <v>33</v>
      </c>
      <c r="Q1001" t="s">
        <v>34</v>
      </c>
      <c r="S1001" t="s">
        <v>33</v>
      </c>
      <c r="T1001" t="s">
        <v>34</v>
      </c>
      <c r="V1001" t="s">
        <v>33</v>
      </c>
      <c r="W1001" t="s">
        <v>34</v>
      </c>
      <c r="Y1001" t="s">
        <v>33</v>
      </c>
      <c r="Z1001" t="s">
        <v>34</v>
      </c>
      <c r="AA1001" t="s">
        <v>35</v>
      </c>
      <c r="AB1001" t="s">
        <v>36</v>
      </c>
      <c r="AC1001">
        <v>22641684</v>
      </c>
      <c r="AD1001" t="s">
        <v>37</v>
      </c>
      <c r="AE1001" t="s">
        <v>2680</v>
      </c>
      <c r="AF1001">
        <v>85671469</v>
      </c>
      <c r="AG1001">
        <v>1298274</v>
      </c>
      <c r="AH1001" t="s">
        <v>38</v>
      </c>
      <c r="AI1001" t="s">
        <v>34</v>
      </c>
    </row>
    <row r="1002" spans="1:35" x14ac:dyDescent="0.3">
      <c r="A1002" s="1">
        <v>45309.083611111113</v>
      </c>
      <c r="B1002">
        <v>1</v>
      </c>
      <c r="C1002">
        <v>1</v>
      </c>
      <c r="D1002" t="s">
        <v>26</v>
      </c>
      <c r="E1002" t="s">
        <v>2681</v>
      </c>
      <c r="F1002" t="s">
        <v>2682</v>
      </c>
      <c r="G1002" t="s">
        <v>142</v>
      </c>
      <c r="H1002" t="s">
        <v>390</v>
      </c>
      <c r="I1002">
        <v>0</v>
      </c>
      <c r="K1002" t="s">
        <v>31</v>
      </c>
      <c r="L1002" t="s">
        <v>32</v>
      </c>
      <c r="M1002" t="s">
        <v>2681</v>
      </c>
      <c r="N1002" t="s">
        <v>2682</v>
      </c>
      <c r="P1002" t="s">
        <v>33</v>
      </c>
      <c r="Q1002" t="s">
        <v>34</v>
      </c>
      <c r="S1002" t="s">
        <v>33</v>
      </c>
      <c r="T1002" t="s">
        <v>34</v>
      </c>
      <c r="V1002" t="s">
        <v>33</v>
      </c>
      <c r="W1002" t="s">
        <v>34</v>
      </c>
      <c r="Y1002" t="s">
        <v>33</v>
      </c>
      <c r="Z1002" t="s">
        <v>34</v>
      </c>
      <c r="AA1002" t="s">
        <v>35</v>
      </c>
      <c r="AB1002" t="s">
        <v>36</v>
      </c>
      <c r="AC1002">
        <v>22653258</v>
      </c>
      <c r="AD1002" t="s">
        <v>37</v>
      </c>
      <c r="AE1002" t="s">
        <v>2682</v>
      </c>
      <c r="AF1002">
        <v>85671469</v>
      </c>
      <c r="AG1002">
        <v>1298275</v>
      </c>
      <c r="AH1002" t="s">
        <v>38</v>
      </c>
      <c r="AI1002" t="s">
        <v>34</v>
      </c>
    </row>
    <row r="1003" spans="1:35" x14ac:dyDescent="0.3">
      <c r="A1003" s="1">
        <v>45309.084074074075</v>
      </c>
      <c r="B1003">
        <v>5</v>
      </c>
      <c r="C1003">
        <v>1</v>
      </c>
      <c r="D1003" t="s">
        <v>26</v>
      </c>
      <c r="E1003" t="s">
        <v>2683</v>
      </c>
      <c r="F1003" t="s">
        <v>2684</v>
      </c>
      <c r="G1003" t="s">
        <v>50</v>
      </c>
      <c r="H1003" t="s">
        <v>272</v>
      </c>
      <c r="I1003">
        <v>0</v>
      </c>
      <c r="K1003" t="s">
        <v>31</v>
      </c>
      <c r="L1003" t="s">
        <v>32</v>
      </c>
      <c r="M1003" t="s">
        <v>2683</v>
      </c>
      <c r="N1003" t="s">
        <v>2684</v>
      </c>
      <c r="P1003" t="s">
        <v>33</v>
      </c>
      <c r="Q1003" t="s">
        <v>34</v>
      </c>
      <c r="S1003" t="s">
        <v>33</v>
      </c>
      <c r="T1003" t="s">
        <v>34</v>
      </c>
      <c r="V1003" t="s">
        <v>33</v>
      </c>
      <c r="W1003" t="s">
        <v>34</v>
      </c>
      <c r="Y1003" t="s">
        <v>33</v>
      </c>
      <c r="Z1003" t="s">
        <v>34</v>
      </c>
      <c r="AA1003" t="s">
        <v>35</v>
      </c>
      <c r="AB1003" t="s">
        <v>36</v>
      </c>
      <c r="AC1003">
        <v>22654679</v>
      </c>
      <c r="AD1003" t="s">
        <v>37</v>
      </c>
      <c r="AE1003" t="s">
        <v>2684</v>
      </c>
      <c r="AF1003">
        <v>85671469</v>
      </c>
      <c r="AG1003">
        <v>1298276</v>
      </c>
      <c r="AH1003" t="s">
        <v>38</v>
      </c>
      <c r="AI1003" t="s">
        <v>34</v>
      </c>
    </row>
    <row r="1004" spans="1:35" x14ac:dyDescent="0.3">
      <c r="A1004" s="1">
        <v>45309.086493055554</v>
      </c>
      <c r="B1004">
        <v>5</v>
      </c>
      <c r="C1004">
        <v>1</v>
      </c>
      <c r="D1004" t="s">
        <v>26</v>
      </c>
      <c r="E1004" t="s">
        <v>2685</v>
      </c>
      <c r="F1004" t="s">
        <v>2686</v>
      </c>
      <c r="G1004" t="s">
        <v>142</v>
      </c>
      <c r="H1004" t="s">
        <v>2687</v>
      </c>
      <c r="I1004">
        <v>0</v>
      </c>
      <c r="K1004" t="s">
        <v>31</v>
      </c>
      <c r="L1004" t="s">
        <v>32</v>
      </c>
      <c r="M1004" t="s">
        <v>2685</v>
      </c>
      <c r="N1004" t="s">
        <v>2686</v>
      </c>
      <c r="P1004" t="s">
        <v>33</v>
      </c>
      <c r="Q1004" t="s">
        <v>34</v>
      </c>
      <c r="S1004" t="s">
        <v>33</v>
      </c>
      <c r="T1004" t="s">
        <v>34</v>
      </c>
      <c r="V1004" t="s">
        <v>33</v>
      </c>
      <c r="W1004" t="s">
        <v>34</v>
      </c>
      <c r="Y1004" t="s">
        <v>33</v>
      </c>
      <c r="Z1004" t="s">
        <v>34</v>
      </c>
      <c r="AA1004" t="s">
        <v>35</v>
      </c>
      <c r="AB1004" t="s">
        <v>36</v>
      </c>
      <c r="AC1004">
        <v>22678850</v>
      </c>
      <c r="AD1004" t="s">
        <v>37</v>
      </c>
      <c r="AE1004" t="s">
        <v>2686</v>
      </c>
      <c r="AF1004">
        <v>85671469</v>
      </c>
      <c r="AG1004">
        <v>1298277</v>
      </c>
      <c r="AH1004" t="s">
        <v>383</v>
      </c>
      <c r="AI1004" t="s">
        <v>34</v>
      </c>
    </row>
    <row r="1005" spans="1:35" x14ac:dyDescent="0.3">
      <c r="A1005" s="1">
        <v>45309.087002314816</v>
      </c>
      <c r="B1005">
        <v>8</v>
      </c>
      <c r="C1005">
        <v>1</v>
      </c>
      <c r="D1005" t="s">
        <v>26</v>
      </c>
      <c r="E1005" t="s">
        <v>1624</v>
      </c>
      <c r="F1005" t="s">
        <v>1625</v>
      </c>
      <c r="G1005" t="s">
        <v>73</v>
      </c>
      <c r="H1005" t="s">
        <v>877</v>
      </c>
      <c r="I1005">
        <v>0</v>
      </c>
      <c r="J1005" t="s">
        <v>878</v>
      </c>
      <c r="K1005" t="s">
        <v>31</v>
      </c>
      <c r="L1005" t="s">
        <v>44</v>
      </c>
      <c r="M1005" t="s">
        <v>1624</v>
      </c>
      <c r="N1005" t="s">
        <v>1625</v>
      </c>
      <c r="P1005" t="s">
        <v>33</v>
      </c>
      <c r="Q1005" t="s">
        <v>34</v>
      </c>
      <c r="S1005" t="s">
        <v>33</v>
      </c>
      <c r="T1005" t="s">
        <v>34</v>
      </c>
      <c r="V1005" t="s">
        <v>33</v>
      </c>
      <c r="W1005" t="s">
        <v>34</v>
      </c>
      <c r="Y1005" t="s">
        <v>33</v>
      </c>
      <c r="Z1005" t="s">
        <v>34</v>
      </c>
      <c r="AA1005" t="s">
        <v>76</v>
      </c>
      <c r="AB1005" t="s">
        <v>36</v>
      </c>
      <c r="AC1005">
        <v>493398</v>
      </c>
      <c r="AD1005" t="s">
        <v>77</v>
      </c>
      <c r="AE1005" t="s">
        <v>1625</v>
      </c>
      <c r="AF1005">
        <v>870021815</v>
      </c>
      <c r="AG1005">
        <v>1298278</v>
      </c>
      <c r="AH1005" t="s">
        <v>617</v>
      </c>
      <c r="AI1005" t="s">
        <v>34</v>
      </c>
    </row>
    <row r="1006" spans="1:35" x14ac:dyDescent="0.3">
      <c r="A1006" s="1">
        <v>45309.087048611109</v>
      </c>
      <c r="B1006">
        <v>7</v>
      </c>
      <c r="C1006">
        <v>1</v>
      </c>
      <c r="D1006" t="s">
        <v>26</v>
      </c>
      <c r="E1006" t="s">
        <v>2688</v>
      </c>
      <c r="F1006" t="s">
        <v>2689</v>
      </c>
      <c r="G1006" t="s">
        <v>131</v>
      </c>
      <c r="H1006" t="s">
        <v>194</v>
      </c>
      <c r="I1006">
        <v>0</v>
      </c>
      <c r="K1006" t="s">
        <v>31</v>
      </c>
      <c r="L1006" t="s">
        <v>32</v>
      </c>
      <c r="M1006" t="s">
        <v>2688</v>
      </c>
      <c r="N1006" t="s">
        <v>2689</v>
      </c>
      <c r="P1006" t="s">
        <v>33</v>
      </c>
      <c r="Q1006" t="s">
        <v>34</v>
      </c>
      <c r="S1006" t="s">
        <v>33</v>
      </c>
      <c r="T1006" t="s">
        <v>34</v>
      </c>
      <c r="V1006" t="s">
        <v>33</v>
      </c>
      <c r="W1006" t="s">
        <v>34</v>
      </c>
      <c r="Y1006" t="s">
        <v>33</v>
      </c>
      <c r="Z1006" t="s">
        <v>34</v>
      </c>
      <c r="AA1006" t="s">
        <v>35</v>
      </c>
      <c r="AB1006" t="s">
        <v>36</v>
      </c>
      <c r="AC1006">
        <v>22692578</v>
      </c>
      <c r="AD1006" t="s">
        <v>37</v>
      </c>
      <c r="AE1006" t="s">
        <v>2689</v>
      </c>
      <c r="AF1006">
        <v>85671469</v>
      </c>
      <c r="AG1006">
        <v>1298279</v>
      </c>
      <c r="AH1006" t="s">
        <v>518</v>
      </c>
      <c r="AI1006" t="s">
        <v>34</v>
      </c>
    </row>
    <row r="1007" spans="1:35" x14ac:dyDescent="0.3">
      <c r="A1007" s="1">
        <v>45309.089247685188</v>
      </c>
      <c r="B1007">
        <v>7</v>
      </c>
      <c r="C1007">
        <v>1</v>
      </c>
      <c r="D1007" t="s">
        <v>26</v>
      </c>
      <c r="E1007" t="s">
        <v>2690</v>
      </c>
      <c r="F1007" t="s">
        <v>2691</v>
      </c>
      <c r="G1007" t="s">
        <v>90</v>
      </c>
      <c r="H1007" t="s">
        <v>346</v>
      </c>
      <c r="I1007">
        <v>0</v>
      </c>
      <c r="K1007" t="s">
        <v>31</v>
      </c>
      <c r="L1007" t="s">
        <v>32</v>
      </c>
      <c r="M1007" t="s">
        <v>2690</v>
      </c>
      <c r="N1007" t="s">
        <v>2691</v>
      </c>
      <c r="P1007" t="s">
        <v>33</v>
      </c>
      <c r="Q1007" t="s">
        <v>34</v>
      </c>
      <c r="S1007" t="s">
        <v>33</v>
      </c>
      <c r="T1007" t="s">
        <v>34</v>
      </c>
      <c r="V1007" t="s">
        <v>33</v>
      </c>
      <c r="W1007" t="s">
        <v>34</v>
      </c>
      <c r="Y1007" t="s">
        <v>33</v>
      </c>
      <c r="Z1007" t="s">
        <v>34</v>
      </c>
      <c r="AA1007" t="s">
        <v>92</v>
      </c>
      <c r="AB1007" t="s">
        <v>36</v>
      </c>
      <c r="AC1007">
        <v>49238048</v>
      </c>
      <c r="AD1007" t="s">
        <v>93</v>
      </c>
      <c r="AE1007" t="s">
        <v>2691</v>
      </c>
      <c r="AF1007">
        <v>9978044714</v>
      </c>
      <c r="AG1007">
        <v>1298280</v>
      </c>
      <c r="AH1007" t="s">
        <v>972</v>
      </c>
      <c r="AI1007" t="s">
        <v>34</v>
      </c>
    </row>
    <row r="1008" spans="1:35" x14ac:dyDescent="0.3">
      <c r="A1008" s="1">
        <v>45309.092962962961</v>
      </c>
      <c r="B1008">
        <v>5</v>
      </c>
      <c r="C1008">
        <v>1</v>
      </c>
      <c r="D1008" t="s">
        <v>26</v>
      </c>
      <c r="E1008" t="s">
        <v>2692</v>
      </c>
      <c r="F1008" t="s">
        <v>2693</v>
      </c>
      <c r="G1008" t="s">
        <v>41</v>
      </c>
      <c r="H1008">
        <f>---0--2533</f>
        <v>2533</v>
      </c>
      <c r="I1008">
        <v>0</v>
      </c>
      <c r="J1008" t="s">
        <v>42</v>
      </c>
      <c r="K1008" t="s">
        <v>43</v>
      </c>
      <c r="L1008" t="s">
        <v>202</v>
      </c>
      <c r="M1008" t="s">
        <v>2692</v>
      </c>
      <c r="N1008" t="s">
        <v>2693</v>
      </c>
      <c r="P1008" t="s">
        <v>33</v>
      </c>
      <c r="Q1008" t="s">
        <v>34</v>
      </c>
      <c r="S1008" t="s">
        <v>33</v>
      </c>
      <c r="T1008" t="s">
        <v>34</v>
      </c>
      <c r="V1008" t="s">
        <v>33</v>
      </c>
      <c r="W1008" t="s">
        <v>34</v>
      </c>
      <c r="Y1008" t="s">
        <v>33</v>
      </c>
      <c r="Z1008" t="s">
        <v>34</v>
      </c>
      <c r="AB1008" t="s">
        <v>36</v>
      </c>
      <c r="AE1008" t="s">
        <v>34</v>
      </c>
      <c r="AG1008">
        <v>1298281</v>
      </c>
      <c r="AH1008" t="s">
        <v>38</v>
      </c>
      <c r="AI1008" t="s">
        <v>34</v>
      </c>
    </row>
    <row r="1009" spans="1:35" x14ac:dyDescent="0.3">
      <c r="A1009" s="1">
        <v>45309.094722222224</v>
      </c>
      <c r="B1009">
        <v>8</v>
      </c>
      <c r="C1009">
        <v>1</v>
      </c>
      <c r="D1009" t="s">
        <v>26</v>
      </c>
      <c r="E1009" t="s">
        <v>2694</v>
      </c>
      <c r="F1009" t="s">
        <v>2695</v>
      </c>
      <c r="G1009" t="s">
        <v>41</v>
      </c>
      <c r="H1009">
        <f>---0--2580</f>
        <v>2580</v>
      </c>
      <c r="I1009">
        <v>0</v>
      </c>
      <c r="J1009" t="s">
        <v>42</v>
      </c>
      <c r="K1009" t="s">
        <v>43</v>
      </c>
      <c r="L1009" t="s">
        <v>44</v>
      </c>
      <c r="M1009" t="s">
        <v>2694</v>
      </c>
      <c r="N1009" t="s">
        <v>2695</v>
      </c>
      <c r="P1009" t="s">
        <v>33</v>
      </c>
      <c r="Q1009" t="s">
        <v>34</v>
      </c>
      <c r="S1009" t="s">
        <v>33</v>
      </c>
      <c r="T1009" t="s">
        <v>34</v>
      </c>
      <c r="V1009" t="s">
        <v>33</v>
      </c>
      <c r="W1009" t="s">
        <v>34</v>
      </c>
      <c r="Y1009" t="s">
        <v>33</v>
      </c>
      <c r="Z1009" t="s">
        <v>34</v>
      </c>
      <c r="AA1009" t="s">
        <v>703</v>
      </c>
      <c r="AB1009" t="s">
        <v>36</v>
      </c>
      <c r="AC1009">
        <v>77402590</v>
      </c>
      <c r="AD1009" t="s">
        <v>108</v>
      </c>
      <c r="AE1009" t="s">
        <v>2695</v>
      </c>
      <c r="AF1009">
        <v>795990586</v>
      </c>
      <c r="AG1009">
        <v>1298282</v>
      </c>
      <c r="AH1009" t="s">
        <v>38</v>
      </c>
      <c r="AI1009" t="s">
        <v>34</v>
      </c>
    </row>
    <row r="1010" spans="1:35" x14ac:dyDescent="0.3">
      <c r="A1010" s="1">
        <v>45309.09584490741</v>
      </c>
      <c r="B1010">
        <v>5</v>
      </c>
      <c r="C1010">
        <v>1</v>
      </c>
      <c r="D1010" t="s">
        <v>26</v>
      </c>
      <c r="E1010" t="s">
        <v>2696</v>
      </c>
      <c r="F1010" t="s">
        <v>2697</v>
      </c>
      <c r="G1010" t="s">
        <v>50</v>
      </c>
      <c r="H1010" t="s">
        <v>242</v>
      </c>
      <c r="I1010">
        <v>0</v>
      </c>
      <c r="K1010" t="s">
        <v>31</v>
      </c>
      <c r="L1010" t="s">
        <v>32</v>
      </c>
      <c r="M1010" t="s">
        <v>2696</v>
      </c>
      <c r="N1010" t="s">
        <v>2697</v>
      </c>
      <c r="P1010" t="s">
        <v>33</v>
      </c>
      <c r="Q1010" t="s">
        <v>34</v>
      </c>
      <c r="S1010" t="s">
        <v>33</v>
      </c>
      <c r="T1010" t="s">
        <v>34</v>
      </c>
      <c r="V1010" t="s">
        <v>33</v>
      </c>
      <c r="W1010" t="s">
        <v>34</v>
      </c>
      <c r="Y1010" t="s">
        <v>33</v>
      </c>
      <c r="Z1010" t="s">
        <v>34</v>
      </c>
      <c r="AA1010" t="s">
        <v>35</v>
      </c>
      <c r="AB1010" t="s">
        <v>36</v>
      </c>
      <c r="AC1010">
        <v>22733896</v>
      </c>
      <c r="AD1010" t="s">
        <v>37</v>
      </c>
      <c r="AE1010" t="s">
        <v>2697</v>
      </c>
      <c r="AF1010">
        <v>85671469</v>
      </c>
      <c r="AG1010">
        <v>1298283</v>
      </c>
      <c r="AH1010" t="s">
        <v>1284</v>
      </c>
      <c r="AI1010" t="s">
        <v>34</v>
      </c>
    </row>
    <row r="1011" spans="1:35" x14ac:dyDescent="0.3">
      <c r="A1011" s="1">
        <v>45309.097280092596</v>
      </c>
      <c r="B1011">
        <v>6</v>
      </c>
      <c r="C1011">
        <v>1</v>
      </c>
      <c r="D1011" t="s">
        <v>26</v>
      </c>
      <c r="E1011" t="s">
        <v>2698</v>
      </c>
      <c r="F1011" t="s">
        <v>2699</v>
      </c>
      <c r="G1011" t="s">
        <v>41</v>
      </c>
      <c r="H1011">
        <f>---0--2506</f>
        <v>2506</v>
      </c>
      <c r="I1011">
        <v>0</v>
      </c>
      <c r="J1011" t="s">
        <v>42</v>
      </c>
      <c r="K1011" t="s">
        <v>43</v>
      </c>
      <c r="L1011" t="s">
        <v>202</v>
      </c>
      <c r="M1011" t="s">
        <v>2698</v>
      </c>
      <c r="N1011" t="s">
        <v>2699</v>
      </c>
      <c r="P1011" t="s">
        <v>33</v>
      </c>
      <c r="Q1011" t="s">
        <v>34</v>
      </c>
      <c r="S1011" t="s">
        <v>33</v>
      </c>
      <c r="T1011" t="s">
        <v>34</v>
      </c>
      <c r="V1011" t="s">
        <v>33</v>
      </c>
      <c r="W1011" t="s">
        <v>34</v>
      </c>
      <c r="Y1011" t="s">
        <v>33</v>
      </c>
      <c r="Z1011" t="s">
        <v>34</v>
      </c>
      <c r="AB1011" t="s">
        <v>36</v>
      </c>
      <c r="AE1011" t="s">
        <v>34</v>
      </c>
      <c r="AG1011">
        <v>1298284</v>
      </c>
      <c r="AH1011" t="s">
        <v>38</v>
      </c>
      <c r="AI1011" t="s">
        <v>34</v>
      </c>
    </row>
    <row r="1012" spans="1:35" x14ac:dyDescent="0.3">
      <c r="A1012" s="1">
        <v>45309.097488425927</v>
      </c>
      <c r="B1012">
        <v>8</v>
      </c>
      <c r="C1012">
        <v>1</v>
      </c>
      <c r="D1012" t="s">
        <v>26</v>
      </c>
      <c r="E1012" t="s">
        <v>2700</v>
      </c>
      <c r="F1012" t="s">
        <v>2701</v>
      </c>
      <c r="G1012" t="s">
        <v>131</v>
      </c>
      <c r="H1012" t="s">
        <v>924</v>
      </c>
      <c r="I1012">
        <v>0</v>
      </c>
      <c r="K1012" t="s">
        <v>31</v>
      </c>
      <c r="L1012" t="s">
        <v>32</v>
      </c>
      <c r="M1012" t="s">
        <v>2700</v>
      </c>
      <c r="N1012" t="s">
        <v>2701</v>
      </c>
      <c r="P1012" t="s">
        <v>33</v>
      </c>
      <c r="Q1012" t="s">
        <v>34</v>
      </c>
      <c r="S1012" t="s">
        <v>33</v>
      </c>
      <c r="T1012" t="s">
        <v>34</v>
      </c>
      <c r="V1012" t="s">
        <v>33</v>
      </c>
      <c r="W1012" t="s">
        <v>34</v>
      </c>
      <c r="Y1012" t="s">
        <v>33</v>
      </c>
      <c r="Z1012" t="s">
        <v>34</v>
      </c>
      <c r="AA1012" t="s">
        <v>35</v>
      </c>
      <c r="AB1012" t="s">
        <v>36</v>
      </c>
      <c r="AC1012">
        <v>22736963</v>
      </c>
      <c r="AD1012" t="s">
        <v>37</v>
      </c>
      <c r="AE1012" t="s">
        <v>2701</v>
      </c>
      <c r="AF1012">
        <v>85671469</v>
      </c>
      <c r="AG1012">
        <v>1298285</v>
      </c>
      <c r="AH1012" t="s">
        <v>38</v>
      </c>
      <c r="AI1012" t="s">
        <v>34</v>
      </c>
    </row>
    <row r="1013" spans="1:35" x14ac:dyDescent="0.3">
      <c r="A1013" s="1">
        <v>45309.098611111112</v>
      </c>
      <c r="B1013">
        <v>3</v>
      </c>
      <c r="C1013">
        <v>1</v>
      </c>
      <c r="D1013" t="s">
        <v>26</v>
      </c>
      <c r="E1013" t="s">
        <v>2702</v>
      </c>
      <c r="F1013" t="s">
        <v>2703</v>
      </c>
      <c r="G1013" t="s">
        <v>41</v>
      </c>
      <c r="H1013">
        <f>---0--4793</f>
        <v>4793</v>
      </c>
      <c r="I1013">
        <v>0</v>
      </c>
      <c r="J1013" t="s">
        <v>42</v>
      </c>
      <c r="K1013" t="s">
        <v>43</v>
      </c>
      <c r="L1013" t="s">
        <v>44</v>
      </c>
      <c r="M1013" t="s">
        <v>2702</v>
      </c>
      <c r="N1013" t="s">
        <v>2703</v>
      </c>
      <c r="P1013" t="s">
        <v>33</v>
      </c>
      <c r="Q1013" t="s">
        <v>34</v>
      </c>
      <c r="S1013" t="s">
        <v>33</v>
      </c>
      <c r="T1013" t="s">
        <v>34</v>
      </c>
      <c r="V1013" t="s">
        <v>33</v>
      </c>
      <c r="W1013" t="s">
        <v>34</v>
      </c>
      <c r="Y1013" t="s">
        <v>33</v>
      </c>
      <c r="Z1013" t="s">
        <v>34</v>
      </c>
      <c r="AA1013" t="s">
        <v>1057</v>
      </c>
      <c r="AB1013" t="s">
        <v>36</v>
      </c>
      <c r="AC1013">
        <v>67360745</v>
      </c>
      <c r="AD1013" t="s">
        <v>671</v>
      </c>
      <c r="AE1013" t="s">
        <v>2703</v>
      </c>
      <c r="AF1013">
        <v>156704864</v>
      </c>
      <c r="AG1013">
        <v>1298286</v>
      </c>
      <c r="AH1013" t="s">
        <v>38</v>
      </c>
      <c r="AI1013" t="s">
        <v>34</v>
      </c>
    </row>
    <row r="1014" spans="1:35" x14ac:dyDescent="0.3">
      <c r="A1014" s="1">
        <v>45309.098993055559</v>
      </c>
      <c r="B1014">
        <v>7</v>
      </c>
      <c r="C1014">
        <v>1</v>
      </c>
      <c r="D1014" t="s">
        <v>26</v>
      </c>
      <c r="E1014" t="s">
        <v>2704</v>
      </c>
      <c r="F1014" t="s">
        <v>2705</v>
      </c>
      <c r="G1014" t="s">
        <v>131</v>
      </c>
      <c r="H1014" t="s">
        <v>216</v>
      </c>
      <c r="I1014">
        <v>0</v>
      </c>
      <c r="K1014" t="s">
        <v>31</v>
      </c>
      <c r="L1014" t="s">
        <v>32</v>
      </c>
      <c r="M1014" t="s">
        <v>2704</v>
      </c>
      <c r="N1014" t="s">
        <v>2705</v>
      </c>
      <c r="P1014" t="s">
        <v>33</v>
      </c>
      <c r="Q1014" t="s">
        <v>34</v>
      </c>
      <c r="S1014" t="s">
        <v>33</v>
      </c>
      <c r="T1014" t="s">
        <v>34</v>
      </c>
      <c r="V1014" t="s">
        <v>33</v>
      </c>
      <c r="W1014" t="s">
        <v>34</v>
      </c>
      <c r="Y1014" t="s">
        <v>33</v>
      </c>
      <c r="Z1014" t="s">
        <v>34</v>
      </c>
      <c r="AA1014" t="s">
        <v>35</v>
      </c>
      <c r="AB1014" t="s">
        <v>36</v>
      </c>
      <c r="AC1014">
        <v>22745046</v>
      </c>
      <c r="AD1014" t="s">
        <v>37</v>
      </c>
      <c r="AE1014" t="s">
        <v>2705</v>
      </c>
      <c r="AF1014">
        <v>85671469</v>
      </c>
      <c r="AG1014">
        <v>1298287</v>
      </c>
      <c r="AH1014" t="s">
        <v>175</v>
      </c>
      <c r="AI1014" t="s">
        <v>34</v>
      </c>
    </row>
    <row r="1015" spans="1:35" x14ac:dyDescent="0.3">
      <c r="A1015" s="1">
        <v>45309.099490740744</v>
      </c>
      <c r="B1015">
        <v>6</v>
      </c>
      <c r="C1015">
        <v>1</v>
      </c>
      <c r="D1015" t="s">
        <v>26</v>
      </c>
      <c r="E1015" t="s">
        <v>2706</v>
      </c>
      <c r="F1015" t="s">
        <v>2707</v>
      </c>
      <c r="G1015" t="s">
        <v>142</v>
      </c>
      <c r="H1015" t="s">
        <v>1835</v>
      </c>
      <c r="I1015">
        <v>0</v>
      </c>
      <c r="K1015" t="s">
        <v>31</v>
      </c>
      <c r="L1015" t="s">
        <v>32</v>
      </c>
      <c r="M1015" t="s">
        <v>2706</v>
      </c>
      <c r="N1015" t="s">
        <v>2707</v>
      </c>
      <c r="P1015" t="s">
        <v>33</v>
      </c>
      <c r="Q1015" t="s">
        <v>34</v>
      </c>
      <c r="S1015" t="s">
        <v>33</v>
      </c>
      <c r="T1015" t="s">
        <v>34</v>
      </c>
      <c r="V1015" t="s">
        <v>33</v>
      </c>
      <c r="W1015" t="s">
        <v>34</v>
      </c>
      <c r="Y1015" t="s">
        <v>33</v>
      </c>
      <c r="Z1015" t="s">
        <v>34</v>
      </c>
      <c r="AA1015" t="s">
        <v>35</v>
      </c>
      <c r="AB1015" t="s">
        <v>36</v>
      </c>
      <c r="AC1015">
        <v>22750620</v>
      </c>
      <c r="AD1015" t="s">
        <v>37</v>
      </c>
      <c r="AE1015" t="s">
        <v>2707</v>
      </c>
      <c r="AF1015">
        <v>85671469</v>
      </c>
      <c r="AG1015">
        <v>1298288</v>
      </c>
      <c r="AH1015" t="s">
        <v>38</v>
      </c>
      <c r="AI1015" t="s">
        <v>34</v>
      </c>
    </row>
    <row r="1016" spans="1:35" x14ac:dyDescent="0.3">
      <c r="A1016" s="1">
        <v>45309.099791666667</v>
      </c>
      <c r="B1016">
        <v>5</v>
      </c>
      <c r="C1016">
        <v>1</v>
      </c>
      <c r="D1016" t="s">
        <v>26</v>
      </c>
      <c r="E1016" t="s">
        <v>826</v>
      </c>
      <c r="F1016" t="s">
        <v>827</v>
      </c>
      <c r="G1016" t="s">
        <v>131</v>
      </c>
      <c r="H1016" t="s">
        <v>223</v>
      </c>
      <c r="I1016">
        <v>0</v>
      </c>
      <c r="K1016" t="s">
        <v>31</v>
      </c>
      <c r="L1016" t="s">
        <v>32</v>
      </c>
      <c r="M1016" t="s">
        <v>826</v>
      </c>
      <c r="N1016" t="s">
        <v>827</v>
      </c>
      <c r="P1016" t="s">
        <v>33</v>
      </c>
      <c r="Q1016" t="s">
        <v>34</v>
      </c>
      <c r="S1016" t="s">
        <v>33</v>
      </c>
      <c r="T1016" t="s">
        <v>34</v>
      </c>
      <c r="V1016" t="s">
        <v>33</v>
      </c>
      <c r="W1016" t="s">
        <v>34</v>
      </c>
      <c r="Y1016" t="s">
        <v>33</v>
      </c>
      <c r="Z1016" t="s">
        <v>34</v>
      </c>
      <c r="AA1016" t="s">
        <v>35</v>
      </c>
      <c r="AB1016" t="s">
        <v>36</v>
      </c>
      <c r="AC1016">
        <v>22751217</v>
      </c>
      <c r="AD1016" t="s">
        <v>37</v>
      </c>
      <c r="AE1016" t="s">
        <v>827</v>
      </c>
      <c r="AF1016">
        <v>85671469</v>
      </c>
      <c r="AG1016">
        <v>1298289</v>
      </c>
      <c r="AH1016" t="s">
        <v>38</v>
      </c>
      <c r="AI1016" t="s">
        <v>34</v>
      </c>
    </row>
    <row r="1017" spans="1:35" x14ac:dyDescent="0.3">
      <c r="A1017" s="1">
        <v>45309.100092592591</v>
      </c>
      <c r="B1017">
        <v>1</v>
      </c>
      <c r="C1017">
        <v>1</v>
      </c>
      <c r="D1017" t="s">
        <v>26</v>
      </c>
      <c r="E1017" t="s">
        <v>2708</v>
      </c>
      <c r="F1017" t="s">
        <v>2709</v>
      </c>
      <c r="G1017" t="s">
        <v>131</v>
      </c>
      <c r="H1017" t="s">
        <v>1693</v>
      </c>
      <c r="I1017">
        <v>0</v>
      </c>
      <c r="K1017" t="s">
        <v>31</v>
      </c>
      <c r="L1017" t="s">
        <v>32</v>
      </c>
      <c r="M1017" t="s">
        <v>2708</v>
      </c>
      <c r="N1017" t="s">
        <v>2709</v>
      </c>
      <c r="P1017" t="s">
        <v>33</v>
      </c>
      <c r="Q1017" t="s">
        <v>34</v>
      </c>
      <c r="S1017" t="s">
        <v>33</v>
      </c>
      <c r="T1017" t="s">
        <v>34</v>
      </c>
      <c r="V1017" t="s">
        <v>33</v>
      </c>
      <c r="W1017" t="s">
        <v>34</v>
      </c>
      <c r="Y1017" t="s">
        <v>33</v>
      </c>
      <c r="Z1017" t="s">
        <v>34</v>
      </c>
      <c r="AA1017" t="s">
        <v>35</v>
      </c>
      <c r="AB1017" t="s">
        <v>36</v>
      </c>
      <c r="AC1017">
        <v>22746975</v>
      </c>
      <c r="AD1017" t="s">
        <v>37</v>
      </c>
      <c r="AE1017" t="s">
        <v>2709</v>
      </c>
      <c r="AF1017">
        <v>85671469</v>
      </c>
      <c r="AG1017">
        <v>1298290</v>
      </c>
      <c r="AH1017" t="s">
        <v>38</v>
      </c>
      <c r="AI1017" t="s">
        <v>34</v>
      </c>
    </row>
    <row r="1018" spans="1:35" x14ac:dyDescent="0.3">
      <c r="A1018" s="1">
        <v>45309.101458333331</v>
      </c>
      <c r="B1018">
        <v>5</v>
      </c>
      <c r="C1018">
        <v>1</v>
      </c>
      <c r="D1018" t="s">
        <v>26</v>
      </c>
      <c r="E1018" t="s">
        <v>2710</v>
      </c>
      <c r="F1018" t="s">
        <v>2711</v>
      </c>
      <c r="G1018" t="s">
        <v>142</v>
      </c>
      <c r="H1018" t="s">
        <v>353</v>
      </c>
      <c r="I1018">
        <v>0</v>
      </c>
      <c r="K1018" t="s">
        <v>31</v>
      </c>
      <c r="L1018" t="s">
        <v>32</v>
      </c>
      <c r="M1018" t="s">
        <v>2710</v>
      </c>
      <c r="N1018" t="s">
        <v>2711</v>
      </c>
      <c r="P1018" t="s">
        <v>33</v>
      </c>
      <c r="Q1018" t="s">
        <v>34</v>
      </c>
      <c r="S1018" t="s">
        <v>33</v>
      </c>
      <c r="T1018" t="s">
        <v>34</v>
      </c>
      <c r="V1018" t="s">
        <v>33</v>
      </c>
      <c r="W1018" t="s">
        <v>34</v>
      </c>
      <c r="Y1018" t="s">
        <v>33</v>
      </c>
      <c r="Z1018" t="s">
        <v>34</v>
      </c>
      <c r="AA1018" t="s">
        <v>35</v>
      </c>
      <c r="AB1018" t="s">
        <v>36</v>
      </c>
      <c r="AC1018">
        <v>22754236</v>
      </c>
      <c r="AD1018" t="s">
        <v>37</v>
      </c>
      <c r="AE1018" t="s">
        <v>2711</v>
      </c>
      <c r="AF1018">
        <v>85671469</v>
      </c>
      <c r="AG1018">
        <v>1298291</v>
      </c>
      <c r="AH1018" t="s">
        <v>217</v>
      </c>
      <c r="AI1018" t="s">
        <v>34</v>
      </c>
    </row>
    <row r="1019" spans="1:35" x14ac:dyDescent="0.3">
      <c r="A1019" s="1">
        <v>45309.103530092594</v>
      </c>
      <c r="B1019">
        <v>5</v>
      </c>
      <c r="C1019">
        <v>1</v>
      </c>
      <c r="D1019" t="s">
        <v>26</v>
      </c>
      <c r="E1019" t="s">
        <v>2712</v>
      </c>
      <c r="F1019" t="s">
        <v>2713</v>
      </c>
      <c r="G1019" t="s">
        <v>50</v>
      </c>
      <c r="H1019" t="s">
        <v>310</v>
      </c>
      <c r="I1019">
        <v>0</v>
      </c>
      <c r="K1019" t="s">
        <v>31</v>
      </c>
      <c r="L1019" t="s">
        <v>32</v>
      </c>
      <c r="M1019" t="s">
        <v>2712</v>
      </c>
      <c r="N1019" t="s">
        <v>2713</v>
      </c>
      <c r="P1019" t="s">
        <v>33</v>
      </c>
      <c r="Q1019" t="s">
        <v>34</v>
      </c>
      <c r="S1019" t="s">
        <v>33</v>
      </c>
      <c r="T1019" t="s">
        <v>34</v>
      </c>
      <c r="V1019" t="s">
        <v>33</v>
      </c>
      <c r="W1019" t="s">
        <v>34</v>
      </c>
      <c r="Y1019" t="s">
        <v>33</v>
      </c>
      <c r="Z1019" t="s">
        <v>34</v>
      </c>
      <c r="AA1019" t="s">
        <v>35</v>
      </c>
      <c r="AB1019" t="s">
        <v>36</v>
      </c>
      <c r="AC1019">
        <v>22762879</v>
      </c>
      <c r="AD1019" t="s">
        <v>37</v>
      </c>
      <c r="AE1019" t="s">
        <v>2713</v>
      </c>
      <c r="AF1019">
        <v>85671469</v>
      </c>
      <c r="AG1019">
        <v>1298292</v>
      </c>
      <c r="AH1019" t="s">
        <v>38</v>
      </c>
      <c r="AI1019" t="s">
        <v>34</v>
      </c>
    </row>
    <row r="1020" spans="1:35" x14ac:dyDescent="0.3">
      <c r="A1020" s="1">
        <v>45309.104247685187</v>
      </c>
      <c r="B1020">
        <v>7</v>
      </c>
      <c r="C1020">
        <v>1</v>
      </c>
      <c r="D1020" t="s">
        <v>26</v>
      </c>
      <c r="E1020" t="s">
        <v>2714</v>
      </c>
      <c r="F1020" t="s">
        <v>2715</v>
      </c>
      <c r="G1020" t="s">
        <v>131</v>
      </c>
      <c r="H1020" t="s">
        <v>359</v>
      </c>
      <c r="I1020">
        <v>0</v>
      </c>
      <c r="K1020" t="s">
        <v>31</v>
      </c>
      <c r="L1020" t="s">
        <v>32</v>
      </c>
      <c r="M1020" t="s">
        <v>2714</v>
      </c>
      <c r="N1020" t="s">
        <v>2715</v>
      </c>
      <c r="P1020" t="s">
        <v>33</v>
      </c>
      <c r="Q1020" t="s">
        <v>34</v>
      </c>
      <c r="S1020" t="s">
        <v>33</v>
      </c>
      <c r="T1020" t="s">
        <v>34</v>
      </c>
      <c r="V1020" t="s">
        <v>33</v>
      </c>
      <c r="W1020" t="s">
        <v>34</v>
      </c>
      <c r="Y1020" t="s">
        <v>33</v>
      </c>
      <c r="Z1020" t="s">
        <v>34</v>
      </c>
      <c r="AA1020" t="s">
        <v>35</v>
      </c>
      <c r="AB1020" t="s">
        <v>36</v>
      </c>
      <c r="AC1020">
        <v>22764071</v>
      </c>
      <c r="AD1020" t="s">
        <v>37</v>
      </c>
      <c r="AE1020" t="s">
        <v>2715</v>
      </c>
      <c r="AF1020">
        <v>85671469</v>
      </c>
      <c r="AG1020">
        <v>1298293</v>
      </c>
      <c r="AH1020" t="s">
        <v>493</v>
      </c>
      <c r="AI1020" t="s">
        <v>34</v>
      </c>
    </row>
    <row r="1021" spans="1:35" x14ac:dyDescent="0.3">
      <c r="A1021" s="1">
        <v>45309.104432870372</v>
      </c>
      <c r="B1021">
        <v>8</v>
      </c>
      <c r="C1021">
        <v>1</v>
      </c>
      <c r="D1021" t="s">
        <v>26</v>
      </c>
      <c r="E1021" t="s">
        <v>2716</v>
      </c>
      <c r="F1021" t="s">
        <v>2717</v>
      </c>
      <c r="G1021" t="s">
        <v>50</v>
      </c>
      <c r="H1021" t="s">
        <v>1166</v>
      </c>
      <c r="I1021">
        <v>0</v>
      </c>
      <c r="K1021" t="s">
        <v>31</v>
      </c>
      <c r="L1021" t="s">
        <v>32</v>
      </c>
      <c r="M1021" t="s">
        <v>2716</v>
      </c>
      <c r="N1021" t="s">
        <v>2717</v>
      </c>
      <c r="P1021" t="s">
        <v>33</v>
      </c>
      <c r="Q1021" t="s">
        <v>34</v>
      </c>
      <c r="S1021" t="s">
        <v>33</v>
      </c>
      <c r="T1021" t="s">
        <v>34</v>
      </c>
      <c r="V1021" t="s">
        <v>33</v>
      </c>
      <c r="W1021" t="s">
        <v>34</v>
      </c>
      <c r="Y1021" t="s">
        <v>33</v>
      </c>
      <c r="Z1021" t="s">
        <v>34</v>
      </c>
      <c r="AA1021" t="s">
        <v>35</v>
      </c>
      <c r="AB1021" t="s">
        <v>36</v>
      </c>
      <c r="AC1021">
        <v>22759545</v>
      </c>
      <c r="AD1021" t="s">
        <v>37</v>
      </c>
      <c r="AE1021" t="s">
        <v>2717</v>
      </c>
      <c r="AF1021">
        <v>85671469</v>
      </c>
      <c r="AG1021">
        <v>1298294</v>
      </c>
      <c r="AH1021" t="s">
        <v>38</v>
      </c>
      <c r="AI1021" t="s">
        <v>34</v>
      </c>
    </row>
    <row r="1022" spans="1:35" x14ac:dyDescent="0.3">
      <c r="A1022" s="1">
        <v>45309.106157407405</v>
      </c>
      <c r="B1022">
        <v>8</v>
      </c>
      <c r="C1022">
        <v>1</v>
      </c>
      <c r="D1022" t="s">
        <v>26</v>
      </c>
      <c r="E1022" t="s">
        <v>2718</v>
      </c>
      <c r="F1022" t="s">
        <v>2719</v>
      </c>
      <c r="G1022" t="s">
        <v>131</v>
      </c>
      <c r="H1022" t="s">
        <v>1745</v>
      </c>
      <c r="I1022">
        <v>0</v>
      </c>
      <c r="K1022" t="s">
        <v>31</v>
      </c>
      <c r="L1022" t="s">
        <v>32</v>
      </c>
      <c r="M1022" t="s">
        <v>2718</v>
      </c>
      <c r="N1022" t="s">
        <v>2719</v>
      </c>
      <c r="P1022" t="s">
        <v>33</v>
      </c>
      <c r="Q1022" t="s">
        <v>34</v>
      </c>
      <c r="S1022" t="s">
        <v>33</v>
      </c>
      <c r="T1022" t="s">
        <v>34</v>
      </c>
      <c r="V1022" t="s">
        <v>33</v>
      </c>
      <c r="W1022" t="s">
        <v>34</v>
      </c>
      <c r="Y1022" t="s">
        <v>33</v>
      </c>
      <c r="Z1022" t="s">
        <v>34</v>
      </c>
      <c r="AA1022" t="s">
        <v>35</v>
      </c>
      <c r="AB1022" t="s">
        <v>36</v>
      </c>
      <c r="AC1022">
        <v>22767064</v>
      </c>
      <c r="AD1022" t="s">
        <v>37</v>
      </c>
      <c r="AE1022" t="s">
        <v>2719</v>
      </c>
      <c r="AF1022">
        <v>85671469</v>
      </c>
      <c r="AG1022">
        <v>1298295</v>
      </c>
      <c r="AH1022" t="s">
        <v>343</v>
      </c>
      <c r="AI1022" t="s">
        <v>34</v>
      </c>
    </row>
    <row r="1023" spans="1:35" x14ac:dyDescent="0.3">
      <c r="A1023" s="1">
        <v>45309.106550925928</v>
      </c>
      <c r="B1023">
        <v>6</v>
      </c>
      <c r="C1023">
        <v>1</v>
      </c>
      <c r="D1023" t="s">
        <v>26</v>
      </c>
      <c r="E1023" t="s">
        <v>2720</v>
      </c>
      <c r="F1023" t="s">
        <v>2721</v>
      </c>
      <c r="G1023" t="s">
        <v>131</v>
      </c>
      <c r="H1023" t="s">
        <v>313</v>
      </c>
      <c r="I1023">
        <v>0</v>
      </c>
      <c r="K1023" t="s">
        <v>31</v>
      </c>
      <c r="L1023" t="s">
        <v>32</v>
      </c>
      <c r="M1023" t="s">
        <v>2720</v>
      </c>
      <c r="N1023" t="s">
        <v>2721</v>
      </c>
      <c r="P1023" t="s">
        <v>33</v>
      </c>
      <c r="Q1023" t="s">
        <v>34</v>
      </c>
      <c r="S1023" t="s">
        <v>33</v>
      </c>
      <c r="T1023" t="s">
        <v>34</v>
      </c>
      <c r="V1023" t="s">
        <v>33</v>
      </c>
      <c r="W1023" t="s">
        <v>34</v>
      </c>
      <c r="Y1023" t="s">
        <v>33</v>
      </c>
      <c r="Z1023" t="s">
        <v>34</v>
      </c>
      <c r="AA1023" t="s">
        <v>35</v>
      </c>
      <c r="AB1023" t="s">
        <v>36</v>
      </c>
      <c r="AC1023">
        <v>22772978</v>
      </c>
      <c r="AD1023" t="s">
        <v>37</v>
      </c>
      <c r="AE1023" t="s">
        <v>2721</v>
      </c>
      <c r="AF1023">
        <v>85671469</v>
      </c>
      <c r="AG1023">
        <v>1298296</v>
      </c>
      <c r="AH1023" t="s">
        <v>38</v>
      </c>
      <c r="AI1023" t="s">
        <v>34</v>
      </c>
    </row>
    <row r="1024" spans="1:35" x14ac:dyDescent="0.3">
      <c r="A1024" s="1">
        <v>45309.106874999998</v>
      </c>
      <c r="B1024">
        <v>5</v>
      </c>
      <c r="C1024">
        <v>1</v>
      </c>
      <c r="D1024" t="s">
        <v>26</v>
      </c>
      <c r="E1024" t="s">
        <v>2722</v>
      </c>
      <c r="F1024" t="s">
        <v>2723</v>
      </c>
      <c r="G1024" t="s">
        <v>142</v>
      </c>
      <c r="H1024" t="s">
        <v>1702</v>
      </c>
      <c r="I1024">
        <v>0</v>
      </c>
      <c r="K1024" t="s">
        <v>31</v>
      </c>
      <c r="L1024" t="s">
        <v>32</v>
      </c>
      <c r="M1024" t="s">
        <v>2722</v>
      </c>
      <c r="N1024" t="s">
        <v>2723</v>
      </c>
      <c r="P1024" t="s">
        <v>33</v>
      </c>
      <c r="Q1024" t="s">
        <v>34</v>
      </c>
      <c r="S1024" t="s">
        <v>33</v>
      </c>
      <c r="T1024" t="s">
        <v>34</v>
      </c>
      <c r="V1024" t="s">
        <v>33</v>
      </c>
      <c r="W1024" t="s">
        <v>34</v>
      </c>
      <c r="Y1024" t="s">
        <v>33</v>
      </c>
      <c r="Z1024" t="s">
        <v>34</v>
      </c>
      <c r="AA1024" t="s">
        <v>35</v>
      </c>
      <c r="AB1024" t="s">
        <v>36</v>
      </c>
      <c r="AC1024">
        <v>22768236</v>
      </c>
      <c r="AD1024" t="s">
        <v>37</v>
      </c>
      <c r="AE1024" t="s">
        <v>2723</v>
      </c>
      <c r="AF1024">
        <v>85671469</v>
      </c>
      <c r="AG1024">
        <v>1298297</v>
      </c>
      <c r="AH1024" t="s">
        <v>38</v>
      </c>
      <c r="AI1024" t="s">
        <v>34</v>
      </c>
    </row>
    <row r="1025" spans="1:35" x14ac:dyDescent="0.3">
      <c r="A1025" s="1">
        <v>45309.108553240738</v>
      </c>
      <c r="B1025">
        <v>5</v>
      </c>
      <c r="C1025">
        <v>1</v>
      </c>
      <c r="D1025" t="s">
        <v>26</v>
      </c>
      <c r="E1025" t="s">
        <v>2724</v>
      </c>
      <c r="F1025" t="s">
        <v>2725</v>
      </c>
      <c r="G1025" t="s">
        <v>90</v>
      </c>
      <c r="H1025" t="s">
        <v>1733</v>
      </c>
      <c r="I1025">
        <v>0</v>
      </c>
      <c r="K1025" t="s">
        <v>31</v>
      </c>
      <c r="L1025" t="s">
        <v>32</v>
      </c>
      <c r="M1025" t="s">
        <v>2724</v>
      </c>
      <c r="N1025" t="s">
        <v>2725</v>
      </c>
      <c r="P1025" t="s">
        <v>33</v>
      </c>
      <c r="Q1025" t="s">
        <v>34</v>
      </c>
      <c r="S1025" t="s">
        <v>33</v>
      </c>
      <c r="T1025" t="s">
        <v>34</v>
      </c>
      <c r="V1025" t="s">
        <v>33</v>
      </c>
      <c r="W1025" t="s">
        <v>34</v>
      </c>
      <c r="Y1025" t="s">
        <v>33</v>
      </c>
      <c r="Z1025" t="s">
        <v>34</v>
      </c>
      <c r="AA1025" t="s">
        <v>92</v>
      </c>
      <c r="AB1025" t="s">
        <v>36</v>
      </c>
      <c r="AC1025">
        <v>64639503</v>
      </c>
      <c r="AD1025" t="s">
        <v>93</v>
      </c>
      <c r="AE1025" t="s">
        <v>2725</v>
      </c>
      <c r="AF1025">
        <v>9978044714</v>
      </c>
      <c r="AG1025">
        <v>1298298</v>
      </c>
      <c r="AH1025" t="s">
        <v>327</v>
      </c>
      <c r="AI1025" t="s">
        <v>34</v>
      </c>
    </row>
    <row r="1026" spans="1:35" x14ac:dyDescent="0.3">
      <c r="A1026" s="1">
        <v>45309.108738425923</v>
      </c>
      <c r="B1026">
        <v>8</v>
      </c>
      <c r="C1026">
        <v>1</v>
      </c>
      <c r="D1026" t="s">
        <v>26</v>
      </c>
      <c r="E1026" t="s">
        <v>2726</v>
      </c>
      <c r="F1026" t="s">
        <v>2727</v>
      </c>
      <c r="G1026" t="s">
        <v>131</v>
      </c>
      <c r="H1026" t="s">
        <v>1260</v>
      </c>
      <c r="I1026">
        <v>0</v>
      </c>
      <c r="K1026" t="s">
        <v>31</v>
      </c>
      <c r="L1026" t="s">
        <v>32</v>
      </c>
      <c r="M1026" t="s">
        <v>2726</v>
      </c>
      <c r="N1026" t="s">
        <v>2727</v>
      </c>
      <c r="P1026" t="s">
        <v>33</v>
      </c>
      <c r="Q1026" t="s">
        <v>34</v>
      </c>
      <c r="S1026" t="s">
        <v>33</v>
      </c>
      <c r="T1026" t="s">
        <v>34</v>
      </c>
      <c r="V1026" t="s">
        <v>33</v>
      </c>
      <c r="W1026" t="s">
        <v>34</v>
      </c>
      <c r="Y1026" t="s">
        <v>33</v>
      </c>
      <c r="Z1026" t="s">
        <v>34</v>
      </c>
      <c r="AA1026" t="s">
        <v>35</v>
      </c>
      <c r="AB1026" t="s">
        <v>36</v>
      </c>
      <c r="AC1026">
        <v>22781264</v>
      </c>
      <c r="AD1026" t="s">
        <v>37</v>
      </c>
      <c r="AE1026" t="s">
        <v>2727</v>
      </c>
      <c r="AF1026">
        <v>85671469</v>
      </c>
      <c r="AG1026">
        <v>1298299</v>
      </c>
      <c r="AH1026" t="s">
        <v>38</v>
      </c>
      <c r="AI1026" t="s">
        <v>34</v>
      </c>
    </row>
    <row r="1027" spans="1:35" x14ac:dyDescent="0.3">
      <c r="A1027" s="1">
        <v>45309.109432870369</v>
      </c>
      <c r="B1027">
        <v>6</v>
      </c>
      <c r="C1027">
        <v>1</v>
      </c>
      <c r="D1027" t="s">
        <v>26</v>
      </c>
      <c r="E1027" t="s">
        <v>2728</v>
      </c>
      <c r="F1027" t="s">
        <v>2729</v>
      </c>
      <c r="G1027" t="s">
        <v>131</v>
      </c>
      <c r="H1027" t="s">
        <v>174</v>
      </c>
      <c r="I1027">
        <v>0</v>
      </c>
      <c r="K1027" t="s">
        <v>31</v>
      </c>
      <c r="L1027" t="s">
        <v>32</v>
      </c>
      <c r="M1027" t="s">
        <v>2728</v>
      </c>
      <c r="N1027" t="s">
        <v>2729</v>
      </c>
      <c r="P1027" t="s">
        <v>33</v>
      </c>
      <c r="Q1027" t="s">
        <v>34</v>
      </c>
      <c r="S1027" t="s">
        <v>33</v>
      </c>
      <c r="T1027" t="s">
        <v>34</v>
      </c>
      <c r="V1027" t="s">
        <v>33</v>
      </c>
      <c r="W1027" t="s">
        <v>34</v>
      </c>
      <c r="Y1027" t="s">
        <v>33</v>
      </c>
      <c r="Z1027" t="s">
        <v>34</v>
      </c>
      <c r="AA1027" t="s">
        <v>35</v>
      </c>
      <c r="AB1027" t="s">
        <v>36</v>
      </c>
      <c r="AC1027">
        <v>22777704</v>
      </c>
      <c r="AD1027" t="s">
        <v>37</v>
      </c>
      <c r="AE1027" t="s">
        <v>2729</v>
      </c>
      <c r="AF1027">
        <v>85671469</v>
      </c>
      <c r="AG1027">
        <v>1298300</v>
      </c>
      <c r="AH1027" t="s">
        <v>327</v>
      </c>
      <c r="AI1027" t="s">
        <v>34</v>
      </c>
    </row>
    <row r="1028" spans="1:35" x14ac:dyDescent="0.3">
      <c r="A1028" s="1">
        <v>45309.11037037037</v>
      </c>
      <c r="B1028">
        <v>8</v>
      </c>
      <c r="C1028">
        <v>1</v>
      </c>
      <c r="D1028" t="s">
        <v>26</v>
      </c>
      <c r="E1028" t="s">
        <v>2730</v>
      </c>
      <c r="F1028" t="s">
        <v>2731</v>
      </c>
      <c r="G1028" t="s">
        <v>131</v>
      </c>
      <c r="H1028" t="s">
        <v>1609</v>
      </c>
      <c r="I1028">
        <v>0</v>
      </c>
      <c r="K1028" t="s">
        <v>31</v>
      </c>
      <c r="L1028" t="s">
        <v>32</v>
      </c>
      <c r="M1028" t="s">
        <v>2730</v>
      </c>
      <c r="N1028" t="s">
        <v>2731</v>
      </c>
      <c r="P1028" t="s">
        <v>33</v>
      </c>
      <c r="Q1028" t="s">
        <v>34</v>
      </c>
      <c r="S1028" t="s">
        <v>33</v>
      </c>
      <c r="T1028" t="s">
        <v>34</v>
      </c>
      <c r="V1028" t="s">
        <v>33</v>
      </c>
      <c r="W1028" t="s">
        <v>34</v>
      </c>
      <c r="Y1028" t="s">
        <v>33</v>
      </c>
      <c r="Z1028" t="s">
        <v>34</v>
      </c>
      <c r="AA1028" t="s">
        <v>35</v>
      </c>
      <c r="AB1028" t="s">
        <v>36</v>
      </c>
      <c r="AC1028">
        <v>22783658</v>
      </c>
      <c r="AD1028" t="s">
        <v>37</v>
      </c>
      <c r="AE1028" t="s">
        <v>2731</v>
      </c>
      <c r="AF1028">
        <v>85671469</v>
      </c>
      <c r="AG1028">
        <v>1298301</v>
      </c>
      <c r="AH1028" t="s">
        <v>343</v>
      </c>
      <c r="AI1028" t="s">
        <v>34</v>
      </c>
    </row>
    <row r="1029" spans="1:35" x14ac:dyDescent="0.3">
      <c r="A1029" s="1">
        <v>45309.110844907409</v>
      </c>
      <c r="B1029">
        <v>7</v>
      </c>
      <c r="C1029">
        <v>1</v>
      </c>
      <c r="D1029" t="s">
        <v>26</v>
      </c>
      <c r="E1029" t="s">
        <v>2732</v>
      </c>
      <c r="F1029" t="s">
        <v>2733</v>
      </c>
      <c r="G1029" t="s">
        <v>131</v>
      </c>
      <c r="H1029" t="s">
        <v>269</v>
      </c>
      <c r="I1029">
        <v>0</v>
      </c>
      <c r="K1029" t="s">
        <v>31</v>
      </c>
      <c r="L1029" t="s">
        <v>32</v>
      </c>
      <c r="M1029" t="s">
        <v>2732</v>
      </c>
      <c r="N1029" t="s">
        <v>2733</v>
      </c>
      <c r="P1029" t="s">
        <v>33</v>
      </c>
      <c r="Q1029" t="s">
        <v>34</v>
      </c>
      <c r="S1029" t="s">
        <v>33</v>
      </c>
      <c r="T1029" t="s">
        <v>34</v>
      </c>
      <c r="V1029" t="s">
        <v>33</v>
      </c>
      <c r="W1029" t="s">
        <v>34</v>
      </c>
      <c r="Y1029" t="s">
        <v>33</v>
      </c>
      <c r="Z1029" t="s">
        <v>34</v>
      </c>
      <c r="AA1029" t="s">
        <v>35</v>
      </c>
      <c r="AB1029" t="s">
        <v>36</v>
      </c>
      <c r="AC1029">
        <v>22779873</v>
      </c>
      <c r="AD1029" t="s">
        <v>37</v>
      </c>
      <c r="AE1029" t="s">
        <v>2733</v>
      </c>
      <c r="AF1029">
        <v>85671469</v>
      </c>
      <c r="AG1029">
        <v>1298302</v>
      </c>
      <c r="AH1029" t="s">
        <v>38</v>
      </c>
      <c r="AI1029" t="s">
        <v>34</v>
      </c>
    </row>
    <row r="1030" spans="1:35" x14ac:dyDescent="0.3">
      <c r="A1030" s="1">
        <v>45309.112118055556</v>
      </c>
      <c r="B1030">
        <v>8</v>
      </c>
      <c r="C1030">
        <v>1</v>
      </c>
      <c r="D1030" t="s">
        <v>26</v>
      </c>
      <c r="E1030" t="s">
        <v>2734</v>
      </c>
      <c r="F1030" t="s">
        <v>2735</v>
      </c>
      <c r="G1030" t="s">
        <v>41</v>
      </c>
      <c r="H1030">
        <f>---0--2260</f>
        <v>2260</v>
      </c>
      <c r="I1030">
        <v>0</v>
      </c>
      <c r="J1030" t="s">
        <v>42</v>
      </c>
      <c r="K1030" t="s">
        <v>43</v>
      </c>
      <c r="L1030" t="s">
        <v>44</v>
      </c>
      <c r="M1030" t="s">
        <v>2734</v>
      </c>
      <c r="N1030" t="s">
        <v>2735</v>
      </c>
      <c r="P1030" t="s">
        <v>33</v>
      </c>
      <c r="Q1030" t="s">
        <v>34</v>
      </c>
      <c r="S1030" t="s">
        <v>33</v>
      </c>
      <c r="T1030" t="s">
        <v>34</v>
      </c>
      <c r="V1030" t="s">
        <v>33</v>
      </c>
      <c r="W1030" t="s">
        <v>34</v>
      </c>
      <c r="Y1030" t="s">
        <v>33</v>
      </c>
      <c r="Z1030" t="s">
        <v>34</v>
      </c>
      <c r="AA1030" t="s">
        <v>226</v>
      </c>
      <c r="AB1030" t="s">
        <v>36</v>
      </c>
      <c r="AC1030">
        <v>19191397</v>
      </c>
      <c r="AD1030" t="s">
        <v>227</v>
      </c>
      <c r="AE1030" t="s">
        <v>2735</v>
      </c>
      <c r="AF1030">
        <v>156704864</v>
      </c>
      <c r="AG1030">
        <v>1298303</v>
      </c>
      <c r="AH1030" t="s">
        <v>38</v>
      </c>
      <c r="AI1030" t="s">
        <v>34</v>
      </c>
    </row>
    <row r="1031" spans="1:35" x14ac:dyDescent="0.3">
      <c r="A1031" s="1">
        <v>45309.112222222226</v>
      </c>
      <c r="B1031">
        <v>5</v>
      </c>
      <c r="C1031">
        <v>1</v>
      </c>
      <c r="D1031" t="s">
        <v>26</v>
      </c>
      <c r="E1031" t="s">
        <v>2736</v>
      </c>
      <c r="F1031" t="s">
        <v>2737</v>
      </c>
      <c r="G1031" t="s">
        <v>50</v>
      </c>
      <c r="H1031" t="s">
        <v>430</v>
      </c>
      <c r="I1031">
        <v>0</v>
      </c>
      <c r="K1031" t="s">
        <v>31</v>
      </c>
      <c r="L1031" t="s">
        <v>32</v>
      </c>
      <c r="M1031" t="s">
        <v>2736</v>
      </c>
      <c r="N1031" t="s">
        <v>2737</v>
      </c>
      <c r="P1031" t="s">
        <v>33</v>
      </c>
      <c r="Q1031" t="s">
        <v>34</v>
      </c>
      <c r="S1031" t="s">
        <v>33</v>
      </c>
      <c r="T1031" t="s">
        <v>34</v>
      </c>
      <c r="V1031" t="s">
        <v>33</v>
      </c>
      <c r="W1031" t="s">
        <v>34</v>
      </c>
      <c r="Y1031" t="s">
        <v>33</v>
      </c>
      <c r="Z1031" t="s">
        <v>34</v>
      </c>
      <c r="AA1031" t="s">
        <v>35</v>
      </c>
      <c r="AB1031" t="s">
        <v>36</v>
      </c>
      <c r="AC1031">
        <v>22786301</v>
      </c>
      <c r="AD1031" t="s">
        <v>37</v>
      </c>
      <c r="AE1031" t="s">
        <v>2737</v>
      </c>
      <c r="AF1031">
        <v>85671469</v>
      </c>
      <c r="AG1031">
        <v>1298304</v>
      </c>
      <c r="AH1031" t="s">
        <v>420</v>
      </c>
      <c r="AI1031" t="s">
        <v>34</v>
      </c>
    </row>
    <row r="1032" spans="1:35" x14ac:dyDescent="0.3">
      <c r="A1032" s="1">
        <v>45309.114340277774</v>
      </c>
      <c r="B1032">
        <v>5</v>
      </c>
      <c r="C1032">
        <v>1</v>
      </c>
      <c r="D1032" t="s">
        <v>26</v>
      </c>
      <c r="E1032" t="s">
        <v>2738</v>
      </c>
      <c r="F1032" t="s">
        <v>2739</v>
      </c>
      <c r="G1032" t="s">
        <v>142</v>
      </c>
      <c r="H1032" t="s">
        <v>316</v>
      </c>
      <c r="I1032">
        <v>0</v>
      </c>
      <c r="K1032" t="s">
        <v>31</v>
      </c>
      <c r="L1032" t="s">
        <v>32</v>
      </c>
      <c r="M1032" t="s">
        <v>2738</v>
      </c>
      <c r="N1032" t="s">
        <v>2739</v>
      </c>
      <c r="P1032" t="s">
        <v>33</v>
      </c>
      <c r="Q1032" t="s">
        <v>34</v>
      </c>
      <c r="S1032" t="s">
        <v>33</v>
      </c>
      <c r="T1032" t="s">
        <v>34</v>
      </c>
      <c r="V1032" t="s">
        <v>33</v>
      </c>
      <c r="W1032" t="s">
        <v>34</v>
      </c>
      <c r="Y1032" t="s">
        <v>33</v>
      </c>
      <c r="Z1032" t="s">
        <v>34</v>
      </c>
      <c r="AA1032" t="s">
        <v>35</v>
      </c>
      <c r="AB1032" t="s">
        <v>36</v>
      </c>
      <c r="AC1032">
        <v>22789318</v>
      </c>
      <c r="AD1032" t="s">
        <v>37</v>
      </c>
      <c r="AE1032" t="s">
        <v>2739</v>
      </c>
      <c r="AF1032">
        <v>85671469</v>
      </c>
      <c r="AG1032">
        <v>1298305</v>
      </c>
      <c r="AH1032" t="s">
        <v>38</v>
      </c>
      <c r="AI1032" t="s">
        <v>34</v>
      </c>
    </row>
    <row r="1033" spans="1:35" x14ac:dyDescent="0.3">
      <c r="A1033" s="1">
        <v>45309.116539351853</v>
      </c>
      <c r="B1033">
        <v>5</v>
      </c>
      <c r="C1033">
        <v>1</v>
      </c>
      <c r="D1033" t="s">
        <v>26</v>
      </c>
      <c r="E1033" t="s">
        <v>2740</v>
      </c>
      <c r="F1033" t="s">
        <v>2741</v>
      </c>
      <c r="G1033" t="s">
        <v>90</v>
      </c>
      <c r="H1033" t="s">
        <v>1784</v>
      </c>
      <c r="I1033">
        <v>0</v>
      </c>
      <c r="K1033" t="s">
        <v>31</v>
      </c>
      <c r="L1033" t="s">
        <v>32</v>
      </c>
      <c r="M1033" t="s">
        <v>2740</v>
      </c>
      <c r="N1033" t="s">
        <v>2741</v>
      </c>
      <c r="P1033" t="s">
        <v>33</v>
      </c>
      <c r="Q1033" t="s">
        <v>34</v>
      </c>
      <c r="S1033" t="s">
        <v>33</v>
      </c>
      <c r="T1033" t="s">
        <v>34</v>
      </c>
      <c r="V1033" t="s">
        <v>33</v>
      </c>
      <c r="W1033" t="s">
        <v>34</v>
      </c>
      <c r="Y1033" t="s">
        <v>33</v>
      </c>
      <c r="Z1033" t="s">
        <v>34</v>
      </c>
      <c r="AA1033" t="s">
        <v>92</v>
      </c>
      <c r="AB1033" t="s">
        <v>36</v>
      </c>
      <c r="AC1033">
        <v>28287857</v>
      </c>
      <c r="AD1033" t="s">
        <v>93</v>
      </c>
      <c r="AE1033" t="s">
        <v>2741</v>
      </c>
      <c r="AF1033">
        <v>9978044714</v>
      </c>
      <c r="AG1033">
        <v>1298306</v>
      </c>
      <c r="AH1033" t="s">
        <v>582</v>
      </c>
      <c r="AI1033" t="s">
        <v>34</v>
      </c>
    </row>
    <row r="1034" spans="1:35" x14ac:dyDescent="0.3">
      <c r="A1034" s="1">
        <v>45309.1172337963</v>
      </c>
      <c r="B1034">
        <v>8</v>
      </c>
      <c r="C1034">
        <v>1</v>
      </c>
      <c r="D1034" t="s">
        <v>26</v>
      </c>
      <c r="E1034" t="s">
        <v>2742</v>
      </c>
      <c r="F1034" t="s">
        <v>2743</v>
      </c>
      <c r="G1034" t="s">
        <v>90</v>
      </c>
      <c r="H1034" t="s">
        <v>232</v>
      </c>
      <c r="I1034">
        <v>0</v>
      </c>
      <c r="K1034" t="s">
        <v>31</v>
      </c>
      <c r="L1034" t="s">
        <v>32</v>
      </c>
      <c r="M1034" t="s">
        <v>2742</v>
      </c>
      <c r="N1034" t="s">
        <v>2743</v>
      </c>
      <c r="P1034" t="s">
        <v>33</v>
      </c>
      <c r="Q1034" t="s">
        <v>34</v>
      </c>
      <c r="S1034" t="s">
        <v>33</v>
      </c>
      <c r="T1034" t="s">
        <v>34</v>
      </c>
      <c r="V1034" t="s">
        <v>33</v>
      </c>
      <c r="W1034" t="s">
        <v>34</v>
      </c>
      <c r="Y1034" t="s">
        <v>33</v>
      </c>
      <c r="Z1034" t="s">
        <v>34</v>
      </c>
      <c r="AA1034" t="s">
        <v>92</v>
      </c>
      <c r="AB1034" t="s">
        <v>36</v>
      </c>
      <c r="AC1034">
        <v>37169741</v>
      </c>
      <c r="AD1034" t="s">
        <v>93</v>
      </c>
      <c r="AE1034" t="s">
        <v>2743</v>
      </c>
      <c r="AF1034">
        <v>9978044714</v>
      </c>
      <c r="AG1034">
        <v>1298307</v>
      </c>
      <c r="AH1034" t="s">
        <v>78</v>
      </c>
      <c r="AI1034" t="s">
        <v>34</v>
      </c>
    </row>
    <row r="1035" spans="1:35" x14ac:dyDescent="0.3">
      <c r="A1035" s="1">
        <v>45309.117280092592</v>
      </c>
      <c r="B1035">
        <v>6</v>
      </c>
      <c r="C1035">
        <v>1</v>
      </c>
      <c r="D1035" t="s">
        <v>26</v>
      </c>
      <c r="E1035" t="s">
        <v>2744</v>
      </c>
      <c r="F1035" t="s">
        <v>2745</v>
      </c>
      <c r="G1035" t="s">
        <v>90</v>
      </c>
      <c r="H1035" t="s">
        <v>322</v>
      </c>
      <c r="I1035">
        <v>0</v>
      </c>
      <c r="K1035" t="s">
        <v>31</v>
      </c>
      <c r="L1035" t="s">
        <v>32</v>
      </c>
      <c r="M1035" t="s">
        <v>2744</v>
      </c>
      <c r="N1035" t="s">
        <v>2745</v>
      </c>
      <c r="P1035" t="s">
        <v>33</v>
      </c>
      <c r="Q1035" t="s">
        <v>34</v>
      </c>
      <c r="S1035" t="s">
        <v>33</v>
      </c>
      <c r="T1035" t="s">
        <v>34</v>
      </c>
      <c r="V1035" t="s">
        <v>33</v>
      </c>
      <c r="W1035" t="s">
        <v>34</v>
      </c>
      <c r="Y1035" t="s">
        <v>33</v>
      </c>
      <c r="Z1035" t="s">
        <v>34</v>
      </c>
      <c r="AA1035" t="s">
        <v>92</v>
      </c>
      <c r="AB1035" t="s">
        <v>36</v>
      </c>
      <c r="AC1035">
        <v>35243651</v>
      </c>
      <c r="AD1035" t="s">
        <v>93</v>
      </c>
      <c r="AE1035" t="s">
        <v>2745</v>
      </c>
      <c r="AF1035">
        <v>9978044714</v>
      </c>
      <c r="AG1035">
        <v>1298308</v>
      </c>
      <c r="AH1035" t="s">
        <v>1047</v>
      </c>
      <c r="AI1035" t="s">
        <v>34</v>
      </c>
    </row>
    <row r="1036" spans="1:35" x14ac:dyDescent="0.3">
      <c r="A1036" s="1">
        <v>45309.120775462965</v>
      </c>
      <c r="B1036">
        <v>8</v>
      </c>
      <c r="C1036">
        <v>1</v>
      </c>
      <c r="D1036" t="s">
        <v>26</v>
      </c>
      <c r="E1036" t="s">
        <v>2746</v>
      </c>
      <c r="F1036" t="s">
        <v>2747</v>
      </c>
      <c r="G1036" t="s">
        <v>50</v>
      </c>
      <c r="H1036" t="s">
        <v>1216</v>
      </c>
      <c r="I1036">
        <v>0</v>
      </c>
      <c r="K1036" t="s">
        <v>31</v>
      </c>
      <c r="L1036" t="s">
        <v>32</v>
      </c>
      <c r="M1036" t="s">
        <v>2746</v>
      </c>
      <c r="N1036" t="s">
        <v>2747</v>
      </c>
      <c r="P1036" t="s">
        <v>33</v>
      </c>
      <c r="Q1036" t="s">
        <v>34</v>
      </c>
      <c r="S1036" t="s">
        <v>33</v>
      </c>
      <c r="T1036" t="s">
        <v>34</v>
      </c>
      <c r="V1036" t="s">
        <v>33</v>
      </c>
      <c r="W1036" t="s">
        <v>34</v>
      </c>
      <c r="Y1036" t="s">
        <v>33</v>
      </c>
      <c r="Z1036" t="s">
        <v>34</v>
      </c>
      <c r="AA1036" t="s">
        <v>35</v>
      </c>
      <c r="AB1036" t="s">
        <v>36</v>
      </c>
      <c r="AC1036">
        <v>22814058</v>
      </c>
      <c r="AD1036" t="s">
        <v>37</v>
      </c>
      <c r="AE1036" t="s">
        <v>2747</v>
      </c>
      <c r="AF1036">
        <v>85671469</v>
      </c>
      <c r="AG1036">
        <v>1298309</v>
      </c>
      <c r="AH1036" t="s">
        <v>497</v>
      </c>
      <c r="AI1036" t="s">
        <v>34</v>
      </c>
    </row>
    <row r="1037" spans="1:35" x14ac:dyDescent="0.3">
      <c r="A1037" s="1">
        <v>45309.121493055558</v>
      </c>
      <c r="B1037">
        <v>5</v>
      </c>
      <c r="C1037">
        <v>1</v>
      </c>
      <c r="D1037" t="s">
        <v>26</v>
      </c>
      <c r="E1037" t="s">
        <v>2748</v>
      </c>
      <c r="F1037" t="s">
        <v>2749</v>
      </c>
      <c r="G1037" t="s">
        <v>131</v>
      </c>
      <c r="H1037" t="s">
        <v>1761</v>
      </c>
      <c r="I1037">
        <v>0</v>
      </c>
      <c r="K1037" t="s">
        <v>31</v>
      </c>
      <c r="L1037" t="s">
        <v>32</v>
      </c>
      <c r="M1037" t="s">
        <v>2748</v>
      </c>
      <c r="N1037" t="s">
        <v>2749</v>
      </c>
      <c r="P1037" t="s">
        <v>33</v>
      </c>
      <c r="Q1037" t="s">
        <v>34</v>
      </c>
      <c r="S1037" t="s">
        <v>33</v>
      </c>
      <c r="T1037" t="s">
        <v>34</v>
      </c>
      <c r="V1037" t="s">
        <v>33</v>
      </c>
      <c r="W1037" t="s">
        <v>34</v>
      </c>
      <c r="Y1037" t="s">
        <v>33</v>
      </c>
      <c r="Z1037" t="s">
        <v>34</v>
      </c>
      <c r="AA1037" t="s">
        <v>35</v>
      </c>
      <c r="AB1037" t="s">
        <v>36</v>
      </c>
      <c r="AC1037">
        <v>22815037</v>
      </c>
      <c r="AD1037" t="s">
        <v>37</v>
      </c>
      <c r="AE1037" t="s">
        <v>2749</v>
      </c>
      <c r="AF1037">
        <v>85671469</v>
      </c>
      <c r="AG1037">
        <v>1298310</v>
      </c>
      <c r="AH1037" t="s">
        <v>420</v>
      </c>
      <c r="AI1037" t="s">
        <v>34</v>
      </c>
    </row>
    <row r="1038" spans="1:35" x14ac:dyDescent="0.3">
      <c r="A1038" s="1">
        <v>45309.121851851851</v>
      </c>
      <c r="B1038">
        <v>7</v>
      </c>
      <c r="C1038">
        <v>1</v>
      </c>
      <c r="D1038" t="s">
        <v>26</v>
      </c>
      <c r="E1038" t="s">
        <v>2750</v>
      </c>
      <c r="F1038" t="s">
        <v>2751</v>
      </c>
      <c r="G1038" t="s">
        <v>50</v>
      </c>
      <c r="H1038" t="s">
        <v>509</v>
      </c>
      <c r="I1038">
        <v>0</v>
      </c>
      <c r="K1038" t="s">
        <v>31</v>
      </c>
      <c r="L1038" t="s">
        <v>32</v>
      </c>
      <c r="M1038" t="s">
        <v>2750</v>
      </c>
      <c r="N1038" t="s">
        <v>2751</v>
      </c>
      <c r="P1038" t="s">
        <v>33</v>
      </c>
      <c r="Q1038" t="s">
        <v>34</v>
      </c>
      <c r="S1038" t="s">
        <v>33</v>
      </c>
      <c r="T1038" t="s">
        <v>34</v>
      </c>
      <c r="V1038" t="s">
        <v>33</v>
      </c>
      <c r="W1038" t="s">
        <v>34</v>
      </c>
      <c r="Y1038" t="s">
        <v>33</v>
      </c>
      <c r="Z1038" t="s">
        <v>34</v>
      </c>
      <c r="AA1038" t="s">
        <v>35</v>
      </c>
      <c r="AB1038" t="s">
        <v>36</v>
      </c>
      <c r="AC1038">
        <v>22809267</v>
      </c>
      <c r="AD1038" t="s">
        <v>37</v>
      </c>
      <c r="AE1038" t="s">
        <v>2751</v>
      </c>
      <c r="AF1038">
        <v>85671469</v>
      </c>
      <c r="AG1038">
        <v>1298311</v>
      </c>
      <c r="AH1038" t="s">
        <v>38</v>
      </c>
      <c r="AI1038" t="s">
        <v>34</v>
      </c>
    </row>
    <row r="1039" spans="1:35" x14ac:dyDescent="0.3">
      <c r="A1039" s="1">
        <v>45309.124085648145</v>
      </c>
      <c r="B1039">
        <v>8</v>
      </c>
      <c r="C1039">
        <v>1</v>
      </c>
      <c r="D1039" t="s">
        <v>26</v>
      </c>
      <c r="E1039" t="s">
        <v>2752</v>
      </c>
      <c r="F1039" t="s">
        <v>2753</v>
      </c>
      <c r="G1039" t="s">
        <v>41</v>
      </c>
      <c r="H1039">
        <f>---0--2596</f>
        <v>2596</v>
      </c>
      <c r="I1039">
        <v>0</v>
      </c>
      <c r="J1039" t="s">
        <v>42</v>
      </c>
      <c r="K1039" t="s">
        <v>43</v>
      </c>
      <c r="L1039" t="s">
        <v>44</v>
      </c>
      <c r="M1039" t="s">
        <v>2752</v>
      </c>
      <c r="N1039" t="s">
        <v>2753</v>
      </c>
      <c r="P1039" t="s">
        <v>33</v>
      </c>
      <c r="Q1039" t="s">
        <v>34</v>
      </c>
      <c r="S1039" t="s">
        <v>33</v>
      </c>
      <c r="T1039" t="s">
        <v>34</v>
      </c>
      <c r="V1039" t="s">
        <v>33</v>
      </c>
      <c r="W1039" t="s">
        <v>34</v>
      </c>
      <c r="Y1039" t="s">
        <v>33</v>
      </c>
      <c r="Z1039" t="s">
        <v>34</v>
      </c>
      <c r="AA1039" t="s">
        <v>409</v>
      </c>
      <c r="AB1039" t="s">
        <v>36</v>
      </c>
      <c r="AC1039">
        <v>77413065</v>
      </c>
      <c r="AD1039" t="s">
        <v>410</v>
      </c>
      <c r="AE1039" t="s">
        <v>2753</v>
      </c>
      <c r="AF1039">
        <v>795990586</v>
      </c>
      <c r="AG1039">
        <v>1298312</v>
      </c>
      <c r="AH1039" t="s">
        <v>38</v>
      </c>
      <c r="AI1039" t="s">
        <v>34</v>
      </c>
    </row>
    <row r="1040" spans="1:35" x14ac:dyDescent="0.3">
      <c r="A1040" s="1">
        <v>45309.127372685187</v>
      </c>
      <c r="B1040">
        <v>5</v>
      </c>
      <c r="C1040">
        <v>1</v>
      </c>
      <c r="D1040" t="s">
        <v>26</v>
      </c>
      <c r="E1040" t="s">
        <v>2754</v>
      </c>
      <c r="F1040" t="s">
        <v>2755</v>
      </c>
      <c r="G1040" t="s">
        <v>29</v>
      </c>
      <c r="H1040" t="s">
        <v>396</v>
      </c>
      <c r="I1040">
        <v>0</v>
      </c>
      <c r="K1040" t="s">
        <v>31</v>
      </c>
      <c r="L1040" t="s">
        <v>32</v>
      </c>
      <c r="M1040" t="s">
        <v>2754</v>
      </c>
      <c r="N1040" t="s">
        <v>2755</v>
      </c>
      <c r="P1040" t="s">
        <v>33</v>
      </c>
      <c r="Q1040" t="s">
        <v>34</v>
      </c>
      <c r="S1040" t="s">
        <v>33</v>
      </c>
      <c r="T1040" t="s">
        <v>34</v>
      </c>
      <c r="V1040" t="s">
        <v>33</v>
      </c>
      <c r="W1040" t="s">
        <v>34</v>
      </c>
      <c r="Y1040" t="s">
        <v>33</v>
      </c>
      <c r="Z1040" t="s">
        <v>34</v>
      </c>
      <c r="AA1040" t="s">
        <v>35</v>
      </c>
      <c r="AB1040" t="s">
        <v>36</v>
      </c>
      <c r="AC1040">
        <v>22826169</v>
      </c>
      <c r="AD1040" t="s">
        <v>37</v>
      </c>
      <c r="AE1040" t="s">
        <v>2755</v>
      </c>
      <c r="AF1040">
        <v>85671469</v>
      </c>
      <c r="AG1040">
        <v>1298313</v>
      </c>
      <c r="AH1040" t="s">
        <v>38</v>
      </c>
      <c r="AI1040" t="s">
        <v>34</v>
      </c>
    </row>
    <row r="1041" spans="1:35" x14ac:dyDescent="0.3">
      <c r="A1041" s="1">
        <v>45309.130497685182</v>
      </c>
      <c r="B1041">
        <v>5</v>
      </c>
      <c r="C1041">
        <v>1</v>
      </c>
      <c r="D1041" t="s">
        <v>26</v>
      </c>
      <c r="E1041" t="s">
        <v>434</v>
      </c>
      <c r="F1041" t="s">
        <v>435</v>
      </c>
      <c r="G1041" t="s">
        <v>41</v>
      </c>
      <c r="H1041">
        <v>1</v>
      </c>
      <c r="I1041">
        <v>0</v>
      </c>
      <c r="J1041" t="s">
        <v>1125</v>
      </c>
      <c r="K1041" t="s">
        <v>31</v>
      </c>
      <c r="L1041" t="s">
        <v>202</v>
      </c>
      <c r="M1041" t="s">
        <v>434</v>
      </c>
      <c r="N1041" t="s">
        <v>435</v>
      </c>
      <c r="P1041" t="s">
        <v>33</v>
      </c>
      <c r="Q1041" t="s">
        <v>34</v>
      </c>
      <c r="S1041" t="s">
        <v>33</v>
      </c>
      <c r="T1041" t="s">
        <v>34</v>
      </c>
      <c r="V1041" t="s">
        <v>33</v>
      </c>
      <c r="W1041" t="s">
        <v>34</v>
      </c>
      <c r="Y1041" t="s">
        <v>33</v>
      </c>
      <c r="Z1041" t="s">
        <v>34</v>
      </c>
      <c r="AB1041" t="s">
        <v>36</v>
      </c>
      <c r="AE1041" t="s">
        <v>34</v>
      </c>
      <c r="AG1041">
        <v>1298314</v>
      </c>
      <c r="AH1041" t="s">
        <v>38</v>
      </c>
      <c r="AI1041" t="s">
        <v>34</v>
      </c>
    </row>
    <row r="1042" spans="1:35" x14ac:dyDescent="0.3">
      <c r="A1042" s="1">
        <v>45309.131701388891</v>
      </c>
      <c r="B1042">
        <v>5</v>
      </c>
      <c r="C1042">
        <v>1</v>
      </c>
      <c r="D1042" t="s">
        <v>26</v>
      </c>
      <c r="E1042" t="s">
        <v>2756</v>
      </c>
      <c r="F1042" t="s">
        <v>2757</v>
      </c>
      <c r="G1042" t="s">
        <v>142</v>
      </c>
      <c r="H1042" t="s">
        <v>336</v>
      </c>
      <c r="I1042">
        <v>0</v>
      </c>
      <c r="K1042" t="s">
        <v>31</v>
      </c>
      <c r="L1042" t="s">
        <v>32</v>
      </c>
      <c r="M1042" t="s">
        <v>2756</v>
      </c>
      <c r="N1042" t="s">
        <v>2757</v>
      </c>
      <c r="P1042" t="s">
        <v>33</v>
      </c>
      <c r="Q1042" t="s">
        <v>34</v>
      </c>
      <c r="S1042" t="s">
        <v>33</v>
      </c>
      <c r="T1042" t="s">
        <v>34</v>
      </c>
      <c r="V1042" t="s">
        <v>33</v>
      </c>
      <c r="W1042" t="s">
        <v>34</v>
      </c>
      <c r="Y1042" t="s">
        <v>33</v>
      </c>
      <c r="Z1042" t="s">
        <v>34</v>
      </c>
      <c r="AA1042" t="s">
        <v>35</v>
      </c>
      <c r="AB1042" t="s">
        <v>36</v>
      </c>
      <c r="AC1042">
        <v>22841467</v>
      </c>
      <c r="AD1042" t="s">
        <v>37</v>
      </c>
      <c r="AE1042" t="s">
        <v>2757</v>
      </c>
      <c r="AF1042">
        <v>85671469</v>
      </c>
      <c r="AG1042">
        <v>1298315</v>
      </c>
      <c r="AH1042" t="s">
        <v>38</v>
      </c>
      <c r="AI1042" t="s">
        <v>34</v>
      </c>
    </row>
    <row r="1043" spans="1:35" x14ac:dyDescent="0.3">
      <c r="A1043" s="1">
        <v>45309.134016203701</v>
      </c>
      <c r="B1043">
        <v>5</v>
      </c>
      <c r="C1043">
        <v>1</v>
      </c>
      <c r="D1043" t="s">
        <v>26</v>
      </c>
      <c r="E1043" t="s">
        <v>2758</v>
      </c>
      <c r="F1043" t="s">
        <v>2759</v>
      </c>
      <c r="G1043" t="s">
        <v>142</v>
      </c>
      <c r="H1043" t="s">
        <v>423</v>
      </c>
      <c r="I1043">
        <v>0</v>
      </c>
      <c r="K1043" t="s">
        <v>31</v>
      </c>
      <c r="L1043" t="s">
        <v>32</v>
      </c>
      <c r="M1043" t="s">
        <v>2758</v>
      </c>
      <c r="N1043" t="s">
        <v>2759</v>
      </c>
      <c r="P1043" t="s">
        <v>33</v>
      </c>
      <c r="Q1043" t="s">
        <v>34</v>
      </c>
      <c r="S1043" t="s">
        <v>33</v>
      </c>
      <c r="T1043" t="s">
        <v>34</v>
      </c>
      <c r="V1043" t="s">
        <v>33</v>
      </c>
      <c r="W1043" t="s">
        <v>34</v>
      </c>
      <c r="Y1043" t="s">
        <v>33</v>
      </c>
      <c r="Z1043" t="s">
        <v>34</v>
      </c>
      <c r="AA1043" t="s">
        <v>35</v>
      </c>
      <c r="AB1043" t="s">
        <v>36</v>
      </c>
      <c r="AC1043">
        <v>22844294</v>
      </c>
      <c r="AD1043" t="s">
        <v>37</v>
      </c>
      <c r="AE1043" t="s">
        <v>2759</v>
      </c>
      <c r="AF1043">
        <v>85671469</v>
      </c>
      <c r="AG1043">
        <v>1298316</v>
      </c>
      <c r="AH1043" t="s">
        <v>493</v>
      </c>
      <c r="AI1043" t="s">
        <v>34</v>
      </c>
    </row>
    <row r="1044" spans="1:35" x14ac:dyDescent="0.3">
      <c r="A1044" s="1">
        <v>45309.134293981479</v>
      </c>
      <c r="B1044">
        <v>6</v>
      </c>
      <c r="C1044">
        <v>1</v>
      </c>
      <c r="D1044" t="s">
        <v>26</v>
      </c>
      <c r="E1044" t="s">
        <v>2760</v>
      </c>
      <c r="F1044" t="s">
        <v>2761</v>
      </c>
      <c r="G1044" t="s">
        <v>90</v>
      </c>
      <c r="H1044" t="s">
        <v>1799</v>
      </c>
      <c r="I1044">
        <v>0</v>
      </c>
      <c r="K1044" t="s">
        <v>31</v>
      </c>
      <c r="L1044" t="s">
        <v>32</v>
      </c>
      <c r="M1044" t="s">
        <v>2760</v>
      </c>
      <c r="N1044" t="s">
        <v>2761</v>
      </c>
      <c r="P1044" t="s">
        <v>33</v>
      </c>
      <c r="Q1044" t="s">
        <v>34</v>
      </c>
      <c r="S1044" t="s">
        <v>33</v>
      </c>
      <c r="T1044" t="s">
        <v>34</v>
      </c>
      <c r="V1044" t="s">
        <v>33</v>
      </c>
      <c r="W1044" t="s">
        <v>34</v>
      </c>
      <c r="Y1044" t="s">
        <v>33</v>
      </c>
      <c r="Z1044" t="s">
        <v>34</v>
      </c>
      <c r="AA1044" t="s">
        <v>92</v>
      </c>
      <c r="AB1044" t="s">
        <v>36</v>
      </c>
      <c r="AC1044">
        <v>32411760</v>
      </c>
      <c r="AD1044" t="s">
        <v>93</v>
      </c>
      <c r="AE1044" t="s">
        <v>2761</v>
      </c>
      <c r="AF1044">
        <v>9978044714</v>
      </c>
      <c r="AG1044">
        <v>1298317</v>
      </c>
      <c r="AH1044" t="s">
        <v>427</v>
      </c>
      <c r="AI1044" t="s">
        <v>34</v>
      </c>
    </row>
    <row r="1045" spans="1:35" x14ac:dyDescent="0.3">
      <c r="A1045" s="1">
        <v>45309.134872685187</v>
      </c>
      <c r="B1045">
        <v>8</v>
      </c>
      <c r="C1045">
        <v>1</v>
      </c>
      <c r="D1045" t="s">
        <v>26</v>
      </c>
      <c r="E1045" t="s">
        <v>2762</v>
      </c>
      <c r="F1045" t="s">
        <v>2763</v>
      </c>
      <c r="G1045" t="s">
        <v>131</v>
      </c>
      <c r="H1045" t="s">
        <v>132</v>
      </c>
      <c r="I1045">
        <v>0</v>
      </c>
      <c r="K1045" t="s">
        <v>31</v>
      </c>
      <c r="L1045" t="s">
        <v>32</v>
      </c>
      <c r="M1045" t="s">
        <v>2762</v>
      </c>
      <c r="N1045" t="s">
        <v>2763</v>
      </c>
      <c r="P1045" t="s">
        <v>33</v>
      </c>
      <c r="Q1045" t="s">
        <v>34</v>
      </c>
      <c r="S1045" t="s">
        <v>33</v>
      </c>
      <c r="T1045" t="s">
        <v>34</v>
      </c>
      <c r="V1045" t="s">
        <v>33</v>
      </c>
      <c r="W1045" t="s">
        <v>34</v>
      </c>
      <c r="Y1045" t="s">
        <v>33</v>
      </c>
      <c r="Z1045" t="s">
        <v>34</v>
      </c>
      <c r="AA1045" t="s">
        <v>35</v>
      </c>
      <c r="AB1045" t="s">
        <v>36</v>
      </c>
      <c r="AC1045">
        <v>22845306</v>
      </c>
      <c r="AD1045" t="s">
        <v>37</v>
      </c>
      <c r="AE1045" t="s">
        <v>2763</v>
      </c>
      <c r="AF1045">
        <v>85671469</v>
      </c>
      <c r="AG1045">
        <v>1298318</v>
      </c>
      <c r="AH1045" t="s">
        <v>38</v>
      </c>
      <c r="AI1045" t="s">
        <v>34</v>
      </c>
    </row>
    <row r="1046" spans="1:35" x14ac:dyDescent="0.3">
      <c r="A1046" s="1">
        <v>45309.136655092596</v>
      </c>
      <c r="B1046">
        <v>5</v>
      </c>
      <c r="C1046">
        <v>1</v>
      </c>
      <c r="D1046" t="s">
        <v>26</v>
      </c>
      <c r="E1046" t="s">
        <v>2764</v>
      </c>
      <c r="F1046" t="s">
        <v>2765</v>
      </c>
      <c r="G1046" t="s">
        <v>50</v>
      </c>
      <c r="H1046" t="s">
        <v>1619</v>
      </c>
      <c r="I1046">
        <v>0</v>
      </c>
      <c r="K1046" t="s">
        <v>31</v>
      </c>
      <c r="L1046" t="s">
        <v>32</v>
      </c>
      <c r="M1046" t="s">
        <v>2764</v>
      </c>
      <c r="N1046" t="s">
        <v>2765</v>
      </c>
      <c r="P1046" t="s">
        <v>33</v>
      </c>
      <c r="Q1046" t="s">
        <v>34</v>
      </c>
      <c r="S1046" t="s">
        <v>33</v>
      </c>
      <c r="T1046" t="s">
        <v>34</v>
      </c>
      <c r="V1046" t="s">
        <v>33</v>
      </c>
      <c r="W1046" t="s">
        <v>34</v>
      </c>
      <c r="Y1046" t="s">
        <v>33</v>
      </c>
      <c r="Z1046" t="s">
        <v>34</v>
      </c>
      <c r="AA1046" t="s">
        <v>35</v>
      </c>
      <c r="AB1046" t="s">
        <v>36</v>
      </c>
      <c r="AC1046">
        <v>22854252</v>
      </c>
      <c r="AD1046" t="s">
        <v>37</v>
      </c>
      <c r="AE1046" t="s">
        <v>2765</v>
      </c>
      <c r="AF1046">
        <v>85671469</v>
      </c>
      <c r="AG1046">
        <v>1298319</v>
      </c>
      <c r="AH1046" t="s">
        <v>38</v>
      </c>
      <c r="AI1046" t="s">
        <v>34</v>
      </c>
    </row>
    <row r="1047" spans="1:35" x14ac:dyDescent="0.3">
      <c r="A1047" s="1">
        <v>45309.137476851851</v>
      </c>
      <c r="B1047">
        <v>8</v>
      </c>
      <c r="C1047">
        <v>1</v>
      </c>
      <c r="D1047" t="s">
        <v>26</v>
      </c>
      <c r="E1047" t="s">
        <v>2766</v>
      </c>
      <c r="F1047" t="s">
        <v>2767</v>
      </c>
      <c r="G1047" t="s">
        <v>90</v>
      </c>
      <c r="H1047" t="s">
        <v>433</v>
      </c>
      <c r="I1047">
        <v>0</v>
      </c>
      <c r="K1047" t="s">
        <v>31</v>
      </c>
      <c r="L1047" t="s">
        <v>32</v>
      </c>
      <c r="M1047" t="s">
        <v>2766</v>
      </c>
      <c r="N1047" t="s">
        <v>2767</v>
      </c>
      <c r="P1047" t="s">
        <v>33</v>
      </c>
      <c r="Q1047" t="s">
        <v>34</v>
      </c>
      <c r="S1047" t="s">
        <v>33</v>
      </c>
      <c r="T1047" t="s">
        <v>34</v>
      </c>
      <c r="V1047" t="s">
        <v>33</v>
      </c>
      <c r="W1047" t="s">
        <v>34</v>
      </c>
      <c r="Y1047" t="s">
        <v>33</v>
      </c>
      <c r="Z1047" t="s">
        <v>34</v>
      </c>
      <c r="AA1047" t="s">
        <v>92</v>
      </c>
      <c r="AB1047" t="s">
        <v>36</v>
      </c>
      <c r="AC1047">
        <v>33971356</v>
      </c>
      <c r="AD1047" t="s">
        <v>93</v>
      </c>
      <c r="AE1047" t="s">
        <v>2767</v>
      </c>
      <c r="AF1047">
        <v>9978044714</v>
      </c>
      <c r="AG1047">
        <v>1298320</v>
      </c>
      <c r="AH1047" t="s">
        <v>427</v>
      </c>
      <c r="AI1047" t="s">
        <v>34</v>
      </c>
    </row>
    <row r="1048" spans="1:35" x14ac:dyDescent="0.3">
      <c r="A1048" s="1">
        <v>45309.138148148151</v>
      </c>
      <c r="B1048">
        <v>5</v>
      </c>
      <c r="C1048">
        <v>1</v>
      </c>
      <c r="D1048" t="s">
        <v>26</v>
      </c>
      <c r="E1048" t="s">
        <v>2768</v>
      </c>
      <c r="F1048" t="s">
        <v>2769</v>
      </c>
      <c r="G1048" t="s">
        <v>142</v>
      </c>
      <c r="H1048" t="s">
        <v>440</v>
      </c>
      <c r="I1048">
        <v>0</v>
      </c>
      <c r="K1048" t="s">
        <v>31</v>
      </c>
      <c r="L1048" t="s">
        <v>32</v>
      </c>
      <c r="M1048" t="s">
        <v>2768</v>
      </c>
      <c r="N1048" t="s">
        <v>2769</v>
      </c>
      <c r="P1048" t="s">
        <v>33</v>
      </c>
      <c r="Q1048" t="s">
        <v>34</v>
      </c>
      <c r="S1048" t="s">
        <v>33</v>
      </c>
      <c r="T1048" t="s">
        <v>34</v>
      </c>
      <c r="V1048" t="s">
        <v>33</v>
      </c>
      <c r="W1048" t="s">
        <v>34</v>
      </c>
      <c r="Y1048" t="s">
        <v>33</v>
      </c>
      <c r="Z1048" t="s">
        <v>34</v>
      </c>
      <c r="AA1048" t="s">
        <v>35</v>
      </c>
      <c r="AB1048" t="s">
        <v>36</v>
      </c>
      <c r="AC1048">
        <v>22849082</v>
      </c>
      <c r="AD1048" t="s">
        <v>37</v>
      </c>
      <c r="AE1048" t="s">
        <v>2769</v>
      </c>
      <c r="AF1048">
        <v>85671469</v>
      </c>
      <c r="AG1048">
        <v>1298321</v>
      </c>
      <c r="AH1048" t="s">
        <v>38</v>
      </c>
      <c r="AI1048" t="s">
        <v>34</v>
      </c>
    </row>
    <row r="1049" spans="1:35" x14ac:dyDescent="0.3">
      <c r="A1049" s="1">
        <v>45309.139236111114</v>
      </c>
      <c r="B1049">
        <v>6</v>
      </c>
      <c r="C1049">
        <v>1</v>
      </c>
      <c r="D1049" t="s">
        <v>26</v>
      </c>
      <c r="E1049" t="s">
        <v>2770</v>
      </c>
      <c r="F1049" t="s">
        <v>2771</v>
      </c>
      <c r="G1049" t="s">
        <v>90</v>
      </c>
      <c r="H1049" t="s">
        <v>256</v>
      </c>
      <c r="I1049">
        <v>0</v>
      </c>
      <c r="K1049" t="s">
        <v>31</v>
      </c>
      <c r="L1049" t="s">
        <v>32</v>
      </c>
      <c r="M1049" t="s">
        <v>2770</v>
      </c>
      <c r="N1049" t="s">
        <v>2771</v>
      </c>
      <c r="P1049" t="s">
        <v>33</v>
      </c>
      <c r="Q1049" t="s">
        <v>34</v>
      </c>
      <c r="S1049" t="s">
        <v>33</v>
      </c>
      <c r="T1049" t="s">
        <v>34</v>
      </c>
      <c r="V1049" t="s">
        <v>33</v>
      </c>
      <c r="W1049" t="s">
        <v>34</v>
      </c>
      <c r="Y1049" t="s">
        <v>33</v>
      </c>
      <c r="Z1049" t="s">
        <v>34</v>
      </c>
      <c r="AA1049" t="s">
        <v>92</v>
      </c>
      <c r="AB1049" t="s">
        <v>36</v>
      </c>
      <c r="AC1049">
        <v>29040701</v>
      </c>
      <c r="AD1049" t="s">
        <v>93</v>
      </c>
      <c r="AE1049" t="s">
        <v>2771</v>
      </c>
      <c r="AF1049">
        <v>9978044714</v>
      </c>
      <c r="AG1049">
        <v>1298322</v>
      </c>
      <c r="AH1049" t="s">
        <v>279</v>
      </c>
      <c r="AI1049" t="s">
        <v>34</v>
      </c>
    </row>
    <row r="1050" spans="1:35" x14ac:dyDescent="0.3">
      <c r="A1050" s="1">
        <v>45309.142326388886</v>
      </c>
      <c r="B1050">
        <v>5</v>
      </c>
      <c r="C1050">
        <v>1</v>
      </c>
      <c r="D1050" t="s">
        <v>26</v>
      </c>
      <c r="E1050" t="s">
        <v>2772</v>
      </c>
      <c r="F1050" t="s">
        <v>2773</v>
      </c>
      <c r="G1050" t="s">
        <v>142</v>
      </c>
      <c r="H1050" t="s">
        <v>372</v>
      </c>
      <c r="I1050">
        <v>0</v>
      </c>
      <c r="K1050" t="s">
        <v>31</v>
      </c>
      <c r="L1050" t="s">
        <v>32</v>
      </c>
      <c r="M1050" t="s">
        <v>2772</v>
      </c>
      <c r="N1050" t="s">
        <v>2773</v>
      </c>
      <c r="P1050" t="s">
        <v>33</v>
      </c>
      <c r="Q1050" t="s">
        <v>34</v>
      </c>
      <c r="S1050" t="s">
        <v>33</v>
      </c>
      <c r="T1050" t="s">
        <v>34</v>
      </c>
      <c r="V1050" t="s">
        <v>33</v>
      </c>
      <c r="W1050" t="s">
        <v>34</v>
      </c>
      <c r="Y1050" t="s">
        <v>33</v>
      </c>
      <c r="Z1050" t="s">
        <v>34</v>
      </c>
      <c r="AA1050" t="s">
        <v>35</v>
      </c>
      <c r="AB1050" t="s">
        <v>36</v>
      </c>
      <c r="AC1050">
        <v>22870972</v>
      </c>
      <c r="AD1050" t="s">
        <v>37</v>
      </c>
      <c r="AE1050" t="s">
        <v>2773</v>
      </c>
      <c r="AF1050">
        <v>85671469</v>
      </c>
      <c r="AG1050">
        <v>1298323</v>
      </c>
      <c r="AH1050" t="s">
        <v>982</v>
      </c>
      <c r="AI1050" t="s">
        <v>34</v>
      </c>
    </row>
    <row r="1051" spans="1:35" x14ac:dyDescent="0.3">
      <c r="A1051" s="1">
        <v>45309.143263888887</v>
      </c>
      <c r="B1051">
        <v>6</v>
      </c>
      <c r="C1051">
        <v>1</v>
      </c>
      <c r="D1051" t="s">
        <v>26</v>
      </c>
      <c r="E1051" t="s">
        <v>2774</v>
      </c>
      <c r="F1051" t="s">
        <v>2775</v>
      </c>
      <c r="G1051" t="s">
        <v>90</v>
      </c>
      <c r="H1051" t="s">
        <v>2776</v>
      </c>
      <c r="I1051">
        <v>0</v>
      </c>
      <c r="K1051" t="s">
        <v>31</v>
      </c>
      <c r="L1051" t="s">
        <v>32</v>
      </c>
      <c r="M1051" t="s">
        <v>2774</v>
      </c>
      <c r="N1051" t="s">
        <v>2775</v>
      </c>
      <c r="P1051" t="s">
        <v>33</v>
      </c>
      <c r="Q1051" t="s">
        <v>34</v>
      </c>
      <c r="S1051" t="s">
        <v>33</v>
      </c>
      <c r="T1051" t="s">
        <v>34</v>
      </c>
      <c r="V1051" t="s">
        <v>33</v>
      </c>
      <c r="W1051" t="s">
        <v>34</v>
      </c>
      <c r="Y1051" t="s">
        <v>33</v>
      </c>
      <c r="Z1051" t="s">
        <v>34</v>
      </c>
      <c r="AA1051" t="s">
        <v>92</v>
      </c>
      <c r="AB1051" t="s">
        <v>36</v>
      </c>
      <c r="AC1051">
        <v>56636898</v>
      </c>
      <c r="AD1051" t="s">
        <v>93</v>
      </c>
      <c r="AE1051" t="s">
        <v>2775</v>
      </c>
      <c r="AF1051">
        <v>9978044714</v>
      </c>
      <c r="AG1051">
        <v>1298324</v>
      </c>
      <c r="AH1051" t="s">
        <v>180</v>
      </c>
      <c r="AI1051" t="s">
        <v>34</v>
      </c>
    </row>
    <row r="1052" spans="1:35" x14ac:dyDescent="0.3">
      <c r="A1052" s="1">
        <v>45309.144861111112</v>
      </c>
      <c r="B1052">
        <v>5</v>
      </c>
      <c r="C1052">
        <v>1</v>
      </c>
      <c r="D1052" t="s">
        <v>26</v>
      </c>
      <c r="E1052" t="s">
        <v>2777</v>
      </c>
      <c r="F1052" t="s">
        <v>2778</v>
      </c>
      <c r="G1052" t="s">
        <v>29</v>
      </c>
      <c r="H1052" t="s">
        <v>549</v>
      </c>
      <c r="I1052">
        <v>0</v>
      </c>
      <c r="K1052" t="s">
        <v>31</v>
      </c>
      <c r="L1052" t="s">
        <v>32</v>
      </c>
      <c r="M1052" t="s">
        <v>2777</v>
      </c>
      <c r="N1052" t="s">
        <v>2778</v>
      </c>
      <c r="P1052" t="s">
        <v>33</v>
      </c>
      <c r="Q1052" t="s">
        <v>34</v>
      </c>
      <c r="S1052" t="s">
        <v>33</v>
      </c>
      <c r="T1052" t="s">
        <v>34</v>
      </c>
      <c r="V1052" t="s">
        <v>33</v>
      </c>
      <c r="W1052" t="s">
        <v>34</v>
      </c>
      <c r="Y1052" t="s">
        <v>33</v>
      </c>
      <c r="Z1052" t="s">
        <v>34</v>
      </c>
      <c r="AA1052" t="s">
        <v>35</v>
      </c>
      <c r="AB1052" t="s">
        <v>36</v>
      </c>
      <c r="AC1052">
        <v>22866660</v>
      </c>
      <c r="AD1052" t="s">
        <v>37</v>
      </c>
      <c r="AE1052" t="s">
        <v>2778</v>
      </c>
      <c r="AF1052">
        <v>85671469</v>
      </c>
      <c r="AG1052">
        <v>1298325</v>
      </c>
      <c r="AH1052" t="s">
        <v>566</v>
      </c>
      <c r="AI1052" t="s">
        <v>34</v>
      </c>
    </row>
    <row r="1053" spans="1:35" x14ac:dyDescent="0.3">
      <c r="A1053" s="1">
        <v>45309.146423611113</v>
      </c>
      <c r="B1053">
        <v>6</v>
      </c>
      <c r="C1053">
        <v>1</v>
      </c>
      <c r="D1053" t="s">
        <v>26</v>
      </c>
      <c r="E1053" t="s">
        <v>2779</v>
      </c>
      <c r="F1053" t="s">
        <v>2780</v>
      </c>
      <c r="G1053" t="s">
        <v>29</v>
      </c>
      <c r="H1053" t="s">
        <v>1789</v>
      </c>
      <c r="I1053">
        <v>0</v>
      </c>
      <c r="K1053" t="s">
        <v>31</v>
      </c>
      <c r="L1053" t="s">
        <v>32</v>
      </c>
      <c r="M1053" t="s">
        <v>2779</v>
      </c>
      <c r="N1053" t="s">
        <v>2780</v>
      </c>
      <c r="P1053" t="s">
        <v>33</v>
      </c>
      <c r="Q1053" t="s">
        <v>34</v>
      </c>
      <c r="S1053" t="s">
        <v>33</v>
      </c>
      <c r="T1053" t="s">
        <v>34</v>
      </c>
      <c r="V1053" t="s">
        <v>33</v>
      </c>
      <c r="W1053" t="s">
        <v>34</v>
      </c>
      <c r="Y1053" t="s">
        <v>33</v>
      </c>
      <c r="Z1053" t="s">
        <v>34</v>
      </c>
      <c r="AA1053" t="s">
        <v>35</v>
      </c>
      <c r="AB1053" t="s">
        <v>36</v>
      </c>
      <c r="AC1053">
        <v>22868363</v>
      </c>
      <c r="AD1053" t="s">
        <v>37</v>
      </c>
      <c r="AE1053" t="s">
        <v>2780</v>
      </c>
      <c r="AF1053">
        <v>85671469</v>
      </c>
      <c r="AG1053">
        <v>1298326</v>
      </c>
      <c r="AH1053" t="s">
        <v>38</v>
      </c>
      <c r="AI1053" t="s">
        <v>34</v>
      </c>
    </row>
    <row r="1054" spans="1:35" x14ac:dyDescent="0.3">
      <c r="A1054" s="1">
        <v>45309.147766203707</v>
      </c>
      <c r="B1054">
        <v>1</v>
      </c>
      <c r="C1054">
        <v>1</v>
      </c>
      <c r="D1054" t="s">
        <v>26</v>
      </c>
      <c r="E1054" t="s">
        <v>2781</v>
      </c>
      <c r="F1054" t="s">
        <v>2782</v>
      </c>
      <c r="G1054" t="s">
        <v>142</v>
      </c>
      <c r="H1054" t="s">
        <v>472</v>
      </c>
      <c r="I1054">
        <v>0</v>
      </c>
      <c r="K1054" t="s">
        <v>31</v>
      </c>
      <c r="L1054" t="s">
        <v>32</v>
      </c>
      <c r="M1054" t="s">
        <v>2781</v>
      </c>
      <c r="N1054" t="s">
        <v>2782</v>
      </c>
      <c r="P1054" t="s">
        <v>33</v>
      </c>
      <c r="Q1054" t="s">
        <v>34</v>
      </c>
      <c r="S1054" t="s">
        <v>33</v>
      </c>
      <c r="T1054" t="s">
        <v>34</v>
      </c>
      <c r="V1054" t="s">
        <v>33</v>
      </c>
      <c r="W1054" t="s">
        <v>34</v>
      </c>
      <c r="Y1054" t="s">
        <v>33</v>
      </c>
      <c r="Z1054" t="s">
        <v>34</v>
      </c>
      <c r="AA1054" t="s">
        <v>35</v>
      </c>
      <c r="AB1054" t="s">
        <v>36</v>
      </c>
      <c r="AC1054">
        <v>22876950</v>
      </c>
      <c r="AD1054" t="s">
        <v>37</v>
      </c>
      <c r="AE1054" t="s">
        <v>2782</v>
      </c>
      <c r="AF1054">
        <v>85671469</v>
      </c>
      <c r="AG1054">
        <v>1298327</v>
      </c>
      <c r="AH1054" t="s">
        <v>38</v>
      </c>
      <c r="AI1054" t="s">
        <v>34</v>
      </c>
    </row>
    <row r="1055" spans="1:35" x14ac:dyDescent="0.3">
      <c r="A1055" s="1">
        <v>45309.149016203701</v>
      </c>
      <c r="B1055">
        <v>5</v>
      </c>
      <c r="C1055">
        <v>1</v>
      </c>
      <c r="D1055" t="s">
        <v>26</v>
      </c>
      <c r="E1055" t="s">
        <v>2783</v>
      </c>
      <c r="F1055" t="s">
        <v>2784</v>
      </c>
      <c r="G1055" t="s">
        <v>29</v>
      </c>
      <c r="H1055" t="s">
        <v>413</v>
      </c>
      <c r="I1055">
        <v>0</v>
      </c>
      <c r="K1055" t="s">
        <v>31</v>
      </c>
      <c r="L1055" t="s">
        <v>32</v>
      </c>
      <c r="M1055" t="s">
        <v>2783</v>
      </c>
      <c r="N1055" t="s">
        <v>2784</v>
      </c>
      <c r="P1055" t="s">
        <v>33</v>
      </c>
      <c r="Q1055" t="s">
        <v>34</v>
      </c>
      <c r="S1055" t="s">
        <v>33</v>
      </c>
      <c r="T1055" t="s">
        <v>34</v>
      </c>
      <c r="V1055" t="s">
        <v>33</v>
      </c>
      <c r="W1055" t="s">
        <v>34</v>
      </c>
      <c r="Y1055" t="s">
        <v>33</v>
      </c>
      <c r="Z1055" t="s">
        <v>34</v>
      </c>
      <c r="AA1055" t="s">
        <v>35</v>
      </c>
      <c r="AB1055" t="s">
        <v>36</v>
      </c>
      <c r="AC1055">
        <v>22880785</v>
      </c>
      <c r="AD1055" t="s">
        <v>37</v>
      </c>
      <c r="AE1055" t="s">
        <v>2784</v>
      </c>
      <c r="AF1055">
        <v>85671469</v>
      </c>
      <c r="AG1055">
        <v>1298328</v>
      </c>
      <c r="AH1055" t="s">
        <v>286</v>
      </c>
      <c r="AI1055" t="s">
        <v>34</v>
      </c>
    </row>
    <row r="1056" spans="1:35" x14ac:dyDescent="0.3">
      <c r="A1056" s="1">
        <v>45309.149756944447</v>
      </c>
      <c r="B1056">
        <v>8</v>
      </c>
      <c r="C1056">
        <v>1</v>
      </c>
      <c r="D1056" t="s">
        <v>26</v>
      </c>
      <c r="E1056" t="s">
        <v>2785</v>
      </c>
      <c r="F1056" t="s">
        <v>2786</v>
      </c>
      <c r="G1056" t="s">
        <v>50</v>
      </c>
      <c r="H1056" t="s">
        <v>1228</v>
      </c>
      <c r="I1056">
        <v>0</v>
      </c>
      <c r="K1056" t="s">
        <v>31</v>
      </c>
      <c r="L1056" t="s">
        <v>32</v>
      </c>
      <c r="M1056" t="s">
        <v>2785</v>
      </c>
      <c r="N1056" t="s">
        <v>2786</v>
      </c>
      <c r="P1056" t="s">
        <v>33</v>
      </c>
      <c r="Q1056" t="s">
        <v>34</v>
      </c>
      <c r="S1056" t="s">
        <v>33</v>
      </c>
      <c r="T1056" t="s">
        <v>34</v>
      </c>
      <c r="V1056" t="s">
        <v>33</v>
      </c>
      <c r="W1056" t="s">
        <v>34</v>
      </c>
      <c r="Y1056" t="s">
        <v>33</v>
      </c>
      <c r="Z1056" t="s">
        <v>34</v>
      </c>
      <c r="AA1056" t="s">
        <v>35</v>
      </c>
      <c r="AB1056" t="s">
        <v>36</v>
      </c>
      <c r="AC1056">
        <v>22878931</v>
      </c>
      <c r="AD1056" t="s">
        <v>37</v>
      </c>
      <c r="AE1056" t="s">
        <v>2786</v>
      </c>
      <c r="AF1056">
        <v>85671469</v>
      </c>
      <c r="AG1056">
        <v>1298329</v>
      </c>
      <c r="AH1056" t="s">
        <v>497</v>
      </c>
      <c r="AI1056" t="s">
        <v>34</v>
      </c>
    </row>
    <row r="1057" spans="1:35" x14ac:dyDescent="0.3">
      <c r="A1057" s="1">
        <v>45309.154791666668</v>
      </c>
      <c r="B1057">
        <v>8</v>
      </c>
      <c r="C1057">
        <v>1</v>
      </c>
      <c r="D1057" t="s">
        <v>26</v>
      </c>
      <c r="E1057" t="s">
        <v>2787</v>
      </c>
      <c r="F1057" t="s">
        <v>2788</v>
      </c>
      <c r="G1057" t="s">
        <v>50</v>
      </c>
      <c r="H1057" t="s">
        <v>393</v>
      </c>
      <c r="I1057">
        <v>0</v>
      </c>
      <c r="K1057" t="s">
        <v>31</v>
      </c>
      <c r="L1057" t="s">
        <v>32</v>
      </c>
      <c r="M1057" t="s">
        <v>2787</v>
      </c>
      <c r="N1057" t="s">
        <v>2788</v>
      </c>
      <c r="P1057" t="s">
        <v>33</v>
      </c>
      <c r="Q1057" t="s">
        <v>34</v>
      </c>
      <c r="S1057" t="s">
        <v>33</v>
      </c>
      <c r="T1057" t="s">
        <v>34</v>
      </c>
      <c r="V1057" t="s">
        <v>33</v>
      </c>
      <c r="W1057" t="s">
        <v>34</v>
      </c>
      <c r="Y1057" t="s">
        <v>33</v>
      </c>
      <c r="Z1057" t="s">
        <v>34</v>
      </c>
      <c r="AA1057" t="s">
        <v>35</v>
      </c>
      <c r="AB1057" t="s">
        <v>36</v>
      </c>
      <c r="AC1057">
        <v>22893668</v>
      </c>
      <c r="AD1057" t="s">
        <v>37</v>
      </c>
      <c r="AE1057" t="s">
        <v>2788</v>
      </c>
      <c r="AF1057">
        <v>85671469</v>
      </c>
      <c r="AG1057">
        <v>1298330</v>
      </c>
      <c r="AH1057" t="s">
        <v>486</v>
      </c>
      <c r="AI1057" t="s">
        <v>34</v>
      </c>
    </row>
    <row r="1058" spans="1:35" x14ac:dyDescent="0.3">
      <c r="A1058" s="1">
        <v>45309.155023148145</v>
      </c>
      <c r="B1058">
        <v>5</v>
      </c>
      <c r="C1058">
        <v>1</v>
      </c>
      <c r="D1058" t="s">
        <v>26</v>
      </c>
      <c r="E1058" t="s">
        <v>2789</v>
      </c>
      <c r="F1058" t="s">
        <v>2790</v>
      </c>
      <c r="G1058" t="s">
        <v>50</v>
      </c>
      <c r="H1058" t="s">
        <v>1740</v>
      </c>
      <c r="I1058">
        <v>0</v>
      </c>
      <c r="K1058" t="s">
        <v>31</v>
      </c>
      <c r="L1058" t="s">
        <v>32</v>
      </c>
      <c r="M1058" t="s">
        <v>2789</v>
      </c>
      <c r="N1058" t="s">
        <v>2790</v>
      </c>
      <c r="P1058" t="s">
        <v>33</v>
      </c>
      <c r="Q1058" t="s">
        <v>34</v>
      </c>
      <c r="S1058" t="s">
        <v>33</v>
      </c>
      <c r="T1058" t="s">
        <v>34</v>
      </c>
      <c r="V1058" t="s">
        <v>33</v>
      </c>
      <c r="W1058" t="s">
        <v>34</v>
      </c>
      <c r="Y1058" t="s">
        <v>33</v>
      </c>
      <c r="Z1058" t="s">
        <v>34</v>
      </c>
      <c r="AA1058" t="s">
        <v>35</v>
      </c>
      <c r="AB1058" t="s">
        <v>36</v>
      </c>
      <c r="AC1058">
        <v>22893899</v>
      </c>
      <c r="AD1058" t="s">
        <v>37</v>
      </c>
      <c r="AE1058" t="s">
        <v>2790</v>
      </c>
      <c r="AF1058">
        <v>85671469</v>
      </c>
      <c r="AG1058">
        <v>1298331</v>
      </c>
      <c r="AH1058" t="s">
        <v>38</v>
      </c>
      <c r="AI1058" t="s">
        <v>34</v>
      </c>
    </row>
    <row r="1059" spans="1:35" x14ac:dyDescent="0.3">
      <c r="A1059" s="1">
        <v>45309.159849537034</v>
      </c>
      <c r="B1059">
        <v>8</v>
      </c>
      <c r="C1059">
        <v>1</v>
      </c>
      <c r="D1059" t="s">
        <v>26</v>
      </c>
      <c r="E1059" t="s">
        <v>2791</v>
      </c>
      <c r="F1059" t="s">
        <v>2792</v>
      </c>
      <c r="G1059" t="s">
        <v>131</v>
      </c>
      <c r="H1059" t="s">
        <v>1813</v>
      </c>
      <c r="I1059">
        <v>0</v>
      </c>
      <c r="K1059" t="s">
        <v>31</v>
      </c>
      <c r="L1059" t="s">
        <v>32</v>
      </c>
      <c r="M1059" t="s">
        <v>2791</v>
      </c>
      <c r="N1059" t="s">
        <v>2792</v>
      </c>
      <c r="P1059" t="s">
        <v>33</v>
      </c>
      <c r="Q1059" t="s">
        <v>34</v>
      </c>
      <c r="S1059" t="s">
        <v>33</v>
      </c>
      <c r="T1059" t="s">
        <v>34</v>
      </c>
      <c r="V1059" t="s">
        <v>33</v>
      </c>
      <c r="W1059" t="s">
        <v>34</v>
      </c>
      <c r="Y1059" t="s">
        <v>33</v>
      </c>
      <c r="Z1059" t="s">
        <v>34</v>
      </c>
      <c r="AA1059" t="s">
        <v>35</v>
      </c>
      <c r="AB1059" t="s">
        <v>36</v>
      </c>
      <c r="AC1059">
        <v>22898137</v>
      </c>
      <c r="AD1059" t="s">
        <v>37</v>
      </c>
      <c r="AE1059" t="s">
        <v>2792</v>
      </c>
      <c r="AF1059">
        <v>85671469</v>
      </c>
      <c r="AG1059">
        <v>1298332</v>
      </c>
      <c r="AH1059" t="s">
        <v>38</v>
      </c>
      <c r="AI1059" t="s">
        <v>34</v>
      </c>
    </row>
    <row r="1060" spans="1:35" x14ac:dyDescent="0.3">
      <c r="A1060" s="1">
        <v>45309.16028935185</v>
      </c>
      <c r="B1060">
        <v>5</v>
      </c>
      <c r="C1060">
        <v>1</v>
      </c>
      <c r="D1060" t="s">
        <v>26</v>
      </c>
      <c r="E1060" t="s">
        <v>2793</v>
      </c>
      <c r="F1060" t="s">
        <v>2794</v>
      </c>
      <c r="G1060" t="s">
        <v>131</v>
      </c>
      <c r="H1060" t="s">
        <v>299</v>
      </c>
      <c r="I1060">
        <v>0</v>
      </c>
      <c r="K1060" t="s">
        <v>31</v>
      </c>
      <c r="L1060" t="s">
        <v>32</v>
      </c>
      <c r="M1060" t="s">
        <v>2793</v>
      </c>
      <c r="N1060" t="s">
        <v>2794</v>
      </c>
      <c r="P1060" t="s">
        <v>33</v>
      </c>
      <c r="Q1060" t="s">
        <v>34</v>
      </c>
      <c r="S1060" t="s">
        <v>33</v>
      </c>
      <c r="T1060" t="s">
        <v>34</v>
      </c>
      <c r="V1060" t="s">
        <v>33</v>
      </c>
      <c r="W1060" t="s">
        <v>34</v>
      </c>
      <c r="Y1060" t="s">
        <v>33</v>
      </c>
      <c r="Z1060" t="s">
        <v>34</v>
      </c>
      <c r="AA1060" t="s">
        <v>35</v>
      </c>
      <c r="AB1060" t="s">
        <v>36</v>
      </c>
      <c r="AC1060">
        <v>22898518</v>
      </c>
      <c r="AD1060" t="s">
        <v>37</v>
      </c>
      <c r="AE1060" t="s">
        <v>2794</v>
      </c>
      <c r="AF1060">
        <v>85671469</v>
      </c>
      <c r="AG1060">
        <v>1298333</v>
      </c>
      <c r="AH1060" t="s">
        <v>38</v>
      </c>
      <c r="AI1060" t="s">
        <v>34</v>
      </c>
    </row>
    <row r="1061" spans="1:35" x14ac:dyDescent="0.3">
      <c r="A1061" s="1">
        <v>45309.161550925928</v>
      </c>
      <c r="B1061">
        <v>8</v>
      </c>
      <c r="C1061">
        <v>1</v>
      </c>
      <c r="D1061" t="s">
        <v>26</v>
      </c>
      <c r="E1061" t="s">
        <v>2795</v>
      </c>
      <c r="F1061" t="s">
        <v>2796</v>
      </c>
      <c r="G1061" t="s">
        <v>131</v>
      </c>
      <c r="H1061" t="s">
        <v>489</v>
      </c>
      <c r="I1061">
        <v>0</v>
      </c>
      <c r="K1061" t="s">
        <v>31</v>
      </c>
      <c r="L1061" t="s">
        <v>32</v>
      </c>
      <c r="M1061" t="s">
        <v>2795</v>
      </c>
      <c r="N1061" t="s">
        <v>2796</v>
      </c>
      <c r="P1061" t="s">
        <v>33</v>
      </c>
      <c r="Q1061" t="s">
        <v>34</v>
      </c>
      <c r="S1061" t="s">
        <v>33</v>
      </c>
      <c r="T1061" t="s">
        <v>34</v>
      </c>
      <c r="V1061" t="s">
        <v>33</v>
      </c>
      <c r="W1061" t="s">
        <v>34</v>
      </c>
      <c r="Y1061" t="s">
        <v>33</v>
      </c>
      <c r="Z1061" t="s">
        <v>34</v>
      </c>
      <c r="AA1061" t="s">
        <v>35</v>
      </c>
      <c r="AB1061" t="s">
        <v>36</v>
      </c>
      <c r="AC1061">
        <v>22901610</v>
      </c>
      <c r="AD1061" t="s">
        <v>37</v>
      </c>
      <c r="AE1061" t="s">
        <v>2796</v>
      </c>
      <c r="AF1061">
        <v>85671469</v>
      </c>
      <c r="AG1061">
        <v>1298334</v>
      </c>
      <c r="AH1061" t="s">
        <v>497</v>
      </c>
      <c r="AI1061" t="s">
        <v>34</v>
      </c>
    </row>
    <row r="1062" spans="1:35" x14ac:dyDescent="0.3">
      <c r="A1062" s="1">
        <v>45309.162546296298</v>
      </c>
      <c r="B1062">
        <v>7</v>
      </c>
      <c r="C1062">
        <v>1</v>
      </c>
      <c r="D1062" t="s">
        <v>26</v>
      </c>
      <c r="E1062" t="s">
        <v>2797</v>
      </c>
      <c r="F1062" t="s">
        <v>2798</v>
      </c>
      <c r="G1062" t="s">
        <v>29</v>
      </c>
      <c r="H1062" t="s">
        <v>253</v>
      </c>
      <c r="I1062">
        <v>0</v>
      </c>
      <c r="K1062" t="s">
        <v>31</v>
      </c>
      <c r="L1062" t="s">
        <v>32</v>
      </c>
      <c r="M1062" t="s">
        <v>2797</v>
      </c>
      <c r="N1062" t="s">
        <v>2798</v>
      </c>
      <c r="P1062" t="s">
        <v>33</v>
      </c>
      <c r="Q1062" t="s">
        <v>34</v>
      </c>
      <c r="S1062" t="s">
        <v>33</v>
      </c>
      <c r="T1062" t="s">
        <v>34</v>
      </c>
      <c r="V1062" t="s">
        <v>33</v>
      </c>
      <c r="W1062" t="s">
        <v>34</v>
      </c>
      <c r="Y1062" t="s">
        <v>33</v>
      </c>
      <c r="Z1062" t="s">
        <v>34</v>
      </c>
      <c r="AA1062" t="s">
        <v>35</v>
      </c>
      <c r="AB1062" t="s">
        <v>36</v>
      </c>
      <c r="AC1062">
        <v>22910498</v>
      </c>
      <c r="AD1062" t="s">
        <v>37</v>
      </c>
      <c r="AE1062" t="s">
        <v>2798</v>
      </c>
      <c r="AF1062">
        <v>85671469</v>
      </c>
      <c r="AG1062">
        <v>1298335</v>
      </c>
      <c r="AH1062" t="s">
        <v>38</v>
      </c>
      <c r="AI1062" t="s">
        <v>34</v>
      </c>
    </row>
    <row r="1063" spans="1:35" x14ac:dyDescent="0.3">
      <c r="A1063" s="1">
        <v>45309.16851851852</v>
      </c>
      <c r="B1063">
        <v>5</v>
      </c>
      <c r="C1063">
        <v>1</v>
      </c>
      <c r="D1063" t="s">
        <v>26</v>
      </c>
      <c r="E1063" t="s">
        <v>2799</v>
      </c>
      <c r="F1063" t="s">
        <v>2800</v>
      </c>
      <c r="G1063" t="s">
        <v>131</v>
      </c>
      <c r="H1063" t="s">
        <v>416</v>
      </c>
      <c r="I1063">
        <v>0</v>
      </c>
      <c r="K1063" t="s">
        <v>31</v>
      </c>
      <c r="L1063" t="s">
        <v>32</v>
      </c>
      <c r="M1063" t="s">
        <v>2799</v>
      </c>
      <c r="N1063" t="s">
        <v>2800</v>
      </c>
      <c r="P1063" t="s">
        <v>33</v>
      </c>
      <c r="Q1063" t="s">
        <v>34</v>
      </c>
      <c r="S1063" t="s">
        <v>33</v>
      </c>
      <c r="T1063" t="s">
        <v>34</v>
      </c>
      <c r="V1063" t="s">
        <v>33</v>
      </c>
      <c r="W1063" t="s">
        <v>34</v>
      </c>
      <c r="Y1063" t="s">
        <v>33</v>
      </c>
      <c r="Z1063" t="s">
        <v>34</v>
      </c>
      <c r="AA1063" t="s">
        <v>35</v>
      </c>
      <c r="AB1063" t="s">
        <v>36</v>
      </c>
      <c r="AC1063">
        <v>22907218</v>
      </c>
      <c r="AD1063" t="s">
        <v>37</v>
      </c>
      <c r="AE1063" t="s">
        <v>2800</v>
      </c>
      <c r="AF1063">
        <v>85671469</v>
      </c>
      <c r="AG1063">
        <v>1298336</v>
      </c>
      <c r="AH1063" t="s">
        <v>38</v>
      </c>
      <c r="AI1063" t="s">
        <v>34</v>
      </c>
    </row>
    <row r="1064" spans="1:35" x14ac:dyDescent="0.3">
      <c r="A1064" s="1">
        <v>45309.173703703702</v>
      </c>
      <c r="B1064">
        <v>8</v>
      </c>
      <c r="C1064">
        <v>1</v>
      </c>
      <c r="D1064" t="s">
        <v>26</v>
      </c>
      <c r="E1064" t="s">
        <v>2801</v>
      </c>
      <c r="F1064" t="s">
        <v>2802</v>
      </c>
      <c r="G1064" t="s">
        <v>131</v>
      </c>
      <c r="H1064" t="s">
        <v>1109</v>
      </c>
      <c r="I1064">
        <v>0</v>
      </c>
      <c r="K1064" t="s">
        <v>31</v>
      </c>
      <c r="L1064" t="s">
        <v>32</v>
      </c>
      <c r="M1064" t="s">
        <v>2801</v>
      </c>
      <c r="N1064" t="s">
        <v>2802</v>
      </c>
      <c r="P1064" t="s">
        <v>33</v>
      </c>
      <c r="Q1064" t="s">
        <v>34</v>
      </c>
      <c r="S1064" t="s">
        <v>33</v>
      </c>
      <c r="T1064" t="s">
        <v>34</v>
      </c>
      <c r="V1064" t="s">
        <v>33</v>
      </c>
      <c r="W1064" t="s">
        <v>34</v>
      </c>
      <c r="Y1064" t="s">
        <v>33</v>
      </c>
      <c r="Z1064" t="s">
        <v>34</v>
      </c>
      <c r="AA1064" t="s">
        <v>35</v>
      </c>
      <c r="AB1064" t="s">
        <v>36</v>
      </c>
      <c r="AC1064">
        <v>22930153</v>
      </c>
      <c r="AD1064" t="s">
        <v>37</v>
      </c>
      <c r="AE1064" t="s">
        <v>2802</v>
      </c>
      <c r="AF1064">
        <v>85671469</v>
      </c>
      <c r="AG1064">
        <v>1298337</v>
      </c>
      <c r="AH1064" t="s">
        <v>38</v>
      </c>
      <c r="AI1064" t="s">
        <v>34</v>
      </c>
    </row>
    <row r="1065" spans="1:35" x14ac:dyDescent="0.3">
      <c r="A1065" s="1">
        <v>45309.177476851852</v>
      </c>
      <c r="B1065">
        <v>6</v>
      </c>
      <c r="C1065">
        <v>1</v>
      </c>
      <c r="D1065" t="s">
        <v>26</v>
      </c>
      <c r="E1065" t="s">
        <v>2177</v>
      </c>
      <c r="F1065" t="s">
        <v>2178</v>
      </c>
      <c r="G1065" t="s">
        <v>73</v>
      </c>
      <c r="H1065" t="s">
        <v>452</v>
      </c>
      <c r="I1065">
        <v>0</v>
      </c>
      <c r="J1065" t="s">
        <v>453</v>
      </c>
      <c r="K1065" t="s">
        <v>31</v>
      </c>
      <c r="L1065" t="s">
        <v>44</v>
      </c>
      <c r="M1065" t="s">
        <v>2177</v>
      </c>
      <c r="N1065" t="s">
        <v>2178</v>
      </c>
      <c r="P1065" t="s">
        <v>33</v>
      </c>
      <c r="Q1065" t="s">
        <v>34</v>
      </c>
      <c r="S1065" t="s">
        <v>33</v>
      </c>
      <c r="T1065" t="s">
        <v>34</v>
      </c>
      <c r="V1065" t="s">
        <v>33</v>
      </c>
      <c r="W1065" t="s">
        <v>34</v>
      </c>
      <c r="Y1065" t="s">
        <v>33</v>
      </c>
      <c r="Z1065" t="s">
        <v>34</v>
      </c>
      <c r="AA1065" t="s">
        <v>137</v>
      </c>
      <c r="AB1065" t="s">
        <v>36</v>
      </c>
      <c r="AC1065">
        <v>22926707</v>
      </c>
      <c r="AD1065" t="s">
        <v>138</v>
      </c>
      <c r="AE1065" t="s">
        <v>2178</v>
      </c>
      <c r="AF1065">
        <v>85671469</v>
      </c>
      <c r="AG1065">
        <v>1298338</v>
      </c>
      <c r="AH1065" t="s">
        <v>2803</v>
      </c>
      <c r="AI1065" t="s">
        <v>34</v>
      </c>
    </row>
    <row r="1066" spans="1:35" x14ac:dyDescent="0.3">
      <c r="A1066" s="1">
        <v>45309.177523148152</v>
      </c>
      <c r="B1066">
        <v>5</v>
      </c>
      <c r="C1066">
        <v>1</v>
      </c>
      <c r="D1066" t="s">
        <v>26</v>
      </c>
      <c r="E1066" t="s">
        <v>2804</v>
      </c>
      <c r="F1066" t="s">
        <v>2805</v>
      </c>
      <c r="G1066" t="s">
        <v>29</v>
      </c>
      <c r="H1066" t="s">
        <v>2806</v>
      </c>
      <c r="I1066">
        <v>0</v>
      </c>
      <c r="K1066" t="s">
        <v>31</v>
      </c>
      <c r="L1066" t="s">
        <v>32</v>
      </c>
      <c r="M1066" t="s">
        <v>2804</v>
      </c>
      <c r="N1066" t="s">
        <v>2805</v>
      </c>
      <c r="P1066" t="s">
        <v>33</v>
      </c>
      <c r="Q1066" t="s">
        <v>34</v>
      </c>
      <c r="S1066" t="s">
        <v>33</v>
      </c>
      <c r="T1066" t="s">
        <v>34</v>
      </c>
      <c r="V1066" t="s">
        <v>33</v>
      </c>
      <c r="W1066" t="s">
        <v>34</v>
      </c>
      <c r="Y1066" t="s">
        <v>33</v>
      </c>
      <c r="Z1066" t="s">
        <v>34</v>
      </c>
      <c r="AA1066" t="s">
        <v>35</v>
      </c>
      <c r="AB1066" t="s">
        <v>36</v>
      </c>
      <c r="AC1066">
        <v>22927213</v>
      </c>
      <c r="AD1066" t="s">
        <v>37</v>
      </c>
      <c r="AE1066" t="s">
        <v>2805</v>
      </c>
      <c r="AF1066">
        <v>85671469</v>
      </c>
      <c r="AG1066">
        <v>1298339</v>
      </c>
      <c r="AH1066" t="s">
        <v>38</v>
      </c>
      <c r="AI1066" t="s">
        <v>34</v>
      </c>
    </row>
    <row r="1067" spans="1:35" x14ac:dyDescent="0.3">
      <c r="A1067" s="1">
        <v>45309.180925925924</v>
      </c>
      <c r="B1067">
        <v>8</v>
      </c>
      <c r="C1067">
        <v>1</v>
      </c>
      <c r="D1067" t="s">
        <v>26</v>
      </c>
      <c r="E1067" t="s">
        <v>2807</v>
      </c>
      <c r="F1067" t="s">
        <v>2808</v>
      </c>
      <c r="G1067" t="s">
        <v>131</v>
      </c>
      <c r="H1067" t="s">
        <v>466</v>
      </c>
      <c r="I1067">
        <v>0</v>
      </c>
      <c r="K1067" t="s">
        <v>31</v>
      </c>
      <c r="L1067" t="s">
        <v>32</v>
      </c>
      <c r="M1067" t="s">
        <v>2807</v>
      </c>
      <c r="N1067" t="s">
        <v>2808</v>
      </c>
      <c r="P1067" t="s">
        <v>33</v>
      </c>
      <c r="Q1067" t="s">
        <v>34</v>
      </c>
      <c r="S1067" t="s">
        <v>33</v>
      </c>
      <c r="T1067" t="s">
        <v>34</v>
      </c>
      <c r="V1067" t="s">
        <v>33</v>
      </c>
      <c r="W1067" t="s">
        <v>34</v>
      </c>
      <c r="Y1067" t="s">
        <v>33</v>
      </c>
      <c r="Z1067" t="s">
        <v>34</v>
      </c>
      <c r="AA1067" t="s">
        <v>35</v>
      </c>
      <c r="AB1067" t="s">
        <v>36</v>
      </c>
      <c r="AC1067">
        <v>22935950</v>
      </c>
      <c r="AD1067" t="s">
        <v>37</v>
      </c>
      <c r="AE1067" t="s">
        <v>2808</v>
      </c>
      <c r="AF1067">
        <v>85671469</v>
      </c>
      <c r="AG1067">
        <v>1298340</v>
      </c>
      <c r="AH1067" t="s">
        <v>38</v>
      </c>
      <c r="AI1067" t="s">
        <v>34</v>
      </c>
    </row>
    <row r="1068" spans="1:35" x14ac:dyDescent="0.3">
      <c r="A1068" s="1">
        <v>45309.183819444443</v>
      </c>
      <c r="B1068">
        <v>5</v>
      </c>
      <c r="C1068">
        <v>1</v>
      </c>
      <c r="D1068" t="s">
        <v>26</v>
      </c>
      <c r="E1068" t="s">
        <v>2809</v>
      </c>
      <c r="F1068" t="s">
        <v>2810</v>
      </c>
      <c r="G1068" t="s">
        <v>131</v>
      </c>
      <c r="H1068" t="s">
        <v>543</v>
      </c>
      <c r="I1068">
        <v>0</v>
      </c>
      <c r="K1068" t="s">
        <v>31</v>
      </c>
      <c r="L1068" t="s">
        <v>32</v>
      </c>
      <c r="M1068" t="s">
        <v>2809</v>
      </c>
      <c r="N1068" t="s">
        <v>2810</v>
      </c>
      <c r="P1068" t="s">
        <v>33</v>
      </c>
      <c r="Q1068" t="s">
        <v>34</v>
      </c>
      <c r="S1068" t="s">
        <v>33</v>
      </c>
      <c r="T1068" t="s">
        <v>34</v>
      </c>
      <c r="V1068" t="s">
        <v>33</v>
      </c>
      <c r="W1068" t="s">
        <v>34</v>
      </c>
      <c r="Y1068" t="s">
        <v>33</v>
      </c>
      <c r="Z1068" t="s">
        <v>34</v>
      </c>
      <c r="AA1068" t="s">
        <v>35</v>
      </c>
      <c r="AB1068" t="s">
        <v>36</v>
      </c>
      <c r="AC1068">
        <v>22988368</v>
      </c>
      <c r="AD1068" t="s">
        <v>37</v>
      </c>
      <c r="AE1068" t="s">
        <v>2810</v>
      </c>
      <c r="AF1068">
        <v>85671469</v>
      </c>
      <c r="AG1068">
        <v>1298341</v>
      </c>
      <c r="AH1068" t="s">
        <v>38</v>
      </c>
      <c r="AI1068" t="s">
        <v>34</v>
      </c>
    </row>
    <row r="1069" spans="1:35" x14ac:dyDescent="0.3">
      <c r="A1069" s="1">
        <v>45309.184340277781</v>
      </c>
      <c r="B1069">
        <v>8</v>
      </c>
      <c r="C1069">
        <v>1</v>
      </c>
      <c r="D1069" t="s">
        <v>26</v>
      </c>
      <c r="E1069" t="s">
        <v>2811</v>
      </c>
      <c r="F1069" t="s">
        <v>2812</v>
      </c>
      <c r="G1069" t="s">
        <v>50</v>
      </c>
      <c r="H1069" t="s">
        <v>330</v>
      </c>
      <c r="I1069">
        <v>0</v>
      </c>
      <c r="K1069" t="s">
        <v>31</v>
      </c>
      <c r="L1069" t="s">
        <v>32</v>
      </c>
      <c r="M1069" t="s">
        <v>2811</v>
      </c>
      <c r="N1069" t="s">
        <v>2812</v>
      </c>
      <c r="P1069" t="s">
        <v>33</v>
      </c>
      <c r="Q1069" t="s">
        <v>34</v>
      </c>
      <c r="S1069" t="s">
        <v>33</v>
      </c>
      <c r="T1069" t="s">
        <v>34</v>
      </c>
      <c r="V1069" t="s">
        <v>33</v>
      </c>
      <c r="W1069" t="s">
        <v>34</v>
      </c>
      <c r="Y1069" t="s">
        <v>33</v>
      </c>
      <c r="Z1069" t="s">
        <v>34</v>
      </c>
      <c r="AA1069" t="s">
        <v>35</v>
      </c>
      <c r="AB1069" t="s">
        <v>36</v>
      </c>
      <c r="AC1069">
        <v>22988782</v>
      </c>
      <c r="AD1069" t="s">
        <v>37</v>
      </c>
      <c r="AE1069" t="s">
        <v>2812</v>
      </c>
      <c r="AF1069">
        <v>85671469</v>
      </c>
      <c r="AG1069">
        <v>1298342</v>
      </c>
      <c r="AH1069" t="s">
        <v>506</v>
      </c>
      <c r="AI1069" t="s">
        <v>34</v>
      </c>
    </row>
    <row r="1070" spans="1:35" x14ac:dyDescent="0.3">
      <c r="A1070" s="1">
        <v>45309.18953703704</v>
      </c>
      <c r="B1070">
        <v>5</v>
      </c>
      <c r="C1070">
        <v>1</v>
      </c>
      <c r="D1070" t="s">
        <v>26</v>
      </c>
      <c r="E1070" t="s">
        <v>2813</v>
      </c>
      <c r="F1070" t="s">
        <v>2814</v>
      </c>
      <c r="G1070" t="s">
        <v>73</v>
      </c>
      <c r="H1070" t="s">
        <v>386</v>
      </c>
      <c r="I1070">
        <v>0</v>
      </c>
      <c r="J1070" t="s">
        <v>387</v>
      </c>
      <c r="K1070" t="s">
        <v>31</v>
      </c>
      <c r="L1070" t="s">
        <v>44</v>
      </c>
      <c r="M1070" t="s">
        <v>2813</v>
      </c>
      <c r="N1070" t="s">
        <v>2814</v>
      </c>
      <c r="P1070" t="s">
        <v>33</v>
      </c>
      <c r="Q1070" t="s">
        <v>34</v>
      </c>
      <c r="S1070" t="s">
        <v>33</v>
      </c>
      <c r="T1070" t="s">
        <v>34</v>
      </c>
      <c r="V1070" t="s">
        <v>33</v>
      </c>
      <c r="W1070" t="s">
        <v>34</v>
      </c>
      <c r="Y1070" t="s">
        <v>33</v>
      </c>
      <c r="Z1070" t="s">
        <v>34</v>
      </c>
      <c r="AA1070" t="s">
        <v>137</v>
      </c>
      <c r="AB1070" t="s">
        <v>36</v>
      </c>
      <c r="AC1070">
        <v>22992895</v>
      </c>
      <c r="AD1070" t="s">
        <v>138</v>
      </c>
      <c r="AE1070" t="s">
        <v>2814</v>
      </c>
      <c r="AF1070">
        <v>85671469</v>
      </c>
      <c r="AG1070">
        <v>1298343</v>
      </c>
      <c r="AH1070" t="s">
        <v>2468</v>
      </c>
      <c r="AI1070" t="s">
        <v>34</v>
      </c>
    </row>
    <row r="1071" spans="1:35" x14ac:dyDescent="0.3">
      <c r="A1071" s="1">
        <v>45309.19122685185</v>
      </c>
      <c r="B1071">
        <v>6</v>
      </c>
      <c r="C1071">
        <v>1</v>
      </c>
      <c r="D1071" t="s">
        <v>26</v>
      </c>
      <c r="E1071" t="s">
        <v>2815</v>
      </c>
      <c r="F1071" t="s">
        <v>2816</v>
      </c>
      <c r="G1071" t="s">
        <v>29</v>
      </c>
      <c r="H1071" t="s">
        <v>528</v>
      </c>
      <c r="I1071">
        <v>0</v>
      </c>
      <c r="K1071" t="s">
        <v>31</v>
      </c>
      <c r="L1071" t="s">
        <v>32</v>
      </c>
      <c r="M1071" t="s">
        <v>2815</v>
      </c>
      <c r="N1071" t="s">
        <v>2816</v>
      </c>
      <c r="P1071" t="s">
        <v>33</v>
      </c>
      <c r="Q1071" t="s">
        <v>34</v>
      </c>
      <c r="S1071" t="s">
        <v>33</v>
      </c>
      <c r="T1071" t="s">
        <v>34</v>
      </c>
      <c r="V1071" t="s">
        <v>33</v>
      </c>
      <c r="W1071" t="s">
        <v>34</v>
      </c>
      <c r="Y1071" t="s">
        <v>33</v>
      </c>
      <c r="Z1071" t="s">
        <v>34</v>
      </c>
      <c r="AA1071" t="s">
        <v>35</v>
      </c>
      <c r="AB1071" t="s">
        <v>36</v>
      </c>
      <c r="AC1071">
        <v>23003102</v>
      </c>
      <c r="AD1071" t="s">
        <v>37</v>
      </c>
      <c r="AE1071" t="s">
        <v>2816</v>
      </c>
      <c r="AF1071">
        <v>85671469</v>
      </c>
      <c r="AG1071">
        <v>1298344</v>
      </c>
      <c r="AH1071" t="s">
        <v>38</v>
      </c>
      <c r="AI1071" t="s">
        <v>34</v>
      </c>
    </row>
    <row r="1072" spans="1:35" x14ac:dyDescent="0.3">
      <c r="A1072" s="1">
        <v>45309.193611111114</v>
      </c>
      <c r="B1072">
        <v>8</v>
      </c>
      <c r="C1072">
        <v>1</v>
      </c>
      <c r="D1072" t="s">
        <v>26</v>
      </c>
      <c r="E1072" t="s">
        <v>2817</v>
      </c>
      <c r="F1072" t="s">
        <v>2818</v>
      </c>
      <c r="G1072" t="s">
        <v>131</v>
      </c>
      <c r="H1072" t="s">
        <v>406</v>
      </c>
      <c r="I1072">
        <v>0</v>
      </c>
      <c r="K1072" t="s">
        <v>31</v>
      </c>
      <c r="L1072" t="s">
        <v>32</v>
      </c>
      <c r="M1072" t="s">
        <v>2817</v>
      </c>
      <c r="N1072" t="s">
        <v>2818</v>
      </c>
      <c r="P1072" t="s">
        <v>33</v>
      </c>
      <c r="Q1072" t="s">
        <v>34</v>
      </c>
      <c r="S1072" t="s">
        <v>33</v>
      </c>
      <c r="T1072" t="s">
        <v>34</v>
      </c>
      <c r="V1072" t="s">
        <v>33</v>
      </c>
      <c r="W1072" t="s">
        <v>34</v>
      </c>
      <c r="Y1072" t="s">
        <v>33</v>
      </c>
      <c r="Z1072" t="s">
        <v>34</v>
      </c>
      <c r="AA1072" t="s">
        <v>35</v>
      </c>
      <c r="AB1072" t="s">
        <v>36</v>
      </c>
      <c r="AC1072">
        <v>22996060</v>
      </c>
      <c r="AD1072" t="s">
        <v>37</v>
      </c>
      <c r="AE1072" t="s">
        <v>2818</v>
      </c>
      <c r="AF1072">
        <v>85671469</v>
      </c>
      <c r="AG1072">
        <v>1298345</v>
      </c>
      <c r="AH1072" t="s">
        <v>38</v>
      </c>
      <c r="AI1072" t="s">
        <v>34</v>
      </c>
    </row>
    <row r="1073" spans="1:35" x14ac:dyDescent="0.3">
      <c r="A1073" s="1">
        <v>45309.19494212963</v>
      </c>
      <c r="B1073">
        <v>7</v>
      </c>
      <c r="C1073">
        <v>1</v>
      </c>
      <c r="D1073" t="s">
        <v>26</v>
      </c>
      <c r="E1073" t="s">
        <v>2819</v>
      </c>
      <c r="F1073" t="s">
        <v>2820</v>
      </c>
      <c r="G1073" t="s">
        <v>142</v>
      </c>
      <c r="H1073" t="s">
        <v>382</v>
      </c>
      <c r="I1073">
        <v>0</v>
      </c>
      <c r="K1073" t="s">
        <v>31</v>
      </c>
      <c r="L1073" t="s">
        <v>32</v>
      </c>
      <c r="M1073" t="s">
        <v>2819</v>
      </c>
      <c r="N1073" t="s">
        <v>2820</v>
      </c>
      <c r="P1073" t="s">
        <v>33</v>
      </c>
      <c r="Q1073" t="s">
        <v>34</v>
      </c>
      <c r="S1073" t="s">
        <v>33</v>
      </c>
      <c r="T1073" t="s">
        <v>34</v>
      </c>
      <c r="V1073" t="s">
        <v>33</v>
      </c>
      <c r="W1073" t="s">
        <v>34</v>
      </c>
      <c r="Y1073" t="s">
        <v>33</v>
      </c>
      <c r="Z1073" t="s">
        <v>34</v>
      </c>
      <c r="AA1073" t="s">
        <v>35</v>
      </c>
      <c r="AB1073" t="s">
        <v>36</v>
      </c>
      <c r="AC1073">
        <v>22996984</v>
      </c>
      <c r="AD1073" t="s">
        <v>37</v>
      </c>
      <c r="AE1073" t="s">
        <v>2820</v>
      </c>
      <c r="AF1073">
        <v>85671469</v>
      </c>
      <c r="AG1073">
        <v>1298346</v>
      </c>
      <c r="AH1073" t="s">
        <v>279</v>
      </c>
      <c r="AI1073" t="s">
        <v>34</v>
      </c>
    </row>
    <row r="1074" spans="1:35" x14ac:dyDescent="0.3">
      <c r="A1074" s="1">
        <v>45309.199143518519</v>
      </c>
      <c r="B1074">
        <v>5</v>
      </c>
      <c r="C1074">
        <v>1</v>
      </c>
      <c r="D1074" t="s">
        <v>26</v>
      </c>
      <c r="E1074" t="s">
        <v>2821</v>
      </c>
      <c r="F1074" t="s">
        <v>2822</v>
      </c>
      <c r="G1074" t="s">
        <v>131</v>
      </c>
      <c r="H1074" t="s">
        <v>1237</v>
      </c>
      <c r="I1074">
        <v>0</v>
      </c>
      <c r="J1074" t="s">
        <v>1238</v>
      </c>
      <c r="K1074" t="s">
        <v>31</v>
      </c>
      <c r="L1074" t="s">
        <v>32</v>
      </c>
      <c r="M1074" t="s">
        <v>2821</v>
      </c>
      <c r="N1074" t="s">
        <v>2822</v>
      </c>
      <c r="P1074" t="s">
        <v>33</v>
      </c>
      <c r="Q1074" t="s">
        <v>34</v>
      </c>
      <c r="S1074" t="s">
        <v>33</v>
      </c>
      <c r="T1074" t="s">
        <v>34</v>
      </c>
      <c r="V1074" t="s">
        <v>33</v>
      </c>
      <c r="W1074" t="s">
        <v>34</v>
      </c>
      <c r="Y1074" t="s">
        <v>33</v>
      </c>
      <c r="Z1074" t="s">
        <v>34</v>
      </c>
      <c r="AA1074" t="s">
        <v>35</v>
      </c>
      <c r="AB1074" t="s">
        <v>36</v>
      </c>
      <c r="AC1074">
        <v>23008441</v>
      </c>
      <c r="AD1074" t="s">
        <v>37</v>
      </c>
      <c r="AE1074" t="s">
        <v>2822</v>
      </c>
      <c r="AF1074">
        <v>85671469</v>
      </c>
      <c r="AG1074">
        <v>1298347</v>
      </c>
      <c r="AH1074" t="s">
        <v>38</v>
      </c>
      <c r="AI1074" t="s">
        <v>34</v>
      </c>
    </row>
    <row r="1075" spans="1:35" x14ac:dyDescent="0.3">
      <c r="A1075" s="1">
        <v>45309.199826388889</v>
      </c>
      <c r="B1075">
        <v>6</v>
      </c>
      <c r="C1075">
        <v>1</v>
      </c>
      <c r="D1075" t="s">
        <v>26</v>
      </c>
      <c r="E1075" t="s">
        <v>2823</v>
      </c>
      <c r="F1075" t="s">
        <v>2824</v>
      </c>
      <c r="G1075" t="s">
        <v>29</v>
      </c>
      <c r="H1075" t="s">
        <v>1874</v>
      </c>
      <c r="I1075">
        <v>0</v>
      </c>
      <c r="K1075" t="s">
        <v>31</v>
      </c>
      <c r="L1075" t="s">
        <v>32</v>
      </c>
      <c r="M1075" t="s">
        <v>2823</v>
      </c>
      <c r="N1075" t="s">
        <v>2824</v>
      </c>
      <c r="P1075" t="s">
        <v>33</v>
      </c>
      <c r="Q1075" t="s">
        <v>34</v>
      </c>
      <c r="S1075" t="s">
        <v>33</v>
      </c>
      <c r="T1075" t="s">
        <v>34</v>
      </c>
      <c r="V1075" t="s">
        <v>33</v>
      </c>
      <c r="W1075" t="s">
        <v>34</v>
      </c>
      <c r="Y1075" t="s">
        <v>33</v>
      </c>
      <c r="Z1075" t="s">
        <v>34</v>
      </c>
      <c r="AA1075" t="s">
        <v>35</v>
      </c>
      <c r="AB1075" t="s">
        <v>36</v>
      </c>
      <c r="AC1075">
        <v>23008942</v>
      </c>
      <c r="AD1075" t="s">
        <v>37</v>
      </c>
      <c r="AE1075" t="s">
        <v>2824</v>
      </c>
      <c r="AF1075">
        <v>85671469</v>
      </c>
      <c r="AG1075">
        <v>1298348</v>
      </c>
      <c r="AH1075" t="s">
        <v>38</v>
      </c>
      <c r="AI1075" t="s">
        <v>34</v>
      </c>
    </row>
    <row r="1076" spans="1:35" x14ac:dyDescent="0.3">
      <c r="A1076" s="1">
        <v>45309.200150462966</v>
      </c>
      <c r="B1076">
        <v>8</v>
      </c>
      <c r="C1076">
        <v>1</v>
      </c>
      <c r="D1076" t="s">
        <v>26</v>
      </c>
      <c r="E1076" t="s">
        <v>2825</v>
      </c>
      <c r="F1076" t="s">
        <v>2826</v>
      </c>
      <c r="G1076" t="s">
        <v>131</v>
      </c>
      <c r="H1076" t="s">
        <v>537</v>
      </c>
      <c r="I1076">
        <v>0</v>
      </c>
      <c r="K1076" t="s">
        <v>31</v>
      </c>
      <c r="L1076" t="s">
        <v>32</v>
      </c>
      <c r="M1076" t="s">
        <v>2825</v>
      </c>
      <c r="N1076" t="s">
        <v>2826</v>
      </c>
      <c r="P1076" t="s">
        <v>33</v>
      </c>
      <c r="Q1076" t="s">
        <v>34</v>
      </c>
      <c r="S1076" t="s">
        <v>33</v>
      </c>
      <c r="T1076" t="s">
        <v>34</v>
      </c>
      <c r="V1076" t="s">
        <v>33</v>
      </c>
      <c r="W1076" t="s">
        <v>34</v>
      </c>
      <c r="Y1076" t="s">
        <v>33</v>
      </c>
      <c r="Z1076" t="s">
        <v>34</v>
      </c>
      <c r="AA1076" t="s">
        <v>35</v>
      </c>
      <c r="AB1076" t="s">
        <v>36</v>
      </c>
      <c r="AC1076">
        <v>23010182</v>
      </c>
      <c r="AD1076" t="s">
        <v>37</v>
      </c>
      <c r="AE1076" t="s">
        <v>2826</v>
      </c>
      <c r="AF1076">
        <v>85671469</v>
      </c>
      <c r="AG1076">
        <v>1298349</v>
      </c>
      <c r="AH1076" t="s">
        <v>38</v>
      </c>
      <c r="AI1076" t="s">
        <v>34</v>
      </c>
    </row>
    <row r="1077" spans="1:35" x14ac:dyDescent="0.3">
      <c r="A1077" s="1">
        <v>45309.203298611108</v>
      </c>
      <c r="B1077">
        <v>8</v>
      </c>
      <c r="C1077">
        <v>1</v>
      </c>
      <c r="D1077" t="s">
        <v>26</v>
      </c>
      <c r="E1077" t="s">
        <v>2827</v>
      </c>
      <c r="F1077" t="s">
        <v>2828</v>
      </c>
      <c r="G1077" t="s">
        <v>90</v>
      </c>
      <c r="H1077" t="s">
        <v>524</v>
      </c>
      <c r="I1077">
        <v>0</v>
      </c>
      <c r="K1077" t="s">
        <v>31</v>
      </c>
      <c r="L1077" t="s">
        <v>32</v>
      </c>
      <c r="M1077" t="s">
        <v>2827</v>
      </c>
      <c r="N1077" t="s">
        <v>2828</v>
      </c>
      <c r="P1077" t="s">
        <v>33</v>
      </c>
      <c r="Q1077" t="s">
        <v>34</v>
      </c>
      <c r="S1077" t="s">
        <v>33</v>
      </c>
      <c r="T1077" t="s">
        <v>34</v>
      </c>
      <c r="V1077" t="s">
        <v>33</v>
      </c>
      <c r="W1077" t="s">
        <v>34</v>
      </c>
      <c r="Y1077" t="s">
        <v>33</v>
      </c>
      <c r="Z1077" t="s">
        <v>34</v>
      </c>
      <c r="AA1077" t="s">
        <v>92</v>
      </c>
      <c r="AB1077" t="s">
        <v>36</v>
      </c>
      <c r="AC1077">
        <v>48149808</v>
      </c>
      <c r="AD1077" t="s">
        <v>93</v>
      </c>
      <c r="AE1077" t="s">
        <v>2828</v>
      </c>
      <c r="AF1077">
        <v>9978044714</v>
      </c>
      <c r="AG1077">
        <v>1298350</v>
      </c>
      <c r="AH1077" t="s">
        <v>1115</v>
      </c>
      <c r="AI1077" t="s">
        <v>34</v>
      </c>
    </row>
    <row r="1078" spans="1:35" x14ac:dyDescent="0.3">
      <c r="A1078" s="1">
        <v>45309.203356481485</v>
      </c>
      <c r="B1078">
        <v>5</v>
      </c>
      <c r="C1078">
        <v>1</v>
      </c>
      <c r="D1078" t="s">
        <v>26</v>
      </c>
      <c r="E1078" t="s">
        <v>2829</v>
      </c>
      <c r="F1078" t="s">
        <v>2830</v>
      </c>
      <c r="G1078" t="s">
        <v>50</v>
      </c>
      <c r="H1078" t="s">
        <v>339</v>
      </c>
      <c r="I1078">
        <v>0</v>
      </c>
      <c r="K1078" t="s">
        <v>31</v>
      </c>
      <c r="L1078" t="s">
        <v>32</v>
      </c>
      <c r="M1078" t="s">
        <v>2829</v>
      </c>
      <c r="N1078" t="s">
        <v>2830</v>
      </c>
      <c r="P1078" t="s">
        <v>33</v>
      </c>
      <c r="Q1078" t="s">
        <v>34</v>
      </c>
      <c r="S1078" t="s">
        <v>33</v>
      </c>
      <c r="T1078" t="s">
        <v>34</v>
      </c>
      <c r="V1078" t="s">
        <v>33</v>
      </c>
      <c r="W1078" t="s">
        <v>34</v>
      </c>
      <c r="Y1078" t="s">
        <v>33</v>
      </c>
      <c r="Z1078" t="s">
        <v>34</v>
      </c>
      <c r="AA1078" t="s">
        <v>35</v>
      </c>
      <c r="AB1078" t="s">
        <v>36</v>
      </c>
      <c r="AC1078">
        <v>23012150</v>
      </c>
      <c r="AD1078" t="s">
        <v>37</v>
      </c>
      <c r="AE1078" t="s">
        <v>2830</v>
      </c>
      <c r="AF1078">
        <v>85671469</v>
      </c>
      <c r="AG1078">
        <v>1298351</v>
      </c>
      <c r="AH1078" t="s">
        <v>38</v>
      </c>
      <c r="AI1078" t="s">
        <v>34</v>
      </c>
    </row>
    <row r="1079" spans="1:35" x14ac:dyDescent="0.3">
      <c r="A1079" s="1">
        <v>45309.211782407408</v>
      </c>
      <c r="B1079">
        <v>5</v>
      </c>
      <c r="C1079">
        <v>1</v>
      </c>
      <c r="D1079" t="s">
        <v>26</v>
      </c>
      <c r="E1079" t="s">
        <v>2831</v>
      </c>
      <c r="F1079" t="s">
        <v>2832</v>
      </c>
      <c r="G1079" t="s">
        <v>29</v>
      </c>
      <c r="H1079" t="s">
        <v>739</v>
      </c>
      <c r="I1079">
        <v>0</v>
      </c>
      <c r="K1079" t="s">
        <v>31</v>
      </c>
      <c r="L1079" t="s">
        <v>32</v>
      </c>
      <c r="M1079" t="s">
        <v>2831</v>
      </c>
      <c r="N1079" t="s">
        <v>2832</v>
      </c>
      <c r="P1079" t="s">
        <v>33</v>
      </c>
      <c r="Q1079" t="s">
        <v>34</v>
      </c>
      <c r="S1079" t="s">
        <v>33</v>
      </c>
      <c r="T1079" t="s">
        <v>34</v>
      </c>
      <c r="V1079" t="s">
        <v>33</v>
      </c>
      <c r="W1079" t="s">
        <v>34</v>
      </c>
      <c r="Y1079" t="s">
        <v>33</v>
      </c>
      <c r="Z1079" t="s">
        <v>34</v>
      </c>
      <c r="AA1079" t="s">
        <v>35</v>
      </c>
      <c r="AB1079" t="s">
        <v>36</v>
      </c>
      <c r="AC1079">
        <v>23027575</v>
      </c>
      <c r="AD1079" t="s">
        <v>37</v>
      </c>
      <c r="AE1079" t="s">
        <v>2832</v>
      </c>
      <c r="AF1079">
        <v>85671469</v>
      </c>
      <c r="AG1079">
        <v>1298352</v>
      </c>
      <c r="AH1079" t="s">
        <v>38</v>
      </c>
      <c r="AI1079" t="s">
        <v>34</v>
      </c>
    </row>
    <row r="1080" spans="1:35" x14ac:dyDescent="0.3">
      <c r="A1080" s="1">
        <v>45309.215324074074</v>
      </c>
      <c r="B1080">
        <v>8</v>
      </c>
      <c r="C1080">
        <v>1</v>
      </c>
      <c r="D1080" t="s">
        <v>26</v>
      </c>
      <c r="E1080" t="s">
        <v>2833</v>
      </c>
      <c r="F1080" t="s">
        <v>2834</v>
      </c>
      <c r="G1080" t="s">
        <v>50</v>
      </c>
      <c r="H1080" t="s">
        <v>540</v>
      </c>
      <c r="I1080">
        <v>0</v>
      </c>
      <c r="K1080" t="s">
        <v>31</v>
      </c>
      <c r="L1080" t="s">
        <v>32</v>
      </c>
      <c r="M1080" t="s">
        <v>2833</v>
      </c>
      <c r="N1080" t="s">
        <v>2834</v>
      </c>
      <c r="P1080" t="s">
        <v>33</v>
      </c>
      <c r="Q1080" t="s">
        <v>34</v>
      </c>
      <c r="S1080" t="s">
        <v>33</v>
      </c>
      <c r="T1080" t="s">
        <v>34</v>
      </c>
      <c r="V1080" t="s">
        <v>33</v>
      </c>
      <c r="W1080" t="s">
        <v>34</v>
      </c>
      <c r="Y1080" t="s">
        <v>33</v>
      </c>
      <c r="Z1080" t="s">
        <v>34</v>
      </c>
      <c r="AA1080" t="s">
        <v>35</v>
      </c>
      <c r="AB1080" t="s">
        <v>36</v>
      </c>
      <c r="AC1080">
        <v>23030311</v>
      </c>
      <c r="AD1080" t="s">
        <v>37</v>
      </c>
      <c r="AE1080" t="s">
        <v>2834</v>
      </c>
      <c r="AF1080">
        <v>85671469</v>
      </c>
      <c r="AG1080">
        <v>1298353</v>
      </c>
      <c r="AH1080" t="s">
        <v>38</v>
      </c>
      <c r="AI1080" t="s">
        <v>34</v>
      </c>
    </row>
    <row r="1081" spans="1:35" x14ac:dyDescent="0.3">
      <c r="A1081" s="1">
        <v>45309.217557870368</v>
      </c>
      <c r="B1081">
        <v>8</v>
      </c>
      <c r="C1081">
        <v>1</v>
      </c>
      <c r="D1081" t="s">
        <v>26</v>
      </c>
      <c r="E1081" t="s">
        <v>2835</v>
      </c>
      <c r="F1081" t="s">
        <v>2836</v>
      </c>
      <c r="G1081" t="s">
        <v>131</v>
      </c>
      <c r="H1081" t="s">
        <v>553</v>
      </c>
      <c r="I1081">
        <v>0</v>
      </c>
      <c r="K1081" t="s">
        <v>31</v>
      </c>
      <c r="L1081" t="s">
        <v>32</v>
      </c>
      <c r="M1081" t="s">
        <v>2835</v>
      </c>
      <c r="N1081" t="s">
        <v>2836</v>
      </c>
      <c r="P1081" t="s">
        <v>33</v>
      </c>
      <c r="Q1081" t="s">
        <v>34</v>
      </c>
      <c r="S1081" t="s">
        <v>33</v>
      </c>
      <c r="T1081" t="s">
        <v>34</v>
      </c>
      <c r="V1081" t="s">
        <v>33</v>
      </c>
      <c r="W1081" t="s">
        <v>34</v>
      </c>
      <c r="Y1081" t="s">
        <v>33</v>
      </c>
      <c r="Z1081" t="s">
        <v>34</v>
      </c>
      <c r="AA1081" t="s">
        <v>35</v>
      </c>
      <c r="AB1081" t="s">
        <v>36</v>
      </c>
      <c r="AC1081">
        <v>23041629</v>
      </c>
      <c r="AD1081" t="s">
        <v>37</v>
      </c>
      <c r="AE1081" t="s">
        <v>2836</v>
      </c>
      <c r="AF1081">
        <v>85671469</v>
      </c>
      <c r="AG1081">
        <v>1298354</v>
      </c>
      <c r="AH1081" t="s">
        <v>217</v>
      </c>
      <c r="AI1081" t="s">
        <v>34</v>
      </c>
    </row>
    <row r="1082" spans="1:35" x14ac:dyDescent="0.3">
      <c r="A1082" s="1">
        <v>45309.225729166668</v>
      </c>
      <c r="B1082">
        <v>5</v>
      </c>
      <c r="C1082">
        <v>1</v>
      </c>
      <c r="D1082" t="s">
        <v>26</v>
      </c>
      <c r="E1082" t="s">
        <v>2837</v>
      </c>
      <c r="F1082" t="s">
        <v>2838</v>
      </c>
      <c r="G1082" t="s">
        <v>50</v>
      </c>
      <c r="H1082" t="s">
        <v>556</v>
      </c>
      <c r="I1082">
        <v>0</v>
      </c>
      <c r="K1082" t="s">
        <v>31</v>
      </c>
      <c r="L1082" t="s">
        <v>32</v>
      </c>
      <c r="M1082" t="s">
        <v>2837</v>
      </c>
      <c r="N1082" t="s">
        <v>2838</v>
      </c>
      <c r="P1082" t="s">
        <v>33</v>
      </c>
      <c r="Q1082" t="s">
        <v>34</v>
      </c>
      <c r="S1082" t="s">
        <v>33</v>
      </c>
      <c r="T1082" t="s">
        <v>34</v>
      </c>
      <c r="V1082" t="s">
        <v>33</v>
      </c>
      <c r="W1082" t="s">
        <v>34</v>
      </c>
      <c r="Y1082" t="s">
        <v>33</v>
      </c>
      <c r="Z1082" t="s">
        <v>34</v>
      </c>
      <c r="AA1082" t="s">
        <v>35</v>
      </c>
      <c r="AB1082" t="s">
        <v>36</v>
      </c>
      <c r="AC1082">
        <v>23038431</v>
      </c>
      <c r="AD1082" t="s">
        <v>37</v>
      </c>
      <c r="AE1082" t="s">
        <v>2838</v>
      </c>
      <c r="AF1082">
        <v>85671469</v>
      </c>
      <c r="AG1082">
        <v>1298355</v>
      </c>
      <c r="AH1082" t="s">
        <v>38</v>
      </c>
      <c r="AI1082" t="s">
        <v>34</v>
      </c>
    </row>
    <row r="1083" spans="1:35" x14ac:dyDescent="0.3">
      <c r="A1083" s="1">
        <v>45309.226736111108</v>
      </c>
      <c r="B1083">
        <v>6</v>
      </c>
      <c r="C1083">
        <v>1</v>
      </c>
      <c r="D1083" t="s">
        <v>26</v>
      </c>
      <c r="E1083" t="s">
        <v>2839</v>
      </c>
      <c r="F1083" t="s">
        <v>2840</v>
      </c>
      <c r="G1083" t="s">
        <v>50</v>
      </c>
      <c r="H1083" t="s">
        <v>565</v>
      </c>
      <c r="I1083">
        <v>0</v>
      </c>
      <c r="K1083" t="s">
        <v>31</v>
      </c>
      <c r="L1083" t="s">
        <v>32</v>
      </c>
      <c r="M1083" t="s">
        <v>2839</v>
      </c>
      <c r="N1083" t="s">
        <v>2840</v>
      </c>
      <c r="P1083" t="s">
        <v>33</v>
      </c>
      <c r="Q1083" t="s">
        <v>34</v>
      </c>
      <c r="S1083" t="s">
        <v>33</v>
      </c>
      <c r="T1083" t="s">
        <v>34</v>
      </c>
      <c r="V1083" t="s">
        <v>33</v>
      </c>
      <c r="W1083" t="s">
        <v>34</v>
      </c>
      <c r="Y1083" t="s">
        <v>33</v>
      </c>
      <c r="Z1083" t="s">
        <v>34</v>
      </c>
      <c r="AA1083" t="s">
        <v>35</v>
      </c>
      <c r="AB1083" t="s">
        <v>36</v>
      </c>
      <c r="AC1083">
        <v>23039250</v>
      </c>
      <c r="AD1083" t="s">
        <v>37</v>
      </c>
      <c r="AE1083" t="s">
        <v>2840</v>
      </c>
      <c r="AF1083">
        <v>85671469</v>
      </c>
      <c r="AG1083">
        <v>1298356</v>
      </c>
      <c r="AH1083" t="s">
        <v>493</v>
      </c>
      <c r="AI1083" t="s">
        <v>34</v>
      </c>
    </row>
    <row r="1084" spans="1:35" x14ac:dyDescent="0.3">
      <c r="A1084" s="1">
        <v>45309.22928240741</v>
      </c>
      <c r="B1084">
        <v>8</v>
      </c>
      <c r="C1084">
        <v>1</v>
      </c>
      <c r="D1084" t="s">
        <v>26</v>
      </c>
      <c r="E1084" t="s">
        <v>2841</v>
      </c>
      <c r="F1084" t="s">
        <v>2842</v>
      </c>
      <c r="G1084" t="s">
        <v>90</v>
      </c>
      <c r="H1084" t="s">
        <v>578</v>
      </c>
      <c r="I1084">
        <v>0</v>
      </c>
      <c r="K1084" t="s">
        <v>31</v>
      </c>
      <c r="L1084" t="s">
        <v>32</v>
      </c>
      <c r="M1084" t="s">
        <v>2841</v>
      </c>
      <c r="N1084" t="s">
        <v>2842</v>
      </c>
      <c r="P1084" t="s">
        <v>33</v>
      </c>
      <c r="Q1084" t="s">
        <v>34</v>
      </c>
      <c r="S1084" t="s">
        <v>33</v>
      </c>
      <c r="T1084" t="s">
        <v>34</v>
      </c>
      <c r="V1084" t="s">
        <v>33</v>
      </c>
      <c r="W1084" t="s">
        <v>34</v>
      </c>
      <c r="Y1084" t="s">
        <v>33</v>
      </c>
      <c r="Z1084" t="s">
        <v>34</v>
      </c>
      <c r="AA1084" t="s">
        <v>92</v>
      </c>
      <c r="AB1084" t="s">
        <v>36</v>
      </c>
      <c r="AC1084">
        <v>69563333</v>
      </c>
      <c r="AD1084" t="s">
        <v>93</v>
      </c>
      <c r="AE1084" t="s">
        <v>2842</v>
      </c>
      <c r="AF1084">
        <v>9978044714</v>
      </c>
      <c r="AG1084">
        <v>1298357</v>
      </c>
      <c r="AH1084" t="s">
        <v>427</v>
      </c>
      <c r="AI1084" t="s">
        <v>34</v>
      </c>
    </row>
    <row r="1085" spans="1:35" x14ac:dyDescent="0.3">
      <c r="A1085" s="1">
        <v>45309.229907407411</v>
      </c>
      <c r="B1085">
        <v>5</v>
      </c>
      <c r="C1085">
        <v>1</v>
      </c>
      <c r="D1085" t="s">
        <v>26</v>
      </c>
      <c r="E1085" t="s">
        <v>2843</v>
      </c>
      <c r="F1085" t="s">
        <v>2844</v>
      </c>
      <c r="G1085" t="s">
        <v>29</v>
      </c>
      <c r="H1085" t="s">
        <v>534</v>
      </c>
      <c r="I1085">
        <v>0</v>
      </c>
      <c r="K1085" t="s">
        <v>31</v>
      </c>
      <c r="L1085" t="s">
        <v>32</v>
      </c>
      <c r="M1085" t="s">
        <v>2843</v>
      </c>
      <c r="N1085" t="s">
        <v>2844</v>
      </c>
      <c r="P1085" t="s">
        <v>33</v>
      </c>
      <c r="Q1085" t="s">
        <v>34</v>
      </c>
      <c r="S1085" t="s">
        <v>33</v>
      </c>
      <c r="T1085" t="s">
        <v>34</v>
      </c>
      <c r="V1085" t="s">
        <v>33</v>
      </c>
      <c r="W1085" t="s">
        <v>34</v>
      </c>
      <c r="Y1085" t="s">
        <v>33</v>
      </c>
      <c r="Z1085" t="s">
        <v>34</v>
      </c>
      <c r="AA1085" t="s">
        <v>35</v>
      </c>
      <c r="AB1085" t="s">
        <v>36</v>
      </c>
      <c r="AC1085">
        <v>23052025</v>
      </c>
      <c r="AD1085" t="s">
        <v>37</v>
      </c>
      <c r="AE1085" t="s">
        <v>2844</v>
      </c>
      <c r="AF1085">
        <v>85671469</v>
      </c>
      <c r="AG1085">
        <v>1298358</v>
      </c>
      <c r="AH1085" t="s">
        <v>38</v>
      </c>
      <c r="AI1085" t="s">
        <v>34</v>
      </c>
    </row>
    <row r="1086" spans="1:35" x14ac:dyDescent="0.3">
      <c r="A1086" s="1">
        <v>45309.230150462965</v>
      </c>
      <c r="B1086">
        <v>6</v>
      </c>
      <c r="C1086">
        <v>1</v>
      </c>
      <c r="D1086" t="s">
        <v>26</v>
      </c>
      <c r="E1086" t="s">
        <v>2845</v>
      </c>
      <c r="F1086" t="s">
        <v>2846</v>
      </c>
      <c r="G1086" t="s">
        <v>131</v>
      </c>
      <c r="H1086" t="s">
        <v>562</v>
      </c>
      <c r="I1086">
        <v>0</v>
      </c>
      <c r="K1086" t="s">
        <v>31</v>
      </c>
      <c r="L1086" t="s">
        <v>32</v>
      </c>
      <c r="M1086" t="s">
        <v>2845</v>
      </c>
      <c r="N1086" t="s">
        <v>2846</v>
      </c>
      <c r="P1086" t="s">
        <v>33</v>
      </c>
      <c r="Q1086" t="s">
        <v>34</v>
      </c>
      <c r="S1086" t="s">
        <v>33</v>
      </c>
      <c r="T1086" t="s">
        <v>34</v>
      </c>
      <c r="V1086" t="s">
        <v>33</v>
      </c>
      <c r="W1086" t="s">
        <v>34</v>
      </c>
      <c r="Y1086" t="s">
        <v>33</v>
      </c>
      <c r="Z1086" t="s">
        <v>34</v>
      </c>
      <c r="AA1086" t="s">
        <v>35</v>
      </c>
      <c r="AB1086" t="s">
        <v>36</v>
      </c>
      <c r="AC1086">
        <v>23052256</v>
      </c>
      <c r="AD1086" t="s">
        <v>37</v>
      </c>
      <c r="AE1086" t="s">
        <v>2846</v>
      </c>
      <c r="AF1086">
        <v>85671469</v>
      </c>
      <c r="AG1086">
        <v>1298359</v>
      </c>
      <c r="AH1086" t="s">
        <v>38</v>
      </c>
      <c r="AI1086" t="s">
        <v>34</v>
      </c>
    </row>
    <row r="1087" spans="1:35" x14ac:dyDescent="0.3">
      <c r="A1087" s="1">
        <v>45309.233032407406</v>
      </c>
      <c r="B1087">
        <v>8</v>
      </c>
      <c r="C1087">
        <v>1</v>
      </c>
      <c r="D1087" t="s">
        <v>26</v>
      </c>
      <c r="E1087" t="s">
        <v>2847</v>
      </c>
      <c r="F1087" t="s">
        <v>2848</v>
      </c>
      <c r="G1087" t="s">
        <v>142</v>
      </c>
      <c r="H1087" t="s">
        <v>569</v>
      </c>
      <c r="I1087">
        <v>0</v>
      </c>
      <c r="K1087" t="s">
        <v>31</v>
      </c>
      <c r="L1087" t="s">
        <v>32</v>
      </c>
      <c r="M1087" t="s">
        <v>2847</v>
      </c>
      <c r="N1087" t="s">
        <v>2848</v>
      </c>
      <c r="P1087" t="s">
        <v>33</v>
      </c>
      <c r="Q1087" t="s">
        <v>34</v>
      </c>
      <c r="S1087" t="s">
        <v>33</v>
      </c>
      <c r="T1087" t="s">
        <v>34</v>
      </c>
      <c r="V1087" t="s">
        <v>33</v>
      </c>
      <c r="W1087" t="s">
        <v>34</v>
      </c>
      <c r="Y1087" t="s">
        <v>33</v>
      </c>
      <c r="Z1087" t="s">
        <v>34</v>
      </c>
      <c r="AA1087" t="s">
        <v>35</v>
      </c>
      <c r="AB1087" t="s">
        <v>36</v>
      </c>
      <c r="AC1087">
        <v>23054771</v>
      </c>
      <c r="AD1087" t="s">
        <v>37</v>
      </c>
      <c r="AE1087" t="s">
        <v>2848</v>
      </c>
      <c r="AF1087">
        <v>85671469</v>
      </c>
      <c r="AG1087">
        <v>1298360</v>
      </c>
      <c r="AH1087" t="s">
        <v>38</v>
      </c>
      <c r="AI1087" t="s">
        <v>34</v>
      </c>
    </row>
    <row r="1088" spans="1:35" x14ac:dyDescent="0.3">
      <c r="A1088" s="1">
        <v>45309.233344907407</v>
      </c>
      <c r="B1088">
        <v>5</v>
      </c>
      <c r="C1088">
        <v>1</v>
      </c>
      <c r="D1088" t="s">
        <v>26</v>
      </c>
      <c r="E1088" t="s">
        <v>2849</v>
      </c>
      <c r="F1088" t="s">
        <v>2850</v>
      </c>
      <c r="G1088" t="s">
        <v>131</v>
      </c>
      <c r="H1088" t="s">
        <v>492</v>
      </c>
      <c r="I1088">
        <v>0</v>
      </c>
      <c r="K1088" t="s">
        <v>31</v>
      </c>
      <c r="L1088" t="s">
        <v>32</v>
      </c>
      <c r="M1088" t="s">
        <v>2849</v>
      </c>
      <c r="N1088" t="s">
        <v>2850</v>
      </c>
      <c r="P1088" t="s">
        <v>33</v>
      </c>
      <c r="Q1088" t="s">
        <v>34</v>
      </c>
      <c r="S1088" t="s">
        <v>33</v>
      </c>
      <c r="T1088" t="s">
        <v>34</v>
      </c>
      <c r="V1088" t="s">
        <v>33</v>
      </c>
      <c r="W1088" t="s">
        <v>34</v>
      </c>
      <c r="Y1088" t="s">
        <v>33</v>
      </c>
      <c r="Z1088" t="s">
        <v>34</v>
      </c>
      <c r="AA1088" t="s">
        <v>35</v>
      </c>
      <c r="AB1088" t="s">
        <v>36</v>
      </c>
      <c r="AC1088">
        <v>23062935</v>
      </c>
      <c r="AD1088" t="s">
        <v>37</v>
      </c>
      <c r="AE1088" t="s">
        <v>2850</v>
      </c>
      <c r="AF1088">
        <v>85671469</v>
      </c>
      <c r="AG1088">
        <v>1298361</v>
      </c>
      <c r="AH1088" t="s">
        <v>373</v>
      </c>
      <c r="AI1088" t="s">
        <v>34</v>
      </c>
    </row>
    <row r="1089" spans="1:35" x14ac:dyDescent="0.3">
      <c r="A1089" s="1">
        <v>45309.235231481478</v>
      </c>
      <c r="B1089">
        <v>8</v>
      </c>
      <c r="C1089">
        <v>1</v>
      </c>
      <c r="D1089" t="s">
        <v>26</v>
      </c>
      <c r="E1089" t="s">
        <v>2851</v>
      </c>
      <c r="F1089" t="s">
        <v>2852</v>
      </c>
      <c r="G1089" t="s">
        <v>50</v>
      </c>
      <c r="H1089" t="s">
        <v>1146</v>
      </c>
      <c r="I1089">
        <v>0</v>
      </c>
      <c r="K1089" t="s">
        <v>31</v>
      </c>
      <c r="L1089" t="s">
        <v>32</v>
      </c>
      <c r="M1089" t="s">
        <v>2851</v>
      </c>
      <c r="N1089" t="s">
        <v>2852</v>
      </c>
      <c r="P1089" t="s">
        <v>33</v>
      </c>
      <c r="Q1089" t="s">
        <v>34</v>
      </c>
      <c r="S1089" t="s">
        <v>33</v>
      </c>
      <c r="T1089" t="s">
        <v>34</v>
      </c>
      <c r="V1089" t="s">
        <v>33</v>
      </c>
      <c r="W1089" t="s">
        <v>34</v>
      </c>
      <c r="Y1089" t="s">
        <v>33</v>
      </c>
      <c r="Z1089" t="s">
        <v>34</v>
      </c>
      <c r="AA1089" t="s">
        <v>35</v>
      </c>
      <c r="AB1089" t="s">
        <v>36</v>
      </c>
      <c r="AC1089">
        <v>23064408</v>
      </c>
      <c r="AD1089" t="s">
        <v>37</v>
      </c>
      <c r="AE1089" t="s">
        <v>2852</v>
      </c>
      <c r="AF1089">
        <v>85671469</v>
      </c>
      <c r="AG1089">
        <v>1298362</v>
      </c>
      <c r="AH1089" t="s">
        <v>38</v>
      </c>
      <c r="AI1089" t="s">
        <v>34</v>
      </c>
    </row>
    <row r="1090" spans="1:35" x14ac:dyDescent="0.3">
      <c r="A1090" s="1">
        <v>45309.242465277777</v>
      </c>
      <c r="B1090">
        <v>5</v>
      </c>
      <c r="C1090">
        <v>1</v>
      </c>
      <c r="D1090" t="s">
        <v>26</v>
      </c>
      <c r="E1090" t="s">
        <v>2853</v>
      </c>
      <c r="F1090" t="s">
        <v>2854</v>
      </c>
      <c r="G1090" t="s">
        <v>29</v>
      </c>
      <c r="H1090" t="s">
        <v>263</v>
      </c>
      <c r="I1090">
        <v>0</v>
      </c>
      <c r="K1090" t="s">
        <v>31</v>
      </c>
      <c r="L1090" t="s">
        <v>32</v>
      </c>
      <c r="M1090" t="s">
        <v>2853</v>
      </c>
      <c r="N1090" t="s">
        <v>2854</v>
      </c>
      <c r="P1090" t="s">
        <v>33</v>
      </c>
      <c r="Q1090" t="s">
        <v>34</v>
      </c>
      <c r="S1090" t="s">
        <v>33</v>
      </c>
      <c r="T1090" t="s">
        <v>34</v>
      </c>
      <c r="V1090" t="s">
        <v>33</v>
      </c>
      <c r="W1090" t="s">
        <v>34</v>
      </c>
      <c r="Y1090" t="s">
        <v>33</v>
      </c>
      <c r="Z1090" t="s">
        <v>34</v>
      </c>
      <c r="AA1090" t="s">
        <v>35</v>
      </c>
      <c r="AB1090" t="s">
        <v>36</v>
      </c>
      <c r="AC1090">
        <v>23073939</v>
      </c>
      <c r="AD1090" t="s">
        <v>37</v>
      </c>
      <c r="AE1090" t="s">
        <v>2854</v>
      </c>
      <c r="AF1090">
        <v>85671469</v>
      </c>
      <c r="AG1090">
        <v>1298363</v>
      </c>
      <c r="AH1090" t="s">
        <v>38</v>
      </c>
      <c r="AI1090" t="s">
        <v>34</v>
      </c>
    </row>
    <row r="1091" spans="1:35" x14ac:dyDescent="0.3">
      <c r="A1091" s="1">
        <v>45309.246365740742</v>
      </c>
      <c r="B1091">
        <v>5</v>
      </c>
      <c r="C1091">
        <v>1</v>
      </c>
      <c r="D1091" t="s">
        <v>26</v>
      </c>
      <c r="E1091" t="s">
        <v>2855</v>
      </c>
      <c r="F1091" t="s">
        <v>2856</v>
      </c>
      <c r="G1091" t="s">
        <v>29</v>
      </c>
      <c r="H1091" t="s">
        <v>1340</v>
      </c>
      <c r="I1091">
        <v>0</v>
      </c>
      <c r="K1091" t="s">
        <v>31</v>
      </c>
      <c r="L1091" t="s">
        <v>32</v>
      </c>
      <c r="M1091" t="s">
        <v>2855</v>
      </c>
      <c r="N1091" t="s">
        <v>2856</v>
      </c>
      <c r="P1091" t="s">
        <v>33</v>
      </c>
      <c r="Q1091" t="s">
        <v>34</v>
      </c>
      <c r="S1091" t="s">
        <v>33</v>
      </c>
      <c r="T1091" t="s">
        <v>34</v>
      </c>
      <c r="V1091" t="s">
        <v>33</v>
      </c>
      <c r="W1091" t="s">
        <v>34</v>
      </c>
      <c r="Y1091" t="s">
        <v>33</v>
      </c>
      <c r="Z1091" t="s">
        <v>34</v>
      </c>
      <c r="AA1091" t="s">
        <v>35</v>
      </c>
      <c r="AB1091" t="s">
        <v>36</v>
      </c>
      <c r="AC1091">
        <v>23219316</v>
      </c>
      <c r="AD1091" t="s">
        <v>37</v>
      </c>
      <c r="AE1091" t="s">
        <v>2856</v>
      </c>
      <c r="AF1091">
        <v>85671469</v>
      </c>
      <c r="AG1091">
        <v>1298364</v>
      </c>
      <c r="AH1091" t="s">
        <v>343</v>
      </c>
      <c r="AI1091" t="s">
        <v>34</v>
      </c>
    </row>
    <row r="1092" spans="1:35" x14ac:dyDescent="0.3">
      <c r="A1092" s="1">
        <v>45309.246944444443</v>
      </c>
      <c r="B1092">
        <v>4</v>
      </c>
      <c r="C1092">
        <v>1</v>
      </c>
      <c r="D1092" t="s">
        <v>26</v>
      </c>
      <c r="E1092" t="s">
        <v>2857</v>
      </c>
      <c r="F1092" t="s">
        <v>2858</v>
      </c>
      <c r="G1092" t="s">
        <v>41</v>
      </c>
      <c r="H1092">
        <f>---0--8342</f>
        <v>8342</v>
      </c>
      <c r="I1092">
        <v>0</v>
      </c>
      <c r="J1092" t="s">
        <v>42</v>
      </c>
      <c r="K1092" t="s">
        <v>43</v>
      </c>
      <c r="L1092" t="s">
        <v>44</v>
      </c>
      <c r="M1092" t="s">
        <v>2857</v>
      </c>
      <c r="N1092" t="s">
        <v>2858</v>
      </c>
      <c r="P1092" t="s">
        <v>33</v>
      </c>
      <c r="Q1092" t="s">
        <v>34</v>
      </c>
      <c r="S1092" t="s">
        <v>33</v>
      </c>
      <c r="T1092" t="s">
        <v>34</v>
      </c>
      <c r="V1092" t="s">
        <v>33</v>
      </c>
      <c r="W1092" t="s">
        <v>34</v>
      </c>
      <c r="Y1092" t="s">
        <v>33</v>
      </c>
      <c r="Z1092" t="s">
        <v>34</v>
      </c>
      <c r="AA1092" t="s">
        <v>1067</v>
      </c>
      <c r="AB1092" t="s">
        <v>36</v>
      </c>
      <c r="AC1092">
        <v>70705027</v>
      </c>
      <c r="AD1092" t="s">
        <v>67</v>
      </c>
      <c r="AE1092" t="s">
        <v>2858</v>
      </c>
      <c r="AF1092">
        <v>131827720</v>
      </c>
      <c r="AG1092">
        <v>1298365</v>
      </c>
      <c r="AH1092" t="s">
        <v>38</v>
      </c>
      <c r="AI1092" t="s">
        <v>34</v>
      </c>
    </row>
    <row r="1093" spans="1:35" x14ac:dyDescent="0.3">
      <c r="A1093" s="1">
        <v>45309.248032407406</v>
      </c>
      <c r="B1093">
        <v>6</v>
      </c>
      <c r="C1093">
        <v>1</v>
      </c>
      <c r="D1093" t="s">
        <v>26</v>
      </c>
      <c r="E1093" t="s">
        <v>2859</v>
      </c>
      <c r="F1093" t="s">
        <v>2860</v>
      </c>
      <c r="G1093" t="s">
        <v>90</v>
      </c>
      <c r="H1093" t="s">
        <v>1537</v>
      </c>
      <c r="I1093">
        <v>0</v>
      </c>
      <c r="K1093" t="s">
        <v>31</v>
      </c>
      <c r="L1093" t="s">
        <v>32</v>
      </c>
      <c r="M1093" t="s">
        <v>2859</v>
      </c>
      <c r="N1093" t="s">
        <v>2860</v>
      </c>
      <c r="P1093" t="s">
        <v>33</v>
      </c>
      <c r="Q1093" t="s">
        <v>34</v>
      </c>
      <c r="S1093" t="s">
        <v>33</v>
      </c>
      <c r="T1093" t="s">
        <v>34</v>
      </c>
      <c r="V1093" t="s">
        <v>33</v>
      </c>
      <c r="W1093" t="s">
        <v>34</v>
      </c>
      <c r="Y1093" t="s">
        <v>33</v>
      </c>
      <c r="Z1093" t="s">
        <v>34</v>
      </c>
      <c r="AA1093" t="s">
        <v>92</v>
      </c>
      <c r="AB1093" t="s">
        <v>36</v>
      </c>
      <c r="AC1093">
        <v>39770825</v>
      </c>
      <c r="AD1093" t="s">
        <v>93</v>
      </c>
      <c r="AE1093" t="s">
        <v>2860</v>
      </c>
      <c r="AF1093">
        <v>9978044714</v>
      </c>
      <c r="AG1093">
        <v>1298366</v>
      </c>
      <c r="AH1093" t="s">
        <v>1001</v>
      </c>
      <c r="AI1093" t="s">
        <v>34</v>
      </c>
    </row>
    <row r="1094" spans="1:35" x14ac:dyDescent="0.3">
      <c r="A1094" s="1">
        <v>45309.248981481483</v>
      </c>
      <c r="B1094">
        <v>7</v>
      </c>
      <c r="C1094">
        <v>1</v>
      </c>
      <c r="D1094" t="s">
        <v>26</v>
      </c>
      <c r="E1094" t="s">
        <v>2861</v>
      </c>
      <c r="F1094" t="s">
        <v>2862</v>
      </c>
      <c r="G1094" t="s">
        <v>90</v>
      </c>
      <c r="H1094" t="s">
        <v>581</v>
      </c>
      <c r="I1094">
        <v>0</v>
      </c>
      <c r="K1094" t="s">
        <v>31</v>
      </c>
      <c r="L1094" t="s">
        <v>32</v>
      </c>
      <c r="M1094" t="s">
        <v>2861</v>
      </c>
      <c r="N1094" t="s">
        <v>2862</v>
      </c>
      <c r="P1094" t="s">
        <v>33</v>
      </c>
      <c r="Q1094" t="s">
        <v>34</v>
      </c>
      <c r="S1094" t="s">
        <v>33</v>
      </c>
      <c r="T1094" t="s">
        <v>34</v>
      </c>
      <c r="V1094" t="s">
        <v>33</v>
      </c>
      <c r="W1094" t="s">
        <v>34</v>
      </c>
      <c r="Y1094" t="s">
        <v>33</v>
      </c>
      <c r="Z1094" t="s">
        <v>34</v>
      </c>
      <c r="AA1094" t="s">
        <v>92</v>
      </c>
      <c r="AB1094" t="s">
        <v>36</v>
      </c>
      <c r="AC1094">
        <v>23342206</v>
      </c>
      <c r="AD1094" t="s">
        <v>93</v>
      </c>
      <c r="AE1094" t="s">
        <v>2862</v>
      </c>
      <c r="AF1094">
        <v>9978044714</v>
      </c>
      <c r="AG1094">
        <v>1298367</v>
      </c>
      <c r="AH1094" t="s">
        <v>1115</v>
      </c>
      <c r="AI1094" t="s">
        <v>34</v>
      </c>
    </row>
    <row r="1095" spans="1:35" x14ac:dyDescent="0.3">
      <c r="A1095" s="1">
        <v>45309.249537037038</v>
      </c>
      <c r="B1095">
        <v>5</v>
      </c>
      <c r="C1095">
        <v>1</v>
      </c>
      <c r="D1095" t="s">
        <v>26</v>
      </c>
      <c r="E1095" t="s">
        <v>2863</v>
      </c>
      <c r="F1095" t="s">
        <v>2864</v>
      </c>
      <c r="G1095" t="s">
        <v>131</v>
      </c>
      <c r="H1095" t="s">
        <v>575</v>
      </c>
      <c r="I1095">
        <v>0</v>
      </c>
      <c r="K1095" t="s">
        <v>31</v>
      </c>
      <c r="L1095" t="s">
        <v>32</v>
      </c>
      <c r="M1095" t="s">
        <v>2863</v>
      </c>
      <c r="N1095" t="s">
        <v>2864</v>
      </c>
      <c r="P1095" t="s">
        <v>33</v>
      </c>
      <c r="Q1095" t="s">
        <v>34</v>
      </c>
      <c r="S1095" t="s">
        <v>33</v>
      </c>
      <c r="T1095" t="s">
        <v>34</v>
      </c>
      <c r="V1095" t="s">
        <v>33</v>
      </c>
      <c r="W1095" t="s">
        <v>34</v>
      </c>
      <c r="Y1095" t="s">
        <v>33</v>
      </c>
      <c r="Z1095" t="s">
        <v>34</v>
      </c>
      <c r="AA1095" t="s">
        <v>35</v>
      </c>
      <c r="AB1095" t="s">
        <v>36</v>
      </c>
      <c r="AC1095">
        <v>23271712</v>
      </c>
      <c r="AD1095" t="s">
        <v>37</v>
      </c>
      <c r="AE1095" t="s">
        <v>2864</v>
      </c>
      <c r="AF1095">
        <v>85671469</v>
      </c>
      <c r="AG1095">
        <v>1298368</v>
      </c>
      <c r="AH1095" t="s">
        <v>38</v>
      </c>
      <c r="AI1095" t="s">
        <v>34</v>
      </c>
    </row>
    <row r="1096" spans="1:35" x14ac:dyDescent="0.3">
      <c r="A1096" s="1">
        <v>45309.250555555554</v>
      </c>
      <c r="B1096">
        <v>6</v>
      </c>
      <c r="C1096">
        <v>1</v>
      </c>
      <c r="D1096" t="s">
        <v>26</v>
      </c>
      <c r="E1096" t="s">
        <v>2865</v>
      </c>
      <c r="F1096" t="s">
        <v>2866</v>
      </c>
      <c r="G1096" t="s">
        <v>29</v>
      </c>
      <c r="H1096" t="s">
        <v>469</v>
      </c>
      <c r="I1096">
        <v>0</v>
      </c>
      <c r="K1096" t="s">
        <v>31</v>
      </c>
      <c r="L1096" t="s">
        <v>32</v>
      </c>
      <c r="M1096" t="s">
        <v>2865</v>
      </c>
      <c r="N1096" t="s">
        <v>2866</v>
      </c>
      <c r="P1096" t="s">
        <v>33</v>
      </c>
      <c r="Q1096" t="s">
        <v>34</v>
      </c>
      <c r="S1096" t="s">
        <v>33</v>
      </c>
      <c r="T1096" t="s">
        <v>34</v>
      </c>
      <c r="V1096" t="s">
        <v>33</v>
      </c>
      <c r="W1096" t="s">
        <v>34</v>
      </c>
      <c r="Y1096" t="s">
        <v>33</v>
      </c>
      <c r="Z1096" t="s">
        <v>34</v>
      </c>
      <c r="AA1096" t="s">
        <v>35</v>
      </c>
      <c r="AB1096" t="s">
        <v>36</v>
      </c>
      <c r="AC1096">
        <v>23272991</v>
      </c>
      <c r="AD1096" t="s">
        <v>37</v>
      </c>
      <c r="AE1096" t="s">
        <v>2866</v>
      </c>
      <c r="AF1096">
        <v>85671469</v>
      </c>
      <c r="AG1096">
        <v>1298369</v>
      </c>
      <c r="AH1096" t="s">
        <v>38</v>
      </c>
      <c r="AI1096" t="s">
        <v>34</v>
      </c>
    </row>
    <row r="1097" spans="1:35" x14ac:dyDescent="0.3">
      <c r="A1097" s="1">
        <v>45309.252986111111</v>
      </c>
      <c r="B1097">
        <v>8</v>
      </c>
      <c r="C1097">
        <v>1</v>
      </c>
      <c r="D1097" t="s">
        <v>26</v>
      </c>
      <c r="E1097" t="s">
        <v>2867</v>
      </c>
      <c r="F1097" t="s">
        <v>2868</v>
      </c>
      <c r="G1097" t="s">
        <v>41</v>
      </c>
      <c r="H1097">
        <f>---0--1695</f>
        <v>1695</v>
      </c>
      <c r="I1097">
        <v>0</v>
      </c>
      <c r="J1097" t="s">
        <v>42</v>
      </c>
      <c r="K1097" t="s">
        <v>43</v>
      </c>
      <c r="L1097" t="s">
        <v>44</v>
      </c>
      <c r="M1097" t="s">
        <v>2867</v>
      </c>
      <c r="N1097" t="s">
        <v>2868</v>
      </c>
      <c r="P1097" t="s">
        <v>33</v>
      </c>
      <c r="Q1097" t="s">
        <v>34</v>
      </c>
      <c r="S1097" t="s">
        <v>33</v>
      </c>
      <c r="T1097" t="s">
        <v>34</v>
      </c>
      <c r="V1097" t="s">
        <v>33</v>
      </c>
      <c r="W1097" t="s">
        <v>34</v>
      </c>
      <c r="Y1097" t="s">
        <v>33</v>
      </c>
      <c r="Z1097" t="s">
        <v>34</v>
      </c>
      <c r="AA1097" t="s">
        <v>601</v>
      </c>
      <c r="AB1097" t="s">
        <v>36</v>
      </c>
      <c r="AC1097">
        <v>30789056</v>
      </c>
      <c r="AD1097" t="s">
        <v>602</v>
      </c>
      <c r="AE1097" t="s">
        <v>2868</v>
      </c>
      <c r="AF1097">
        <v>9978044714</v>
      </c>
      <c r="AG1097">
        <v>1298370</v>
      </c>
      <c r="AH1097" t="s">
        <v>1220</v>
      </c>
      <c r="AI1097" t="s">
        <v>34</v>
      </c>
    </row>
    <row r="1098" spans="1:35" x14ac:dyDescent="0.3">
      <c r="A1098" s="1">
        <v>45309.254016203704</v>
      </c>
      <c r="B1098">
        <v>5</v>
      </c>
      <c r="C1098">
        <v>1</v>
      </c>
      <c r="D1098" t="s">
        <v>26</v>
      </c>
      <c r="E1098" t="s">
        <v>2869</v>
      </c>
      <c r="F1098" t="s">
        <v>2870</v>
      </c>
      <c r="G1098" t="s">
        <v>29</v>
      </c>
      <c r="H1098" t="s">
        <v>641</v>
      </c>
      <c r="I1098">
        <v>0</v>
      </c>
      <c r="K1098" t="s">
        <v>31</v>
      </c>
      <c r="L1098" t="s">
        <v>32</v>
      </c>
      <c r="M1098" t="s">
        <v>2869</v>
      </c>
      <c r="N1098" t="s">
        <v>2870</v>
      </c>
      <c r="P1098" t="s">
        <v>33</v>
      </c>
      <c r="Q1098" t="s">
        <v>34</v>
      </c>
      <c r="S1098" t="s">
        <v>33</v>
      </c>
      <c r="T1098" t="s">
        <v>34</v>
      </c>
      <c r="V1098" t="s">
        <v>33</v>
      </c>
      <c r="W1098" t="s">
        <v>34</v>
      </c>
      <c r="Y1098" t="s">
        <v>33</v>
      </c>
      <c r="Z1098" t="s">
        <v>34</v>
      </c>
      <c r="AA1098" t="s">
        <v>35</v>
      </c>
      <c r="AB1098" t="s">
        <v>36</v>
      </c>
      <c r="AC1098">
        <v>23443459</v>
      </c>
      <c r="AD1098" t="s">
        <v>37</v>
      </c>
      <c r="AE1098" t="s">
        <v>2870</v>
      </c>
      <c r="AF1098">
        <v>85671469</v>
      </c>
      <c r="AG1098">
        <v>1298371</v>
      </c>
      <c r="AH1098" t="s">
        <v>38</v>
      </c>
      <c r="AI1098" t="s">
        <v>34</v>
      </c>
    </row>
    <row r="1099" spans="1:35" x14ac:dyDescent="0.3">
      <c r="A1099" s="1">
        <v>45309.254733796297</v>
      </c>
      <c r="B1099">
        <v>7</v>
      </c>
      <c r="C1099">
        <v>1</v>
      </c>
      <c r="D1099" t="s">
        <v>26</v>
      </c>
      <c r="E1099" t="s">
        <v>2871</v>
      </c>
      <c r="F1099" t="s">
        <v>2872</v>
      </c>
      <c r="G1099" t="s">
        <v>41</v>
      </c>
      <c r="H1099">
        <v>1</v>
      </c>
      <c r="I1099">
        <v>0</v>
      </c>
      <c r="J1099" t="s">
        <v>1125</v>
      </c>
      <c r="K1099" t="s">
        <v>31</v>
      </c>
      <c r="L1099" t="s">
        <v>44</v>
      </c>
      <c r="M1099" t="s">
        <v>2871</v>
      </c>
      <c r="N1099" t="s">
        <v>2872</v>
      </c>
      <c r="P1099" t="s">
        <v>33</v>
      </c>
      <c r="Q1099" t="s">
        <v>34</v>
      </c>
      <c r="S1099" t="s">
        <v>33</v>
      </c>
      <c r="T1099" t="s">
        <v>34</v>
      </c>
      <c r="V1099" t="s">
        <v>33</v>
      </c>
      <c r="W1099" t="s">
        <v>34</v>
      </c>
      <c r="Y1099" t="s">
        <v>33</v>
      </c>
      <c r="Z1099" t="s">
        <v>34</v>
      </c>
      <c r="AA1099" t="s">
        <v>703</v>
      </c>
      <c r="AB1099" t="s">
        <v>36</v>
      </c>
      <c r="AC1099">
        <v>77477669</v>
      </c>
      <c r="AD1099" t="s">
        <v>108</v>
      </c>
      <c r="AE1099" t="s">
        <v>2872</v>
      </c>
      <c r="AF1099">
        <v>795990586</v>
      </c>
      <c r="AG1099">
        <v>1298372</v>
      </c>
      <c r="AH1099" t="s">
        <v>2873</v>
      </c>
      <c r="AI1099" t="s">
        <v>34</v>
      </c>
    </row>
    <row r="1100" spans="1:35" x14ac:dyDescent="0.3">
      <c r="A1100" s="1">
        <v>45309.255057870374</v>
      </c>
      <c r="B1100">
        <v>6</v>
      </c>
      <c r="C1100">
        <v>1</v>
      </c>
      <c r="D1100" t="s">
        <v>26</v>
      </c>
      <c r="E1100" t="s">
        <v>2874</v>
      </c>
      <c r="F1100" t="s">
        <v>2875</v>
      </c>
      <c r="G1100" t="s">
        <v>131</v>
      </c>
      <c r="H1100" t="s">
        <v>446</v>
      </c>
      <c r="I1100">
        <v>0</v>
      </c>
      <c r="K1100" t="s">
        <v>31</v>
      </c>
      <c r="L1100" t="s">
        <v>32</v>
      </c>
      <c r="M1100" t="s">
        <v>2874</v>
      </c>
      <c r="N1100" t="s">
        <v>2875</v>
      </c>
      <c r="P1100" t="s">
        <v>33</v>
      </c>
      <c r="Q1100" t="s">
        <v>34</v>
      </c>
      <c r="S1100" t="s">
        <v>33</v>
      </c>
      <c r="T1100" t="s">
        <v>34</v>
      </c>
      <c r="V1100" t="s">
        <v>33</v>
      </c>
      <c r="W1100" t="s">
        <v>34</v>
      </c>
      <c r="Y1100" t="s">
        <v>33</v>
      </c>
      <c r="Z1100" t="s">
        <v>34</v>
      </c>
      <c r="AA1100" t="s">
        <v>35</v>
      </c>
      <c r="AB1100" t="s">
        <v>36</v>
      </c>
      <c r="AC1100">
        <v>23278830</v>
      </c>
      <c r="AD1100" t="s">
        <v>37</v>
      </c>
      <c r="AE1100" t="s">
        <v>2875</v>
      </c>
      <c r="AF1100">
        <v>85671469</v>
      </c>
      <c r="AG1100">
        <v>1298373</v>
      </c>
      <c r="AH1100" t="s">
        <v>38</v>
      </c>
      <c r="AI1100" t="s">
        <v>34</v>
      </c>
    </row>
    <row r="1101" spans="1:35" x14ac:dyDescent="0.3">
      <c r="A1101" s="1">
        <v>45309.256168981483</v>
      </c>
      <c r="B1101">
        <v>1</v>
      </c>
      <c r="C1101">
        <v>1</v>
      </c>
      <c r="D1101" t="s">
        <v>26</v>
      </c>
      <c r="E1101" t="s">
        <v>2876</v>
      </c>
      <c r="F1101" t="s">
        <v>2877</v>
      </c>
      <c r="G1101" t="s">
        <v>50</v>
      </c>
      <c r="H1101" t="s">
        <v>1810</v>
      </c>
      <c r="I1101">
        <v>0</v>
      </c>
      <c r="K1101" t="s">
        <v>31</v>
      </c>
      <c r="L1101" t="s">
        <v>32</v>
      </c>
      <c r="M1101" t="s">
        <v>2876</v>
      </c>
      <c r="N1101" t="s">
        <v>2877</v>
      </c>
      <c r="P1101" t="s">
        <v>33</v>
      </c>
      <c r="Q1101" t="s">
        <v>34</v>
      </c>
      <c r="S1101" t="s">
        <v>33</v>
      </c>
      <c r="T1101" t="s">
        <v>34</v>
      </c>
      <c r="V1101" t="s">
        <v>33</v>
      </c>
      <c r="W1101" t="s">
        <v>34</v>
      </c>
      <c r="Y1101" t="s">
        <v>33</v>
      </c>
      <c r="Z1101" t="s">
        <v>34</v>
      </c>
      <c r="AA1101" t="s">
        <v>35</v>
      </c>
      <c r="AB1101" t="s">
        <v>36</v>
      </c>
      <c r="AC1101">
        <v>23500326</v>
      </c>
      <c r="AD1101" t="s">
        <v>37</v>
      </c>
      <c r="AE1101" t="s">
        <v>2877</v>
      </c>
      <c r="AF1101">
        <v>85671469</v>
      </c>
      <c r="AG1101">
        <v>1298374</v>
      </c>
      <c r="AH1101" t="s">
        <v>38</v>
      </c>
      <c r="AI1101" t="s">
        <v>34</v>
      </c>
    </row>
    <row r="1102" spans="1:35" x14ac:dyDescent="0.3">
      <c r="A1102" s="1">
        <v>45309.258020833331</v>
      </c>
      <c r="B1102">
        <v>8</v>
      </c>
      <c r="C1102">
        <v>1</v>
      </c>
      <c r="D1102" t="s">
        <v>26</v>
      </c>
      <c r="E1102" t="s">
        <v>2878</v>
      </c>
      <c r="F1102" t="s">
        <v>2879</v>
      </c>
      <c r="G1102" t="s">
        <v>41</v>
      </c>
      <c r="H1102">
        <f>---0--3171</f>
        <v>3171</v>
      </c>
      <c r="I1102">
        <v>0</v>
      </c>
      <c r="J1102" t="s">
        <v>42</v>
      </c>
      <c r="K1102" t="s">
        <v>43</v>
      </c>
      <c r="L1102" t="s">
        <v>44</v>
      </c>
      <c r="M1102" t="s">
        <v>2878</v>
      </c>
      <c r="N1102" t="s">
        <v>2879</v>
      </c>
      <c r="P1102" t="s">
        <v>33</v>
      </c>
      <c r="Q1102" t="s">
        <v>34</v>
      </c>
      <c r="S1102" t="s">
        <v>33</v>
      </c>
      <c r="T1102" t="s">
        <v>34</v>
      </c>
      <c r="V1102" t="s">
        <v>33</v>
      </c>
      <c r="W1102" t="s">
        <v>34</v>
      </c>
      <c r="Y1102" t="s">
        <v>33</v>
      </c>
      <c r="Z1102" t="s">
        <v>34</v>
      </c>
      <c r="AA1102" t="s">
        <v>601</v>
      </c>
      <c r="AB1102" t="s">
        <v>36</v>
      </c>
      <c r="AC1102">
        <v>24792276</v>
      </c>
      <c r="AD1102" t="s">
        <v>602</v>
      </c>
      <c r="AE1102" t="s">
        <v>2879</v>
      </c>
      <c r="AF1102">
        <v>9978044714</v>
      </c>
      <c r="AG1102">
        <v>1298375</v>
      </c>
      <c r="AH1102" t="s">
        <v>38</v>
      </c>
      <c r="AI1102" t="s">
        <v>34</v>
      </c>
    </row>
    <row r="1103" spans="1:35" x14ac:dyDescent="0.3">
      <c r="A1103" s="1">
        <v>45309.261157407411</v>
      </c>
      <c r="B1103">
        <v>8</v>
      </c>
      <c r="C1103">
        <v>1</v>
      </c>
      <c r="D1103" t="s">
        <v>26</v>
      </c>
      <c r="E1103" t="s">
        <v>2880</v>
      </c>
      <c r="F1103" t="s">
        <v>2881</v>
      </c>
      <c r="G1103" t="s">
        <v>142</v>
      </c>
      <c r="H1103" t="s">
        <v>1853</v>
      </c>
      <c r="I1103">
        <v>0</v>
      </c>
      <c r="K1103" t="s">
        <v>31</v>
      </c>
      <c r="L1103" t="s">
        <v>32</v>
      </c>
      <c r="M1103" t="s">
        <v>2880</v>
      </c>
      <c r="N1103" t="s">
        <v>2881</v>
      </c>
      <c r="P1103" t="s">
        <v>33</v>
      </c>
      <c r="Q1103" t="s">
        <v>34</v>
      </c>
      <c r="S1103" t="s">
        <v>33</v>
      </c>
      <c r="T1103" t="s">
        <v>34</v>
      </c>
      <c r="V1103" t="s">
        <v>33</v>
      </c>
      <c r="W1103" t="s">
        <v>34</v>
      </c>
      <c r="Y1103" t="s">
        <v>33</v>
      </c>
      <c r="Z1103" t="s">
        <v>34</v>
      </c>
      <c r="AA1103" t="s">
        <v>35</v>
      </c>
      <c r="AB1103" t="s">
        <v>36</v>
      </c>
      <c r="AC1103">
        <v>23507166</v>
      </c>
      <c r="AD1103" t="s">
        <v>37</v>
      </c>
      <c r="AE1103" t="s">
        <v>2881</v>
      </c>
      <c r="AF1103">
        <v>85671469</v>
      </c>
      <c r="AG1103">
        <v>1298376</v>
      </c>
      <c r="AH1103" t="s">
        <v>38</v>
      </c>
      <c r="AI1103" t="s">
        <v>34</v>
      </c>
    </row>
    <row r="1104" spans="1:35" x14ac:dyDescent="0.3">
      <c r="A1104" s="1">
        <v>45309.261412037034</v>
      </c>
      <c r="B1104">
        <v>5</v>
      </c>
      <c r="C1104">
        <v>1</v>
      </c>
      <c r="D1104" t="s">
        <v>26</v>
      </c>
      <c r="E1104" t="s">
        <v>2882</v>
      </c>
      <c r="F1104" t="s">
        <v>2883</v>
      </c>
      <c r="G1104" t="s">
        <v>50</v>
      </c>
      <c r="H1104" t="s">
        <v>585</v>
      </c>
      <c r="I1104">
        <v>0</v>
      </c>
      <c r="K1104" t="s">
        <v>31</v>
      </c>
      <c r="L1104" t="s">
        <v>32</v>
      </c>
      <c r="M1104" t="s">
        <v>2882</v>
      </c>
      <c r="N1104" t="s">
        <v>2883</v>
      </c>
      <c r="P1104" t="s">
        <v>33</v>
      </c>
      <c r="Q1104" t="s">
        <v>34</v>
      </c>
      <c r="S1104" t="s">
        <v>33</v>
      </c>
      <c r="T1104" t="s">
        <v>34</v>
      </c>
      <c r="V1104" t="s">
        <v>33</v>
      </c>
      <c r="W1104" t="s">
        <v>34</v>
      </c>
      <c r="Y1104" t="s">
        <v>33</v>
      </c>
      <c r="Z1104" t="s">
        <v>34</v>
      </c>
      <c r="AA1104" t="s">
        <v>35</v>
      </c>
      <c r="AB1104" t="s">
        <v>36</v>
      </c>
      <c r="AC1104">
        <v>23507540</v>
      </c>
      <c r="AD1104" t="s">
        <v>37</v>
      </c>
      <c r="AE1104" t="s">
        <v>2883</v>
      </c>
      <c r="AF1104">
        <v>85671469</v>
      </c>
      <c r="AG1104">
        <v>1298377</v>
      </c>
      <c r="AH1104" t="s">
        <v>38</v>
      </c>
      <c r="AI1104" t="s">
        <v>34</v>
      </c>
    </row>
    <row r="1105" spans="1:35" x14ac:dyDescent="0.3">
      <c r="A1105" s="1">
        <v>45309.262326388889</v>
      </c>
      <c r="B1105">
        <v>6</v>
      </c>
      <c r="C1105">
        <v>1</v>
      </c>
      <c r="D1105" t="s">
        <v>26</v>
      </c>
      <c r="E1105" t="s">
        <v>2884</v>
      </c>
      <c r="F1105" t="s">
        <v>2885</v>
      </c>
      <c r="G1105" t="s">
        <v>41</v>
      </c>
      <c r="H1105">
        <f>---0--5309</f>
        <v>5309</v>
      </c>
      <c r="I1105">
        <v>0</v>
      </c>
      <c r="J1105" t="s">
        <v>42</v>
      </c>
      <c r="K1105" t="s">
        <v>43</v>
      </c>
      <c r="L1105" t="s">
        <v>44</v>
      </c>
      <c r="M1105" t="s">
        <v>2884</v>
      </c>
      <c r="N1105" t="s">
        <v>2885</v>
      </c>
      <c r="P1105" t="s">
        <v>33</v>
      </c>
      <c r="Q1105" t="s">
        <v>34</v>
      </c>
      <c r="S1105" t="s">
        <v>33</v>
      </c>
      <c r="T1105" t="s">
        <v>34</v>
      </c>
      <c r="V1105" t="s">
        <v>33</v>
      </c>
      <c r="W1105" t="s">
        <v>34</v>
      </c>
      <c r="Y1105" t="s">
        <v>33</v>
      </c>
      <c r="Z1105" t="s">
        <v>34</v>
      </c>
      <c r="AA1105" t="s">
        <v>2099</v>
      </c>
      <c r="AB1105" t="s">
        <v>36</v>
      </c>
      <c r="AC1105">
        <v>682781</v>
      </c>
      <c r="AD1105" t="s">
        <v>2100</v>
      </c>
      <c r="AE1105" t="s">
        <v>2885</v>
      </c>
      <c r="AF1105">
        <v>870021815</v>
      </c>
      <c r="AG1105">
        <v>1298378</v>
      </c>
      <c r="AH1105" t="s">
        <v>2151</v>
      </c>
      <c r="AI1105" t="s">
        <v>34</v>
      </c>
    </row>
    <row r="1106" spans="1:35" x14ac:dyDescent="0.3">
      <c r="A1106" s="1">
        <v>45309.264178240737</v>
      </c>
      <c r="B1106">
        <v>5</v>
      </c>
      <c r="C1106">
        <v>1</v>
      </c>
      <c r="D1106" t="s">
        <v>26</v>
      </c>
      <c r="E1106" t="s">
        <v>2886</v>
      </c>
      <c r="F1106" t="s">
        <v>2887</v>
      </c>
      <c r="G1106" t="s">
        <v>142</v>
      </c>
      <c r="H1106" t="s">
        <v>572</v>
      </c>
      <c r="I1106">
        <v>0</v>
      </c>
      <c r="K1106" t="s">
        <v>31</v>
      </c>
      <c r="L1106" t="s">
        <v>32</v>
      </c>
      <c r="M1106" t="s">
        <v>2886</v>
      </c>
      <c r="N1106" t="s">
        <v>2887</v>
      </c>
      <c r="P1106" t="s">
        <v>33</v>
      </c>
      <c r="Q1106" t="s">
        <v>34</v>
      </c>
      <c r="S1106" t="s">
        <v>33</v>
      </c>
      <c r="T1106" t="s">
        <v>34</v>
      </c>
      <c r="V1106" t="s">
        <v>33</v>
      </c>
      <c r="W1106" t="s">
        <v>34</v>
      </c>
      <c r="Y1106" t="s">
        <v>33</v>
      </c>
      <c r="Z1106" t="s">
        <v>34</v>
      </c>
      <c r="AA1106" t="s">
        <v>35</v>
      </c>
      <c r="AB1106" t="s">
        <v>36</v>
      </c>
      <c r="AC1106">
        <v>23522421</v>
      </c>
      <c r="AD1106" t="s">
        <v>37</v>
      </c>
      <c r="AE1106" t="s">
        <v>2887</v>
      </c>
      <c r="AF1106">
        <v>85671469</v>
      </c>
      <c r="AG1106">
        <v>1298379</v>
      </c>
      <c r="AH1106" t="s">
        <v>38</v>
      </c>
      <c r="AI1106" t="s">
        <v>34</v>
      </c>
    </row>
    <row r="1107" spans="1:35" x14ac:dyDescent="0.3">
      <c r="A1107" s="1">
        <v>45309.266273148147</v>
      </c>
      <c r="B1107">
        <v>6</v>
      </c>
      <c r="C1107">
        <v>1</v>
      </c>
      <c r="D1107" t="s">
        <v>26</v>
      </c>
      <c r="E1107" t="s">
        <v>2888</v>
      </c>
      <c r="F1107" t="s">
        <v>2889</v>
      </c>
      <c r="G1107" t="s">
        <v>41</v>
      </c>
      <c r="H1107">
        <f>---0--2594</f>
        <v>2594</v>
      </c>
      <c r="I1107">
        <v>0</v>
      </c>
      <c r="J1107" t="s">
        <v>42</v>
      </c>
      <c r="K1107" t="s">
        <v>43</v>
      </c>
      <c r="L1107" t="s">
        <v>202</v>
      </c>
      <c r="M1107" t="s">
        <v>2888</v>
      </c>
      <c r="N1107" t="s">
        <v>2889</v>
      </c>
      <c r="P1107" t="s">
        <v>33</v>
      </c>
      <c r="Q1107" t="s">
        <v>34</v>
      </c>
      <c r="S1107" t="s">
        <v>33</v>
      </c>
      <c r="T1107" t="s">
        <v>34</v>
      </c>
      <c r="V1107" t="s">
        <v>33</v>
      </c>
      <c r="W1107" t="s">
        <v>34</v>
      </c>
      <c r="Y1107" t="s">
        <v>33</v>
      </c>
      <c r="Z1107" t="s">
        <v>34</v>
      </c>
      <c r="AB1107" t="s">
        <v>36</v>
      </c>
      <c r="AE1107" t="s">
        <v>34</v>
      </c>
      <c r="AG1107">
        <v>1298380</v>
      </c>
      <c r="AH1107" t="s">
        <v>38</v>
      </c>
      <c r="AI1107" t="s">
        <v>34</v>
      </c>
    </row>
    <row r="1108" spans="1:35" x14ac:dyDescent="0.3">
      <c r="A1108" s="1">
        <v>45309.267083333332</v>
      </c>
      <c r="B1108">
        <v>2</v>
      </c>
      <c r="C1108">
        <v>1</v>
      </c>
      <c r="D1108" t="s">
        <v>26</v>
      </c>
      <c r="E1108" t="s">
        <v>2890</v>
      </c>
      <c r="F1108" t="s">
        <v>2891</v>
      </c>
      <c r="G1108" t="s">
        <v>41</v>
      </c>
      <c r="H1108">
        <f>---0--8655</f>
        <v>8655</v>
      </c>
      <c r="I1108">
        <v>0</v>
      </c>
      <c r="J1108" t="s">
        <v>42</v>
      </c>
      <c r="K1108" t="s">
        <v>43</v>
      </c>
      <c r="L1108" t="s">
        <v>44</v>
      </c>
      <c r="M1108" t="s">
        <v>2890</v>
      </c>
      <c r="N1108" t="s">
        <v>2891</v>
      </c>
      <c r="P1108" t="s">
        <v>33</v>
      </c>
      <c r="Q1108" t="s">
        <v>34</v>
      </c>
      <c r="S1108" t="s">
        <v>33</v>
      </c>
      <c r="T1108" t="s">
        <v>34</v>
      </c>
      <c r="V1108" t="s">
        <v>33</v>
      </c>
      <c r="W1108" t="s">
        <v>34</v>
      </c>
      <c r="Y1108" t="s">
        <v>33</v>
      </c>
      <c r="Z1108" t="s">
        <v>34</v>
      </c>
      <c r="AA1108" t="s">
        <v>2892</v>
      </c>
      <c r="AB1108" t="s">
        <v>36</v>
      </c>
      <c r="AC1108">
        <v>83752956</v>
      </c>
      <c r="AD1108" t="s">
        <v>920</v>
      </c>
      <c r="AE1108" t="s">
        <v>2891</v>
      </c>
      <c r="AF1108">
        <v>156704864</v>
      </c>
      <c r="AG1108">
        <v>1298381</v>
      </c>
      <c r="AH1108" t="s">
        <v>2636</v>
      </c>
      <c r="AI1108" t="s">
        <v>34</v>
      </c>
    </row>
    <row r="1109" spans="1:35" x14ac:dyDescent="0.3">
      <c r="A1109" s="1">
        <v>45309.267754629633</v>
      </c>
      <c r="B1109">
        <v>8</v>
      </c>
      <c r="C1109">
        <v>1</v>
      </c>
      <c r="D1109" t="s">
        <v>26</v>
      </c>
      <c r="E1109" t="s">
        <v>2893</v>
      </c>
      <c r="F1109" t="s">
        <v>2894</v>
      </c>
      <c r="G1109" t="s">
        <v>50</v>
      </c>
      <c r="H1109" t="s">
        <v>1415</v>
      </c>
      <c r="I1109">
        <v>0</v>
      </c>
      <c r="K1109" t="s">
        <v>31</v>
      </c>
      <c r="L1109" t="s">
        <v>32</v>
      </c>
      <c r="M1109" t="s">
        <v>2893</v>
      </c>
      <c r="N1109" t="s">
        <v>2894</v>
      </c>
      <c r="P1109" t="s">
        <v>33</v>
      </c>
      <c r="Q1109" t="s">
        <v>34</v>
      </c>
      <c r="S1109" t="s">
        <v>33</v>
      </c>
      <c r="T1109" t="s">
        <v>34</v>
      </c>
      <c r="V1109" t="s">
        <v>33</v>
      </c>
      <c r="W1109" t="s">
        <v>34</v>
      </c>
      <c r="Y1109" t="s">
        <v>33</v>
      </c>
      <c r="Z1109" t="s">
        <v>34</v>
      </c>
      <c r="AA1109" t="s">
        <v>35</v>
      </c>
      <c r="AB1109" t="s">
        <v>36</v>
      </c>
      <c r="AC1109">
        <v>23537022</v>
      </c>
      <c r="AD1109" t="s">
        <v>37</v>
      </c>
      <c r="AE1109" t="s">
        <v>2894</v>
      </c>
      <c r="AF1109">
        <v>85671469</v>
      </c>
      <c r="AG1109">
        <v>1298382</v>
      </c>
      <c r="AH1109" t="s">
        <v>38</v>
      </c>
      <c r="AI1109" t="s">
        <v>34</v>
      </c>
    </row>
    <row r="1110" spans="1:35" x14ac:dyDescent="0.3">
      <c r="A1110" s="1">
        <v>45309.269131944442</v>
      </c>
      <c r="B1110">
        <v>5</v>
      </c>
      <c r="C1110">
        <v>1</v>
      </c>
      <c r="D1110" t="s">
        <v>26</v>
      </c>
      <c r="E1110" t="s">
        <v>2895</v>
      </c>
      <c r="F1110" t="s">
        <v>2896</v>
      </c>
      <c r="G1110" t="s">
        <v>29</v>
      </c>
      <c r="H1110" t="s">
        <v>475</v>
      </c>
      <c r="I1110">
        <v>0</v>
      </c>
      <c r="K1110" t="s">
        <v>31</v>
      </c>
      <c r="L1110" t="s">
        <v>32</v>
      </c>
      <c r="M1110" t="s">
        <v>2895</v>
      </c>
      <c r="N1110" t="s">
        <v>2896</v>
      </c>
      <c r="P1110" t="s">
        <v>33</v>
      </c>
      <c r="Q1110" t="s">
        <v>34</v>
      </c>
      <c r="S1110" t="s">
        <v>33</v>
      </c>
      <c r="T1110" t="s">
        <v>34</v>
      </c>
      <c r="V1110" t="s">
        <v>33</v>
      </c>
      <c r="W1110" t="s">
        <v>34</v>
      </c>
      <c r="Y1110" t="s">
        <v>33</v>
      </c>
      <c r="Z1110" t="s">
        <v>34</v>
      </c>
      <c r="AA1110" t="s">
        <v>35</v>
      </c>
      <c r="AB1110" t="s">
        <v>36</v>
      </c>
      <c r="AC1110">
        <v>23540079</v>
      </c>
      <c r="AD1110" t="s">
        <v>37</v>
      </c>
      <c r="AE1110" t="s">
        <v>2896</v>
      </c>
      <c r="AF1110">
        <v>85671469</v>
      </c>
      <c r="AG1110">
        <v>1298383</v>
      </c>
      <c r="AH1110" t="s">
        <v>38</v>
      </c>
      <c r="AI1110" t="s">
        <v>34</v>
      </c>
    </row>
    <row r="1111" spans="1:35" x14ac:dyDescent="0.3">
      <c r="A1111" s="1">
        <v>45309.270127314812</v>
      </c>
      <c r="B1111">
        <v>8</v>
      </c>
      <c r="C1111">
        <v>1</v>
      </c>
      <c r="D1111" t="s">
        <v>26</v>
      </c>
      <c r="E1111" t="s">
        <v>2897</v>
      </c>
      <c r="F1111" t="s">
        <v>2898</v>
      </c>
      <c r="G1111" t="s">
        <v>131</v>
      </c>
      <c r="H1111" t="s">
        <v>485</v>
      </c>
      <c r="I1111">
        <v>0</v>
      </c>
      <c r="K1111" t="s">
        <v>31</v>
      </c>
      <c r="L1111" t="s">
        <v>32</v>
      </c>
      <c r="M1111" t="s">
        <v>2897</v>
      </c>
      <c r="N1111" t="s">
        <v>2898</v>
      </c>
      <c r="P1111" t="s">
        <v>33</v>
      </c>
      <c r="Q1111" t="s">
        <v>34</v>
      </c>
      <c r="S1111" t="s">
        <v>33</v>
      </c>
      <c r="T1111" t="s">
        <v>34</v>
      </c>
      <c r="V1111" t="s">
        <v>33</v>
      </c>
      <c r="W1111" t="s">
        <v>34</v>
      </c>
      <c r="Y1111" t="s">
        <v>33</v>
      </c>
      <c r="Z1111" t="s">
        <v>34</v>
      </c>
      <c r="AA1111" t="s">
        <v>35</v>
      </c>
      <c r="AB1111" t="s">
        <v>36</v>
      </c>
      <c r="AC1111">
        <v>23541699</v>
      </c>
      <c r="AD1111" t="s">
        <v>37</v>
      </c>
      <c r="AE1111" t="s">
        <v>2898</v>
      </c>
      <c r="AF1111">
        <v>85671469</v>
      </c>
      <c r="AG1111">
        <v>1298384</v>
      </c>
      <c r="AH1111" t="s">
        <v>327</v>
      </c>
      <c r="AI1111" t="s">
        <v>34</v>
      </c>
    </row>
    <row r="1112" spans="1:35" x14ac:dyDescent="0.3">
      <c r="A1112" s="1">
        <v>45309.270486111112</v>
      </c>
      <c r="B1112">
        <v>7</v>
      </c>
      <c r="C1112">
        <v>1</v>
      </c>
      <c r="D1112" t="s">
        <v>26</v>
      </c>
      <c r="E1112" t="s">
        <v>2899</v>
      </c>
      <c r="F1112" t="s">
        <v>2900</v>
      </c>
      <c r="G1112" t="s">
        <v>29</v>
      </c>
      <c r="H1112" t="s">
        <v>2901</v>
      </c>
      <c r="I1112">
        <v>0</v>
      </c>
      <c r="K1112" t="s">
        <v>31</v>
      </c>
      <c r="L1112" t="s">
        <v>32</v>
      </c>
      <c r="M1112" t="s">
        <v>2899</v>
      </c>
      <c r="N1112" t="s">
        <v>2900</v>
      </c>
      <c r="P1112" t="s">
        <v>33</v>
      </c>
      <c r="Q1112" t="s">
        <v>34</v>
      </c>
      <c r="S1112" t="s">
        <v>33</v>
      </c>
      <c r="T1112" t="s">
        <v>34</v>
      </c>
      <c r="V1112" t="s">
        <v>33</v>
      </c>
      <c r="W1112" t="s">
        <v>34</v>
      </c>
      <c r="Y1112" t="s">
        <v>33</v>
      </c>
      <c r="Z1112" t="s">
        <v>34</v>
      </c>
      <c r="AA1112" t="s">
        <v>35</v>
      </c>
      <c r="AB1112" t="s">
        <v>36</v>
      </c>
      <c r="AC1112">
        <v>23542290</v>
      </c>
      <c r="AD1112" t="s">
        <v>37</v>
      </c>
      <c r="AE1112" t="s">
        <v>2900</v>
      </c>
      <c r="AF1112">
        <v>85671469</v>
      </c>
      <c r="AG1112">
        <v>1298385</v>
      </c>
      <c r="AH1112" t="s">
        <v>38</v>
      </c>
      <c r="AI1112" t="s">
        <v>34</v>
      </c>
    </row>
    <row r="1113" spans="1:35" x14ac:dyDescent="0.3">
      <c r="A1113" s="1">
        <v>45309.27071759259</v>
      </c>
      <c r="B1113">
        <v>5</v>
      </c>
      <c r="C1113">
        <v>1</v>
      </c>
      <c r="D1113" t="s">
        <v>26</v>
      </c>
      <c r="E1113" t="s">
        <v>2902</v>
      </c>
      <c r="F1113" t="s">
        <v>2903</v>
      </c>
      <c r="G1113" t="s">
        <v>131</v>
      </c>
      <c r="H1113" t="s">
        <v>689</v>
      </c>
      <c r="I1113">
        <v>0</v>
      </c>
      <c r="K1113" t="s">
        <v>31</v>
      </c>
      <c r="L1113" t="s">
        <v>32</v>
      </c>
      <c r="M1113" t="s">
        <v>2902</v>
      </c>
      <c r="N1113" t="s">
        <v>2903</v>
      </c>
      <c r="P1113" t="s">
        <v>33</v>
      </c>
      <c r="Q1113" t="s">
        <v>34</v>
      </c>
      <c r="S1113" t="s">
        <v>33</v>
      </c>
      <c r="T1113" t="s">
        <v>34</v>
      </c>
      <c r="V1113" t="s">
        <v>33</v>
      </c>
      <c r="W1113" t="s">
        <v>34</v>
      </c>
      <c r="Y1113" t="s">
        <v>33</v>
      </c>
      <c r="Z1113" t="s">
        <v>34</v>
      </c>
      <c r="AA1113" t="s">
        <v>35</v>
      </c>
      <c r="AB1113" t="s">
        <v>36</v>
      </c>
      <c r="AC1113">
        <v>23551828</v>
      </c>
      <c r="AD1113" t="s">
        <v>37</v>
      </c>
      <c r="AE1113" t="s">
        <v>2903</v>
      </c>
      <c r="AF1113">
        <v>85671469</v>
      </c>
      <c r="AG1113">
        <v>1298386</v>
      </c>
      <c r="AH1113" t="s">
        <v>38</v>
      </c>
      <c r="AI1113" t="s">
        <v>34</v>
      </c>
    </row>
    <row r="1114" spans="1:35" x14ac:dyDescent="0.3">
      <c r="A1114" s="1">
        <v>45309.272453703707</v>
      </c>
      <c r="B1114">
        <v>8</v>
      </c>
      <c r="C1114">
        <v>1</v>
      </c>
      <c r="D1114" t="s">
        <v>26</v>
      </c>
      <c r="E1114" t="s">
        <v>2904</v>
      </c>
      <c r="F1114" t="s">
        <v>2905</v>
      </c>
      <c r="G1114" t="s">
        <v>131</v>
      </c>
      <c r="H1114" t="s">
        <v>674</v>
      </c>
      <c r="I1114">
        <v>0</v>
      </c>
      <c r="K1114" t="s">
        <v>31</v>
      </c>
      <c r="L1114" t="s">
        <v>32</v>
      </c>
      <c r="M1114" t="s">
        <v>2904</v>
      </c>
      <c r="N1114" t="s">
        <v>2905</v>
      </c>
      <c r="P1114" t="s">
        <v>33</v>
      </c>
      <c r="Q1114" t="s">
        <v>34</v>
      </c>
      <c r="S1114" t="s">
        <v>33</v>
      </c>
      <c r="T1114" t="s">
        <v>34</v>
      </c>
      <c r="V1114" t="s">
        <v>33</v>
      </c>
      <c r="W1114" t="s">
        <v>34</v>
      </c>
      <c r="Y1114" t="s">
        <v>33</v>
      </c>
      <c r="Z1114" t="s">
        <v>34</v>
      </c>
      <c r="AA1114" t="s">
        <v>35</v>
      </c>
      <c r="AB1114" t="s">
        <v>36</v>
      </c>
      <c r="AC1114">
        <v>23554793</v>
      </c>
      <c r="AD1114" t="s">
        <v>37</v>
      </c>
      <c r="AE1114" t="s">
        <v>2905</v>
      </c>
      <c r="AF1114">
        <v>85671469</v>
      </c>
      <c r="AG1114">
        <v>1298387</v>
      </c>
      <c r="AH1114" t="s">
        <v>38</v>
      </c>
      <c r="AI1114" t="s">
        <v>34</v>
      </c>
    </row>
    <row r="1115" spans="1:35" x14ac:dyDescent="0.3">
      <c r="A1115" s="1">
        <v>45309.272997685184</v>
      </c>
      <c r="B1115">
        <v>7</v>
      </c>
      <c r="C1115">
        <v>1</v>
      </c>
      <c r="D1115" t="s">
        <v>26</v>
      </c>
      <c r="E1115" t="s">
        <v>2906</v>
      </c>
      <c r="F1115" t="s">
        <v>2907</v>
      </c>
      <c r="G1115" t="s">
        <v>50</v>
      </c>
      <c r="H1115" t="s">
        <v>1363</v>
      </c>
      <c r="I1115">
        <v>0</v>
      </c>
      <c r="K1115" t="s">
        <v>31</v>
      </c>
      <c r="L1115" t="s">
        <v>32</v>
      </c>
      <c r="M1115" t="s">
        <v>2906</v>
      </c>
      <c r="N1115" t="s">
        <v>2907</v>
      </c>
      <c r="P1115" t="s">
        <v>33</v>
      </c>
      <c r="Q1115" t="s">
        <v>34</v>
      </c>
      <c r="S1115" t="s">
        <v>33</v>
      </c>
      <c r="T1115" t="s">
        <v>34</v>
      </c>
      <c r="V1115" t="s">
        <v>33</v>
      </c>
      <c r="W1115" t="s">
        <v>34</v>
      </c>
      <c r="Y1115" t="s">
        <v>33</v>
      </c>
      <c r="Z1115" t="s">
        <v>34</v>
      </c>
      <c r="AA1115" t="s">
        <v>35</v>
      </c>
      <c r="AB1115" t="s">
        <v>36</v>
      </c>
      <c r="AC1115">
        <v>23555760</v>
      </c>
      <c r="AD1115" t="s">
        <v>37</v>
      </c>
      <c r="AE1115" t="s">
        <v>2907</v>
      </c>
      <c r="AF1115">
        <v>85671469</v>
      </c>
      <c r="AG1115">
        <v>1298388</v>
      </c>
      <c r="AH1115" t="s">
        <v>38</v>
      </c>
      <c r="AI1115" t="s">
        <v>34</v>
      </c>
    </row>
    <row r="1116" spans="1:35" x14ac:dyDescent="0.3">
      <c r="A1116" s="1">
        <v>45309.273715277777</v>
      </c>
      <c r="B1116">
        <v>5</v>
      </c>
      <c r="C1116">
        <v>1</v>
      </c>
      <c r="D1116" t="s">
        <v>26</v>
      </c>
      <c r="E1116" t="s">
        <v>2908</v>
      </c>
      <c r="F1116" t="s">
        <v>2909</v>
      </c>
      <c r="G1116" t="s">
        <v>50</v>
      </c>
      <c r="H1116" t="s">
        <v>598</v>
      </c>
      <c r="I1116">
        <v>0</v>
      </c>
      <c r="K1116" t="s">
        <v>31</v>
      </c>
      <c r="L1116" t="s">
        <v>32</v>
      </c>
      <c r="M1116" t="s">
        <v>2908</v>
      </c>
      <c r="N1116" t="s">
        <v>2909</v>
      </c>
      <c r="P1116" t="s">
        <v>33</v>
      </c>
      <c r="Q1116" t="s">
        <v>34</v>
      </c>
      <c r="S1116" t="s">
        <v>33</v>
      </c>
      <c r="T1116" t="s">
        <v>34</v>
      </c>
      <c r="V1116" t="s">
        <v>33</v>
      </c>
      <c r="W1116" t="s">
        <v>34</v>
      </c>
      <c r="Y1116" t="s">
        <v>33</v>
      </c>
      <c r="Z1116" t="s">
        <v>34</v>
      </c>
      <c r="AA1116" t="s">
        <v>35</v>
      </c>
      <c r="AB1116" t="s">
        <v>36</v>
      </c>
      <c r="AC1116">
        <v>23547703</v>
      </c>
      <c r="AD1116" t="s">
        <v>37</v>
      </c>
      <c r="AE1116" t="s">
        <v>2909</v>
      </c>
      <c r="AF1116">
        <v>85671469</v>
      </c>
      <c r="AG1116">
        <v>1298389</v>
      </c>
      <c r="AH1116" t="s">
        <v>2910</v>
      </c>
      <c r="AI1116" t="s">
        <v>34</v>
      </c>
    </row>
    <row r="1117" spans="1:35" x14ac:dyDescent="0.3">
      <c r="A1117" s="1">
        <v>45309.274976851855</v>
      </c>
      <c r="B1117">
        <v>6</v>
      </c>
      <c r="C1117">
        <v>1</v>
      </c>
      <c r="D1117" t="s">
        <v>26</v>
      </c>
      <c r="E1117" t="s">
        <v>2911</v>
      </c>
      <c r="F1117" t="s">
        <v>2912</v>
      </c>
      <c r="G1117" t="s">
        <v>90</v>
      </c>
      <c r="H1117" t="s">
        <v>594</v>
      </c>
      <c r="I1117">
        <v>0</v>
      </c>
      <c r="K1117" t="s">
        <v>31</v>
      </c>
      <c r="L1117" t="s">
        <v>32</v>
      </c>
      <c r="M1117" t="s">
        <v>2911</v>
      </c>
      <c r="N1117" t="s">
        <v>2912</v>
      </c>
      <c r="P1117" t="s">
        <v>33</v>
      </c>
      <c r="Q1117" t="s">
        <v>34</v>
      </c>
      <c r="S1117" t="s">
        <v>33</v>
      </c>
      <c r="T1117" t="s">
        <v>34</v>
      </c>
      <c r="V1117" t="s">
        <v>33</v>
      </c>
      <c r="W1117" t="s">
        <v>34</v>
      </c>
      <c r="Y1117" t="s">
        <v>33</v>
      </c>
      <c r="Z1117" t="s">
        <v>34</v>
      </c>
      <c r="AA1117" t="s">
        <v>92</v>
      </c>
      <c r="AB1117" t="s">
        <v>36</v>
      </c>
      <c r="AC1117">
        <v>67340757</v>
      </c>
      <c r="AD1117" t="s">
        <v>93</v>
      </c>
      <c r="AE1117" t="s">
        <v>2912</v>
      </c>
      <c r="AF1117">
        <v>9978044714</v>
      </c>
      <c r="AG1117">
        <v>1298390</v>
      </c>
      <c r="AH1117" t="s">
        <v>347</v>
      </c>
      <c r="AI1117" t="s">
        <v>34</v>
      </c>
    </row>
    <row r="1118" spans="1:35" x14ac:dyDescent="0.3">
      <c r="A1118" s="1">
        <v>45309.275127314817</v>
      </c>
      <c r="B1118">
        <v>4</v>
      </c>
      <c r="C1118">
        <v>1</v>
      </c>
      <c r="D1118" t="s">
        <v>26</v>
      </c>
      <c r="E1118" t="s">
        <v>374</v>
      </c>
      <c r="F1118" t="s">
        <v>375</v>
      </c>
      <c r="G1118" t="s">
        <v>50</v>
      </c>
      <c r="H1118" t="s">
        <v>616</v>
      </c>
      <c r="I1118">
        <v>0</v>
      </c>
      <c r="K1118" t="s">
        <v>31</v>
      </c>
      <c r="L1118" t="s">
        <v>32</v>
      </c>
      <c r="M1118" t="s">
        <v>374</v>
      </c>
      <c r="N1118" t="s">
        <v>375</v>
      </c>
      <c r="P1118" t="s">
        <v>33</v>
      </c>
      <c r="Q1118" t="s">
        <v>34</v>
      </c>
      <c r="S1118" t="s">
        <v>33</v>
      </c>
      <c r="T1118" t="s">
        <v>34</v>
      </c>
      <c r="V1118" t="s">
        <v>33</v>
      </c>
      <c r="W1118" t="s">
        <v>34</v>
      </c>
      <c r="Y1118" t="s">
        <v>33</v>
      </c>
      <c r="Z1118" t="s">
        <v>34</v>
      </c>
      <c r="AA1118" t="s">
        <v>35</v>
      </c>
      <c r="AB1118" t="s">
        <v>36</v>
      </c>
      <c r="AC1118">
        <v>23559551</v>
      </c>
      <c r="AD1118" t="s">
        <v>37</v>
      </c>
      <c r="AE1118" t="s">
        <v>375</v>
      </c>
      <c r="AF1118">
        <v>85671469</v>
      </c>
      <c r="AG1118">
        <v>1298391</v>
      </c>
      <c r="AH1118" t="s">
        <v>617</v>
      </c>
      <c r="AI1118" t="s">
        <v>34</v>
      </c>
    </row>
    <row r="1119" spans="1:35" x14ac:dyDescent="0.3">
      <c r="A1119" s="1">
        <v>45309.275358796294</v>
      </c>
      <c r="B1119">
        <v>1</v>
      </c>
      <c r="C1119">
        <v>1</v>
      </c>
      <c r="D1119" t="s">
        <v>26</v>
      </c>
      <c r="E1119" t="s">
        <v>2913</v>
      </c>
      <c r="F1119" t="s">
        <v>2914</v>
      </c>
      <c r="G1119" t="s">
        <v>131</v>
      </c>
      <c r="H1119" t="s">
        <v>1437</v>
      </c>
      <c r="I1119">
        <v>0</v>
      </c>
      <c r="K1119" t="s">
        <v>31</v>
      </c>
      <c r="L1119" t="s">
        <v>32</v>
      </c>
      <c r="M1119" t="s">
        <v>2913</v>
      </c>
      <c r="N1119" t="s">
        <v>2914</v>
      </c>
      <c r="P1119" t="s">
        <v>33</v>
      </c>
      <c r="Q1119" t="s">
        <v>34</v>
      </c>
      <c r="S1119" t="s">
        <v>33</v>
      </c>
      <c r="T1119" t="s">
        <v>34</v>
      </c>
      <c r="V1119" t="s">
        <v>33</v>
      </c>
      <c r="W1119" t="s">
        <v>34</v>
      </c>
      <c r="Y1119" t="s">
        <v>33</v>
      </c>
      <c r="Z1119" t="s">
        <v>34</v>
      </c>
      <c r="AA1119" t="s">
        <v>35</v>
      </c>
      <c r="AB1119" t="s">
        <v>36</v>
      </c>
      <c r="AC1119">
        <v>23559972</v>
      </c>
      <c r="AD1119" t="s">
        <v>37</v>
      </c>
      <c r="AE1119" t="s">
        <v>2914</v>
      </c>
      <c r="AF1119">
        <v>85671469</v>
      </c>
      <c r="AG1119">
        <v>1298392</v>
      </c>
      <c r="AH1119" t="s">
        <v>257</v>
      </c>
      <c r="AI1119" t="s">
        <v>34</v>
      </c>
    </row>
    <row r="1120" spans="1:35" x14ac:dyDescent="0.3">
      <c r="A1120" s="1">
        <v>45309.27611111111</v>
      </c>
      <c r="B1120">
        <v>4</v>
      </c>
      <c r="C1120">
        <v>1</v>
      </c>
      <c r="D1120" t="s">
        <v>26</v>
      </c>
      <c r="E1120" t="s">
        <v>2915</v>
      </c>
      <c r="F1120" t="s">
        <v>2916</v>
      </c>
      <c r="G1120" t="s">
        <v>41</v>
      </c>
      <c r="H1120">
        <f>---0--4129</f>
        <v>4129</v>
      </c>
      <c r="I1120">
        <v>0</v>
      </c>
      <c r="J1120" t="s">
        <v>42</v>
      </c>
      <c r="K1120" t="s">
        <v>43</v>
      </c>
      <c r="L1120" t="s">
        <v>44</v>
      </c>
      <c r="M1120" t="s">
        <v>2915</v>
      </c>
      <c r="N1120" t="s">
        <v>2916</v>
      </c>
      <c r="P1120" t="s">
        <v>33</v>
      </c>
      <c r="Q1120" t="s">
        <v>34</v>
      </c>
      <c r="S1120" t="s">
        <v>33</v>
      </c>
      <c r="T1120" t="s">
        <v>34</v>
      </c>
      <c r="V1120" t="s">
        <v>33</v>
      </c>
      <c r="W1120" t="s">
        <v>34</v>
      </c>
      <c r="Y1120" t="s">
        <v>33</v>
      </c>
      <c r="Z1120" t="s">
        <v>34</v>
      </c>
      <c r="AA1120" t="s">
        <v>620</v>
      </c>
      <c r="AB1120" t="s">
        <v>36</v>
      </c>
      <c r="AC1120">
        <v>77520710</v>
      </c>
      <c r="AD1120" t="s">
        <v>108</v>
      </c>
      <c r="AE1120" t="s">
        <v>2916</v>
      </c>
      <c r="AF1120">
        <v>795990586</v>
      </c>
      <c r="AG1120">
        <v>1298393</v>
      </c>
      <c r="AH1120" t="s">
        <v>38</v>
      </c>
      <c r="AI1120" t="s">
        <v>34</v>
      </c>
    </row>
    <row r="1121" spans="1:35" x14ac:dyDescent="0.3">
      <c r="A1121" s="1">
        <v>45309.276747685188</v>
      </c>
      <c r="B1121">
        <v>5</v>
      </c>
      <c r="C1121">
        <v>1</v>
      </c>
      <c r="D1121" t="s">
        <v>26</v>
      </c>
      <c r="E1121" t="s">
        <v>2917</v>
      </c>
      <c r="F1121" t="s">
        <v>2918</v>
      </c>
      <c r="G1121" t="s">
        <v>50</v>
      </c>
      <c r="H1121" t="s">
        <v>638</v>
      </c>
      <c r="I1121">
        <v>0</v>
      </c>
      <c r="K1121" t="s">
        <v>31</v>
      </c>
      <c r="L1121" t="s">
        <v>32</v>
      </c>
      <c r="M1121" t="s">
        <v>2917</v>
      </c>
      <c r="N1121" t="s">
        <v>2918</v>
      </c>
      <c r="P1121" t="s">
        <v>33</v>
      </c>
      <c r="Q1121" t="s">
        <v>34</v>
      </c>
      <c r="S1121" t="s">
        <v>33</v>
      </c>
      <c r="T1121" t="s">
        <v>34</v>
      </c>
      <c r="V1121" t="s">
        <v>33</v>
      </c>
      <c r="W1121" t="s">
        <v>34</v>
      </c>
      <c r="Y1121" t="s">
        <v>33</v>
      </c>
      <c r="Z1121" t="s">
        <v>34</v>
      </c>
      <c r="AA1121" t="s">
        <v>35</v>
      </c>
      <c r="AB1121" t="s">
        <v>36</v>
      </c>
      <c r="AC1121">
        <v>23572412</v>
      </c>
      <c r="AD1121" t="s">
        <v>37</v>
      </c>
      <c r="AE1121" t="s">
        <v>2918</v>
      </c>
      <c r="AF1121">
        <v>85671469</v>
      </c>
      <c r="AG1121">
        <v>1298394</v>
      </c>
      <c r="AH1121" t="s">
        <v>38</v>
      </c>
      <c r="AI1121" t="s">
        <v>34</v>
      </c>
    </row>
    <row r="1122" spans="1:35" x14ac:dyDescent="0.3">
      <c r="A1122" s="1">
        <v>45309.27783564815</v>
      </c>
      <c r="B1122">
        <v>8</v>
      </c>
      <c r="C1122">
        <v>1</v>
      </c>
      <c r="D1122" t="s">
        <v>26</v>
      </c>
      <c r="E1122" t="s">
        <v>2919</v>
      </c>
      <c r="F1122" t="s">
        <v>2920</v>
      </c>
      <c r="G1122" t="s">
        <v>131</v>
      </c>
      <c r="H1122" t="s">
        <v>1890</v>
      </c>
      <c r="I1122">
        <v>0</v>
      </c>
      <c r="K1122" t="s">
        <v>31</v>
      </c>
      <c r="L1122" t="s">
        <v>32</v>
      </c>
      <c r="M1122" t="s">
        <v>2919</v>
      </c>
      <c r="N1122" t="s">
        <v>2920</v>
      </c>
      <c r="P1122" t="s">
        <v>33</v>
      </c>
      <c r="Q1122" t="s">
        <v>34</v>
      </c>
      <c r="S1122" t="s">
        <v>33</v>
      </c>
      <c r="T1122" t="s">
        <v>34</v>
      </c>
      <c r="V1122" t="s">
        <v>33</v>
      </c>
      <c r="W1122" t="s">
        <v>34</v>
      </c>
      <c r="Y1122" t="s">
        <v>33</v>
      </c>
      <c r="Z1122" t="s">
        <v>34</v>
      </c>
      <c r="AA1122" t="s">
        <v>35</v>
      </c>
      <c r="AB1122" t="s">
        <v>36</v>
      </c>
      <c r="AC1122">
        <v>23564642</v>
      </c>
      <c r="AD1122" t="s">
        <v>37</v>
      </c>
      <c r="AE1122" t="s">
        <v>2920</v>
      </c>
      <c r="AF1122">
        <v>85671469</v>
      </c>
      <c r="AG1122">
        <v>1298395</v>
      </c>
      <c r="AH1122" t="s">
        <v>38</v>
      </c>
      <c r="AI1122" t="s">
        <v>34</v>
      </c>
    </row>
    <row r="1123" spans="1:35" x14ac:dyDescent="0.3">
      <c r="A1123" s="1">
        <v>45309.279791666668</v>
      </c>
      <c r="B1123">
        <v>5</v>
      </c>
      <c r="C1123">
        <v>1</v>
      </c>
      <c r="D1123" t="s">
        <v>26</v>
      </c>
      <c r="E1123" t="s">
        <v>2921</v>
      </c>
      <c r="F1123" t="s">
        <v>2922</v>
      </c>
      <c r="G1123" t="s">
        <v>41</v>
      </c>
      <c r="H1123">
        <f>---0--8059</f>
        <v>8059</v>
      </c>
      <c r="I1123">
        <v>0</v>
      </c>
      <c r="J1123" t="s">
        <v>42</v>
      </c>
      <c r="K1123" t="s">
        <v>43</v>
      </c>
      <c r="L1123" t="s">
        <v>44</v>
      </c>
      <c r="M1123" t="s">
        <v>2921</v>
      </c>
      <c r="N1123" t="s">
        <v>2922</v>
      </c>
      <c r="P1123" t="s">
        <v>33</v>
      </c>
      <c r="Q1123" t="s">
        <v>34</v>
      </c>
      <c r="S1123" t="s">
        <v>33</v>
      </c>
      <c r="T1123" t="s">
        <v>34</v>
      </c>
      <c r="V1123" t="s">
        <v>33</v>
      </c>
      <c r="W1123" t="s">
        <v>34</v>
      </c>
      <c r="Y1123" t="s">
        <v>33</v>
      </c>
      <c r="Z1123" t="s">
        <v>34</v>
      </c>
      <c r="AA1123" t="s">
        <v>1331</v>
      </c>
      <c r="AB1123" t="s">
        <v>36</v>
      </c>
      <c r="AC1123">
        <v>23577930</v>
      </c>
      <c r="AD1123" t="s">
        <v>138</v>
      </c>
      <c r="AE1123" t="s">
        <v>2922</v>
      </c>
      <c r="AF1123">
        <v>85671469</v>
      </c>
      <c r="AG1123">
        <v>1298396</v>
      </c>
      <c r="AH1123" t="s">
        <v>1578</v>
      </c>
      <c r="AI1123" t="s">
        <v>34</v>
      </c>
    </row>
    <row r="1124" spans="1:35" x14ac:dyDescent="0.3">
      <c r="A1124" s="1">
        <v>45309.281331018516</v>
      </c>
      <c r="B1124">
        <v>6</v>
      </c>
      <c r="C1124">
        <v>1</v>
      </c>
      <c r="D1124" t="s">
        <v>26</v>
      </c>
      <c r="E1124" t="s">
        <v>2923</v>
      </c>
      <c r="F1124" t="s">
        <v>2924</v>
      </c>
      <c r="G1124" t="s">
        <v>29</v>
      </c>
      <c r="H1124" t="s">
        <v>588</v>
      </c>
      <c r="I1124">
        <v>0</v>
      </c>
      <c r="K1124" t="s">
        <v>31</v>
      </c>
      <c r="L1124" t="s">
        <v>32</v>
      </c>
      <c r="M1124" t="s">
        <v>2923</v>
      </c>
      <c r="N1124" t="s">
        <v>2924</v>
      </c>
      <c r="P1124" t="s">
        <v>33</v>
      </c>
      <c r="Q1124" t="s">
        <v>34</v>
      </c>
      <c r="S1124" t="s">
        <v>33</v>
      </c>
      <c r="T1124" t="s">
        <v>34</v>
      </c>
      <c r="V1124" t="s">
        <v>33</v>
      </c>
      <c r="W1124" t="s">
        <v>34</v>
      </c>
      <c r="Y1124" t="s">
        <v>33</v>
      </c>
      <c r="Z1124" t="s">
        <v>34</v>
      </c>
      <c r="AA1124" t="s">
        <v>35</v>
      </c>
      <c r="AB1124" t="s">
        <v>36</v>
      </c>
      <c r="AC1124">
        <v>23590670</v>
      </c>
      <c r="AD1124" t="s">
        <v>37</v>
      </c>
      <c r="AE1124" t="s">
        <v>2924</v>
      </c>
      <c r="AF1124">
        <v>85671469</v>
      </c>
      <c r="AG1124">
        <v>1298397</v>
      </c>
      <c r="AH1124" t="s">
        <v>38</v>
      </c>
      <c r="AI1124" t="s">
        <v>34</v>
      </c>
    </row>
    <row r="1125" spans="1:35" x14ac:dyDescent="0.3">
      <c r="A1125" s="1">
        <v>45309.283171296294</v>
      </c>
      <c r="B1125">
        <v>6</v>
      </c>
      <c r="C1125">
        <v>1</v>
      </c>
      <c r="D1125" t="s">
        <v>26</v>
      </c>
      <c r="E1125" t="s">
        <v>668</v>
      </c>
      <c r="F1125" t="s">
        <v>669</v>
      </c>
      <c r="G1125" t="s">
        <v>41</v>
      </c>
      <c r="H1125">
        <f>---0--9455</f>
        <v>9455</v>
      </c>
      <c r="I1125">
        <v>0</v>
      </c>
      <c r="J1125" t="s">
        <v>42</v>
      </c>
      <c r="K1125" t="s">
        <v>43</v>
      </c>
      <c r="L1125" t="s">
        <v>202</v>
      </c>
      <c r="M1125" t="s">
        <v>668</v>
      </c>
      <c r="N1125" t="s">
        <v>669</v>
      </c>
      <c r="P1125" t="s">
        <v>33</v>
      </c>
      <c r="Q1125" t="s">
        <v>34</v>
      </c>
      <c r="S1125" t="s">
        <v>33</v>
      </c>
      <c r="T1125" t="s">
        <v>34</v>
      </c>
      <c r="V1125" t="s">
        <v>33</v>
      </c>
      <c r="W1125" t="s">
        <v>34</v>
      </c>
      <c r="Y1125" t="s">
        <v>33</v>
      </c>
      <c r="Z1125" t="s">
        <v>34</v>
      </c>
      <c r="AB1125" t="s">
        <v>36</v>
      </c>
      <c r="AE1125" t="s">
        <v>34</v>
      </c>
      <c r="AG1125">
        <v>1298398</v>
      </c>
      <c r="AH1125" t="s">
        <v>38</v>
      </c>
      <c r="AI1125" t="s">
        <v>34</v>
      </c>
    </row>
    <row r="1126" spans="1:35" x14ac:dyDescent="0.3">
      <c r="A1126" s="1">
        <v>45309.284432870372</v>
      </c>
      <c r="B1126">
        <v>8</v>
      </c>
      <c r="C1126">
        <v>1</v>
      </c>
      <c r="D1126" t="s">
        <v>26</v>
      </c>
      <c r="E1126" t="s">
        <v>2925</v>
      </c>
      <c r="F1126" t="s">
        <v>2926</v>
      </c>
      <c r="G1126" t="s">
        <v>41</v>
      </c>
      <c r="H1126">
        <f>---0--7292</f>
        <v>7292</v>
      </c>
      <c r="I1126">
        <v>0</v>
      </c>
      <c r="J1126" t="s">
        <v>42</v>
      </c>
      <c r="K1126" t="s">
        <v>43</v>
      </c>
      <c r="L1126" t="s">
        <v>44</v>
      </c>
      <c r="M1126" t="s">
        <v>2925</v>
      </c>
      <c r="N1126" t="s">
        <v>2926</v>
      </c>
      <c r="P1126" t="s">
        <v>33</v>
      </c>
      <c r="Q1126" t="s">
        <v>34</v>
      </c>
      <c r="S1126" t="s">
        <v>33</v>
      </c>
      <c r="T1126" t="s">
        <v>34</v>
      </c>
      <c r="V1126" t="s">
        <v>33</v>
      </c>
      <c r="W1126" t="s">
        <v>34</v>
      </c>
      <c r="Y1126" t="s">
        <v>33</v>
      </c>
      <c r="Z1126" t="s">
        <v>34</v>
      </c>
      <c r="AA1126" t="s">
        <v>45</v>
      </c>
      <c r="AB1126" t="s">
        <v>36</v>
      </c>
      <c r="AC1126">
        <v>77527884</v>
      </c>
      <c r="AD1126" t="s">
        <v>46</v>
      </c>
      <c r="AE1126" t="s">
        <v>2926</v>
      </c>
      <c r="AF1126">
        <v>795990586</v>
      </c>
      <c r="AG1126">
        <v>1298399</v>
      </c>
      <c r="AH1126" t="s">
        <v>2927</v>
      </c>
      <c r="AI1126" t="s">
        <v>34</v>
      </c>
    </row>
    <row r="1127" spans="1:35" x14ac:dyDescent="0.3">
      <c r="A1127" s="1">
        <v>45309.289965277778</v>
      </c>
      <c r="B1127">
        <v>5</v>
      </c>
      <c r="C1127">
        <v>1</v>
      </c>
      <c r="D1127" t="s">
        <v>26</v>
      </c>
      <c r="E1127" t="s">
        <v>2928</v>
      </c>
      <c r="F1127" t="s">
        <v>2929</v>
      </c>
      <c r="G1127" t="s">
        <v>50</v>
      </c>
      <c r="H1127" t="s">
        <v>1844</v>
      </c>
      <c r="I1127">
        <v>0</v>
      </c>
      <c r="K1127" t="s">
        <v>31</v>
      </c>
      <c r="L1127" t="s">
        <v>32</v>
      </c>
      <c r="M1127" t="s">
        <v>2928</v>
      </c>
      <c r="N1127" t="s">
        <v>2929</v>
      </c>
      <c r="P1127" t="s">
        <v>33</v>
      </c>
      <c r="Q1127" t="s">
        <v>34</v>
      </c>
      <c r="S1127" t="s">
        <v>33</v>
      </c>
      <c r="T1127" t="s">
        <v>34</v>
      </c>
      <c r="V1127" t="s">
        <v>33</v>
      </c>
      <c r="W1127" t="s">
        <v>34</v>
      </c>
      <c r="Y1127" t="s">
        <v>33</v>
      </c>
      <c r="Z1127" t="s">
        <v>34</v>
      </c>
      <c r="AA1127" t="s">
        <v>35</v>
      </c>
      <c r="AB1127" t="s">
        <v>36</v>
      </c>
      <c r="AC1127">
        <v>23615793</v>
      </c>
      <c r="AD1127" t="s">
        <v>37</v>
      </c>
      <c r="AE1127" t="s">
        <v>2929</v>
      </c>
      <c r="AF1127">
        <v>85671469</v>
      </c>
      <c r="AG1127">
        <v>1298400</v>
      </c>
      <c r="AH1127" t="s">
        <v>99</v>
      </c>
      <c r="AI1127" t="s">
        <v>34</v>
      </c>
    </row>
    <row r="1128" spans="1:35" x14ac:dyDescent="0.3">
      <c r="A1128" s="1">
        <v>45309.291307870371</v>
      </c>
      <c r="B1128">
        <v>8</v>
      </c>
      <c r="C1128">
        <v>1</v>
      </c>
      <c r="D1128" t="s">
        <v>26</v>
      </c>
      <c r="E1128" t="s">
        <v>2930</v>
      </c>
      <c r="F1128" t="s">
        <v>2931</v>
      </c>
      <c r="G1128" t="s">
        <v>41</v>
      </c>
      <c r="H1128">
        <f>---0--8493</f>
        <v>8493</v>
      </c>
      <c r="I1128">
        <v>0</v>
      </c>
      <c r="J1128" t="s">
        <v>42</v>
      </c>
      <c r="K1128" t="s">
        <v>43</v>
      </c>
      <c r="L1128" t="s">
        <v>44</v>
      </c>
      <c r="M1128" t="s">
        <v>2930</v>
      </c>
      <c r="N1128" t="s">
        <v>2931</v>
      </c>
      <c r="P1128" t="s">
        <v>33</v>
      </c>
      <c r="Q1128" t="s">
        <v>34</v>
      </c>
      <c r="S1128" t="s">
        <v>33</v>
      </c>
      <c r="T1128" t="s">
        <v>34</v>
      </c>
      <c r="V1128" t="s">
        <v>33</v>
      </c>
      <c r="W1128" t="s">
        <v>34</v>
      </c>
      <c r="Y1128" t="s">
        <v>33</v>
      </c>
      <c r="Z1128" t="s">
        <v>34</v>
      </c>
      <c r="AA1128" t="s">
        <v>2932</v>
      </c>
      <c r="AB1128" t="s">
        <v>36</v>
      </c>
      <c r="AC1128">
        <v>30051019</v>
      </c>
      <c r="AD1128" t="s">
        <v>652</v>
      </c>
      <c r="AE1128" t="s">
        <v>2931</v>
      </c>
      <c r="AF1128">
        <v>76598102</v>
      </c>
      <c r="AG1128">
        <v>1298401</v>
      </c>
      <c r="AH1128" t="s">
        <v>38</v>
      </c>
      <c r="AI1128" t="s">
        <v>34</v>
      </c>
    </row>
    <row r="1129" spans="1:35" x14ac:dyDescent="0.3">
      <c r="A1129" s="1">
        <v>45309.294675925928</v>
      </c>
      <c r="B1129">
        <v>8</v>
      </c>
      <c r="C1129">
        <v>1</v>
      </c>
      <c r="D1129" t="s">
        <v>26</v>
      </c>
      <c r="E1129" t="s">
        <v>2933</v>
      </c>
      <c r="F1129" t="s">
        <v>2934</v>
      </c>
      <c r="G1129" t="s">
        <v>131</v>
      </c>
      <c r="H1129" t="s">
        <v>157</v>
      </c>
      <c r="I1129">
        <v>0</v>
      </c>
      <c r="K1129" t="s">
        <v>31</v>
      </c>
      <c r="L1129" t="s">
        <v>32</v>
      </c>
      <c r="M1129" t="s">
        <v>2933</v>
      </c>
      <c r="N1129" t="s">
        <v>2934</v>
      </c>
      <c r="P1129" t="s">
        <v>33</v>
      </c>
      <c r="Q1129" t="s">
        <v>34</v>
      </c>
      <c r="S1129" t="s">
        <v>33</v>
      </c>
      <c r="T1129" t="s">
        <v>34</v>
      </c>
      <c r="V1129" t="s">
        <v>33</v>
      </c>
      <c r="W1129" t="s">
        <v>34</v>
      </c>
      <c r="Y1129" t="s">
        <v>33</v>
      </c>
      <c r="Z1129" t="s">
        <v>34</v>
      </c>
      <c r="AA1129" t="s">
        <v>35</v>
      </c>
      <c r="AB1129" t="s">
        <v>36</v>
      </c>
      <c r="AC1129">
        <v>23628684</v>
      </c>
      <c r="AD1129" t="s">
        <v>37</v>
      </c>
      <c r="AE1129" t="s">
        <v>2934</v>
      </c>
      <c r="AF1129">
        <v>85671469</v>
      </c>
      <c r="AG1129">
        <v>1298402</v>
      </c>
      <c r="AH1129" t="s">
        <v>38</v>
      </c>
      <c r="AI1129" t="s">
        <v>34</v>
      </c>
    </row>
    <row r="1130" spans="1:35" x14ac:dyDescent="0.3">
      <c r="A1130" s="1">
        <v>45309.296284722222</v>
      </c>
      <c r="B1130">
        <v>5</v>
      </c>
      <c r="C1130">
        <v>1</v>
      </c>
      <c r="D1130" t="s">
        <v>26</v>
      </c>
      <c r="E1130" t="s">
        <v>2935</v>
      </c>
      <c r="F1130" t="s">
        <v>2936</v>
      </c>
      <c r="G1130" t="s">
        <v>41</v>
      </c>
      <c r="H1130">
        <f>---0--7234</f>
        <v>7234</v>
      </c>
      <c r="I1130">
        <v>0</v>
      </c>
      <c r="J1130" t="s">
        <v>42</v>
      </c>
      <c r="K1130" t="s">
        <v>43</v>
      </c>
      <c r="L1130" t="s">
        <v>44</v>
      </c>
      <c r="M1130" t="s">
        <v>2935</v>
      </c>
      <c r="N1130" t="s">
        <v>2936</v>
      </c>
      <c r="P1130" t="s">
        <v>33</v>
      </c>
      <c r="Q1130" t="s">
        <v>34</v>
      </c>
      <c r="S1130" t="s">
        <v>33</v>
      </c>
      <c r="T1130" t="s">
        <v>34</v>
      </c>
      <c r="V1130" t="s">
        <v>33</v>
      </c>
      <c r="W1130" t="s">
        <v>34</v>
      </c>
      <c r="Y1130" t="s">
        <v>33</v>
      </c>
      <c r="Z1130" t="s">
        <v>34</v>
      </c>
      <c r="AA1130" t="s">
        <v>862</v>
      </c>
      <c r="AB1130" t="s">
        <v>36</v>
      </c>
      <c r="AC1130">
        <v>23638560</v>
      </c>
      <c r="AD1130" t="s">
        <v>138</v>
      </c>
      <c r="AE1130" t="s">
        <v>2936</v>
      </c>
      <c r="AF1130">
        <v>85671469</v>
      </c>
      <c r="AG1130">
        <v>1298403</v>
      </c>
      <c r="AH1130" t="s">
        <v>38</v>
      </c>
      <c r="AI1130" t="s">
        <v>34</v>
      </c>
    </row>
    <row r="1131" spans="1:35" x14ac:dyDescent="0.3">
      <c r="A1131" s="1">
        <v>45309.299201388887</v>
      </c>
      <c r="B1131">
        <v>8</v>
      </c>
      <c r="C1131">
        <v>1</v>
      </c>
      <c r="D1131" t="s">
        <v>26</v>
      </c>
      <c r="E1131" t="s">
        <v>668</v>
      </c>
      <c r="F1131" t="s">
        <v>669</v>
      </c>
      <c r="G1131" t="s">
        <v>41</v>
      </c>
      <c r="H1131">
        <f>---0--6838</f>
        <v>6838</v>
      </c>
      <c r="I1131">
        <v>0</v>
      </c>
      <c r="J1131" t="s">
        <v>42</v>
      </c>
      <c r="K1131" t="s">
        <v>43</v>
      </c>
      <c r="L1131" t="s">
        <v>44</v>
      </c>
      <c r="M1131" t="s">
        <v>668</v>
      </c>
      <c r="N1131" t="s">
        <v>669</v>
      </c>
      <c r="P1131" t="s">
        <v>33</v>
      </c>
      <c r="Q1131" t="s">
        <v>34</v>
      </c>
      <c r="S1131" t="s">
        <v>33</v>
      </c>
      <c r="T1131" t="s">
        <v>34</v>
      </c>
      <c r="V1131" t="s">
        <v>33</v>
      </c>
      <c r="W1131" t="s">
        <v>34</v>
      </c>
      <c r="Y1131" t="s">
        <v>33</v>
      </c>
      <c r="Z1131" t="s">
        <v>34</v>
      </c>
      <c r="AA1131" t="s">
        <v>1082</v>
      </c>
      <c r="AB1131" t="s">
        <v>36</v>
      </c>
      <c r="AC1131">
        <v>23654811</v>
      </c>
      <c r="AD1131" t="s">
        <v>607</v>
      </c>
      <c r="AE1131" t="s">
        <v>669</v>
      </c>
      <c r="AF1131">
        <v>85671469</v>
      </c>
      <c r="AG1131">
        <v>1298404</v>
      </c>
      <c r="AH1131" t="s">
        <v>38</v>
      </c>
      <c r="AI1131" t="s">
        <v>34</v>
      </c>
    </row>
    <row r="1132" spans="1:35" x14ac:dyDescent="0.3">
      <c r="A1132" s="1">
        <v>45309.300821759258</v>
      </c>
      <c r="B1132">
        <v>7</v>
      </c>
      <c r="C1132">
        <v>1</v>
      </c>
      <c r="D1132" t="s">
        <v>26</v>
      </c>
      <c r="E1132" t="s">
        <v>113</v>
      </c>
      <c r="F1132" t="s">
        <v>114</v>
      </c>
      <c r="G1132" t="s">
        <v>41</v>
      </c>
      <c r="H1132">
        <f>---0--6404</f>
        <v>6404</v>
      </c>
      <c r="I1132">
        <v>0</v>
      </c>
      <c r="J1132" t="s">
        <v>42</v>
      </c>
      <c r="K1132" t="s">
        <v>43</v>
      </c>
      <c r="L1132" t="s">
        <v>44</v>
      </c>
      <c r="M1132" t="s">
        <v>113</v>
      </c>
      <c r="N1132" t="s">
        <v>114</v>
      </c>
      <c r="P1132" t="s">
        <v>33</v>
      </c>
      <c r="Q1132" t="s">
        <v>34</v>
      </c>
      <c r="S1132" t="s">
        <v>33</v>
      </c>
      <c r="T1132" t="s">
        <v>34</v>
      </c>
      <c r="V1132" t="s">
        <v>33</v>
      </c>
      <c r="W1132" t="s">
        <v>34</v>
      </c>
      <c r="Y1132" t="s">
        <v>33</v>
      </c>
      <c r="Z1132" t="s">
        <v>34</v>
      </c>
      <c r="AA1132" t="s">
        <v>2937</v>
      </c>
      <c r="AB1132" t="s">
        <v>36</v>
      </c>
      <c r="AC1132">
        <v>77565233</v>
      </c>
      <c r="AD1132" t="s">
        <v>46</v>
      </c>
      <c r="AE1132" t="s">
        <v>114</v>
      </c>
      <c r="AF1132">
        <v>795990586</v>
      </c>
      <c r="AG1132">
        <v>1298405</v>
      </c>
      <c r="AH1132" t="s">
        <v>38</v>
      </c>
      <c r="AI1132" t="s">
        <v>34</v>
      </c>
    </row>
    <row r="1133" spans="1:35" x14ac:dyDescent="0.3">
      <c r="A1133" s="1">
        <v>45309.301249999997</v>
      </c>
      <c r="B1133">
        <v>5</v>
      </c>
      <c r="C1133">
        <v>1</v>
      </c>
      <c r="D1133" t="s">
        <v>26</v>
      </c>
      <c r="E1133" t="s">
        <v>374</v>
      </c>
      <c r="F1133" t="s">
        <v>375</v>
      </c>
      <c r="G1133" t="s">
        <v>50</v>
      </c>
      <c r="H1133" t="s">
        <v>1460</v>
      </c>
      <c r="I1133">
        <v>0</v>
      </c>
      <c r="K1133" t="s">
        <v>31</v>
      </c>
      <c r="L1133" t="s">
        <v>32</v>
      </c>
      <c r="M1133" t="s">
        <v>374</v>
      </c>
      <c r="N1133" t="s">
        <v>375</v>
      </c>
      <c r="P1133" t="s">
        <v>33</v>
      </c>
      <c r="Q1133" t="s">
        <v>34</v>
      </c>
      <c r="S1133" t="s">
        <v>33</v>
      </c>
      <c r="T1133" t="s">
        <v>34</v>
      </c>
      <c r="V1133" t="s">
        <v>33</v>
      </c>
      <c r="W1133" t="s">
        <v>34</v>
      </c>
      <c r="Y1133" t="s">
        <v>33</v>
      </c>
      <c r="Z1133" t="s">
        <v>34</v>
      </c>
      <c r="AA1133" t="s">
        <v>35</v>
      </c>
      <c r="AB1133" t="s">
        <v>36</v>
      </c>
      <c r="AC1133">
        <v>23659495</v>
      </c>
      <c r="AD1133" t="s">
        <v>37</v>
      </c>
      <c r="AE1133" t="s">
        <v>375</v>
      </c>
      <c r="AF1133">
        <v>85671469</v>
      </c>
      <c r="AG1133">
        <v>1298406</v>
      </c>
      <c r="AH1133" t="s">
        <v>38</v>
      </c>
      <c r="AI1133" t="s">
        <v>34</v>
      </c>
    </row>
    <row r="1134" spans="1:35" x14ac:dyDescent="0.3">
      <c r="A1134" s="1">
        <v>45309.301724537036</v>
      </c>
      <c r="B1134">
        <v>5</v>
      </c>
      <c r="C1134">
        <v>1</v>
      </c>
      <c r="D1134" t="s">
        <v>26</v>
      </c>
      <c r="E1134" t="s">
        <v>2938</v>
      </c>
      <c r="F1134" t="s">
        <v>2939</v>
      </c>
      <c r="G1134" t="s">
        <v>41</v>
      </c>
      <c r="H1134">
        <f>---0--4104</f>
        <v>4104</v>
      </c>
      <c r="I1134">
        <v>0</v>
      </c>
      <c r="J1134" t="s">
        <v>42</v>
      </c>
      <c r="K1134" t="s">
        <v>43</v>
      </c>
      <c r="L1134" t="s">
        <v>44</v>
      </c>
      <c r="M1134" t="s">
        <v>2938</v>
      </c>
      <c r="N1134" t="s">
        <v>2939</v>
      </c>
      <c r="P1134" t="s">
        <v>33</v>
      </c>
      <c r="Q1134" t="s">
        <v>34</v>
      </c>
      <c r="S1134" t="s">
        <v>33</v>
      </c>
      <c r="T1134" t="s">
        <v>34</v>
      </c>
      <c r="V1134" t="s">
        <v>33</v>
      </c>
      <c r="W1134" t="s">
        <v>34</v>
      </c>
      <c r="Y1134" t="s">
        <v>33</v>
      </c>
      <c r="Z1134" t="s">
        <v>34</v>
      </c>
      <c r="AA1134" t="s">
        <v>2272</v>
      </c>
      <c r="AB1134" t="s">
        <v>36</v>
      </c>
      <c r="AC1134">
        <v>74953892</v>
      </c>
      <c r="AD1134" t="s">
        <v>2074</v>
      </c>
      <c r="AE1134" t="s">
        <v>2939</v>
      </c>
      <c r="AF1134">
        <v>156704864</v>
      </c>
      <c r="AG1134">
        <v>1298407</v>
      </c>
      <c r="AH1134" t="s">
        <v>38</v>
      </c>
      <c r="AI1134" t="s">
        <v>34</v>
      </c>
    </row>
    <row r="1135" spans="1:35" x14ac:dyDescent="0.3">
      <c r="A1135" s="1">
        <v>45309.30228009259</v>
      </c>
      <c r="B1135">
        <v>6</v>
      </c>
      <c r="C1135">
        <v>1</v>
      </c>
      <c r="D1135" t="s">
        <v>26</v>
      </c>
      <c r="E1135" t="s">
        <v>2940</v>
      </c>
      <c r="F1135" t="s">
        <v>2941</v>
      </c>
      <c r="G1135" t="s">
        <v>29</v>
      </c>
      <c r="H1135" t="s">
        <v>496</v>
      </c>
      <c r="I1135">
        <v>0</v>
      </c>
      <c r="K1135" t="s">
        <v>31</v>
      </c>
      <c r="L1135" t="s">
        <v>32</v>
      </c>
      <c r="M1135" t="s">
        <v>2940</v>
      </c>
      <c r="N1135" t="s">
        <v>2941</v>
      </c>
      <c r="P1135" t="s">
        <v>33</v>
      </c>
      <c r="Q1135" t="s">
        <v>34</v>
      </c>
      <c r="S1135" t="s">
        <v>33</v>
      </c>
      <c r="T1135" t="s">
        <v>34</v>
      </c>
      <c r="V1135" t="s">
        <v>33</v>
      </c>
      <c r="W1135" t="s">
        <v>34</v>
      </c>
      <c r="Y1135" t="s">
        <v>33</v>
      </c>
      <c r="Z1135" t="s">
        <v>34</v>
      </c>
      <c r="AA1135" t="s">
        <v>35</v>
      </c>
      <c r="AB1135" t="s">
        <v>36</v>
      </c>
      <c r="AC1135">
        <v>23668308</v>
      </c>
      <c r="AD1135" t="s">
        <v>37</v>
      </c>
      <c r="AE1135" t="s">
        <v>2941</v>
      </c>
      <c r="AF1135">
        <v>85671469</v>
      </c>
      <c r="AG1135">
        <v>1298408</v>
      </c>
      <c r="AH1135" t="s">
        <v>257</v>
      </c>
      <c r="AI1135" t="s">
        <v>34</v>
      </c>
    </row>
    <row r="1136" spans="1:35" x14ac:dyDescent="0.3">
      <c r="A1136" s="1">
        <v>45309.302615740744</v>
      </c>
      <c r="B1136">
        <v>8</v>
      </c>
      <c r="C1136">
        <v>1</v>
      </c>
      <c r="D1136" t="s">
        <v>26</v>
      </c>
      <c r="E1136" t="s">
        <v>2942</v>
      </c>
      <c r="F1136" t="s">
        <v>2943</v>
      </c>
      <c r="G1136" t="s">
        <v>50</v>
      </c>
      <c r="H1136" t="s">
        <v>591</v>
      </c>
      <c r="I1136">
        <v>0</v>
      </c>
      <c r="K1136" t="s">
        <v>31</v>
      </c>
      <c r="L1136" t="s">
        <v>32</v>
      </c>
      <c r="M1136" t="s">
        <v>2942</v>
      </c>
      <c r="N1136" t="s">
        <v>2943</v>
      </c>
      <c r="P1136" t="s">
        <v>33</v>
      </c>
      <c r="Q1136" t="s">
        <v>34</v>
      </c>
      <c r="S1136" t="s">
        <v>33</v>
      </c>
      <c r="T1136" t="s">
        <v>34</v>
      </c>
      <c r="V1136" t="s">
        <v>33</v>
      </c>
      <c r="W1136" t="s">
        <v>34</v>
      </c>
      <c r="Y1136" t="s">
        <v>33</v>
      </c>
      <c r="Z1136" t="s">
        <v>34</v>
      </c>
      <c r="AA1136" t="s">
        <v>35</v>
      </c>
      <c r="AB1136" t="s">
        <v>36</v>
      </c>
      <c r="AC1136">
        <v>23672688</v>
      </c>
      <c r="AD1136" t="s">
        <v>37</v>
      </c>
      <c r="AE1136" t="s">
        <v>2943</v>
      </c>
      <c r="AF1136">
        <v>85671469</v>
      </c>
      <c r="AG1136">
        <v>1298409</v>
      </c>
      <c r="AH1136" t="s">
        <v>38</v>
      </c>
      <c r="AI1136" t="s">
        <v>34</v>
      </c>
    </row>
    <row r="1137" spans="1:35" x14ac:dyDescent="0.3">
      <c r="A1137" s="1">
        <v>45309.307129629633</v>
      </c>
      <c r="B1137">
        <v>4</v>
      </c>
      <c r="C1137">
        <v>1</v>
      </c>
      <c r="D1137" t="s">
        <v>26</v>
      </c>
      <c r="E1137" t="s">
        <v>2944</v>
      </c>
      <c r="F1137" t="s">
        <v>2945</v>
      </c>
      <c r="G1137" t="s">
        <v>41</v>
      </c>
      <c r="H1137">
        <f>---0--7865</f>
        <v>7865</v>
      </c>
      <c r="I1137">
        <v>0</v>
      </c>
      <c r="J1137" t="s">
        <v>42</v>
      </c>
      <c r="K1137" t="s">
        <v>43</v>
      </c>
      <c r="L1137" t="s">
        <v>44</v>
      </c>
      <c r="M1137" t="s">
        <v>2944</v>
      </c>
      <c r="N1137" t="s">
        <v>2945</v>
      </c>
      <c r="P1137" t="s">
        <v>33</v>
      </c>
      <c r="Q1137" t="s">
        <v>34</v>
      </c>
      <c r="S1137" t="s">
        <v>33</v>
      </c>
      <c r="T1137" t="s">
        <v>34</v>
      </c>
      <c r="V1137" t="s">
        <v>33</v>
      </c>
      <c r="W1137" t="s">
        <v>34</v>
      </c>
      <c r="Y1137" t="s">
        <v>33</v>
      </c>
      <c r="Z1137" t="s">
        <v>34</v>
      </c>
      <c r="AA1137" t="s">
        <v>2892</v>
      </c>
      <c r="AB1137" t="s">
        <v>36</v>
      </c>
      <c r="AC1137">
        <v>76093290</v>
      </c>
      <c r="AD1137" t="s">
        <v>920</v>
      </c>
      <c r="AE1137" t="s">
        <v>2945</v>
      </c>
      <c r="AF1137">
        <v>156704864</v>
      </c>
      <c r="AG1137">
        <v>1298410</v>
      </c>
      <c r="AH1137" t="s">
        <v>38</v>
      </c>
      <c r="AI1137" t="s">
        <v>34</v>
      </c>
    </row>
    <row r="1138" spans="1:35" x14ac:dyDescent="0.3">
      <c r="A1138" s="1">
        <v>45309.310428240744</v>
      </c>
      <c r="B1138">
        <v>5</v>
      </c>
      <c r="C1138">
        <v>1</v>
      </c>
      <c r="D1138" t="s">
        <v>26</v>
      </c>
      <c r="E1138" t="s">
        <v>2946</v>
      </c>
      <c r="F1138" t="s">
        <v>2947</v>
      </c>
      <c r="G1138" t="s">
        <v>41</v>
      </c>
      <c r="H1138">
        <f>---0--6904</f>
        <v>6904</v>
      </c>
      <c r="I1138">
        <v>0</v>
      </c>
      <c r="J1138" t="s">
        <v>42</v>
      </c>
      <c r="K1138" t="s">
        <v>43</v>
      </c>
      <c r="L1138" t="s">
        <v>44</v>
      </c>
      <c r="M1138" t="s">
        <v>2946</v>
      </c>
      <c r="N1138" t="s">
        <v>2947</v>
      </c>
      <c r="P1138" t="s">
        <v>33</v>
      </c>
      <c r="Q1138" t="s">
        <v>34</v>
      </c>
      <c r="S1138" t="s">
        <v>33</v>
      </c>
      <c r="T1138" t="s">
        <v>34</v>
      </c>
      <c r="V1138" t="s">
        <v>33</v>
      </c>
      <c r="W1138" t="s">
        <v>34</v>
      </c>
      <c r="Y1138" t="s">
        <v>33</v>
      </c>
      <c r="Z1138" t="s">
        <v>34</v>
      </c>
      <c r="AA1138" t="s">
        <v>137</v>
      </c>
      <c r="AB1138" t="s">
        <v>36</v>
      </c>
      <c r="AC1138">
        <v>23721360</v>
      </c>
      <c r="AD1138" t="s">
        <v>138</v>
      </c>
      <c r="AE1138" t="s">
        <v>2947</v>
      </c>
      <c r="AF1138">
        <v>85671469</v>
      </c>
      <c r="AG1138">
        <v>1298411</v>
      </c>
      <c r="AH1138" t="s">
        <v>842</v>
      </c>
      <c r="AI1138" t="s">
        <v>34</v>
      </c>
    </row>
    <row r="1139" spans="1:35" x14ac:dyDescent="0.3">
      <c r="A1139" s="1">
        <v>45309.311319444445</v>
      </c>
      <c r="B1139">
        <v>8</v>
      </c>
      <c r="C1139">
        <v>1</v>
      </c>
      <c r="D1139" t="s">
        <v>26</v>
      </c>
      <c r="E1139" t="s">
        <v>2833</v>
      </c>
      <c r="F1139" t="s">
        <v>2834</v>
      </c>
      <c r="G1139" t="s">
        <v>41</v>
      </c>
      <c r="H1139">
        <f>---0--8964</f>
        <v>8964</v>
      </c>
      <c r="I1139">
        <v>0</v>
      </c>
      <c r="J1139" t="s">
        <v>42</v>
      </c>
      <c r="K1139" t="s">
        <v>43</v>
      </c>
      <c r="L1139" t="s">
        <v>44</v>
      </c>
      <c r="M1139" t="s">
        <v>2833</v>
      </c>
      <c r="N1139" t="s">
        <v>2834</v>
      </c>
      <c r="P1139" t="s">
        <v>33</v>
      </c>
      <c r="Q1139" t="s">
        <v>34</v>
      </c>
      <c r="S1139" t="s">
        <v>33</v>
      </c>
      <c r="T1139" t="s">
        <v>34</v>
      </c>
      <c r="V1139" t="s">
        <v>33</v>
      </c>
      <c r="W1139" t="s">
        <v>34</v>
      </c>
      <c r="Y1139" t="s">
        <v>33</v>
      </c>
      <c r="Z1139" t="s">
        <v>34</v>
      </c>
      <c r="AA1139" t="s">
        <v>76</v>
      </c>
      <c r="AB1139" t="s">
        <v>36</v>
      </c>
      <c r="AC1139">
        <v>512777</v>
      </c>
      <c r="AD1139" t="s">
        <v>77</v>
      </c>
      <c r="AE1139" t="s">
        <v>2834</v>
      </c>
      <c r="AF1139">
        <v>870021815</v>
      </c>
      <c r="AG1139">
        <v>1298412</v>
      </c>
      <c r="AH1139" t="s">
        <v>497</v>
      </c>
      <c r="AI1139" t="s">
        <v>34</v>
      </c>
    </row>
    <row r="1140" spans="1:35" x14ac:dyDescent="0.3">
      <c r="A1140" s="1">
        <v>45309.317881944444</v>
      </c>
      <c r="B1140">
        <v>8</v>
      </c>
      <c r="C1140">
        <v>1</v>
      </c>
      <c r="D1140" t="s">
        <v>26</v>
      </c>
      <c r="E1140" t="s">
        <v>2948</v>
      </c>
      <c r="F1140" t="s">
        <v>2949</v>
      </c>
      <c r="G1140" t="s">
        <v>131</v>
      </c>
      <c r="H1140" t="s">
        <v>1960</v>
      </c>
      <c r="I1140">
        <v>0</v>
      </c>
      <c r="K1140" t="s">
        <v>31</v>
      </c>
      <c r="L1140" t="s">
        <v>32</v>
      </c>
      <c r="M1140" t="s">
        <v>2948</v>
      </c>
      <c r="N1140" t="s">
        <v>2949</v>
      </c>
      <c r="P1140" t="s">
        <v>33</v>
      </c>
      <c r="Q1140" t="s">
        <v>34</v>
      </c>
      <c r="S1140" t="s">
        <v>33</v>
      </c>
      <c r="T1140" t="s">
        <v>34</v>
      </c>
      <c r="V1140" t="s">
        <v>33</v>
      </c>
      <c r="W1140" t="s">
        <v>34</v>
      </c>
      <c r="Y1140" t="s">
        <v>33</v>
      </c>
      <c r="Z1140" t="s">
        <v>34</v>
      </c>
      <c r="AA1140" t="s">
        <v>35</v>
      </c>
      <c r="AB1140" t="s">
        <v>36</v>
      </c>
      <c r="AC1140">
        <v>23761643</v>
      </c>
      <c r="AD1140" t="s">
        <v>37</v>
      </c>
      <c r="AE1140" t="s">
        <v>2949</v>
      </c>
      <c r="AF1140">
        <v>85671469</v>
      </c>
      <c r="AG1140">
        <v>1298413</v>
      </c>
      <c r="AH1140" t="s">
        <v>38</v>
      </c>
      <c r="AI1140" t="s">
        <v>34</v>
      </c>
    </row>
    <row r="1141" spans="1:35" x14ac:dyDescent="0.3">
      <c r="A1141" s="1">
        <v>45309.322916666664</v>
      </c>
      <c r="B1141">
        <v>8</v>
      </c>
      <c r="C1141">
        <v>1</v>
      </c>
      <c r="D1141" t="s">
        <v>26</v>
      </c>
      <c r="E1141" t="s">
        <v>2950</v>
      </c>
      <c r="F1141" t="s">
        <v>2951</v>
      </c>
      <c r="G1141" t="s">
        <v>41</v>
      </c>
      <c r="H1141">
        <f>---0--949</f>
        <v>949</v>
      </c>
      <c r="I1141">
        <v>0</v>
      </c>
      <c r="J1141" t="s">
        <v>42</v>
      </c>
      <c r="K1141" t="s">
        <v>43</v>
      </c>
      <c r="L1141" t="s">
        <v>44</v>
      </c>
      <c r="M1141" t="s">
        <v>2950</v>
      </c>
      <c r="N1141" t="s">
        <v>2951</v>
      </c>
      <c r="P1141" t="s">
        <v>33</v>
      </c>
      <c r="Q1141" t="s">
        <v>34</v>
      </c>
      <c r="S1141" t="s">
        <v>33</v>
      </c>
      <c r="T1141" t="s">
        <v>34</v>
      </c>
      <c r="V1141" t="s">
        <v>33</v>
      </c>
      <c r="W1141" t="s">
        <v>34</v>
      </c>
      <c r="Y1141" t="s">
        <v>33</v>
      </c>
      <c r="Z1141" t="s">
        <v>34</v>
      </c>
      <c r="AA1141" t="s">
        <v>2952</v>
      </c>
      <c r="AB1141" t="s">
        <v>36</v>
      </c>
      <c r="AC1141">
        <v>77618560</v>
      </c>
      <c r="AD1141" t="s">
        <v>103</v>
      </c>
      <c r="AE1141" t="s">
        <v>2951</v>
      </c>
      <c r="AF1141">
        <v>795990586</v>
      </c>
      <c r="AG1141">
        <v>1298414</v>
      </c>
      <c r="AH1141" t="s">
        <v>38</v>
      </c>
      <c r="AI1141" t="s">
        <v>34</v>
      </c>
    </row>
    <row r="1142" spans="1:35" x14ac:dyDescent="0.3">
      <c r="A1142" s="1">
        <v>45309.323657407411</v>
      </c>
      <c r="B1142">
        <v>4</v>
      </c>
      <c r="C1142">
        <v>1</v>
      </c>
      <c r="D1142" t="s">
        <v>26</v>
      </c>
      <c r="E1142" t="s">
        <v>2953</v>
      </c>
      <c r="F1142" t="s">
        <v>2954</v>
      </c>
      <c r="G1142" t="s">
        <v>131</v>
      </c>
      <c r="H1142" t="s">
        <v>695</v>
      </c>
      <c r="I1142">
        <v>0</v>
      </c>
      <c r="K1142" t="s">
        <v>31</v>
      </c>
      <c r="L1142" t="s">
        <v>32</v>
      </c>
      <c r="M1142" t="s">
        <v>2953</v>
      </c>
      <c r="N1142" t="s">
        <v>2954</v>
      </c>
      <c r="P1142" t="s">
        <v>33</v>
      </c>
      <c r="Q1142" t="s">
        <v>34</v>
      </c>
      <c r="S1142" t="s">
        <v>33</v>
      </c>
      <c r="T1142" t="s">
        <v>34</v>
      </c>
      <c r="V1142" t="s">
        <v>33</v>
      </c>
      <c r="W1142" t="s">
        <v>34</v>
      </c>
      <c r="Y1142" t="s">
        <v>33</v>
      </c>
      <c r="Z1142" t="s">
        <v>34</v>
      </c>
      <c r="AA1142" t="s">
        <v>35</v>
      </c>
      <c r="AB1142" t="s">
        <v>36</v>
      </c>
      <c r="AC1142">
        <v>23794280</v>
      </c>
      <c r="AD1142" t="s">
        <v>37</v>
      </c>
      <c r="AE1142" t="s">
        <v>2954</v>
      </c>
      <c r="AF1142">
        <v>85671469</v>
      </c>
      <c r="AG1142">
        <v>1298415</v>
      </c>
      <c r="AH1142" t="s">
        <v>38</v>
      </c>
      <c r="AI1142" t="s">
        <v>34</v>
      </c>
    </row>
    <row r="1143" spans="1:35" x14ac:dyDescent="0.3">
      <c r="A1143" s="1">
        <v>45309.326261574075</v>
      </c>
      <c r="B1143">
        <v>6</v>
      </c>
      <c r="C1143">
        <v>1</v>
      </c>
      <c r="D1143" t="s">
        <v>26</v>
      </c>
      <c r="E1143" t="s">
        <v>2955</v>
      </c>
      <c r="F1143" t="s">
        <v>2956</v>
      </c>
      <c r="G1143" t="s">
        <v>41</v>
      </c>
      <c r="H1143">
        <f>---0--5325</f>
        <v>5325</v>
      </c>
      <c r="I1143">
        <v>0</v>
      </c>
      <c r="J1143" t="s">
        <v>42</v>
      </c>
      <c r="K1143" t="s">
        <v>43</v>
      </c>
      <c r="L1143" t="s">
        <v>44</v>
      </c>
      <c r="M1143" t="s">
        <v>2955</v>
      </c>
      <c r="N1143" t="s">
        <v>2956</v>
      </c>
      <c r="P1143" t="s">
        <v>33</v>
      </c>
      <c r="Q1143" t="s">
        <v>34</v>
      </c>
      <c r="S1143" t="s">
        <v>33</v>
      </c>
      <c r="T1143" t="s">
        <v>34</v>
      </c>
      <c r="V1143" t="s">
        <v>33</v>
      </c>
      <c r="W1143" t="s">
        <v>34</v>
      </c>
      <c r="Y1143" t="s">
        <v>33</v>
      </c>
      <c r="Z1143" t="s">
        <v>34</v>
      </c>
      <c r="AA1143" t="s">
        <v>1419</v>
      </c>
      <c r="AB1143" t="s">
        <v>36</v>
      </c>
      <c r="AC1143">
        <v>519348</v>
      </c>
      <c r="AD1143" t="s">
        <v>1420</v>
      </c>
      <c r="AE1143" t="s">
        <v>2956</v>
      </c>
      <c r="AF1143">
        <v>870021815</v>
      </c>
      <c r="AG1143">
        <v>1298416</v>
      </c>
      <c r="AH1143" t="s">
        <v>38</v>
      </c>
      <c r="AI1143" t="s">
        <v>34</v>
      </c>
    </row>
    <row r="1144" spans="1:35" x14ac:dyDescent="0.3">
      <c r="A1144" s="1">
        <v>45309.335324074076</v>
      </c>
      <c r="B1144">
        <v>8</v>
      </c>
      <c r="C1144">
        <v>1</v>
      </c>
      <c r="D1144" t="s">
        <v>26</v>
      </c>
      <c r="E1144" t="s">
        <v>2957</v>
      </c>
      <c r="F1144" t="s">
        <v>2958</v>
      </c>
      <c r="G1144" t="s">
        <v>90</v>
      </c>
      <c r="H1144" t="s">
        <v>719</v>
      </c>
      <c r="I1144">
        <v>0</v>
      </c>
      <c r="K1144" t="s">
        <v>31</v>
      </c>
      <c r="L1144" t="s">
        <v>32</v>
      </c>
      <c r="M1144" t="s">
        <v>2957</v>
      </c>
      <c r="N1144" t="s">
        <v>2958</v>
      </c>
      <c r="P1144" t="s">
        <v>33</v>
      </c>
      <c r="Q1144" t="s">
        <v>34</v>
      </c>
      <c r="S1144" t="s">
        <v>33</v>
      </c>
      <c r="T1144" t="s">
        <v>34</v>
      </c>
      <c r="V1144" t="s">
        <v>33</v>
      </c>
      <c r="W1144" t="s">
        <v>34</v>
      </c>
      <c r="Y1144" t="s">
        <v>33</v>
      </c>
      <c r="Z1144" t="s">
        <v>34</v>
      </c>
      <c r="AA1144" t="s">
        <v>92</v>
      </c>
      <c r="AB1144" t="s">
        <v>36</v>
      </c>
      <c r="AC1144">
        <v>50790485</v>
      </c>
      <c r="AD1144" t="s">
        <v>93</v>
      </c>
      <c r="AE1144" t="s">
        <v>2958</v>
      </c>
      <c r="AF1144">
        <v>9978044714</v>
      </c>
      <c r="AG1144">
        <v>1298417</v>
      </c>
      <c r="AH1144" t="s">
        <v>38</v>
      </c>
      <c r="AI1144" t="s">
        <v>34</v>
      </c>
    </row>
    <row r="1145" spans="1:35" x14ac:dyDescent="0.3">
      <c r="A1145" s="1">
        <v>45309.335960648146</v>
      </c>
      <c r="B1145">
        <v>7</v>
      </c>
      <c r="C1145">
        <v>1</v>
      </c>
      <c r="D1145" t="s">
        <v>26</v>
      </c>
      <c r="E1145" t="s">
        <v>2959</v>
      </c>
      <c r="F1145" t="s">
        <v>2960</v>
      </c>
      <c r="G1145" t="s">
        <v>142</v>
      </c>
      <c r="H1145" t="s">
        <v>644</v>
      </c>
      <c r="I1145">
        <v>0</v>
      </c>
      <c r="K1145" t="s">
        <v>31</v>
      </c>
      <c r="L1145" t="s">
        <v>32</v>
      </c>
      <c r="M1145" t="s">
        <v>2959</v>
      </c>
      <c r="N1145" t="s">
        <v>2960</v>
      </c>
      <c r="P1145" t="s">
        <v>33</v>
      </c>
      <c r="Q1145" t="s">
        <v>34</v>
      </c>
      <c r="S1145" t="s">
        <v>33</v>
      </c>
      <c r="T1145" t="s">
        <v>34</v>
      </c>
      <c r="V1145" t="s">
        <v>33</v>
      </c>
      <c r="W1145" t="s">
        <v>34</v>
      </c>
      <c r="Y1145" t="s">
        <v>33</v>
      </c>
      <c r="Z1145" t="s">
        <v>34</v>
      </c>
      <c r="AA1145" t="s">
        <v>35</v>
      </c>
      <c r="AB1145" t="s">
        <v>36</v>
      </c>
      <c r="AC1145">
        <v>23881399</v>
      </c>
      <c r="AD1145" t="s">
        <v>37</v>
      </c>
      <c r="AE1145" t="s">
        <v>2960</v>
      </c>
      <c r="AF1145">
        <v>85671469</v>
      </c>
      <c r="AG1145">
        <v>1298418</v>
      </c>
      <c r="AH1145" t="s">
        <v>38</v>
      </c>
      <c r="AI1145" t="s">
        <v>34</v>
      </c>
    </row>
    <row r="1146" spans="1:35" x14ac:dyDescent="0.3">
      <c r="A1146" s="1">
        <v>45309.342233796298</v>
      </c>
      <c r="B1146">
        <v>5</v>
      </c>
      <c r="C1146">
        <v>1</v>
      </c>
      <c r="D1146" t="s">
        <v>26</v>
      </c>
      <c r="E1146" t="s">
        <v>2961</v>
      </c>
      <c r="F1146" t="s">
        <v>2962</v>
      </c>
      <c r="G1146" t="s">
        <v>41</v>
      </c>
      <c r="H1146">
        <f>---0--7572</f>
        <v>7572</v>
      </c>
      <c r="I1146">
        <v>0</v>
      </c>
      <c r="J1146" t="s">
        <v>42</v>
      </c>
      <c r="K1146" t="s">
        <v>43</v>
      </c>
      <c r="L1146" t="s">
        <v>44</v>
      </c>
      <c r="M1146" t="s">
        <v>2961</v>
      </c>
      <c r="N1146" t="s">
        <v>2962</v>
      </c>
      <c r="P1146" t="s">
        <v>33</v>
      </c>
      <c r="Q1146" t="s">
        <v>34</v>
      </c>
      <c r="S1146" t="s">
        <v>33</v>
      </c>
      <c r="T1146" t="s">
        <v>34</v>
      </c>
      <c r="V1146" t="s">
        <v>33</v>
      </c>
      <c r="W1146" t="s">
        <v>34</v>
      </c>
      <c r="Y1146" t="s">
        <v>33</v>
      </c>
      <c r="Z1146" t="s">
        <v>34</v>
      </c>
      <c r="AA1146" t="s">
        <v>2645</v>
      </c>
      <c r="AB1146" t="s">
        <v>36</v>
      </c>
      <c r="AC1146">
        <v>30025136</v>
      </c>
      <c r="AD1146" t="s">
        <v>652</v>
      </c>
      <c r="AE1146" t="s">
        <v>2962</v>
      </c>
      <c r="AF1146">
        <v>76598102</v>
      </c>
      <c r="AG1146">
        <v>1298419</v>
      </c>
      <c r="AH1146" t="s">
        <v>486</v>
      </c>
      <c r="AI1146" t="s">
        <v>34</v>
      </c>
    </row>
    <row r="1147" spans="1:35" x14ac:dyDescent="0.3">
      <c r="A1147" s="1">
        <v>45309.346643518518</v>
      </c>
      <c r="B1147">
        <v>7</v>
      </c>
      <c r="C1147">
        <v>1</v>
      </c>
      <c r="D1147" t="s">
        <v>26</v>
      </c>
      <c r="E1147" t="s">
        <v>2963</v>
      </c>
      <c r="F1147" t="s">
        <v>2964</v>
      </c>
      <c r="G1147" t="s">
        <v>41</v>
      </c>
      <c r="H1147">
        <f>---0--202</f>
        <v>202</v>
      </c>
      <c r="I1147">
        <v>0</v>
      </c>
      <c r="J1147" t="s">
        <v>42</v>
      </c>
      <c r="K1147" t="s">
        <v>43</v>
      </c>
      <c r="L1147" t="s">
        <v>44</v>
      </c>
      <c r="M1147" t="s">
        <v>2963</v>
      </c>
      <c r="N1147" t="s">
        <v>2964</v>
      </c>
      <c r="P1147" t="s">
        <v>33</v>
      </c>
      <c r="Q1147" t="s">
        <v>34</v>
      </c>
      <c r="S1147" t="s">
        <v>33</v>
      </c>
      <c r="T1147" t="s">
        <v>34</v>
      </c>
      <c r="V1147" t="s">
        <v>33</v>
      </c>
      <c r="W1147" t="s">
        <v>34</v>
      </c>
      <c r="Y1147" t="s">
        <v>33</v>
      </c>
      <c r="Z1147" t="s">
        <v>34</v>
      </c>
      <c r="AA1147" t="s">
        <v>2932</v>
      </c>
      <c r="AB1147" t="s">
        <v>36</v>
      </c>
      <c r="AC1147">
        <v>30027968</v>
      </c>
      <c r="AD1147" t="s">
        <v>652</v>
      </c>
      <c r="AE1147" t="s">
        <v>2964</v>
      </c>
      <c r="AF1147">
        <v>76598102</v>
      </c>
      <c r="AG1147">
        <v>1298420</v>
      </c>
      <c r="AH1147" t="s">
        <v>38</v>
      </c>
      <c r="AI1147" t="s">
        <v>34</v>
      </c>
    </row>
    <row r="1148" spans="1:35" x14ac:dyDescent="0.3">
      <c r="A1148" s="1">
        <v>45309.348321759258</v>
      </c>
      <c r="B1148">
        <v>8</v>
      </c>
      <c r="C1148">
        <v>1</v>
      </c>
      <c r="D1148" t="s">
        <v>26</v>
      </c>
      <c r="E1148" t="s">
        <v>2965</v>
      </c>
      <c r="F1148" t="s">
        <v>2966</v>
      </c>
      <c r="G1148" t="s">
        <v>41</v>
      </c>
      <c r="H1148">
        <f>---0--2741</f>
        <v>2741</v>
      </c>
      <c r="I1148">
        <v>0</v>
      </c>
      <c r="J1148" t="s">
        <v>42</v>
      </c>
      <c r="K1148" t="s">
        <v>43</v>
      </c>
      <c r="L1148" t="s">
        <v>44</v>
      </c>
      <c r="M1148" t="s">
        <v>2965</v>
      </c>
      <c r="N1148" t="s">
        <v>2966</v>
      </c>
      <c r="P1148" t="s">
        <v>33</v>
      </c>
      <c r="Q1148" t="s">
        <v>34</v>
      </c>
      <c r="S1148" t="s">
        <v>33</v>
      </c>
      <c r="T1148" t="s">
        <v>34</v>
      </c>
      <c r="V1148" t="s">
        <v>33</v>
      </c>
      <c r="W1148" t="s">
        <v>34</v>
      </c>
      <c r="Y1148" t="s">
        <v>33</v>
      </c>
      <c r="Z1148" t="s">
        <v>34</v>
      </c>
      <c r="AA1148" t="s">
        <v>1140</v>
      </c>
      <c r="AB1148" t="s">
        <v>36</v>
      </c>
      <c r="AC1148">
        <v>30051407</v>
      </c>
      <c r="AD1148" t="s">
        <v>663</v>
      </c>
      <c r="AE1148" t="s">
        <v>2966</v>
      </c>
      <c r="AF1148">
        <v>76598102</v>
      </c>
      <c r="AG1148">
        <v>1298421</v>
      </c>
      <c r="AH1148" t="s">
        <v>38</v>
      </c>
      <c r="AI1148" t="s">
        <v>34</v>
      </c>
    </row>
    <row r="1149" spans="1:35" x14ac:dyDescent="0.3">
      <c r="A1149" s="1">
        <v>45309.354722222219</v>
      </c>
      <c r="B1149">
        <v>6</v>
      </c>
      <c r="C1149">
        <v>1</v>
      </c>
      <c r="D1149" t="s">
        <v>26</v>
      </c>
      <c r="E1149" t="s">
        <v>2967</v>
      </c>
      <c r="F1149" t="s">
        <v>2968</v>
      </c>
      <c r="G1149" t="s">
        <v>41</v>
      </c>
      <c r="H1149">
        <f>---0--5299</f>
        <v>5299</v>
      </c>
      <c r="I1149">
        <v>0</v>
      </c>
      <c r="J1149" t="s">
        <v>42</v>
      </c>
      <c r="K1149" t="s">
        <v>43</v>
      </c>
      <c r="L1149" t="s">
        <v>44</v>
      </c>
      <c r="M1149" t="s">
        <v>2967</v>
      </c>
      <c r="N1149" t="s">
        <v>2968</v>
      </c>
      <c r="P1149" t="s">
        <v>33</v>
      </c>
      <c r="Q1149" t="s">
        <v>34</v>
      </c>
      <c r="S1149" t="s">
        <v>33</v>
      </c>
      <c r="T1149" t="s">
        <v>34</v>
      </c>
      <c r="V1149" t="s">
        <v>33</v>
      </c>
      <c r="W1149" t="s">
        <v>34</v>
      </c>
      <c r="Y1149" t="s">
        <v>33</v>
      </c>
      <c r="Z1149" t="s">
        <v>34</v>
      </c>
      <c r="AA1149" t="s">
        <v>1116</v>
      </c>
      <c r="AB1149" t="s">
        <v>36</v>
      </c>
      <c r="AC1149">
        <v>5367509</v>
      </c>
      <c r="AD1149" t="s">
        <v>1021</v>
      </c>
      <c r="AE1149" t="s">
        <v>2968</v>
      </c>
      <c r="AF1149">
        <v>978632586</v>
      </c>
      <c r="AG1149">
        <v>1298422</v>
      </c>
      <c r="AH1149" t="s">
        <v>2379</v>
      </c>
      <c r="AI1149" t="s">
        <v>34</v>
      </c>
    </row>
    <row r="1150" spans="1:35" x14ac:dyDescent="0.3">
      <c r="A1150" s="1">
        <v>45309.356446759259</v>
      </c>
      <c r="B1150">
        <v>5</v>
      </c>
      <c r="C1150">
        <v>1</v>
      </c>
      <c r="D1150" t="s">
        <v>26</v>
      </c>
      <c r="E1150" t="s">
        <v>2969</v>
      </c>
      <c r="F1150" t="s">
        <v>2970</v>
      </c>
      <c r="G1150" t="s">
        <v>29</v>
      </c>
      <c r="H1150" t="s">
        <v>1920</v>
      </c>
      <c r="I1150">
        <v>0</v>
      </c>
      <c r="K1150" t="s">
        <v>31</v>
      </c>
      <c r="L1150" t="s">
        <v>32</v>
      </c>
      <c r="M1150" t="s">
        <v>2969</v>
      </c>
      <c r="N1150" t="s">
        <v>2970</v>
      </c>
      <c r="P1150" t="s">
        <v>33</v>
      </c>
      <c r="Q1150" t="s">
        <v>34</v>
      </c>
      <c r="S1150" t="s">
        <v>33</v>
      </c>
      <c r="T1150" t="s">
        <v>34</v>
      </c>
      <c r="V1150" t="s">
        <v>33</v>
      </c>
      <c r="W1150" t="s">
        <v>34</v>
      </c>
      <c r="Y1150" t="s">
        <v>33</v>
      </c>
      <c r="Z1150" t="s">
        <v>34</v>
      </c>
      <c r="AA1150" t="s">
        <v>35</v>
      </c>
      <c r="AB1150" t="s">
        <v>36</v>
      </c>
      <c r="AC1150">
        <v>24059947</v>
      </c>
      <c r="AD1150" t="s">
        <v>37</v>
      </c>
      <c r="AE1150" t="s">
        <v>2970</v>
      </c>
      <c r="AF1150">
        <v>85671469</v>
      </c>
      <c r="AG1150">
        <v>1298423</v>
      </c>
      <c r="AH1150" t="s">
        <v>566</v>
      </c>
      <c r="AI1150" t="s">
        <v>34</v>
      </c>
    </row>
    <row r="1151" spans="1:35" x14ac:dyDescent="0.3">
      <c r="A1151" s="1">
        <v>45309.356608796297</v>
      </c>
      <c r="B1151">
        <v>2</v>
      </c>
      <c r="C1151">
        <v>1</v>
      </c>
      <c r="D1151" t="s">
        <v>26</v>
      </c>
      <c r="E1151" t="s">
        <v>2971</v>
      </c>
      <c r="F1151" t="s">
        <v>2972</v>
      </c>
      <c r="G1151" t="s">
        <v>41</v>
      </c>
      <c r="H1151">
        <f>---0--5781</f>
        <v>5781</v>
      </c>
      <c r="I1151">
        <v>0</v>
      </c>
      <c r="J1151" t="s">
        <v>42</v>
      </c>
      <c r="K1151" t="s">
        <v>43</v>
      </c>
      <c r="L1151" t="s">
        <v>44</v>
      </c>
      <c r="M1151" t="s">
        <v>2971</v>
      </c>
      <c r="N1151" t="s">
        <v>2972</v>
      </c>
      <c r="P1151" t="s">
        <v>33</v>
      </c>
      <c r="Q1151" t="s">
        <v>34</v>
      </c>
      <c r="S1151" t="s">
        <v>33</v>
      </c>
      <c r="T1151" t="s">
        <v>34</v>
      </c>
      <c r="V1151" t="s">
        <v>33</v>
      </c>
      <c r="W1151" t="s">
        <v>34</v>
      </c>
      <c r="Y1151" t="s">
        <v>33</v>
      </c>
      <c r="Z1151" t="s">
        <v>34</v>
      </c>
      <c r="AA1151" t="s">
        <v>1314</v>
      </c>
      <c r="AB1151" t="s">
        <v>36</v>
      </c>
      <c r="AC1151">
        <v>77771531</v>
      </c>
      <c r="AD1151" t="s">
        <v>120</v>
      </c>
      <c r="AE1151" t="s">
        <v>2972</v>
      </c>
      <c r="AF1151">
        <v>795990586</v>
      </c>
      <c r="AG1151">
        <v>1298424</v>
      </c>
      <c r="AH1151" t="s">
        <v>38</v>
      </c>
      <c r="AI1151" t="s">
        <v>34</v>
      </c>
    </row>
    <row r="1152" spans="1:35" x14ac:dyDescent="0.3">
      <c r="A1152" s="1">
        <v>45309.356909722221</v>
      </c>
      <c r="B1152">
        <v>8</v>
      </c>
      <c r="C1152">
        <v>1</v>
      </c>
      <c r="D1152" t="s">
        <v>26</v>
      </c>
      <c r="E1152" t="s">
        <v>2973</v>
      </c>
      <c r="F1152" t="s">
        <v>2974</v>
      </c>
      <c r="G1152" t="s">
        <v>41</v>
      </c>
      <c r="H1152">
        <f>---0--5567</f>
        <v>5567</v>
      </c>
      <c r="I1152">
        <v>0</v>
      </c>
      <c r="J1152" t="s">
        <v>42</v>
      </c>
      <c r="K1152" t="s">
        <v>43</v>
      </c>
      <c r="L1152" t="s">
        <v>44</v>
      </c>
      <c r="M1152" t="s">
        <v>2973</v>
      </c>
      <c r="N1152" t="s">
        <v>2974</v>
      </c>
      <c r="P1152" t="s">
        <v>33</v>
      </c>
      <c r="Q1152" t="s">
        <v>34</v>
      </c>
      <c r="S1152" t="s">
        <v>33</v>
      </c>
      <c r="T1152" t="s">
        <v>34</v>
      </c>
      <c r="V1152" t="s">
        <v>33</v>
      </c>
      <c r="W1152" t="s">
        <v>34</v>
      </c>
      <c r="Y1152" t="s">
        <v>33</v>
      </c>
      <c r="Z1152" t="s">
        <v>34</v>
      </c>
      <c r="AA1152" t="s">
        <v>978</v>
      </c>
      <c r="AB1152" t="s">
        <v>36</v>
      </c>
      <c r="AC1152">
        <v>24082590</v>
      </c>
      <c r="AD1152" t="s">
        <v>979</v>
      </c>
      <c r="AE1152" t="s">
        <v>2974</v>
      </c>
      <c r="AF1152">
        <v>85671469</v>
      </c>
      <c r="AG1152">
        <v>1298425</v>
      </c>
      <c r="AH1152" t="s">
        <v>38</v>
      </c>
      <c r="AI1152" t="s">
        <v>34</v>
      </c>
    </row>
    <row r="1153" spans="1:35" x14ac:dyDescent="0.3">
      <c r="A1153" s="1">
        <v>45309.359664351854</v>
      </c>
      <c r="B1153">
        <v>8</v>
      </c>
      <c r="C1153">
        <v>1</v>
      </c>
      <c r="D1153" t="s">
        <v>26</v>
      </c>
      <c r="E1153" t="s">
        <v>2975</v>
      </c>
      <c r="F1153" t="s">
        <v>2976</v>
      </c>
      <c r="G1153" t="s">
        <v>41</v>
      </c>
      <c r="H1153">
        <f>---0--7552</f>
        <v>7552</v>
      </c>
      <c r="I1153">
        <v>0</v>
      </c>
      <c r="J1153" t="s">
        <v>42</v>
      </c>
      <c r="K1153" t="s">
        <v>43</v>
      </c>
      <c r="L1153" t="s">
        <v>44</v>
      </c>
      <c r="M1153" t="s">
        <v>2975</v>
      </c>
      <c r="N1153" t="s">
        <v>2976</v>
      </c>
      <c r="P1153" t="s">
        <v>33</v>
      </c>
      <c r="Q1153" t="s">
        <v>34</v>
      </c>
      <c r="S1153" t="s">
        <v>33</v>
      </c>
      <c r="T1153" t="s">
        <v>34</v>
      </c>
      <c r="V1153" t="s">
        <v>33</v>
      </c>
      <c r="W1153" t="s">
        <v>34</v>
      </c>
      <c r="Y1153" t="s">
        <v>33</v>
      </c>
      <c r="Z1153" t="s">
        <v>34</v>
      </c>
      <c r="AA1153" t="s">
        <v>1085</v>
      </c>
      <c r="AB1153" t="s">
        <v>36</v>
      </c>
      <c r="AC1153">
        <v>77790550</v>
      </c>
      <c r="AD1153" t="s">
        <v>58</v>
      </c>
      <c r="AE1153" t="s">
        <v>2976</v>
      </c>
      <c r="AF1153">
        <v>795990586</v>
      </c>
      <c r="AG1153">
        <v>1298426</v>
      </c>
      <c r="AH1153" t="s">
        <v>38</v>
      </c>
      <c r="AI1153" t="s">
        <v>34</v>
      </c>
    </row>
    <row r="1154" spans="1:35" x14ac:dyDescent="0.3">
      <c r="A1154" s="1">
        <v>45309.362280092595</v>
      </c>
      <c r="B1154">
        <v>5</v>
      </c>
      <c r="C1154">
        <v>1</v>
      </c>
      <c r="D1154" t="s">
        <v>26</v>
      </c>
      <c r="E1154" t="s">
        <v>2977</v>
      </c>
      <c r="F1154" t="s">
        <v>2978</v>
      </c>
      <c r="G1154" t="s">
        <v>41</v>
      </c>
      <c r="H1154">
        <f>---0--2191</f>
        <v>2191</v>
      </c>
      <c r="I1154">
        <v>0</v>
      </c>
      <c r="J1154" t="s">
        <v>42</v>
      </c>
      <c r="K1154" t="s">
        <v>43</v>
      </c>
      <c r="L1154" t="s">
        <v>1547</v>
      </c>
      <c r="M1154" t="s">
        <v>1548</v>
      </c>
      <c r="N1154" t="s">
        <v>1549</v>
      </c>
      <c r="O1154" t="s">
        <v>44</v>
      </c>
      <c r="P1154" t="s">
        <v>2979</v>
      </c>
      <c r="Q1154" t="s">
        <v>2980</v>
      </c>
      <c r="S1154" t="s">
        <v>33</v>
      </c>
      <c r="T1154" t="s">
        <v>34</v>
      </c>
      <c r="V1154" t="s">
        <v>33</v>
      </c>
      <c r="W1154" t="s">
        <v>34</v>
      </c>
      <c r="Y1154" t="s">
        <v>33</v>
      </c>
      <c r="Z1154" t="s">
        <v>34</v>
      </c>
      <c r="AA1154" t="s">
        <v>2350</v>
      </c>
      <c r="AB1154" t="s">
        <v>36</v>
      </c>
      <c r="AC1154">
        <v>24134180</v>
      </c>
      <c r="AD1154" t="s">
        <v>138</v>
      </c>
      <c r="AE1154" t="s">
        <v>2980</v>
      </c>
      <c r="AF1154">
        <v>85671469</v>
      </c>
      <c r="AG1154">
        <v>1298427</v>
      </c>
      <c r="AH1154" t="s">
        <v>497</v>
      </c>
      <c r="AI1154" t="s">
        <v>34</v>
      </c>
    </row>
    <row r="1155" spans="1:35" x14ac:dyDescent="0.3">
      <c r="A1155" s="1">
        <v>45309.367523148147</v>
      </c>
      <c r="B1155">
        <v>8</v>
      </c>
      <c r="C1155">
        <v>1</v>
      </c>
      <c r="D1155" t="s">
        <v>26</v>
      </c>
      <c r="E1155" t="s">
        <v>2981</v>
      </c>
      <c r="F1155" t="s">
        <v>2982</v>
      </c>
      <c r="G1155" t="s">
        <v>41</v>
      </c>
      <c r="H1155">
        <f>---0--6092</f>
        <v>6092</v>
      </c>
      <c r="I1155">
        <v>0</v>
      </c>
      <c r="J1155" t="s">
        <v>42</v>
      </c>
      <c r="K1155" t="s">
        <v>43</v>
      </c>
      <c r="L1155" t="s">
        <v>44</v>
      </c>
      <c r="M1155" t="s">
        <v>2981</v>
      </c>
      <c r="N1155" t="s">
        <v>2982</v>
      </c>
      <c r="P1155" t="s">
        <v>33</v>
      </c>
      <c r="Q1155" t="s">
        <v>34</v>
      </c>
      <c r="S1155" t="s">
        <v>33</v>
      </c>
      <c r="T1155" t="s">
        <v>34</v>
      </c>
      <c r="V1155" t="s">
        <v>33</v>
      </c>
      <c r="W1155" t="s">
        <v>34</v>
      </c>
      <c r="Y1155" t="s">
        <v>33</v>
      </c>
      <c r="Z1155" t="s">
        <v>34</v>
      </c>
      <c r="AA1155" t="s">
        <v>2983</v>
      </c>
      <c r="AB1155" t="s">
        <v>36</v>
      </c>
      <c r="AC1155">
        <v>77834590</v>
      </c>
      <c r="AD1155" t="s">
        <v>46</v>
      </c>
      <c r="AE1155" t="s">
        <v>2982</v>
      </c>
      <c r="AF1155">
        <v>795990586</v>
      </c>
      <c r="AG1155">
        <v>1298428</v>
      </c>
      <c r="AH1155" t="s">
        <v>257</v>
      </c>
      <c r="AI1155" t="s">
        <v>34</v>
      </c>
    </row>
    <row r="1156" spans="1:35" x14ac:dyDescent="0.3">
      <c r="A1156" s="1">
        <v>45309.367546296293</v>
      </c>
      <c r="B1156">
        <v>6</v>
      </c>
      <c r="C1156">
        <v>1</v>
      </c>
      <c r="D1156" t="s">
        <v>26</v>
      </c>
      <c r="E1156" t="s">
        <v>2984</v>
      </c>
      <c r="F1156" t="s">
        <v>2985</v>
      </c>
      <c r="G1156" t="s">
        <v>41</v>
      </c>
      <c r="H1156">
        <f>---0--5093</f>
        <v>5093</v>
      </c>
      <c r="I1156">
        <v>0</v>
      </c>
      <c r="J1156" t="s">
        <v>42</v>
      </c>
      <c r="K1156" t="s">
        <v>43</v>
      </c>
      <c r="L1156" t="s">
        <v>44</v>
      </c>
      <c r="M1156" t="s">
        <v>2984</v>
      </c>
      <c r="N1156" t="s">
        <v>2985</v>
      </c>
      <c r="P1156" t="s">
        <v>33</v>
      </c>
      <c r="Q1156" t="s">
        <v>34</v>
      </c>
      <c r="S1156" t="s">
        <v>33</v>
      </c>
      <c r="T1156" t="s">
        <v>34</v>
      </c>
      <c r="V1156" t="s">
        <v>33</v>
      </c>
      <c r="W1156" t="s">
        <v>34</v>
      </c>
      <c r="Y1156" t="s">
        <v>33</v>
      </c>
      <c r="Z1156" t="s">
        <v>34</v>
      </c>
      <c r="AA1156" t="s">
        <v>703</v>
      </c>
      <c r="AB1156" t="s">
        <v>36</v>
      </c>
      <c r="AC1156">
        <v>77843258</v>
      </c>
      <c r="AD1156" t="s">
        <v>108</v>
      </c>
      <c r="AE1156" t="s">
        <v>2985</v>
      </c>
      <c r="AF1156">
        <v>795990586</v>
      </c>
      <c r="AG1156">
        <v>1298429</v>
      </c>
      <c r="AH1156" t="s">
        <v>247</v>
      </c>
      <c r="AI1156" t="s">
        <v>34</v>
      </c>
    </row>
    <row r="1157" spans="1:35" x14ac:dyDescent="0.3">
      <c r="A1157" s="1">
        <v>45309.369398148148</v>
      </c>
      <c r="B1157">
        <v>7</v>
      </c>
      <c r="C1157">
        <v>1</v>
      </c>
      <c r="D1157" t="s">
        <v>26</v>
      </c>
      <c r="E1157" t="s">
        <v>2986</v>
      </c>
      <c r="F1157" t="s">
        <v>2987</v>
      </c>
      <c r="G1157" t="s">
        <v>131</v>
      </c>
      <c r="H1157" t="s">
        <v>677</v>
      </c>
      <c r="I1157">
        <v>0</v>
      </c>
      <c r="K1157" t="s">
        <v>31</v>
      </c>
      <c r="L1157" t="s">
        <v>32</v>
      </c>
      <c r="M1157" t="s">
        <v>2986</v>
      </c>
      <c r="N1157" t="s">
        <v>2987</v>
      </c>
      <c r="P1157" t="s">
        <v>33</v>
      </c>
      <c r="Q1157" t="s">
        <v>34</v>
      </c>
      <c r="S1157" t="s">
        <v>33</v>
      </c>
      <c r="T1157" t="s">
        <v>34</v>
      </c>
      <c r="V1157" t="s">
        <v>33</v>
      </c>
      <c r="W1157" t="s">
        <v>34</v>
      </c>
      <c r="Y1157" t="s">
        <v>33</v>
      </c>
      <c r="Z1157" t="s">
        <v>34</v>
      </c>
      <c r="AA1157" t="s">
        <v>35</v>
      </c>
      <c r="AB1157" t="s">
        <v>36</v>
      </c>
      <c r="AC1157">
        <v>24222020</v>
      </c>
      <c r="AD1157" t="s">
        <v>37</v>
      </c>
      <c r="AE1157" t="s">
        <v>2987</v>
      </c>
      <c r="AF1157">
        <v>85671469</v>
      </c>
      <c r="AG1157">
        <v>1298430</v>
      </c>
      <c r="AH1157" t="s">
        <v>38</v>
      </c>
      <c r="AI1157" t="s">
        <v>34</v>
      </c>
    </row>
    <row r="1158" spans="1:35" x14ac:dyDescent="0.3">
      <c r="A1158" s="1">
        <v>45309.369513888887</v>
      </c>
      <c r="B1158">
        <v>5</v>
      </c>
      <c r="C1158">
        <v>1</v>
      </c>
      <c r="D1158" t="s">
        <v>26</v>
      </c>
      <c r="E1158" t="s">
        <v>668</v>
      </c>
      <c r="F1158" t="s">
        <v>669</v>
      </c>
      <c r="G1158" t="s">
        <v>41</v>
      </c>
      <c r="H1158">
        <f>---0--7319</f>
        <v>7319</v>
      </c>
      <c r="I1158">
        <v>0</v>
      </c>
      <c r="J1158" t="s">
        <v>42</v>
      </c>
      <c r="K1158" t="s">
        <v>43</v>
      </c>
      <c r="L1158" t="s">
        <v>44</v>
      </c>
      <c r="M1158" t="s">
        <v>668</v>
      </c>
      <c r="N1158" t="s">
        <v>669</v>
      </c>
      <c r="P1158" t="s">
        <v>33</v>
      </c>
      <c r="Q1158" t="s">
        <v>34</v>
      </c>
      <c r="S1158" t="s">
        <v>33</v>
      </c>
      <c r="T1158" t="s">
        <v>34</v>
      </c>
      <c r="V1158" t="s">
        <v>33</v>
      </c>
      <c r="W1158" t="s">
        <v>34</v>
      </c>
      <c r="Y1158" t="s">
        <v>33</v>
      </c>
      <c r="Z1158" t="s">
        <v>34</v>
      </c>
      <c r="AA1158" t="s">
        <v>601</v>
      </c>
      <c r="AB1158" t="s">
        <v>36</v>
      </c>
      <c r="AC1158">
        <v>62128506</v>
      </c>
      <c r="AD1158" t="s">
        <v>602</v>
      </c>
      <c r="AE1158" t="s">
        <v>669</v>
      </c>
      <c r="AF1158">
        <v>9978044714</v>
      </c>
      <c r="AG1158">
        <v>1298431</v>
      </c>
      <c r="AH1158" t="s">
        <v>38</v>
      </c>
      <c r="AI1158" t="s">
        <v>34</v>
      </c>
    </row>
    <row r="1159" spans="1:35" x14ac:dyDescent="0.3">
      <c r="A1159" s="1">
        <v>45309.370370370372</v>
      </c>
      <c r="B1159">
        <v>4</v>
      </c>
      <c r="C1159">
        <v>1</v>
      </c>
      <c r="D1159" t="s">
        <v>26</v>
      </c>
      <c r="E1159" t="s">
        <v>2988</v>
      </c>
      <c r="F1159" t="s">
        <v>2989</v>
      </c>
      <c r="G1159" t="s">
        <v>41</v>
      </c>
      <c r="H1159">
        <f>---0--8039</f>
        <v>8039</v>
      </c>
      <c r="I1159">
        <v>0</v>
      </c>
      <c r="J1159" t="s">
        <v>42</v>
      </c>
      <c r="K1159" t="s">
        <v>43</v>
      </c>
      <c r="L1159" t="s">
        <v>202</v>
      </c>
      <c r="M1159" t="s">
        <v>2988</v>
      </c>
      <c r="N1159" t="s">
        <v>2989</v>
      </c>
      <c r="P1159" t="s">
        <v>33</v>
      </c>
      <c r="Q1159" t="s">
        <v>34</v>
      </c>
      <c r="S1159" t="s">
        <v>33</v>
      </c>
      <c r="T1159" t="s">
        <v>34</v>
      </c>
      <c r="V1159" t="s">
        <v>33</v>
      </c>
      <c r="W1159" t="s">
        <v>34</v>
      </c>
      <c r="Y1159" t="s">
        <v>33</v>
      </c>
      <c r="Z1159" t="s">
        <v>34</v>
      </c>
      <c r="AB1159" t="s">
        <v>36</v>
      </c>
      <c r="AE1159" t="s">
        <v>34</v>
      </c>
      <c r="AG1159">
        <v>1298432</v>
      </c>
      <c r="AH1159" t="s">
        <v>38</v>
      </c>
      <c r="AI1159" t="s">
        <v>34</v>
      </c>
    </row>
    <row r="1160" spans="1:35" x14ac:dyDescent="0.3">
      <c r="A1160" s="1">
        <v>45309.372361111113</v>
      </c>
      <c r="B1160">
        <v>2</v>
      </c>
      <c r="C1160">
        <v>1</v>
      </c>
      <c r="D1160" t="s">
        <v>26</v>
      </c>
      <c r="E1160" t="s">
        <v>2990</v>
      </c>
      <c r="F1160" t="s">
        <v>2991</v>
      </c>
      <c r="G1160" t="s">
        <v>41</v>
      </c>
      <c r="H1160">
        <f>---0--2033</f>
        <v>2033</v>
      </c>
      <c r="I1160">
        <v>0</v>
      </c>
      <c r="J1160" t="s">
        <v>42</v>
      </c>
      <c r="K1160" t="s">
        <v>43</v>
      </c>
      <c r="L1160" t="s">
        <v>44</v>
      </c>
      <c r="M1160" t="s">
        <v>2990</v>
      </c>
      <c r="N1160" t="s">
        <v>2991</v>
      </c>
      <c r="P1160" t="s">
        <v>33</v>
      </c>
      <c r="Q1160" t="s">
        <v>34</v>
      </c>
      <c r="S1160" t="s">
        <v>33</v>
      </c>
      <c r="T1160" t="s">
        <v>34</v>
      </c>
      <c r="V1160" t="s">
        <v>33</v>
      </c>
      <c r="W1160" t="s">
        <v>34</v>
      </c>
      <c r="Y1160" t="s">
        <v>33</v>
      </c>
      <c r="Z1160" t="s">
        <v>34</v>
      </c>
      <c r="AA1160" t="s">
        <v>1274</v>
      </c>
      <c r="AB1160" t="s">
        <v>36</v>
      </c>
      <c r="AC1160">
        <v>809226</v>
      </c>
      <c r="AD1160" t="s">
        <v>77</v>
      </c>
      <c r="AE1160" t="s">
        <v>2991</v>
      </c>
      <c r="AF1160">
        <v>870021815</v>
      </c>
      <c r="AG1160">
        <v>1298433</v>
      </c>
      <c r="AH1160" t="s">
        <v>38</v>
      </c>
      <c r="AI1160" t="s">
        <v>34</v>
      </c>
    </row>
    <row r="1161" spans="1:35" x14ac:dyDescent="0.3">
      <c r="A1161" s="1">
        <v>45309.374259259261</v>
      </c>
      <c r="B1161">
        <v>8</v>
      </c>
      <c r="C1161">
        <v>1</v>
      </c>
      <c r="D1161" t="s">
        <v>26</v>
      </c>
      <c r="E1161" t="s">
        <v>2992</v>
      </c>
      <c r="F1161" t="s">
        <v>2993</v>
      </c>
      <c r="G1161" t="s">
        <v>73</v>
      </c>
      <c r="H1161" t="s">
        <v>2019</v>
      </c>
      <c r="I1161">
        <v>0</v>
      </c>
      <c r="J1161" t="s">
        <v>2020</v>
      </c>
      <c r="K1161" t="s">
        <v>31</v>
      </c>
      <c r="L1161" t="s">
        <v>44</v>
      </c>
      <c r="M1161" t="s">
        <v>2992</v>
      </c>
      <c r="N1161" t="s">
        <v>2993</v>
      </c>
      <c r="P1161" t="s">
        <v>33</v>
      </c>
      <c r="Q1161" t="s">
        <v>34</v>
      </c>
      <c r="S1161" t="s">
        <v>33</v>
      </c>
      <c r="T1161" t="s">
        <v>34</v>
      </c>
      <c r="V1161" t="s">
        <v>33</v>
      </c>
      <c r="W1161" t="s">
        <v>34</v>
      </c>
      <c r="Y1161" t="s">
        <v>33</v>
      </c>
      <c r="Z1161" t="s">
        <v>34</v>
      </c>
      <c r="AA1161" t="s">
        <v>137</v>
      </c>
      <c r="AB1161" t="s">
        <v>36</v>
      </c>
      <c r="AC1161">
        <v>24268002</v>
      </c>
      <c r="AD1161" t="s">
        <v>138</v>
      </c>
      <c r="AE1161" t="s">
        <v>2993</v>
      </c>
      <c r="AF1161">
        <v>85671469</v>
      </c>
      <c r="AG1161">
        <v>1298434</v>
      </c>
      <c r="AH1161" t="s">
        <v>180</v>
      </c>
      <c r="AI1161" t="s">
        <v>34</v>
      </c>
    </row>
    <row r="1162" spans="1:35" x14ac:dyDescent="0.3">
      <c r="A1162" s="1">
        <v>45309.376018518517</v>
      </c>
      <c r="B1162">
        <v>8</v>
      </c>
      <c r="C1162">
        <v>1</v>
      </c>
      <c r="D1162" t="s">
        <v>26</v>
      </c>
      <c r="E1162" t="s">
        <v>2994</v>
      </c>
      <c r="F1162" t="s">
        <v>2995</v>
      </c>
      <c r="G1162" t="s">
        <v>142</v>
      </c>
      <c r="H1162" t="s">
        <v>149</v>
      </c>
      <c r="I1162">
        <v>0</v>
      </c>
      <c r="K1162" t="s">
        <v>31</v>
      </c>
      <c r="L1162" t="s">
        <v>32</v>
      </c>
      <c r="M1162" t="s">
        <v>2994</v>
      </c>
      <c r="N1162" t="s">
        <v>2995</v>
      </c>
      <c r="P1162" t="s">
        <v>33</v>
      </c>
      <c r="Q1162" t="s">
        <v>34</v>
      </c>
      <c r="S1162" t="s">
        <v>33</v>
      </c>
      <c r="T1162" t="s">
        <v>34</v>
      </c>
      <c r="V1162" t="s">
        <v>33</v>
      </c>
      <c r="W1162" t="s">
        <v>34</v>
      </c>
      <c r="Y1162" t="s">
        <v>33</v>
      </c>
      <c r="Z1162" t="s">
        <v>34</v>
      </c>
      <c r="AA1162" t="s">
        <v>35</v>
      </c>
      <c r="AB1162" t="s">
        <v>36</v>
      </c>
      <c r="AC1162">
        <v>24292963</v>
      </c>
      <c r="AD1162" t="s">
        <v>37</v>
      </c>
      <c r="AE1162" t="s">
        <v>2995</v>
      </c>
      <c r="AF1162">
        <v>85671469</v>
      </c>
      <c r="AG1162">
        <v>1298435</v>
      </c>
      <c r="AH1162" t="s">
        <v>217</v>
      </c>
      <c r="AI1162" t="s">
        <v>34</v>
      </c>
    </row>
    <row r="1163" spans="1:35" x14ac:dyDescent="0.3">
      <c r="A1163" s="1">
        <v>45309.377233796295</v>
      </c>
      <c r="B1163">
        <v>7</v>
      </c>
      <c r="C1163">
        <v>1</v>
      </c>
      <c r="D1163" t="s">
        <v>26</v>
      </c>
      <c r="E1163" t="s">
        <v>2996</v>
      </c>
      <c r="F1163" t="s">
        <v>2997</v>
      </c>
      <c r="G1163" t="s">
        <v>142</v>
      </c>
      <c r="H1163" t="s">
        <v>722</v>
      </c>
      <c r="I1163">
        <v>0</v>
      </c>
      <c r="K1163" t="s">
        <v>31</v>
      </c>
      <c r="L1163" t="s">
        <v>32</v>
      </c>
      <c r="M1163" t="s">
        <v>2996</v>
      </c>
      <c r="N1163" t="s">
        <v>2997</v>
      </c>
      <c r="P1163" t="s">
        <v>33</v>
      </c>
      <c r="Q1163" t="s">
        <v>34</v>
      </c>
      <c r="S1163" t="s">
        <v>33</v>
      </c>
      <c r="T1163" t="s">
        <v>34</v>
      </c>
      <c r="V1163" t="s">
        <v>33</v>
      </c>
      <c r="W1163" t="s">
        <v>34</v>
      </c>
      <c r="Y1163" t="s">
        <v>33</v>
      </c>
      <c r="Z1163" t="s">
        <v>34</v>
      </c>
      <c r="AA1163" t="s">
        <v>35</v>
      </c>
      <c r="AB1163" t="s">
        <v>36</v>
      </c>
      <c r="AC1163">
        <v>24304880</v>
      </c>
      <c r="AD1163" t="s">
        <v>37</v>
      </c>
      <c r="AE1163" t="s">
        <v>2997</v>
      </c>
      <c r="AF1163">
        <v>85671469</v>
      </c>
      <c r="AG1163">
        <v>1298436</v>
      </c>
      <c r="AH1163" t="s">
        <v>38</v>
      </c>
      <c r="AI1163" t="s">
        <v>34</v>
      </c>
    </row>
    <row r="1164" spans="1:35" x14ac:dyDescent="0.3">
      <c r="A1164" s="1">
        <v>45309.38003472222</v>
      </c>
      <c r="B1164">
        <v>8</v>
      </c>
      <c r="C1164">
        <v>1</v>
      </c>
      <c r="D1164" t="s">
        <v>26</v>
      </c>
      <c r="E1164" t="s">
        <v>723</v>
      </c>
      <c r="F1164" t="s">
        <v>724</v>
      </c>
      <c r="G1164" t="s">
        <v>142</v>
      </c>
      <c r="H1164" t="s">
        <v>725</v>
      </c>
      <c r="I1164">
        <v>0</v>
      </c>
      <c r="K1164" t="s">
        <v>31</v>
      </c>
      <c r="L1164" t="s">
        <v>32</v>
      </c>
      <c r="M1164" t="s">
        <v>723</v>
      </c>
      <c r="N1164" t="s">
        <v>724</v>
      </c>
      <c r="P1164" t="s">
        <v>33</v>
      </c>
      <c r="Q1164" t="s">
        <v>34</v>
      </c>
      <c r="S1164" t="s">
        <v>33</v>
      </c>
      <c r="T1164" t="s">
        <v>34</v>
      </c>
      <c r="V1164" t="s">
        <v>33</v>
      </c>
      <c r="W1164" t="s">
        <v>34</v>
      </c>
      <c r="Y1164" t="s">
        <v>33</v>
      </c>
      <c r="Z1164" t="s">
        <v>34</v>
      </c>
      <c r="AA1164" t="s">
        <v>35</v>
      </c>
      <c r="AB1164" t="s">
        <v>36</v>
      </c>
      <c r="AC1164">
        <v>24338199</v>
      </c>
      <c r="AD1164" t="s">
        <v>37</v>
      </c>
      <c r="AE1164" t="s">
        <v>724</v>
      </c>
      <c r="AF1164">
        <v>85671469</v>
      </c>
      <c r="AG1164">
        <v>1298437</v>
      </c>
      <c r="AH1164" t="s">
        <v>327</v>
      </c>
      <c r="AI1164" t="s">
        <v>34</v>
      </c>
    </row>
    <row r="1165" spans="1:35" x14ac:dyDescent="0.3">
      <c r="A1165" s="1">
        <v>45309.38040509259</v>
      </c>
      <c r="B1165">
        <v>8</v>
      </c>
      <c r="C1165">
        <v>1</v>
      </c>
      <c r="D1165" t="s">
        <v>26</v>
      </c>
      <c r="E1165" t="s">
        <v>2998</v>
      </c>
      <c r="F1165" t="s">
        <v>2999</v>
      </c>
      <c r="G1165" t="s">
        <v>41</v>
      </c>
      <c r="H1165">
        <f>---0--5564</f>
        <v>5564</v>
      </c>
      <c r="I1165">
        <v>0</v>
      </c>
      <c r="J1165" t="s">
        <v>42</v>
      </c>
      <c r="K1165" t="s">
        <v>43</v>
      </c>
      <c r="L1165" t="s">
        <v>44</v>
      </c>
      <c r="M1165" t="s">
        <v>2998</v>
      </c>
      <c r="N1165" t="s">
        <v>2999</v>
      </c>
      <c r="P1165" t="s">
        <v>33</v>
      </c>
      <c r="Q1165" t="s">
        <v>34</v>
      </c>
      <c r="S1165" t="s">
        <v>33</v>
      </c>
      <c r="T1165" t="s">
        <v>34</v>
      </c>
      <c r="V1165" t="s">
        <v>33</v>
      </c>
      <c r="W1165" t="s">
        <v>34</v>
      </c>
      <c r="Y1165" t="s">
        <v>33</v>
      </c>
      <c r="Z1165" t="s">
        <v>34</v>
      </c>
      <c r="AA1165" t="s">
        <v>728</v>
      </c>
      <c r="AB1165" t="s">
        <v>36</v>
      </c>
      <c r="AC1165">
        <v>31761560</v>
      </c>
      <c r="AD1165" t="s">
        <v>82</v>
      </c>
      <c r="AE1165" t="s">
        <v>2999</v>
      </c>
      <c r="AF1165">
        <v>156704864</v>
      </c>
      <c r="AG1165">
        <v>1298438</v>
      </c>
      <c r="AH1165" t="s">
        <v>38</v>
      </c>
      <c r="AI1165" t="s">
        <v>34</v>
      </c>
    </row>
    <row r="1166" spans="1:35" x14ac:dyDescent="0.3">
      <c r="A1166" s="1">
        <v>45309.384594907409</v>
      </c>
      <c r="B1166">
        <v>8</v>
      </c>
      <c r="C1166">
        <v>1</v>
      </c>
      <c r="D1166" t="s">
        <v>26</v>
      </c>
      <c r="E1166" t="s">
        <v>3000</v>
      </c>
      <c r="F1166" t="s">
        <v>3001</v>
      </c>
      <c r="G1166" t="s">
        <v>41</v>
      </c>
      <c r="H1166">
        <f>---0--944</f>
        <v>944</v>
      </c>
      <c r="I1166">
        <v>0</v>
      </c>
      <c r="J1166" t="s">
        <v>42</v>
      </c>
      <c r="K1166" t="s">
        <v>43</v>
      </c>
      <c r="L1166" t="s">
        <v>44</v>
      </c>
      <c r="M1166" t="s">
        <v>3000</v>
      </c>
      <c r="N1166" t="s">
        <v>3001</v>
      </c>
      <c r="P1166" t="s">
        <v>33</v>
      </c>
      <c r="Q1166" t="s">
        <v>34</v>
      </c>
      <c r="S1166" t="s">
        <v>33</v>
      </c>
      <c r="T1166" t="s">
        <v>34</v>
      </c>
      <c r="V1166" t="s">
        <v>33</v>
      </c>
      <c r="W1166" t="s">
        <v>34</v>
      </c>
      <c r="Y1166" t="s">
        <v>33</v>
      </c>
      <c r="Z1166" t="s">
        <v>34</v>
      </c>
      <c r="AA1166" t="s">
        <v>1233</v>
      </c>
      <c r="AB1166" t="s">
        <v>36</v>
      </c>
      <c r="AC1166">
        <v>27305700</v>
      </c>
      <c r="AD1166" t="s">
        <v>1234</v>
      </c>
      <c r="AE1166" t="s">
        <v>3001</v>
      </c>
      <c r="AF1166">
        <v>978632586</v>
      </c>
      <c r="AG1166">
        <v>1298439</v>
      </c>
      <c r="AH1166" t="s">
        <v>38</v>
      </c>
      <c r="AI1166" t="s">
        <v>34</v>
      </c>
    </row>
    <row r="1167" spans="1:35" x14ac:dyDescent="0.3">
      <c r="A1167" s="1">
        <v>45309.387361111112</v>
      </c>
      <c r="B1167">
        <v>8</v>
      </c>
      <c r="C1167">
        <v>1</v>
      </c>
      <c r="D1167" t="s">
        <v>26</v>
      </c>
      <c r="E1167" t="s">
        <v>1947</v>
      </c>
      <c r="F1167" t="s">
        <v>1948</v>
      </c>
      <c r="G1167" t="s">
        <v>41</v>
      </c>
      <c r="H1167">
        <f>---0--8355</f>
        <v>8355</v>
      </c>
      <c r="I1167">
        <v>0</v>
      </c>
      <c r="J1167" t="s">
        <v>42</v>
      </c>
      <c r="K1167" t="s">
        <v>43</v>
      </c>
      <c r="L1167" t="s">
        <v>44</v>
      </c>
      <c r="M1167" t="s">
        <v>1947</v>
      </c>
      <c r="N1167" t="s">
        <v>1948</v>
      </c>
      <c r="P1167" t="s">
        <v>33</v>
      </c>
      <c r="Q1167" t="s">
        <v>34</v>
      </c>
      <c r="S1167" t="s">
        <v>33</v>
      </c>
      <c r="T1167" t="s">
        <v>34</v>
      </c>
      <c r="V1167" t="s">
        <v>33</v>
      </c>
      <c r="W1167" t="s">
        <v>34</v>
      </c>
      <c r="Y1167" t="s">
        <v>33</v>
      </c>
      <c r="Z1167" t="s">
        <v>34</v>
      </c>
      <c r="AA1167" t="s">
        <v>666</v>
      </c>
      <c r="AB1167" t="s">
        <v>36</v>
      </c>
      <c r="AC1167">
        <v>24437275</v>
      </c>
      <c r="AD1167" t="s">
        <v>138</v>
      </c>
      <c r="AE1167" t="s">
        <v>1948</v>
      </c>
      <c r="AF1167">
        <v>85671469</v>
      </c>
      <c r="AG1167">
        <v>1298440</v>
      </c>
      <c r="AH1167" t="s">
        <v>99</v>
      </c>
      <c r="AI1167" t="s">
        <v>34</v>
      </c>
    </row>
    <row r="1168" spans="1:35" x14ac:dyDescent="0.3">
      <c r="A1168" s="1">
        <v>45309.38784722222</v>
      </c>
      <c r="B1168">
        <v>5</v>
      </c>
      <c r="C1168">
        <v>1</v>
      </c>
      <c r="D1168" t="s">
        <v>26</v>
      </c>
      <c r="E1168" t="s">
        <v>3002</v>
      </c>
      <c r="F1168" t="s">
        <v>3003</v>
      </c>
      <c r="G1168" t="s">
        <v>41</v>
      </c>
      <c r="H1168">
        <f>---0--2690</f>
        <v>2690</v>
      </c>
      <c r="I1168">
        <v>0</v>
      </c>
      <c r="J1168" t="s">
        <v>42</v>
      </c>
      <c r="K1168" t="s">
        <v>43</v>
      </c>
      <c r="L1168" t="s">
        <v>44</v>
      </c>
      <c r="M1168" t="s">
        <v>3002</v>
      </c>
      <c r="N1168" t="s">
        <v>3003</v>
      </c>
      <c r="P1168" t="s">
        <v>33</v>
      </c>
      <c r="Q1168" t="s">
        <v>34</v>
      </c>
      <c r="S1168" t="s">
        <v>33</v>
      </c>
      <c r="T1168" t="s">
        <v>34</v>
      </c>
      <c r="V1168" t="s">
        <v>33</v>
      </c>
      <c r="W1168" t="s">
        <v>34</v>
      </c>
      <c r="Y1168" t="s">
        <v>33</v>
      </c>
      <c r="Z1168" t="s">
        <v>34</v>
      </c>
      <c r="AA1168" t="s">
        <v>3004</v>
      </c>
      <c r="AB1168" t="s">
        <v>36</v>
      </c>
      <c r="AC1168">
        <v>535520</v>
      </c>
      <c r="AD1168" t="s">
        <v>932</v>
      </c>
      <c r="AE1168" t="s">
        <v>3003</v>
      </c>
      <c r="AF1168">
        <v>870021815</v>
      </c>
      <c r="AG1168">
        <v>1298441</v>
      </c>
      <c r="AH1168" t="s">
        <v>38</v>
      </c>
      <c r="AI1168" t="s">
        <v>34</v>
      </c>
    </row>
    <row r="1169" spans="1:35" x14ac:dyDescent="0.3">
      <c r="A1169" s="1">
        <v>45309.39</v>
      </c>
      <c r="B1169">
        <v>5</v>
      </c>
      <c r="C1169">
        <v>1</v>
      </c>
      <c r="D1169" t="s">
        <v>26</v>
      </c>
      <c r="E1169" t="s">
        <v>3005</v>
      </c>
      <c r="F1169" t="s">
        <v>3006</v>
      </c>
      <c r="G1169" t="s">
        <v>90</v>
      </c>
      <c r="H1169" t="s">
        <v>736</v>
      </c>
      <c r="I1169">
        <v>0</v>
      </c>
      <c r="K1169" t="s">
        <v>31</v>
      </c>
      <c r="L1169" t="s">
        <v>32</v>
      </c>
      <c r="M1169" t="s">
        <v>3005</v>
      </c>
      <c r="N1169" t="s">
        <v>3006</v>
      </c>
      <c r="P1169" t="s">
        <v>33</v>
      </c>
      <c r="Q1169" t="s">
        <v>34</v>
      </c>
      <c r="S1169" t="s">
        <v>33</v>
      </c>
      <c r="T1169" t="s">
        <v>34</v>
      </c>
      <c r="V1169" t="s">
        <v>33</v>
      </c>
      <c r="W1169" t="s">
        <v>34</v>
      </c>
      <c r="Y1169" t="s">
        <v>33</v>
      </c>
      <c r="Z1169" t="s">
        <v>34</v>
      </c>
      <c r="AA1169" t="s">
        <v>92</v>
      </c>
      <c r="AB1169" t="s">
        <v>36</v>
      </c>
      <c r="AC1169">
        <v>27123378</v>
      </c>
      <c r="AD1169" t="s">
        <v>93</v>
      </c>
      <c r="AE1169" t="s">
        <v>3006</v>
      </c>
      <c r="AF1169">
        <v>9978044714</v>
      </c>
      <c r="AG1169">
        <v>1298442</v>
      </c>
      <c r="AH1169" t="s">
        <v>347</v>
      </c>
      <c r="AI1169" t="s">
        <v>34</v>
      </c>
    </row>
    <row r="1170" spans="1:35" x14ac:dyDescent="0.3">
      <c r="A1170" s="1">
        <v>45309.390590277777</v>
      </c>
      <c r="B1170">
        <v>2</v>
      </c>
      <c r="C1170">
        <v>2</v>
      </c>
      <c r="D1170" t="s">
        <v>26</v>
      </c>
      <c r="E1170" t="s">
        <v>3007</v>
      </c>
      <c r="F1170" t="s">
        <v>3008</v>
      </c>
      <c r="G1170" t="s">
        <v>41</v>
      </c>
      <c r="H1170">
        <f>---0--1336</f>
        <v>1336</v>
      </c>
      <c r="I1170">
        <v>0</v>
      </c>
      <c r="J1170" t="s">
        <v>42</v>
      </c>
      <c r="K1170" t="s">
        <v>43</v>
      </c>
      <c r="L1170" t="s">
        <v>44</v>
      </c>
      <c r="M1170" t="s">
        <v>3007</v>
      </c>
      <c r="N1170" t="s">
        <v>3008</v>
      </c>
      <c r="P1170" t="s">
        <v>33</v>
      </c>
      <c r="Q1170" t="s">
        <v>34</v>
      </c>
      <c r="S1170" t="s">
        <v>33</v>
      </c>
      <c r="T1170" t="s">
        <v>34</v>
      </c>
      <c r="V1170" t="s">
        <v>33</v>
      </c>
      <c r="W1170" t="s">
        <v>34</v>
      </c>
      <c r="Y1170" t="s">
        <v>33</v>
      </c>
      <c r="Z1170" t="s">
        <v>34</v>
      </c>
      <c r="AA1170" t="s">
        <v>757</v>
      </c>
      <c r="AB1170" t="s">
        <v>36</v>
      </c>
      <c r="AC1170">
        <v>30021980</v>
      </c>
      <c r="AD1170" t="s">
        <v>758</v>
      </c>
      <c r="AE1170" t="s">
        <v>3008</v>
      </c>
      <c r="AF1170">
        <v>76598102</v>
      </c>
      <c r="AG1170">
        <v>1298443</v>
      </c>
      <c r="AH1170" t="s">
        <v>3009</v>
      </c>
      <c r="AI1170" t="s">
        <v>34</v>
      </c>
    </row>
    <row r="1171" spans="1:35" x14ac:dyDescent="0.3">
      <c r="A1171" s="1">
        <v>45309.391331018516</v>
      </c>
      <c r="B1171">
        <v>6</v>
      </c>
      <c r="C1171">
        <v>1</v>
      </c>
      <c r="D1171" t="s">
        <v>26</v>
      </c>
      <c r="E1171" t="s">
        <v>3010</v>
      </c>
      <c r="F1171" t="s">
        <v>3011</v>
      </c>
      <c r="G1171" t="s">
        <v>41</v>
      </c>
      <c r="H1171">
        <f>---0--2589</f>
        <v>2589</v>
      </c>
      <c r="I1171">
        <v>0</v>
      </c>
      <c r="J1171" t="s">
        <v>42</v>
      </c>
      <c r="K1171" t="s">
        <v>43</v>
      </c>
      <c r="L1171" t="s">
        <v>44</v>
      </c>
      <c r="M1171" t="s">
        <v>3010</v>
      </c>
      <c r="N1171" t="s">
        <v>3011</v>
      </c>
      <c r="P1171" t="s">
        <v>33</v>
      </c>
      <c r="Q1171" t="s">
        <v>34</v>
      </c>
      <c r="S1171" t="s">
        <v>33</v>
      </c>
      <c r="T1171" t="s">
        <v>34</v>
      </c>
      <c r="V1171" t="s">
        <v>33</v>
      </c>
      <c r="W1171" t="s">
        <v>34</v>
      </c>
      <c r="Y1171" t="s">
        <v>33</v>
      </c>
      <c r="Z1171" t="s">
        <v>34</v>
      </c>
      <c r="AA1171" t="s">
        <v>799</v>
      </c>
      <c r="AB1171" t="s">
        <v>36</v>
      </c>
      <c r="AC1171">
        <v>30036216</v>
      </c>
      <c r="AD1171" t="s">
        <v>758</v>
      </c>
      <c r="AE1171" t="s">
        <v>3011</v>
      </c>
      <c r="AF1171">
        <v>76598102</v>
      </c>
      <c r="AG1171">
        <v>1298444</v>
      </c>
      <c r="AH1171" t="s">
        <v>38</v>
      </c>
      <c r="AI1171" t="s">
        <v>34</v>
      </c>
    </row>
    <row r="1172" spans="1:35" x14ac:dyDescent="0.3">
      <c r="A1172" s="1">
        <v>45309.391863425924</v>
      </c>
      <c r="B1172">
        <v>1</v>
      </c>
      <c r="C1172">
        <v>2</v>
      </c>
      <c r="D1172" t="s">
        <v>26</v>
      </c>
      <c r="E1172" t="s">
        <v>3012</v>
      </c>
      <c r="F1172" t="s">
        <v>3013</v>
      </c>
      <c r="G1172" t="s">
        <v>41</v>
      </c>
      <c r="H1172">
        <f>---0--1300</f>
        <v>1300</v>
      </c>
      <c r="I1172">
        <v>0</v>
      </c>
      <c r="J1172" t="s">
        <v>42</v>
      </c>
      <c r="K1172" t="s">
        <v>43</v>
      </c>
      <c r="L1172" t="s">
        <v>44</v>
      </c>
      <c r="M1172" t="s">
        <v>3012</v>
      </c>
      <c r="N1172" t="s">
        <v>3013</v>
      </c>
      <c r="P1172" t="s">
        <v>33</v>
      </c>
      <c r="Q1172" t="s">
        <v>34</v>
      </c>
      <c r="S1172" t="s">
        <v>33</v>
      </c>
      <c r="T1172" t="s">
        <v>34</v>
      </c>
      <c r="V1172" t="s">
        <v>33</v>
      </c>
      <c r="W1172" t="s">
        <v>34</v>
      </c>
      <c r="Y1172" t="s">
        <v>33</v>
      </c>
      <c r="Z1172" t="s">
        <v>34</v>
      </c>
      <c r="AA1172" t="s">
        <v>757</v>
      </c>
      <c r="AB1172" t="s">
        <v>36</v>
      </c>
      <c r="AC1172">
        <v>30021991</v>
      </c>
      <c r="AD1172" t="s">
        <v>758</v>
      </c>
      <c r="AE1172" t="s">
        <v>3013</v>
      </c>
      <c r="AF1172">
        <v>76598102</v>
      </c>
      <c r="AG1172">
        <v>1298445</v>
      </c>
      <c r="AH1172" t="s">
        <v>38</v>
      </c>
      <c r="AI1172" t="s">
        <v>34</v>
      </c>
    </row>
    <row r="1173" spans="1:35" x14ac:dyDescent="0.3">
      <c r="A1173" s="1">
        <v>45309.397175925929</v>
      </c>
      <c r="B1173">
        <v>5</v>
      </c>
      <c r="C1173">
        <v>1</v>
      </c>
      <c r="D1173" t="s">
        <v>26</v>
      </c>
      <c r="E1173" t="s">
        <v>3014</v>
      </c>
      <c r="F1173" t="s">
        <v>3015</v>
      </c>
      <c r="G1173" t="s">
        <v>772</v>
      </c>
      <c r="H1173" t="s">
        <v>773</v>
      </c>
      <c r="I1173">
        <v>0</v>
      </c>
      <c r="K1173" t="s">
        <v>31</v>
      </c>
      <c r="L1173" t="s">
        <v>749</v>
      </c>
      <c r="M1173" t="s">
        <v>3014</v>
      </c>
      <c r="N1173" t="s">
        <v>3015</v>
      </c>
      <c r="P1173" t="s">
        <v>33</v>
      </c>
      <c r="Q1173" t="s">
        <v>34</v>
      </c>
      <c r="S1173" t="s">
        <v>33</v>
      </c>
      <c r="T1173" t="s">
        <v>34</v>
      </c>
      <c r="V1173" t="s">
        <v>33</v>
      </c>
      <c r="W1173" t="s">
        <v>34</v>
      </c>
      <c r="Y1173" t="s">
        <v>33</v>
      </c>
      <c r="Z1173" t="s">
        <v>34</v>
      </c>
      <c r="AB1173" t="s">
        <v>36</v>
      </c>
      <c r="AE1173" t="s">
        <v>34</v>
      </c>
      <c r="AG1173">
        <v>1298446</v>
      </c>
      <c r="AH1173" t="s">
        <v>3016</v>
      </c>
      <c r="AI1173" t="s">
        <v>34</v>
      </c>
    </row>
    <row r="1174" spans="1:35" x14ac:dyDescent="0.3">
      <c r="A1174" s="1">
        <v>45309.397291666668</v>
      </c>
      <c r="B1174">
        <v>6</v>
      </c>
      <c r="C1174">
        <v>1</v>
      </c>
      <c r="D1174" t="s">
        <v>26</v>
      </c>
      <c r="E1174" t="s">
        <v>3017</v>
      </c>
      <c r="F1174" t="s">
        <v>3018</v>
      </c>
      <c r="G1174" t="s">
        <v>41</v>
      </c>
      <c r="H1174">
        <f>---0--5716</f>
        <v>5716</v>
      </c>
      <c r="I1174">
        <v>0</v>
      </c>
      <c r="J1174" t="s">
        <v>42</v>
      </c>
      <c r="K1174" t="s">
        <v>43</v>
      </c>
      <c r="L1174" t="s">
        <v>44</v>
      </c>
      <c r="M1174" t="s">
        <v>3017</v>
      </c>
      <c r="N1174" t="s">
        <v>3018</v>
      </c>
      <c r="P1174" t="s">
        <v>33</v>
      </c>
      <c r="Q1174" t="s">
        <v>34</v>
      </c>
      <c r="S1174" t="s">
        <v>33</v>
      </c>
      <c r="T1174" t="s">
        <v>34</v>
      </c>
      <c r="V1174" t="s">
        <v>33</v>
      </c>
      <c r="W1174" t="s">
        <v>34</v>
      </c>
      <c r="Y1174" t="s">
        <v>33</v>
      </c>
      <c r="Z1174" t="s">
        <v>34</v>
      </c>
      <c r="AA1174" t="s">
        <v>3019</v>
      </c>
      <c r="AB1174" t="s">
        <v>36</v>
      </c>
      <c r="AC1174">
        <v>386440</v>
      </c>
      <c r="AD1174" t="s">
        <v>2203</v>
      </c>
      <c r="AE1174" t="s">
        <v>3018</v>
      </c>
      <c r="AF1174">
        <v>870021815</v>
      </c>
      <c r="AG1174">
        <v>1298447</v>
      </c>
      <c r="AH1174" t="s">
        <v>38</v>
      </c>
      <c r="AI1174" t="s">
        <v>34</v>
      </c>
    </row>
    <row r="1175" spans="1:35" x14ac:dyDescent="0.3">
      <c r="A1175" s="1">
        <v>45309.399108796293</v>
      </c>
      <c r="B1175">
        <v>8</v>
      </c>
      <c r="C1175">
        <v>1</v>
      </c>
      <c r="D1175" t="s">
        <v>26</v>
      </c>
      <c r="E1175" t="s">
        <v>3020</v>
      </c>
      <c r="F1175" t="s">
        <v>3021</v>
      </c>
      <c r="G1175" t="s">
        <v>41</v>
      </c>
      <c r="H1175">
        <f>---0--5554</f>
        <v>5554</v>
      </c>
      <c r="I1175">
        <v>0</v>
      </c>
      <c r="J1175" t="s">
        <v>42</v>
      </c>
      <c r="K1175" t="s">
        <v>43</v>
      </c>
      <c r="L1175" t="s">
        <v>44</v>
      </c>
      <c r="M1175" t="s">
        <v>3020</v>
      </c>
      <c r="N1175" t="s">
        <v>3021</v>
      </c>
      <c r="P1175" t="s">
        <v>33</v>
      </c>
      <c r="Q1175" t="s">
        <v>34</v>
      </c>
      <c r="S1175" t="s">
        <v>33</v>
      </c>
      <c r="T1175" t="s">
        <v>34</v>
      </c>
      <c r="V1175" t="s">
        <v>33</v>
      </c>
      <c r="W1175" t="s">
        <v>34</v>
      </c>
      <c r="Y1175" t="s">
        <v>33</v>
      </c>
      <c r="Z1175" t="s">
        <v>34</v>
      </c>
      <c r="AA1175" t="s">
        <v>76</v>
      </c>
      <c r="AB1175" t="s">
        <v>36</v>
      </c>
      <c r="AC1175">
        <v>393363</v>
      </c>
      <c r="AD1175" t="s">
        <v>77</v>
      </c>
      <c r="AE1175" t="s">
        <v>3021</v>
      </c>
      <c r="AF1175">
        <v>870021815</v>
      </c>
      <c r="AG1175">
        <v>1298448</v>
      </c>
      <c r="AH1175" t="s">
        <v>3022</v>
      </c>
      <c r="AI1175" t="s">
        <v>34</v>
      </c>
    </row>
    <row r="1176" spans="1:35" x14ac:dyDescent="0.3">
      <c r="A1176" s="1">
        <v>45309.400104166663</v>
      </c>
      <c r="B1176">
        <v>7</v>
      </c>
      <c r="C1176">
        <v>1</v>
      </c>
      <c r="D1176" t="s">
        <v>26</v>
      </c>
      <c r="E1176" t="s">
        <v>3023</v>
      </c>
      <c r="F1176" t="s">
        <v>3024</v>
      </c>
      <c r="G1176" t="s">
        <v>747</v>
      </c>
      <c r="H1176" t="s">
        <v>748</v>
      </c>
      <c r="I1176">
        <v>0</v>
      </c>
      <c r="K1176" t="s">
        <v>31</v>
      </c>
      <c r="L1176" t="s">
        <v>749</v>
      </c>
      <c r="M1176" t="s">
        <v>3023</v>
      </c>
      <c r="N1176" t="s">
        <v>3024</v>
      </c>
      <c r="P1176" t="s">
        <v>33</v>
      </c>
      <c r="Q1176" t="s">
        <v>34</v>
      </c>
      <c r="S1176" t="s">
        <v>33</v>
      </c>
      <c r="T1176" t="s">
        <v>34</v>
      </c>
      <c r="V1176" t="s">
        <v>33</v>
      </c>
      <c r="W1176" t="s">
        <v>34</v>
      </c>
      <c r="Y1176" t="s">
        <v>33</v>
      </c>
      <c r="Z1176" t="s">
        <v>34</v>
      </c>
      <c r="AB1176" t="s">
        <v>36</v>
      </c>
      <c r="AE1176" t="s">
        <v>34</v>
      </c>
      <c r="AG1176">
        <v>1298449</v>
      </c>
      <c r="AH1176" t="s">
        <v>3025</v>
      </c>
      <c r="AI1176" t="s">
        <v>34</v>
      </c>
    </row>
    <row r="1177" spans="1:35" x14ac:dyDescent="0.3">
      <c r="A1177" s="1">
        <v>45309.401469907411</v>
      </c>
      <c r="B1177">
        <v>4</v>
      </c>
      <c r="C1177">
        <v>2</v>
      </c>
      <c r="D1177" t="s">
        <v>26</v>
      </c>
      <c r="E1177" t="s">
        <v>3026</v>
      </c>
      <c r="F1177" t="s">
        <v>3027</v>
      </c>
      <c r="G1177" t="s">
        <v>41</v>
      </c>
      <c r="H1177">
        <f>---0--4805</f>
        <v>4805</v>
      </c>
      <c r="I1177">
        <v>0</v>
      </c>
      <c r="J1177" t="s">
        <v>42</v>
      </c>
      <c r="K1177" t="s">
        <v>43</v>
      </c>
      <c r="L1177" t="s">
        <v>44</v>
      </c>
      <c r="M1177" t="s">
        <v>3026</v>
      </c>
      <c r="N1177" t="s">
        <v>3027</v>
      </c>
      <c r="P1177" t="s">
        <v>33</v>
      </c>
      <c r="Q1177" t="s">
        <v>34</v>
      </c>
      <c r="S1177" t="s">
        <v>33</v>
      </c>
      <c r="T1177" t="s">
        <v>34</v>
      </c>
      <c r="V1177" t="s">
        <v>33</v>
      </c>
      <c r="W1177" t="s">
        <v>34</v>
      </c>
      <c r="Y1177" t="s">
        <v>33</v>
      </c>
      <c r="Z1177" t="s">
        <v>34</v>
      </c>
      <c r="AA1177" t="s">
        <v>952</v>
      </c>
      <c r="AB1177" t="s">
        <v>36</v>
      </c>
      <c r="AC1177">
        <v>922791</v>
      </c>
      <c r="AD1177" t="s">
        <v>953</v>
      </c>
      <c r="AE1177" t="s">
        <v>3027</v>
      </c>
      <c r="AF1177">
        <v>870021815</v>
      </c>
      <c r="AG1177">
        <v>1298450</v>
      </c>
      <c r="AH1177" t="s">
        <v>38</v>
      </c>
      <c r="AI1177" t="s">
        <v>34</v>
      </c>
    </row>
    <row r="1178" spans="1:35" x14ac:dyDescent="0.3">
      <c r="A1178" s="1">
        <v>45309.40315972222</v>
      </c>
      <c r="B1178">
        <v>5</v>
      </c>
      <c r="C1178">
        <v>1</v>
      </c>
      <c r="D1178" t="s">
        <v>26</v>
      </c>
      <c r="E1178" t="s">
        <v>3028</v>
      </c>
      <c r="F1178" t="s">
        <v>3029</v>
      </c>
      <c r="G1178" t="s">
        <v>73</v>
      </c>
      <c r="H1178" t="s">
        <v>698</v>
      </c>
      <c r="I1178">
        <v>0</v>
      </c>
      <c r="J1178" t="s">
        <v>699</v>
      </c>
      <c r="K1178" t="s">
        <v>31</v>
      </c>
      <c r="L1178" t="s">
        <v>44</v>
      </c>
      <c r="M1178" t="s">
        <v>3028</v>
      </c>
      <c r="N1178" t="s">
        <v>3029</v>
      </c>
      <c r="P1178" t="s">
        <v>33</v>
      </c>
      <c r="Q1178" t="s">
        <v>34</v>
      </c>
      <c r="S1178" t="s">
        <v>33</v>
      </c>
      <c r="T1178" t="s">
        <v>34</v>
      </c>
      <c r="V1178" t="s">
        <v>33</v>
      </c>
      <c r="W1178" t="s">
        <v>34</v>
      </c>
      <c r="Y1178" t="s">
        <v>33</v>
      </c>
      <c r="Z1178" t="s">
        <v>34</v>
      </c>
      <c r="AA1178" t="s">
        <v>76</v>
      </c>
      <c r="AB1178" t="s">
        <v>36</v>
      </c>
      <c r="AC1178">
        <v>339130</v>
      </c>
      <c r="AD1178" t="s">
        <v>77</v>
      </c>
      <c r="AE1178" t="s">
        <v>3029</v>
      </c>
      <c r="AF1178">
        <v>870021815</v>
      </c>
      <c r="AG1178">
        <v>1298451</v>
      </c>
      <c r="AH1178" t="s">
        <v>1594</v>
      </c>
      <c r="AI1178" t="s">
        <v>34</v>
      </c>
    </row>
    <row r="1179" spans="1:35" x14ac:dyDescent="0.3">
      <c r="A1179" s="1">
        <v>45309.403425925928</v>
      </c>
      <c r="B1179">
        <v>8</v>
      </c>
      <c r="C1179">
        <v>1</v>
      </c>
      <c r="D1179" t="s">
        <v>26</v>
      </c>
      <c r="E1179" t="s">
        <v>3030</v>
      </c>
      <c r="F1179" t="s">
        <v>3031</v>
      </c>
      <c r="G1179" t="s">
        <v>131</v>
      </c>
      <c r="H1179" t="s">
        <v>865</v>
      </c>
      <c r="I1179">
        <v>0</v>
      </c>
      <c r="K1179" t="s">
        <v>31</v>
      </c>
      <c r="L1179" t="s">
        <v>32</v>
      </c>
      <c r="M1179" t="s">
        <v>3030</v>
      </c>
      <c r="N1179" t="s">
        <v>3031</v>
      </c>
      <c r="P1179" t="s">
        <v>33</v>
      </c>
      <c r="Q1179" t="s">
        <v>34</v>
      </c>
      <c r="S1179" t="s">
        <v>33</v>
      </c>
      <c r="T1179" t="s">
        <v>34</v>
      </c>
      <c r="V1179" t="s">
        <v>33</v>
      </c>
      <c r="W1179" t="s">
        <v>34</v>
      </c>
      <c r="Y1179" t="s">
        <v>33</v>
      </c>
      <c r="Z1179" t="s">
        <v>34</v>
      </c>
      <c r="AA1179" t="s">
        <v>35</v>
      </c>
      <c r="AB1179" t="s">
        <v>36</v>
      </c>
      <c r="AC1179">
        <v>24653687</v>
      </c>
      <c r="AD1179" t="s">
        <v>37</v>
      </c>
      <c r="AE1179" t="s">
        <v>3031</v>
      </c>
      <c r="AF1179">
        <v>85671469</v>
      </c>
      <c r="AG1179">
        <v>1298452</v>
      </c>
      <c r="AH1179" t="s">
        <v>617</v>
      </c>
      <c r="AI1179" t="s">
        <v>34</v>
      </c>
    </row>
    <row r="1180" spans="1:35" x14ac:dyDescent="0.3">
      <c r="A1180" s="1">
        <v>45309.405358796299</v>
      </c>
      <c r="B1180">
        <v>6</v>
      </c>
      <c r="C1180">
        <v>1</v>
      </c>
      <c r="D1180" t="s">
        <v>26</v>
      </c>
      <c r="E1180" t="s">
        <v>3032</v>
      </c>
      <c r="F1180" t="s">
        <v>3033</v>
      </c>
      <c r="G1180" t="s">
        <v>747</v>
      </c>
      <c r="H1180" t="s">
        <v>753</v>
      </c>
      <c r="I1180">
        <v>0</v>
      </c>
      <c r="K1180" t="s">
        <v>31</v>
      </c>
      <c r="L1180" t="s">
        <v>749</v>
      </c>
      <c r="M1180" t="s">
        <v>3032</v>
      </c>
      <c r="N1180" t="s">
        <v>3033</v>
      </c>
      <c r="P1180" t="s">
        <v>33</v>
      </c>
      <c r="Q1180" t="s">
        <v>34</v>
      </c>
      <c r="S1180" t="s">
        <v>33</v>
      </c>
      <c r="T1180" t="s">
        <v>34</v>
      </c>
      <c r="V1180" t="s">
        <v>33</v>
      </c>
      <c r="W1180" t="s">
        <v>34</v>
      </c>
      <c r="Y1180" t="s">
        <v>33</v>
      </c>
      <c r="Z1180" t="s">
        <v>34</v>
      </c>
      <c r="AB1180" t="s">
        <v>36</v>
      </c>
      <c r="AE1180" t="s">
        <v>34</v>
      </c>
      <c r="AG1180">
        <v>1298453</v>
      </c>
      <c r="AH1180" t="s">
        <v>1115</v>
      </c>
      <c r="AI1180" t="s">
        <v>34</v>
      </c>
    </row>
    <row r="1181" spans="1:35" x14ac:dyDescent="0.3">
      <c r="A1181" s="1">
        <v>45309.408009259256</v>
      </c>
      <c r="B1181">
        <v>8</v>
      </c>
      <c r="C1181">
        <v>1</v>
      </c>
      <c r="D1181" t="s">
        <v>26</v>
      </c>
      <c r="E1181" t="s">
        <v>3034</v>
      </c>
      <c r="F1181" t="s">
        <v>3035</v>
      </c>
      <c r="G1181" t="s">
        <v>41</v>
      </c>
      <c r="H1181">
        <f>---0--6941</f>
        <v>6941</v>
      </c>
      <c r="I1181">
        <v>0</v>
      </c>
      <c r="J1181" t="s">
        <v>42</v>
      </c>
      <c r="K1181" t="s">
        <v>43</v>
      </c>
      <c r="L1181" t="s">
        <v>44</v>
      </c>
      <c r="M1181" t="s">
        <v>3034</v>
      </c>
      <c r="N1181" t="s">
        <v>3035</v>
      </c>
      <c r="P1181" t="s">
        <v>33</v>
      </c>
      <c r="Q1181" t="s">
        <v>34</v>
      </c>
      <c r="S1181" t="s">
        <v>33</v>
      </c>
      <c r="T1181" t="s">
        <v>34</v>
      </c>
      <c r="V1181" t="s">
        <v>33</v>
      </c>
      <c r="W1181" t="s">
        <v>34</v>
      </c>
      <c r="Y1181" t="s">
        <v>33</v>
      </c>
      <c r="Z1181" t="s">
        <v>34</v>
      </c>
      <c r="AA1181" t="s">
        <v>3036</v>
      </c>
      <c r="AB1181" t="s">
        <v>36</v>
      </c>
      <c r="AC1181">
        <v>78163179</v>
      </c>
      <c r="AD1181" t="s">
        <v>1990</v>
      </c>
      <c r="AE1181" t="s">
        <v>3035</v>
      </c>
      <c r="AF1181">
        <v>795990586</v>
      </c>
      <c r="AG1181">
        <v>1298454</v>
      </c>
      <c r="AH1181" t="s">
        <v>629</v>
      </c>
      <c r="AI1181" t="s">
        <v>34</v>
      </c>
    </row>
    <row r="1182" spans="1:35" x14ac:dyDescent="0.3">
      <c r="A1182" s="1">
        <v>45309.408136574071</v>
      </c>
      <c r="B1182">
        <v>3</v>
      </c>
      <c r="C1182">
        <v>2</v>
      </c>
      <c r="D1182" t="s">
        <v>26</v>
      </c>
      <c r="E1182" t="s">
        <v>3037</v>
      </c>
      <c r="F1182" t="s">
        <v>3038</v>
      </c>
      <c r="G1182" t="s">
        <v>41</v>
      </c>
      <c r="H1182">
        <f>---0--5471</f>
        <v>5471</v>
      </c>
      <c r="I1182">
        <v>0</v>
      </c>
      <c r="J1182" t="s">
        <v>42</v>
      </c>
      <c r="K1182" t="s">
        <v>43</v>
      </c>
      <c r="L1182" t="s">
        <v>44</v>
      </c>
      <c r="M1182" t="s">
        <v>3037</v>
      </c>
      <c r="N1182" t="s">
        <v>3038</v>
      </c>
      <c r="P1182" t="s">
        <v>33</v>
      </c>
      <c r="Q1182" t="s">
        <v>34</v>
      </c>
      <c r="S1182" t="s">
        <v>33</v>
      </c>
      <c r="T1182" t="s">
        <v>34</v>
      </c>
      <c r="V1182" t="s">
        <v>33</v>
      </c>
      <c r="W1182" t="s">
        <v>34</v>
      </c>
      <c r="Y1182" t="s">
        <v>33</v>
      </c>
      <c r="Z1182" t="s">
        <v>34</v>
      </c>
      <c r="AA1182" t="s">
        <v>3039</v>
      </c>
      <c r="AB1182" t="s">
        <v>36</v>
      </c>
      <c r="AC1182">
        <v>53871944</v>
      </c>
      <c r="AD1182" t="s">
        <v>882</v>
      </c>
      <c r="AE1182" t="s">
        <v>3038</v>
      </c>
      <c r="AF1182">
        <v>9978044714</v>
      </c>
      <c r="AG1182">
        <v>1298455</v>
      </c>
      <c r="AH1182" t="s">
        <v>3040</v>
      </c>
      <c r="AI1182" t="s">
        <v>34</v>
      </c>
    </row>
    <row r="1183" spans="1:35" x14ac:dyDescent="0.3">
      <c r="A1183" s="1">
        <v>45309.410636574074</v>
      </c>
      <c r="B1183">
        <v>5</v>
      </c>
      <c r="C1183">
        <v>1</v>
      </c>
      <c r="D1183" t="s">
        <v>26</v>
      </c>
      <c r="E1183" t="s">
        <v>3041</v>
      </c>
      <c r="F1183" t="s">
        <v>3042</v>
      </c>
      <c r="G1183" t="s">
        <v>73</v>
      </c>
      <c r="H1183" t="s">
        <v>178</v>
      </c>
      <c r="I1183">
        <v>0</v>
      </c>
      <c r="J1183" t="s">
        <v>179</v>
      </c>
      <c r="K1183" t="s">
        <v>31</v>
      </c>
      <c r="L1183" t="s">
        <v>44</v>
      </c>
      <c r="M1183" t="s">
        <v>3041</v>
      </c>
      <c r="N1183" t="s">
        <v>3042</v>
      </c>
      <c r="P1183" t="s">
        <v>33</v>
      </c>
      <c r="Q1183" t="s">
        <v>34</v>
      </c>
      <c r="S1183" t="s">
        <v>33</v>
      </c>
      <c r="T1183" t="s">
        <v>34</v>
      </c>
      <c r="V1183" t="s">
        <v>33</v>
      </c>
      <c r="W1183" t="s">
        <v>34</v>
      </c>
      <c r="Y1183" t="s">
        <v>33</v>
      </c>
      <c r="Z1183" t="s">
        <v>34</v>
      </c>
      <c r="AA1183" t="s">
        <v>137</v>
      </c>
      <c r="AB1183" t="s">
        <v>36</v>
      </c>
      <c r="AC1183">
        <v>24749435</v>
      </c>
      <c r="AD1183" t="s">
        <v>138</v>
      </c>
      <c r="AE1183" t="s">
        <v>3042</v>
      </c>
      <c r="AF1183">
        <v>85671469</v>
      </c>
      <c r="AG1183">
        <v>1298456</v>
      </c>
      <c r="AH1183" t="s">
        <v>854</v>
      </c>
      <c r="AI1183" t="s">
        <v>34</v>
      </c>
    </row>
    <row r="1184" spans="1:35" x14ac:dyDescent="0.3">
      <c r="A1184" s="1">
        <v>45309.413043981483</v>
      </c>
      <c r="B1184">
        <v>7</v>
      </c>
      <c r="C1184">
        <v>1</v>
      </c>
      <c r="D1184" t="s">
        <v>26</v>
      </c>
      <c r="E1184" t="s">
        <v>3043</v>
      </c>
      <c r="F1184" t="s">
        <v>3044</v>
      </c>
      <c r="G1184" t="s">
        <v>29</v>
      </c>
      <c r="H1184" t="s">
        <v>1337</v>
      </c>
      <c r="I1184">
        <v>0</v>
      </c>
      <c r="K1184" t="s">
        <v>31</v>
      </c>
      <c r="L1184" t="s">
        <v>32</v>
      </c>
      <c r="M1184" t="s">
        <v>3043</v>
      </c>
      <c r="N1184" t="s">
        <v>3044</v>
      </c>
      <c r="P1184" t="s">
        <v>33</v>
      </c>
      <c r="Q1184" t="s">
        <v>34</v>
      </c>
      <c r="S1184" t="s">
        <v>33</v>
      </c>
      <c r="T1184" t="s">
        <v>34</v>
      </c>
      <c r="V1184" t="s">
        <v>33</v>
      </c>
      <c r="W1184" t="s">
        <v>34</v>
      </c>
      <c r="Y1184" t="s">
        <v>33</v>
      </c>
      <c r="Z1184" t="s">
        <v>34</v>
      </c>
      <c r="AA1184" t="s">
        <v>35</v>
      </c>
      <c r="AB1184" t="s">
        <v>36</v>
      </c>
      <c r="AC1184">
        <v>24790172</v>
      </c>
      <c r="AD1184" t="s">
        <v>37</v>
      </c>
      <c r="AE1184" t="s">
        <v>3044</v>
      </c>
      <c r="AF1184">
        <v>85671469</v>
      </c>
      <c r="AG1184">
        <v>1298457</v>
      </c>
      <c r="AH1184" t="s">
        <v>38</v>
      </c>
      <c r="AI1184" t="s">
        <v>34</v>
      </c>
    </row>
    <row r="1185" spans="1:35" x14ac:dyDescent="0.3">
      <c r="A1185" s="1">
        <v>45309.414131944446</v>
      </c>
      <c r="B1185">
        <v>8</v>
      </c>
      <c r="C1185">
        <v>1</v>
      </c>
      <c r="D1185" t="s">
        <v>26</v>
      </c>
      <c r="E1185" t="s">
        <v>3045</v>
      </c>
      <c r="F1185" t="s">
        <v>3046</v>
      </c>
      <c r="G1185" t="s">
        <v>747</v>
      </c>
      <c r="H1185" t="s">
        <v>3047</v>
      </c>
      <c r="I1185">
        <v>0</v>
      </c>
      <c r="K1185" t="s">
        <v>31</v>
      </c>
      <c r="L1185" t="s">
        <v>749</v>
      </c>
      <c r="M1185" t="s">
        <v>3045</v>
      </c>
      <c r="N1185" t="s">
        <v>3046</v>
      </c>
      <c r="P1185" t="s">
        <v>33</v>
      </c>
      <c r="Q1185" t="s">
        <v>34</v>
      </c>
      <c r="S1185" t="s">
        <v>33</v>
      </c>
      <c r="T1185" t="s">
        <v>34</v>
      </c>
      <c r="V1185" t="s">
        <v>33</v>
      </c>
      <c r="W1185" t="s">
        <v>34</v>
      </c>
      <c r="Y1185" t="s">
        <v>33</v>
      </c>
      <c r="Z1185" t="s">
        <v>34</v>
      </c>
      <c r="AB1185" t="s">
        <v>36</v>
      </c>
      <c r="AE1185" t="s">
        <v>34</v>
      </c>
      <c r="AG1185">
        <v>1298458</v>
      </c>
      <c r="AH1185" t="s">
        <v>38</v>
      </c>
      <c r="AI1185" t="s">
        <v>34</v>
      </c>
    </row>
    <row r="1186" spans="1:35" x14ac:dyDescent="0.3">
      <c r="A1186" s="1">
        <v>45309.416643518518</v>
      </c>
      <c r="B1186">
        <v>8</v>
      </c>
      <c r="C1186">
        <v>1</v>
      </c>
      <c r="D1186" t="s">
        <v>26</v>
      </c>
      <c r="E1186" t="s">
        <v>3048</v>
      </c>
      <c r="F1186" t="s">
        <v>3049</v>
      </c>
      <c r="G1186" t="s">
        <v>41</v>
      </c>
      <c r="H1186">
        <f>---0--4049</f>
        <v>4049</v>
      </c>
      <c r="I1186">
        <v>0</v>
      </c>
      <c r="J1186" t="s">
        <v>42</v>
      </c>
      <c r="K1186" t="s">
        <v>43</v>
      </c>
      <c r="L1186" t="s">
        <v>44</v>
      </c>
      <c r="M1186" t="s">
        <v>3048</v>
      </c>
      <c r="N1186" t="s">
        <v>3049</v>
      </c>
      <c r="P1186" t="s">
        <v>33</v>
      </c>
      <c r="Q1186" t="s">
        <v>34</v>
      </c>
      <c r="S1186" t="s">
        <v>33</v>
      </c>
      <c r="T1186" t="s">
        <v>34</v>
      </c>
      <c r="V1186" t="s">
        <v>33</v>
      </c>
      <c r="W1186" t="s">
        <v>34</v>
      </c>
      <c r="Y1186" t="s">
        <v>33</v>
      </c>
      <c r="Z1186" t="s">
        <v>34</v>
      </c>
      <c r="AA1186" t="s">
        <v>137</v>
      </c>
      <c r="AB1186" t="s">
        <v>36</v>
      </c>
      <c r="AC1186">
        <v>24838310</v>
      </c>
      <c r="AD1186" t="s">
        <v>138</v>
      </c>
      <c r="AE1186" t="s">
        <v>3049</v>
      </c>
      <c r="AF1186">
        <v>85671469</v>
      </c>
      <c r="AG1186">
        <v>1298459</v>
      </c>
      <c r="AH1186" t="s">
        <v>1585</v>
      </c>
      <c r="AI1186" t="s">
        <v>34</v>
      </c>
    </row>
    <row r="1187" spans="1:35" x14ac:dyDescent="0.3">
      <c r="A1187" s="1">
        <v>45309.417962962965</v>
      </c>
      <c r="B1187">
        <v>7</v>
      </c>
      <c r="C1187">
        <v>1</v>
      </c>
      <c r="D1187" t="s">
        <v>26</v>
      </c>
      <c r="E1187" t="s">
        <v>729</v>
      </c>
      <c r="F1187" t="s">
        <v>730</v>
      </c>
      <c r="G1187" t="s">
        <v>41</v>
      </c>
      <c r="H1187">
        <f>---0--6209</f>
        <v>6209</v>
      </c>
      <c r="I1187">
        <v>0</v>
      </c>
      <c r="J1187" t="s">
        <v>42</v>
      </c>
      <c r="K1187" t="s">
        <v>43</v>
      </c>
      <c r="L1187" t="s">
        <v>44</v>
      </c>
      <c r="M1187" t="s">
        <v>729</v>
      </c>
      <c r="N1187" t="s">
        <v>730</v>
      </c>
      <c r="P1187" t="s">
        <v>33</v>
      </c>
      <c r="Q1187" t="s">
        <v>34</v>
      </c>
      <c r="S1187" t="s">
        <v>33</v>
      </c>
      <c r="T1187" t="s">
        <v>34</v>
      </c>
      <c r="V1187" t="s">
        <v>33</v>
      </c>
      <c r="W1187" t="s">
        <v>34</v>
      </c>
      <c r="Y1187" t="s">
        <v>33</v>
      </c>
      <c r="Z1187" t="s">
        <v>34</v>
      </c>
      <c r="AA1187" t="s">
        <v>76</v>
      </c>
      <c r="AB1187" t="s">
        <v>36</v>
      </c>
      <c r="AC1187">
        <v>154070</v>
      </c>
      <c r="AD1187" t="s">
        <v>77</v>
      </c>
      <c r="AE1187" t="s">
        <v>730</v>
      </c>
      <c r="AF1187">
        <v>870021815</v>
      </c>
      <c r="AG1187">
        <v>1298460</v>
      </c>
      <c r="AH1187" t="s">
        <v>38</v>
      </c>
      <c r="AI1187" t="s">
        <v>34</v>
      </c>
    </row>
    <row r="1188" spans="1:35" x14ac:dyDescent="0.3">
      <c r="A1188" s="1">
        <v>45309.418993055559</v>
      </c>
      <c r="B1188">
        <v>6</v>
      </c>
      <c r="C1188">
        <v>1</v>
      </c>
      <c r="D1188" t="s">
        <v>26</v>
      </c>
      <c r="E1188" t="s">
        <v>729</v>
      </c>
      <c r="F1188" t="s">
        <v>730</v>
      </c>
      <c r="G1188" t="s">
        <v>41</v>
      </c>
      <c r="H1188">
        <f>---0--7469</f>
        <v>7469</v>
      </c>
      <c r="I1188">
        <v>0</v>
      </c>
      <c r="J1188" t="s">
        <v>42</v>
      </c>
      <c r="K1188" t="s">
        <v>43</v>
      </c>
      <c r="L1188" t="s">
        <v>44</v>
      </c>
      <c r="M1188" t="s">
        <v>729</v>
      </c>
      <c r="N1188" t="s">
        <v>730</v>
      </c>
      <c r="P1188" t="s">
        <v>33</v>
      </c>
      <c r="Q1188" t="s">
        <v>34</v>
      </c>
      <c r="S1188" t="s">
        <v>33</v>
      </c>
      <c r="T1188" t="s">
        <v>34</v>
      </c>
      <c r="V1188" t="s">
        <v>33</v>
      </c>
      <c r="W1188" t="s">
        <v>34</v>
      </c>
      <c r="Y1188" t="s">
        <v>33</v>
      </c>
      <c r="Z1188" t="s">
        <v>34</v>
      </c>
      <c r="AA1188" t="s">
        <v>2038</v>
      </c>
      <c r="AB1188" t="s">
        <v>36</v>
      </c>
      <c r="AC1188">
        <v>78258776</v>
      </c>
      <c r="AD1188" t="s">
        <v>120</v>
      </c>
      <c r="AE1188" t="s">
        <v>730</v>
      </c>
      <c r="AF1188">
        <v>795990586</v>
      </c>
      <c r="AG1188">
        <v>1298461</v>
      </c>
      <c r="AH1188" t="s">
        <v>38</v>
      </c>
      <c r="AI1188" t="s">
        <v>34</v>
      </c>
    </row>
    <row r="1189" spans="1:35" x14ac:dyDescent="0.3">
      <c r="A1189" s="1">
        <v>45309.419351851851</v>
      </c>
      <c r="B1189">
        <v>3</v>
      </c>
      <c r="C1189">
        <v>2</v>
      </c>
      <c r="D1189" t="s">
        <v>26</v>
      </c>
      <c r="E1189" t="s">
        <v>113</v>
      </c>
      <c r="F1189" t="s">
        <v>114</v>
      </c>
      <c r="G1189" t="s">
        <v>41</v>
      </c>
      <c r="H1189">
        <f>---0--6117</f>
        <v>6117</v>
      </c>
      <c r="I1189">
        <v>0</v>
      </c>
      <c r="J1189" t="s">
        <v>42</v>
      </c>
      <c r="K1189" t="s">
        <v>43</v>
      </c>
      <c r="L1189" t="s">
        <v>44</v>
      </c>
      <c r="M1189" t="s">
        <v>113</v>
      </c>
      <c r="N1189" t="s">
        <v>114</v>
      </c>
      <c r="P1189" t="s">
        <v>33</v>
      </c>
      <c r="Q1189" t="s">
        <v>34</v>
      </c>
      <c r="S1189" t="s">
        <v>33</v>
      </c>
      <c r="T1189" t="s">
        <v>34</v>
      </c>
      <c r="V1189" t="s">
        <v>33</v>
      </c>
      <c r="W1189" t="s">
        <v>34</v>
      </c>
      <c r="Y1189" t="s">
        <v>33</v>
      </c>
      <c r="Z1189" t="s">
        <v>34</v>
      </c>
      <c r="AA1189" t="s">
        <v>3050</v>
      </c>
      <c r="AB1189" t="s">
        <v>36</v>
      </c>
      <c r="AC1189">
        <v>24884744</v>
      </c>
      <c r="AD1189" t="s">
        <v>949</v>
      </c>
      <c r="AE1189" t="s">
        <v>114</v>
      </c>
      <c r="AF1189">
        <v>85671469</v>
      </c>
      <c r="AG1189">
        <v>1298462</v>
      </c>
      <c r="AH1189" t="s">
        <v>38</v>
      </c>
      <c r="AI1189" t="s">
        <v>34</v>
      </c>
    </row>
    <row r="1190" spans="1:35" x14ac:dyDescent="0.3">
      <c r="A1190" s="1">
        <v>45309.420972222222</v>
      </c>
      <c r="B1190">
        <v>1</v>
      </c>
      <c r="C1190">
        <v>2</v>
      </c>
      <c r="D1190" t="s">
        <v>26</v>
      </c>
      <c r="E1190" t="s">
        <v>764</v>
      </c>
      <c r="F1190" t="s">
        <v>765</v>
      </c>
      <c r="G1190" t="s">
        <v>41</v>
      </c>
      <c r="H1190">
        <f>---0--5230</f>
        <v>5230</v>
      </c>
      <c r="I1190">
        <v>0</v>
      </c>
      <c r="J1190" t="s">
        <v>42</v>
      </c>
      <c r="K1190" t="s">
        <v>43</v>
      </c>
      <c r="L1190" t="s">
        <v>202</v>
      </c>
      <c r="M1190" t="s">
        <v>764</v>
      </c>
      <c r="N1190" t="s">
        <v>765</v>
      </c>
      <c r="P1190" t="s">
        <v>33</v>
      </c>
      <c r="Q1190" t="s">
        <v>34</v>
      </c>
      <c r="S1190" t="s">
        <v>33</v>
      </c>
      <c r="T1190" t="s">
        <v>34</v>
      </c>
      <c r="V1190" t="s">
        <v>33</v>
      </c>
      <c r="W1190" t="s">
        <v>34</v>
      </c>
      <c r="Y1190" t="s">
        <v>33</v>
      </c>
      <c r="Z1190" t="s">
        <v>34</v>
      </c>
      <c r="AB1190" t="s">
        <v>36</v>
      </c>
      <c r="AE1190" t="s">
        <v>34</v>
      </c>
      <c r="AG1190">
        <v>1298463</v>
      </c>
      <c r="AH1190" t="s">
        <v>38</v>
      </c>
      <c r="AI1190" t="s">
        <v>34</v>
      </c>
    </row>
    <row r="1191" spans="1:35" x14ac:dyDescent="0.3">
      <c r="A1191" s="1">
        <v>45309.423414351855</v>
      </c>
      <c r="B1191">
        <v>5</v>
      </c>
      <c r="C1191">
        <v>1</v>
      </c>
      <c r="D1191" t="s">
        <v>26</v>
      </c>
      <c r="E1191" t="s">
        <v>3051</v>
      </c>
      <c r="F1191" t="s">
        <v>3052</v>
      </c>
      <c r="G1191" t="s">
        <v>41</v>
      </c>
      <c r="H1191">
        <f>---0--5211</f>
        <v>5211</v>
      </c>
      <c r="I1191">
        <v>0</v>
      </c>
      <c r="J1191" t="s">
        <v>42</v>
      </c>
      <c r="K1191" t="s">
        <v>43</v>
      </c>
      <c r="L1191" t="s">
        <v>44</v>
      </c>
      <c r="M1191" t="s">
        <v>3051</v>
      </c>
      <c r="N1191" t="s">
        <v>3052</v>
      </c>
      <c r="P1191" t="s">
        <v>33</v>
      </c>
      <c r="Q1191" t="s">
        <v>34</v>
      </c>
      <c r="S1191" t="s">
        <v>33</v>
      </c>
      <c r="T1191" t="s">
        <v>34</v>
      </c>
      <c r="V1191" t="s">
        <v>33</v>
      </c>
      <c r="W1191" t="s">
        <v>34</v>
      </c>
      <c r="Y1191" t="s">
        <v>33</v>
      </c>
      <c r="Z1191" t="s">
        <v>34</v>
      </c>
      <c r="AA1191" t="s">
        <v>686</v>
      </c>
      <c r="AB1191" t="s">
        <v>36</v>
      </c>
      <c r="AC1191">
        <v>30014205</v>
      </c>
      <c r="AD1191" t="s">
        <v>652</v>
      </c>
      <c r="AE1191" t="s">
        <v>3052</v>
      </c>
      <c r="AF1191">
        <v>76598102</v>
      </c>
      <c r="AG1191">
        <v>1298464</v>
      </c>
      <c r="AH1191" t="s">
        <v>603</v>
      </c>
      <c r="AI1191" t="s">
        <v>34</v>
      </c>
    </row>
    <row r="1192" spans="1:35" x14ac:dyDescent="0.3">
      <c r="A1192" s="1">
        <v>45309.425127314818</v>
      </c>
      <c r="B1192">
        <v>6</v>
      </c>
      <c r="C1192">
        <v>1</v>
      </c>
      <c r="D1192" t="s">
        <v>26</v>
      </c>
      <c r="E1192" t="s">
        <v>3053</v>
      </c>
      <c r="F1192" t="s">
        <v>3054</v>
      </c>
      <c r="G1192" t="s">
        <v>41</v>
      </c>
      <c r="H1192">
        <f>---0--8655</f>
        <v>8655</v>
      </c>
      <c r="I1192">
        <v>0</v>
      </c>
      <c r="J1192" t="s">
        <v>42</v>
      </c>
      <c r="K1192" t="s">
        <v>43</v>
      </c>
      <c r="L1192" t="s">
        <v>44</v>
      </c>
      <c r="M1192" t="s">
        <v>3053</v>
      </c>
      <c r="N1192" t="s">
        <v>3054</v>
      </c>
      <c r="P1192" t="s">
        <v>33</v>
      </c>
      <c r="Q1192" t="s">
        <v>34</v>
      </c>
      <c r="S1192" t="s">
        <v>33</v>
      </c>
      <c r="T1192" t="s">
        <v>34</v>
      </c>
      <c r="V1192" t="s">
        <v>33</v>
      </c>
      <c r="W1192" t="s">
        <v>34</v>
      </c>
      <c r="Y1192" t="s">
        <v>33</v>
      </c>
      <c r="Z1192" t="s">
        <v>34</v>
      </c>
      <c r="AA1192" t="s">
        <v>3055</v>
      </c>
      <c r="AB1192" t="s">
        <v>36</v>
      </c>
      <c r="AC1192">
        <v>24982714</v>
      </c>
      <c r="AD1192" t="s">
        <v>62</v>
      </c>
      <c r="AE1192" t="s">
        <v>3054</v>
      </c>
      <c r="AF1192">
        <v>85671469</v>
      </c>
      <c r="AG1192">
        <v>1298465</v>
      </c>
      <c r="AH1192" t="s">
        <v>38</v>
      </c>
      <c r="AI1192" t="s">
        <v>34</v>
      </c>
    </row>
    <row r="1193" spans="1:35" x14ac:dyDescent="0.3">
      <c r="A1193" s="1">
        <v>45309.429988425924</v>
      </c>
      <c r="B1193">
        <v>7</v>
      </c>
      <c r="C1193">
        <v>1</v>
      </c>
      <c r="D1193" t="s">
        <v>26</v>
      </c>
      <c r="E1193" t="s">
        <v>3056</v>
      </c>
      <c r="F1193" t="s">
        <v>3057</v>
      </c>
      <c r="G1193" t="s">
        <v>41</v>
      </c>
      <c r="H1193">
        <f>---0--7939</f>
        <v>7939</v>
      </c>
      <c r="I1193">
        <v>0</v>
      </c>
      <c r="J1193" t="s">
        <v>42</v>
      </c>
      <c r="K1193" t="s">
        <v>43</v>
      </c>
      <c r="L1193" t="s">
        <v>44</v>
      </c>
      <c r="M1193" t="s">
        <v>3056</v>
      </c>
      <c r="N1193" t="s">
        <v>3057</v>
      </c>
      <c r="P1193" t="s">
        <v>33</v>
      </c>
      <c r="Q1193" t="s">
        <v>34</v>
      </c>
      <c r="S1193" t="s">
        <v>33</v>
      </c>
      <c r="T1193" t="s">
        <v>34</v>
      </c>
      <c r="V1193" t="s">
        <v>33</v>
      </c>
      <c r="W1193" t="s">
        <v>34</v>
      </c>
      <c r="Y1193" t="s">
        <v>33</v>
      </c>
      <c r="Z1193" t="s">
        <v>34</v>
      </c>
      <c r="AA1193" t="s">
        <v>1287</v>
      </c>
      <c r="AB1193" t="s">
        <v>36</v>
      </c>
      <c r="AC1193">
        <v>30005147</v>
      </c>
      <c r="AD1193" t="s">
        <v>663</v>
      </c>
      <c r="AE1193" t="s">
        <v>3057</v>
      </c>
      <c r="AF1193">
        <v>76598102</v>
      </c>
      <c r="AG1193">
        <v>1298466</v>
      </c>
      <c r="AH1193" t="s">
        <v>1090</v>
      </c>
      <c r="AI1193" t="s">
        <v>34</v>
      </c>
    </row>
    <row r="1194" spans="1:35" x14ac:dyDescent="0.3">
      <c r="A1194" s="1">
        <v>45309.430266203701</v>
      </c>
      <c r="B1194">
        <v>5</v>
      </c>
      <c r="C1194">
        <v>1</v>
      </c>
      <c r="D1194" t="s">
        <v>26</v>
      </c>
      <c r="E1194" t="s">
        <v>113</v>
      </c>
      <c r="F1194" t="s">
        <v>114</v>
      </c>
      <c r="G1194" t="s">
        <v>41</v>
      </c>
      <c r="H1194">
        <f>---0--240</f>
        <v>240</v>
      </c>
      <c r="I1194">
        <v>0</v>
      </c>
      <c r="J1194" t="s">
        <v>42</v>
      </c>
      <c r="K1194" t="s">
        <v>43</v>
      </c>
      <c r="L1194" t="s">
        <v>44</v>
      </c>
      <c r="M1194" t="s">
        <v>113</v>
      </c>
      <c r="N1194" t="s">
        <v>114</v>
      </c>
      <c r="P1194" t="s">
        <v>33</v>
      </c>
      <c r="Q1194" t="s">
        <v>34</v>
      </c>
      <c r="S1194" t="s">
        <v>33</v>
      </c>
      <c r="T1194" t="s">
        <v>34</v>
      </c>
      <c r="V1194" t="s">
        <v>33</v>
      </c>
      <c r="W1194" t="s">
        <v>34</v>
      </c>
      <c r="Y1194" t="s">
        <v>33</v>
      </c>
      <c r="Z1194" t="s">
        <v>34</v>
      </c>
      <c r="AA1194" t="s">
        <v>1331</v>
      </c>
      <c r="AB1194" t="s">
        <v>36</v>
      </c>
      <c r="AC1194">
        <v>25053090</v>
      </c>
      <c r="AD1194" t="s">
        <v>138</v>
      </c>
      <c r="AE1194" t="s">
        <v>114</v>
      </c>
      <c r="AF1194">
        <v>85671469</v>
      </c>
      <c r="AG1194">
        <v>1298467</v>
      </c>
      <c r="AH1194" t="s">
        <v>38</v>
      </c>
      <c r="AI1194" t="s">
        <v>34</v>
      </c>
    </row>
    <row r="1195" spans="1:35" x14ac:dyDescent="0.3">
      <c r="A1195" s="1">
        <v>45309.431331018517</v>
      </c>
      <c r="B1195">
        <v>4</v>
      </c>
      <c r="C1195">
        <v>2</v>
      </c>
      <c r="D1195" t="s">
        <v>26</v>
      </c>
      <c r="E1195" t="s">
        <v>3058</v>
      </c>
      <c r="F1195" t="s">
        <v>3059</v>
      </c>
      <c r="G1195" t="s">
        <v>41</v>
      </c>
      <c r="H1195">
        <f>---0--6445</f>
        <v>6445</v>
      </c>
      <c r="I1195">
        <v>0</v>
      </c>
      <c r="J1195" t="s">
        <v>42</v>
      </c>
      <c r="K1195" t="s">
        <v>43</v>
      </c>
      <c r="L1195" t="s">
        <v>44</v>
      </c>
      <c r="M1195" t="s">
        <v>3058</v>
      </c>
      <c r="N1195" t="s">
        <v>3059</v>
      </c>
      <c r="P1195" t="s">
        <v>33</v>
      </c>
      <c r="Q1195" t="s">
        <v>34</v>
      </c>
      <c r="S1195" t="s">
        <v>33</v>
      </c>
      <c r="T1195" t="s">
        <v>34</v>
      </c>
      <c r="V1195" t="s">
        <v>33</v>
      </c>
      <c r="W1195" t="s">
        <v>34</v>
      </c>
      <c r="Y1195" t="s">
        <v>33</v>
      </c>
      <c r="Z1195" t="s">
        <v>34</v>
      </c>
      <c r="AA1195" t="s">
        <v>2099</v>
      </c>
      <c r="AB1195" t="s">
        <v>36</v>
      </c>
      <c r="AC1195">
        <v>950223</v>
      </c>
      <c r="AD1195" t="s">
        <v>2100</v>
      </c>
      <c r="AE1195" t="s">
        <v>3059</v>
      </c>
      <c r="AF1195">
        <v>870021815</v>
      </c>
      <c r="AG1195">
        <v>1298468</v>
      </c>
      <c r="AH1195" t="s">
        <v>744</v>
      </c>
      <c r="AI1195" t="s">
        <v>34</v>
      </c>
    </row>
    <row r="1196" spans="1:35" x14ac:dyDescent="0.3">
      <c r="A1196" s="1">
        <v>45309.435995370368</v>
      </c>
      <c r="B1196">
        <v>5</v>
      </c>
      <c r="C1196">
        <v>1</v>
      </c>
      <c r="D1196" t="s">
        <v>26</v>
      </c>
      <c r="E1196" t="s">
        <v>3060</v>
      </c>
      <c r="F1196" t="s">
        <v>3061</v>
      </c>
      <c r="G1196" t="s">
        <v>142</v>
      </c>
      <c r="H1196" t="s">
        <v>2162</v>
      </c>
      <c r="I1196">
        <v>0</v>
      </c>
      <c r="K1196" t="s">
        <v>31</v>
      </c>
      <c r="L1196" t="s">
        <v>32</v>
      </c>
      <c r="M1196" t="s">
        <v>3060</v>
      </c>
      <c r="N1196" t="s">
        <v>3061</v>
      </c>
      <c r="P1196" t="s">
        <v>33</v>
      </c>
      <c r="Q1196" t="s">
        <v>34</v>
      </c>
      <c r="S1196" t="s">
        <v>33</v>
      </c>
      <c r="T1196" t="s">
        <v>34</v>
      </c>
      <c r="V1196" t="s">
        <v>33</v>
      </c>
      <c r="W1196" t="s">
        <v>34</v>
      </c>
      <c r="Y1196" t="s">
        <v>33</v>
      </c>
      <c r="Z1196" t="s">
        <v>34</v>
      </c>
      <c r="AA1196" t="s">
        <v>35</v>
      </c>
      <c r="AB1196" t="s">
        <v>36</v>
      </c>
      <c r="AC1196">
        <v>25145340</v>
      </c>
      <c r="AD1196" t="s">
        <v>37</v>
      </c>
      <c r="AE1196" t="s">
        <v>3061</v>
      </c>
      <c r="AF1196">
        <v>85671469</v>
      </c>
      <c r="AG1196">
        <v>1298469</v>
      </c>
      <c r="AH1196" t="s">
        <v>982</v>
      </c>
      <c r="AI1196" t="s">
        <v>34</v>
      </c>
    </row>
    <row r="1197" spans="1:35" x14ac:dyDescent="0.3">
      <c r="A1197" s="1">
        <v>45309.445740740739</v>
      </c>
      <c r="B1197">
        <v>6</v>
      </c>
      <c r="C1197">
        <v>1</v>
      </c>
      <c r="D1197" t="s">
        <v>26</v>
      </c>
      <c r="E1197" t="s">
        <v>3062</v>
      </c>
      <c r="F1197" t="s">
        <v>3063</v>
      </c>
      <c r="G1197" t="s">
        <v>41</v>
      </c>
      <c r="H1197">
        <f>---0--3012</f>
        <v>3012</v>
      </c>
      <c r="I1197">
        <v>0</v>
      </c>
      <c r="J1197" t="s">
        <v>42</v>
      </c>
      <c r="K1197" t="s">
        <v>43</v>
      </c>
      <c r="L1197" t="s">
        <v>44</v>
      </c>
      <c r="M1197" t="s">
        <v>3062</v>
      </c>
      <c r="N1197" t="s">
        <v>3063</v>
      </c>
      <c r="P1197" t="s">
        <v>33</v>
      </c>
      <c r="Q1197" t="s">
        <v>34</v>
      </c>
      <c r="S1197" t="s">
        <v>33</v>
      </c>
      <c r="T1197" t="s">
        <v>34</v>
      </c>
      <c r="V1197" t="s">
        <v>33</v>
      </c>
      <c r="W1197" t="s">
        <v>34</v>
      </c>
      <c r="Y1197" t="s">
        <v>33</v>
      </c>
      <c r="Z1197" t="s">
        <v>34</v>
      </c>
      <c r="AA1197" t="s">
        <v>703</v>
      </c>
      <c r="AB1197" t="s">
        <v>36</v>
      </c>
      <c r="AC1197">
        <v>78547896</v>
      </c>
      <c r="AD1197" t="s">
        <v>108</v>
      </c>
      <c r="AE1197" t="s">
        <v>3063</v>
      </c>
      <c r="AF1197">
        <v>795990586</v>
      </c>
      <c r="AG1197">
        <v>1298470</v>
      </c>
      <c r="AH1197" t="s">
        <v>38</v>
      </c>
      <c r="AI1197" t="s">
        <v>34</v>
      </c>
    </row>
    <row r="1198" spans="1:35" x14ac:dyDescent="0.3">
      <c r="A1198" s="1">
        <v>45309.447418981479</v>
      </c>
      <c r="B1198">
        <v>6</v>
      </c>
      <c r="C1198">
        <v>1</v>
      </c>
      <c r="D1198" t="s">
        <v>26</v>
      </c>
      <c r="E1198" t="s">
        <v>3064</v>
      </c>
      <c r="F1198" t="s">
        <v>3065</v>
      </c>
      <c r="G1198" t="s">
        <v>747</v>
      </c>
      <c r="H1198" t="s">
        <v>3066</v>
      </c>
      <c r="I1198">
        <v>0</v>
      </c>
      <c r="K1198" t="s">
        <v>31</v>
      </c>
      <c r="L1198" t="s">
        <v>749</v>
      </c>
      <c r="M1198" t="s">
        <v>3064</v>
      </c>
      <c r="N1198" t="s">
        <v>3065</v>
      </c>
      <c r="P1198" t="s">
        <v>33</v>
      </c>
      <c r="Q1198" t="s">
        <v>34</v>
      </c>
      <c r="S1198" t="s">
        <v>33</v>
      </c>
      <c r="T1198" t="s">
        <v>34</v>
      </c>
      <c r="V1198" t="s">
        <v>33</v>
      </c>
      <c r="W1198" t="s">
        <v>34</v>
      </c>
      <c r="Y1198" t="s">
        <v>33</v>
      </c>
      <c r="Z1198" t="s">
        <v>34</v>
      </c>
      <c r="AB1198" t="s">
        <v>36</v>
      </c>
      <c r="AE1198" t="s">
        <v>34</v>
      </c>
      <c r="AG1198">
        <v>1298471</v>
      </c>
      <c r="AH1198" t="s">
        <v>3067</v>
      </c>
      <c r="AI1198" t="s">
        <v>34</v>
      </c>
    </row>
    <row r="1199" spans="1:35" x14ac:dyDescent="0.3">
      <c r="A1199" s="1">
        <v>45309.448935185188</v>
      </c>
      <c r="B1199">
        <v>6</v>
      </c>
      <c r="C1199">
        <v>1</v>
      </c>
      <c r="D1199" t="s">
        <v>26</v>
      </c>
      <c r="E1199" t="s">
        <v>3068</v>
      </c>
      <c r="F1199" t="s">
        <v>3069</v>
      </c>
      <c r="G1199" t="s">
        <v>50</v>
      </c>
      <c r="H1199" t="s">
        <v>1867</v>
      </c>
      <c r="I1199">
        <v>0</v>
      </c>
      <c r="K1199" t="s">
        <v>31</v>
      </c>
      <c r="L1199" t="s">
        <v>32</v>
      </c>
      <c r="M1199" t="s">
        <v>3068</v>
      </c>
      <c r="N1199" t="s">
        <v>3069</v>
      </c>
      <c r="P1199" t="s">
        <v>33</v>
      </c>
      <c r="Q1199" t="s">
        <v>34</v>
      </c>
      <c r="S1199" t="s">
        <v>33</v>
      </c>
      <c r="T1199" t="s">
        <v>34</v>
      </c>
      <c r="V1199" t="s">
        <v>33</v>
      </c>
      <c r="W1199" t="s">
        <v>34</v>
      </c>
      <c r="Y1199" t="s">
        <v>33</v>
      </c>
      <c r="Z1199" t="s">
        <v>34</v>
      </c>
      <c r="AA1199" t="s">
        <v>35</v>
      </c>
      <c r="AB1199" t="s">
        <v>36</v>
      </c>
      <c r="AC1199">
        <v>25338689</v>
      </c>
      <c r="AD1199" t="s">
        <v>37</v>
      </c>
      <c r="AE1199" t="s">
        <v>3069</v>
      </c>
      <c r="AF1199">
        <v>85671469</v>
      </c>
      <c r="AG1199">
        <v>1298472</v>
      </c>
      <c r="AH1199" t="s">
        <v>794</v>
      </c>
      <c r="AI1199" t="s">
        <v>34</v>
      </c>
    </row>
    <row r="1200" spans="1:35" x14ac:dyDescent="0.3">
      <c r="A1200" s="1">
        <v>45309.449050925927</v>
      </c>
      <c r="B1200">
        <v>7</v>
      </c>
      <c r="C1200">
        <v>1</v>
      </c>
      <c r="D1200" t="s">
        <v>26</v>
      </c>
      <c r="E1200" t="s">
        <v>3070</v>
      </c>
      <c r="F1200" t="s">
        <v>3071</v>
      </c>
      <c r="G1200" t="s">
        <v>41</v>
      </c>
      <c r="H1200">
        <f>---0--9561</f>
        <v>9561</v>
      </c>
      <c r="I1200">
        <v>0</v>
      </c>
      <c r="J1200" t="s">
        <v>42</v>
      </c>
      <c r="K1200" t="s">
        <v>43</v>
      </c>
      <c r="L1200" t="s">
        <v>44</v>
      </c>
      <c r="M1200" t="s">
        <v>3070</v>
      </c>
      <c r="N1200" t="s">
        <v>3071</v>
      </c>
      <c r="P1200" t="s">
        <v>33</v>
      </c>
      <c r="Q1200" t="s">
        <v>34</v>
      </c>
      <c r="S1200" t="s">
        <v>33</v>
      </c>
      <c r="T1200" t="s">
        <v>34</v>
      </c>
      <c r="V1200" t="s">
        <v>33</v>
      </c>
      <c r="W1200" t="s">
        <v>34</v>
      </c>
      <c r="Y1200" t="s">
        <v>33</v>
      </c>
      <c r="Z1200" t="s">
        <v>34</v>
      </c>
      <c r="AA1200" t="s">
        <v>3072</v>
      </c>
      <c r="AB1200" t="s">
        <v>36</v>
      </c>
      <c r="AC1200">
        <v>81836480</v>
      </c>
      <c r="AD1200" t="s">
        <v>920</v>
      </c>
      <c r="AE1200" t="s">
        <v>3071</v>
      </c>
      <c r="AF1200">
        <v>156704864</v>
      </c>
      <c r="AG1200">
        <v>1298473</v>
      </c>
      <c r="AH1200" t="s">
        <v>38</v>
      </c>
      <c r="AI1200" t="s">
        <v>34</v>
      </c>
    </row>
    <row r="1201" spans="1:35" x14ac:dyDescent="0.3">
      <c r="A1201" s="1">
        <v>45309.449201388888</v>
      </c>
      <c r="B1201">
        <v>5</v>
      </c>
      <c r="C1201">
        <v>1</v>
      </c>
      <c r="D1201" t="s">
        <v>26</v>
      </c>
      <c r="E1201" t="s">
        <v>1033</v>
      </c>
      <c r="F1201" t="s">
        <v>1034</v>
      </c>
      <c r="G1201" t="s">
        <v>41</v>
      </c>
      <c r="H1201">
        <f>---0--582</f>
        <v>582</v>
      </c>
      <c r="I1201">
        <v>0</v>
      </c>
      <c r="J1201" t="s">
        <v>42</v>
      </c>
      <c r="K1201" t="s">
        <v>43</v>
      </c>
      <c r="L1201" t="s">
        <v>44</v>
      </c>
      <c r="M1201" t="s">
        <v>1033</v>
      </c>
      <c r="N1201" t="s">
        <v>1034</v>
      </c>
      <c r="P1201" t="s">
        <v>33</v>
      </c>
      <c r="Q1201" t="s">
        <v>34</v>
      </c>
      <c r="S1201" t="s">
        <v>33</v>
      </c>
      <c r="T1201" t="s">
        <v>34</v>
      </c>
      <c r="V1201" t="s">
        <v>33</v>
      </c>
      <c r="W1201" t="s">
        <v>34</v>
      </c>
      <c r="Y1201" t="s">
        <v>33</v>
      </c>
      <c r="Z1201" t="s">
        <v>34</v>
      </c>
      <c r="AA1201" t="s">
        <v>632</v>
      </c>
      <c r="AB1201" t="s">
        <v>36</v>
      </c>
      <c r="AC1201">
        <v>78587198</v>
      </c>
      <c r="AD1201" t="s">
        <v>46</v>
      </c>
      <c r="AE1201" t="s">
        <v>1034</v>
      </c>
      <c r="AF1201">
        <v>795990586</v>
      </c>
      <c r="AG1201">
        <v>1298474</v>
      </c>
      <c r="AH1201" t="s">
        <v>38</v>
      </c>
      <c r="AI1201" t="s">
        <v>34</v>
      </c>
    </row>
    <row r="1202" spans="1:35" x14ac:dyDescent="0.3">
      <c r="A1202" s="1">
        <v>45309.449629629627</v>
      </c>
      <c r="B1202">
        <v>8</v>
      </c>
      <c r="C1202">
        <v>1</v>
      </c>
      <c r="D1202" t="s">
        <v>26</v>
      </c>
      <c r="E1202" t="s">
        <v>3073</v>
      </c>
      <c r="F1202" t="s">
        <v>3074</v>
      </c>
      <c r="G1202" t="s">
        <v>41</v>
      </c>
      <c r="H1202">
        <f>---0--9663</f>
        <v>9663</v>
      </c>
      <c r="I1202">
        <v>0</v>
      </c>
      <c r="J1202" t="s">
        <v>42</v>
      </c>
      <c r="K1202" t="s">
        <v>43</v>
      </c>
      <c r="L1202" t="s">
        <v>44</v>
      </c>
      <c r="M1202" t="s">
        <v>3073</v>
      </c>
      <c r="N1202" t="s">
        <v>3074</v>
      </c>
      <c r="P1202" t="s">
        <v>33</v>
      </c>
      <c r="Q1202" t="s">
        <v>34</v>
      </c>
      <c r="S1202" t="s">
        <v>33</v>
      </c>
      <c r="T1202" t="s">
        <v>34</v>
      </c>
      <c r="V1202" t="s">
        <v>33</v>
      </c>
      <c r="W1202" t="s">
        <v>34</v>
      </c>
      <c r="Y1202" t="s">
        <v>33</v>
      </c>
      <c r="Z1202" t="s">
        <v>34</v>
      </c>
      <c r="AA1202" t="s">
        <v>703</v>
      </c>
      <c r="AB1202" t="s">
        <v>36</v>
      </c>
      <c r="AC1202">
        <v>78591362</v>
      </c>
      <c r="AD1202" t="s">
        <v>108</v>
      </c>
      <c r="AE1202" t="s">
        <v>3074</v>
      </c>
      <c r="AF1202">
        <v>795990586</v>
      </c>
      <c r="AG1202">
        <v>1298475</v>
      </c>
      <c r="AH1202" t="s">
        <v>38</v>
      </c>
      <c r="AI1202" t="s">
        <v>34</v>
      </c>
    </row>
    <row r="1203" spans="1:35" x14ac:dyDescent="0.3">
      <c r="A1203" s="1">
        <v>45309.455937500003</v>
      </c>
      <c r="B1203">
        <v>6</v>
      </c>
      <c r="C1203">
        <v>1</v>
      </c>
      <c r="D1203" t="s">
        <v>26</v>
      </c>
      <c r="E1203" t="s">
        <v>3075</v>
      </c>
      <c r="F1203" t="s">
        <v>3076</v>
      </c>
      <c r="G1203" t="s">
        <v>41</v>
      </c>
      <c r="H1203">
        <f>---0--2822</f>
        <v>2822</v>
      </c>
      <c r="I1203">
        <v>0</v>
      </c>
      <c r="J1203" t="s">
        <v>42</v>
      </c>
      <c r="K1203" t="s">
        <v>43</v>
      </c>
      <c r="L1203" t="s">
        <v>44</v>
      </c>
      <c r="M1203" t="s">
        <v>3075</v>
      </c>
      <c r="N1203" t="s">
        <v>3076</v>
      </c>
      <c r="P1203" t="s">
        <v>33</v>
      </c>
      <c r="Q1203" t="s">
        <v>34</v>
      </c>
      <c r="S1203" t="s">
        <v>33</v>
      </c>
      <c r="T1203" t="s">
        <v>34</v>
      </c>
      <c r="V1203" t="s">
        <v>33</v>
      </c>
      <c r="W1203" t="s">
        <v>34</v>
      </c>
      <c r="Y1203" t="s">
        <v>33</v>
      </c>
      <c r="Z1203" t="s">
        <v>34</v>
      </c>
      <c r="AA1203" t="s">
        <v>845</v>
      </c>
      <c r="AB1203" t="s">
        <v>36</v>
      </c>
      <c r="AC1203">
        <v>78665710</v>
      </c>
      <c r="AD1203" t="s">
        <v>46</v>
      </c>
      <c r="AE1203" t="s">
        <v>3076</v>
      </c>
      <c r="AF1203">
        <v>795990586</v>
      </c>
      <c r="AG1203">
        <v>1298476</v>
      </c>
      <c r="AH1203" t="s">
        <v>38</v>
      </c>
      <c r="AI1203" t="s">
        <v>34</v>
      </c>
    </row>
    <row r="1204" spans="1:35" x14ac:dyDescent="0.3">
      <c r="A1204" s="1">
        <v>45309.456643518519</v>
      </c>
      <c r="B1204">
        <v>1</v>
      </c>
      <c r="C1204">
        <v>2</v>
      </c>
      <c r="D1204" t="s">
        <v>26</v>
      </c>
      <c r="E1204" t="s">
        <v>3077</v>
      </c>
      <c r="F1204" t="s">
        <v>3078</v>
      </c>
      <c r="G1204" t="s">
        <v>50</v>
      </c>
      <c r="H1204" t="s">
        <v>111</v>
      </c>
      <c r="I1204">
        <v>0</v>
      </c>
      <c r="K1204" t="s">
        <v>31</v>
      </c>
      <c r="L1204" t="s">
        <v>32</v>
      </c>
      <c r="M1204" t="s">
        <v>3077</v>
      </c>
      <c r="N1204" t="s">
        <v>3078</v>
      </c>
      <c r="P1204" t="s">
        <v>33</v>
      </c>
      <c r="Q1204" t="s">
        <v>34</v>
      </c>
      <c r="S1204" t="s">
        <v>33</v>
      </c>
      <c r="T1204" t="s">
        <v>34</v>
      </c>
      <c r="V1204" t="s">
        <v>33</v>
      </c>
      <c r="W1204" t="s">
        <v>34</v>
      </c>
      <c r="Y1204" t="s">
        <v>33</v>
      </c>
      <c r="Z1204" t="s">
        <v>34</v>
      </c>
      <c r="AA1204" t="s">
        <v>35</v>
      </c>
      <c r="AB1204" t="s">
        <v>36</v>
      </c>
      <c r="AC1204">
        <v>25458506</v>
      </c>
      <c r="AD1204" t="s">
        <v>37</v>
      </c>
      <c r="AE1204" t="s">
        <v>3078</v>
      </c>
      <c r="AF1204">
        <v>85671469</v>
      </c>
      <c r="AG1204">
        <v>1298477</v>
      </c>
      <c r="AH1204" t="s">
        <v>343</v>
      </c>
      <c r="AI1204" t="s">
        <v>34</v>
      </c>
    </row>
    <row r="1205" spans="1:35" x14ac:dyDescent="0.3">
      <c r="A1205" s="1">
        <v>45309.456956018519</v>
      </c>
      <c r="B1205">
        <v>4</v>
      </c>
      <c r="C1205">
        <v>2</v>
      </c>
      <c r="D1205" t="s">
        <v>26</v>
      </c>
      <c r="E1205" t="s">
        <v>3079</v>
      </c>
      <c r="F1205" t="s">
        <v>3080</v>
      </c>
      <c r="G1205" t="s">
        <v>41</v>
      </c>
      <c r="H1205">
        <f>---0--8019</f>
        <v>8019</v>
      </c>
      <c r="I1205">
        <v>0</v>
      </c>
      <c r="J1205" t="s">
        <v>42</v>
      </c>
      <c r="K1205" t="s">
        <v>43</v>
      </c>
      <c r="L1205" t="s">
        <v>44</v>
      </c>
      <c r="M1205" t="s">
        <v>3079</v>
      </c>
      <c r="N1205" t="s">
        <v>3080</v>
      </c>
      <c r="P1205" t="s">
        <v>33</v>
      </c>
      <c r="Q1205" t="s">
        <v>34</v>
      </c>
      <c r="S1205" t="s">
        <v>33</v>
      </c>
      <c r="T1205" t="s">
        <v>34</v>
      </c>
      <c r="V1205" t="s">
        <v>33</v>
      </c>
      <c r="W1205" t="s">
        <v>34</v>
      </c>
      <c r="Y1205" t="s">
        <v>33</v>
      </c>
      <c r="Z1205" t="s">
        <v>34</v>
      </c>
      <c r="AA1205" t="s">
        <v>3081</v>
      </c>
      <c r="AB1205" t="s">
        <v>36</v>
      </c>
      <c r="AC1205">
        <v>78681711</v>
      </c>
      <c r="AD1205" t="s">
        <v>58</v>
      </c>
      <c r="AE1205" t="s">
        <v>3080</v>
      </c>
      <c r="AF1205">
        <v>795990586</v>
      </c>
      <c r="AG1205">
        <v>1298478</v>
      </c>
      <c r="AH1205" t="s">
        <v>38</v>
      </c>
      <c r="AI1205" t="s">
        <v>34</v>
      </c>
    </row>
    <row r="1206" spans="1:35" x14ac:dyDescent="0.3">
      <c r="A1206" s="1">
        <v>45309.45753472222</v>
      </c>
      <c r="B1206">
        <v>8</v>
      </c>
      <c r="C1206">
        <v>1</v>
      </c>
      <c r="D1206" t="s">
        <v>26</v>
      </c>
      <c r="E1206" t="s">
        <v>3082</v>
      </c>
      <c r="F1206" t="s">
        <v>3083</v>
      </c>
      <c r="G1206" t="s">
        <v>41</v>
      </c>
      <c r="H1206">
        <f>---0--2044</f>
        <v>2044</v>
      </c>
      <c r="I1206">
        <v>0</v>
      </c>
      <c r="J1206" t="s">
        <v>42</v>
      </c>
      <c r="K1206" t="s">
        <v>43</v>
      </c>
      <c r="L1206" t="s">
        <v>44</v>
      </c>
      <c r="M1206" t="s">
        <v>3082</v>
      </c>
      <c r="N1206" t="s">
        <v>3083</v>
      </c>
      <c r="P1206" t="s">
        <v>33</v>
      </c>
      <c r="Q1206" t="s">
        <v>34</v>
      </c>
      <c r="S1206" t="s">
        <v>33</v>
      </c>
      <c r="T1206" t="s">
        <v>34</v>
      </c>
      <c r="V1206" t="s">
        <v>33</v>
      </c>
      <c r="W1206" t="s">
        <v>34</v>
      </c>
      <c r="Y1206" t="s">
        <v>33</v>
      </c>
      <c r="Z1206" t="s">
        <v>34</v>
      </c>
      <c r="AA1206" t="s">
        <v>3084</v>
      </c>
      <c r="AB1206" t="s">
        <v>36</v>
      </c>
      <c r="AC1206">
        <v>78685165</v>
      </c>
      <c r="AD1206" t="s">
        <v>108</v>
      </c>
      <c r="AE1206" t="s">
        <v>3083</v>
      </c>
      <c r="AF1206">
        <v>795990586</v>
      </c>
      <c r="AG1206">
        <v>1298479</v>
      </c>
      <c r="AH1206" t="s">
        <v>38</v>
      </c>
      <c r="AI1206" t="s">
        <v>34</v>
      </c>
    </row>
    <row r="1207" spans="1:35" x14ac:dyDescent="0.3">
      <c r="A1207" s="1">
        <v>45309.45884259259</v>
      </c>
      <c r="B1207">
        <v>5</v>
      </c>
      <c r="C1207">
        <v>1</v>
      </c>
      <c r="D1207" t="s">
        <v>26</v>
      </c>
      <c r="E1207" t="s">
        <v>3085</v>
      </c>
      <c r="F1207" t="s">
        <v>3086</v>
      </c>
      <c r="G1207" t="s">
        <v>73</v>
      </c>
      <c r="H1207" t="s">
        <v>135</v>
      </c>
      <c r="I1207">
        <v>0</v>
      </c>
      <c r="J1207" t="s">
        <v>136</v>
      </c>
      <c r="K1207" t="s">
        <v>31</v>
      </c>
      <c r="L1207" t="s">
        <v>44</v>
      </c>
      <c r="M1207" t="s">
        <v>3085</v>
      </c>
      <c r="N1207" t="s">
        <v>3086</v>
      </c>
      <c r="P1207" t="s">
        <v>33</v>
      </c>
      <c r="Q1207" t="s">
        <v>34</v>
      </c>
      <c r="S1207" t="s">
        <v>33</v>
      </c>
      <c r="T1207" t="s">
        <v>34</v>
      </c>
      <c r="V1207" t="s">
        <v>33</v>
      </c>
      <c r="W1207" t="s">
        <v>34</v>
      </c>
      <c r="Y1207" t="s">
        <v>33</v>
      </c>
      <c r="Z1207" t="s">
        <v>34</v>
      </c>
      <c r="AA1207" t="s">
        <v>137</v>
      </c>
      <c r="AB1207" t="s">
        <v>36</v>
      </c>
      <c r="AC1207">
        <v>25488893</v>
      </c>
      <c r="AD1207" t="s">
        <v>138</v>
      </c>
      <c r="AE1207" t="s">
        <v>3086</v>
      </c>
      <c r="AF1207">
        <v>85671469</v>
      </c>
      <c r="AG1207">
        <v>1298480</v>
      </c>
      <c r="AH1207" t="s">
        <v>3087</v>
      </c>
      <c r="AI1207" t="s">
        <v>34</v>
      </c>
    </row>
    <row r="1208" spans="1:35" x14ac:dyDescent="0.3">
      <c r="A1208" s="1">
        <v>45309.467893518522</v>
      </c>
      <c r="B1208">
        <v>7</v>
      </c>
      <c r="C1208">
        <v>1</v>
      </c>
      <c r="D1208" t="s">
        <v>26</v>
      </c>
      <c r="E1208" t="s">
        <v>3088</v>
      </c>
      <c r="F1208" t="s">
        <v>3089</v>
      </c>
      <c r="G1208" t="s">
        <v>41</v>
      </c>
      <c r="H1208">
        <f>---0--1305</f>
        <v>1305</v>
      </c>
      <c r="I1208">
        <v>0</v>
      </c>
      <c r="J1208" t="s">
        <v>42</v>
      </c>
      <c r="K1208" t="s">
        <v>43</v>
      </c>
      <c r="L1208" t="s">
        <v>44</v>
      </c>
      <c r="M1208" t="s">
        <v>3088</v>
      </c>
      <c r="N1208" t="s">
        <v>3089</v>
      </c>
      <c r="P1208" t="s">
        <v>33</v>
      </c>
      <c r="Q1208" t="s">
        <v>34</v>
      </c>
      <c r="S1208" t="s">
        <v>33</v>
      </c>
      <c r="T1208" t="s">
        <v>34</v>
      </c>
      <c r="V1208" t="s">
        <v>33</v>
      </c>
      <c r="W1208" t="s">
        <v>34</v>
      </c>
      <c r="Y1208" t="s">
        <v>33</v>
      </c>
      <c r="Z1208" t="s">
        <v>34</v>
      </c>
      <c r="AA1208" t="s">
        <v>733</v>
      </c>
      <c r="AB1208" t="s">
        <v>36</v>
      </c>
      <c r="AC1208">
        <v>39327</v>
      </c>
      <c r="AD1208" t="s">
        <v>501</v>
      </c>
      <c r="AE1208" t="s">
        <v>3089</v>
      </c>
      <c r="AF1208">
        <v>870021815</v>
      </c>
      <c r="AG1208">
        <v>1298481</v>
      </c>
      <c r="AH1208" t="s">
        <v>38</v>
      </c>
      <c r="AI1208" t="s">
        <v>34</v>
      </c>
    </row>
    <row r="1209" spans="1:35" x14ac:dyDescent="0.3">
      <c r="A1209" s="1">
        <v>45309.471365740741</v>
      </c>
      <c r="B1209">
        <v>5</v>
      </c>
      <c r="C1209">
        <v>1</v>
      </c>
      <c r="D1209" t="s">
        <v>26</v>
      </c>
      <c r="E1209" t="s">
        <v>3090</v>
      </c>
      <c r="F1209" t="s">
        <v>3091</v>
      </c>
      <c r="G1209" t="s">
        <v>73</v>
      </c>
      <c r="H1209" t="s">
        <v>777</v>
      </c>
      <c r="I1209">
        <v>0</v>
      </c>
      <c r="J1209" t="s">
        <v>778</v>
      </c>
      <c r="K1209" t="s">
        <v>31</v>
      </c>
      <c r="L1209" t="s">
        <v>44</v>
      </c>
      <c r="M1209" t="s">
        <v>3090</v>
      </c>
      <c r="N1209" t="s">
        <v>3091</v>
      </c>
      <c r="P1209" t="s">
        <v>33</v>
      </c>
      <c r="Q1209" t="s">
        <v>34</v>
      </c>
      <c r="S1209" t="s">
        <v>33</v>
      </c>
      <c r="T1209" t="s">
        <v>34</v>
      </c>
      <c r="V1209" t="s">
        <v>33</v>
      </c>
      <c r="W1209" t="s">
        <v>34</v>
      </c>
      <c r="Y1209" t="s">
        <v>33</v>
      </c>
      <c r="Z1209" t="s">
        <v>34</v>
      </c>
      <c r="AA1209" t="s">
        <v>137</v>
      </c>
      <c r="AB1209" t="s">
        <v>36</v>
      </c>
      <c r="AC1209">
        <v>25712801</v>
      </c>
      <c r="AD1209" t="s">
        <v>138</v>
      </c>
      <c r="AE1209" t="s">
        <v>3091</v>
      </c>
      <c r="AF1209">
        <v>85671469</v>
      </c>
      <c r="AG1209">
        <v>1298482</v>
      </c>
      <c r="AH1209" t="s">
        <v>2320</v>
      </c>
      <c r="AI1209" t="s">
        <v>34</v>
      </c>
    </row>
    <row r="1210" spans="1:35" x14ac:dyDescent="0.3">
      <c r="A1210" s="1">
        <v>45309.472615740742</v>
      </c>
      <c r="B1210">
        <v>6</v>
      </c>
      <c r="C1210">
        <v>1</v>
      </c>
      <c r="D1210" t="s">
        <v>26</v>
      </c>
      <c r="E1210" t="s">
        <v>3092</v>
      </c>
      <c r="F1210" t="s">
        <v>3093</v>
      </c>
      <c r="G1210" t="s">
        <v>73</v>
      </c>
      <c r="H1210" t="s">
        <v>852</v>
      </c>
      <c r="I1210">
        <v>0</v>
      </c>
      <c r="J1210" t="s">
        <v>853</v>
      </c>
      <c r="K1210" t="s">
        <v>31</v>
      </c>
      <c r="L1210" t="s">
        <v>44</v>
      </c>
      <c r="M1210" t="s">
        <v>3092</v>
      </c>
      <c r="N1210" t="s">
        <v>3093</v>
      </c>
      <c r="P1210" t="s">
        <v>33</v>
      </c>
      <c r="Q1210" t="s">
        <v>34</v>
      </c>
      <c r="S1210" t="s">
        <v>33</v>
      </c>
      <c r="T1210" t="s">
        <v>34</v>
      </c>
      <c r="V1210" t="s">
        <v>33</v>
      </c>
      <c r="W1210" t="s">
        <v>34</v>
      </c>
      <c r="Y1210" t="s">
        <v>33</v>
      </c>
      <c r="Z1210" t="s">
        <v>34</v>
      </c>
      <c r="AA1210" t="s">
        <v>166</v>
      </c>
      <c r="AB1210" t="s">
        <v>36</v>
      </c>
      <c r="AC1210">
        <v>25733386</v>
      </c>
      <c r="AD1210" t="s">
        <v>62</v>
      </c>
      <c r="AE1210" t="s">
        <v>3093</v>
      </c>
      <c r="AF1210">
        <v>85671469</v>
      </c>
      <c r="AG1210">
        <v>1298483</v>
      </c>
      <c r="AH1210" t="s">
        <v>185</v>
      </c>
      <c r="AI1210" t="s">
        <v>34</v>
      </c>
    </row>
    <row r="1211" spans="1:35" x14ac:dyDescent="0.3">
      <c r="A1211" s="1">
        <v>45309.472731481481</v>
      </c>
      <c r="B1211">
        <v>1</v>
      </c>
      <c r="C1211">
        <v>2</v>
      </c>
      <c r="D1211" t="s">
        <v>26</v>
      </c>
      <c r="E1211" t="s">
        <v>3094</v>
      </c>
      <c r="F1211" t="s">
        <v>3095</v>
      </c>
      <c r="G1211" t="s">
        <v>73</v>
      </c>
      <c r="H1211" t="s">
        <v>742</v>
      </c>
      <c r="I1211">
        <v>0</v>
      </c>
      <c r="J1211" t="s">
        <v>743</v>
      </c>
      <c r="K1211" t="s">
        <v>31</v>
      </c>
      <c r="L1211" t="s">
        <v>44</v>
      </c>
      <c r="M1211" t="s">
        <v>3094</v>
      </c>
      <c r="N1211" t="s">
        <v>3095</v>
      </c>
      <c r="P1211" t="s">
        <v>33</v>
      </c>
      <c r="Q1211" t="s">
        <v>34</v>
      </c>
      <c r="S1211" t="s">
        <v>33</v>
      </c>
      <c r="T1211" t="s">
        <v>34</v>
      </c>
      <c r="V1211" t="s">
        <v>33</v>
      </c>
      <c r="W1211" t="s">
        <v>34</v>
      </c>
      <c r="Y1211" t="s">
        <v>33</v>
      </c>
      <c r="Z1211" t="s">
        <v>34</v>
      </c>
      <c r="AA1211" t="s">
        <v>76</v>
      </c>
      <c r="AB1211" t="s">
        <v>36</v>
      </c>
      <c r="AC1211">
        <v>874107</v>
      </c>
      <c r="AD1211" t="s">
        <v>77</v>
      </c>
      <c r="AE1211" t="s">
        <v>3095</v>
      </c>
      <c r="AF1211">
        <v>870021815</v>
      </c>
      <c r="AG1211">
        <v>1298484</v>
      </c>
      <c r="AH1211" t="s">
        <v>1781</v>
      </c>
      <c r="AI1211" t="s">
        <v>34</v>
      </c>
    </row>
    <row r="1212" spans="1:35" x14ac:dyDescent="0.3">
      <c r="A1212" s="1">
        <v>45309.474062499998</v>
      </c>
      <c r="B1212">
        <v>3</v>
      </c>
      <c r="C1212">
        <v>2</v>
      </c>
      <c r="D1212" t="s">
        <v>26</v>
      </c>
      <c r="E1212" t="s">
        <v>3096</v>
      </c>
      <c r="F1212" t="s">
        <v>3097</v>
      </c>
      <c r="G1212" t="s">
        <v>41</v>
      </c>
      <c r="H1212">
        <f>---0--3735</f>
        <v>3735</v>
      </c>
      <c r="I1212">
        <v>0</v>
      </c>
      <c r="J1212" t="s">
        <v>42</v>
      </c>
      <c r="K1212" t="s">
        <v>43</v>
      </c>
      <c r="L1212" t="s">
        <v>44</v>
      </c>
      <c r="M1212" t="s">
        <v>3096</v>
      </c>
      <c r="N1212" t="s">
        <v>3097</v>
      </c>
      <c r="P1212" t="s">
        <v>33</v>
      </c>
      <c r="Q1212" t="s">
        <v>34</v>
      </c>
      <c r="S1212" t="s">
        <v>33</v>
      </c>
      <c r="T1212" t="s">
        <v>34</v>
      </c>
      <c r="V1212" t="s">
        <v>33</v>
      </c>
      <c r="W1212" t="s">
        <v>34</v>
      </c>
      <c r="Y1212" t="s">
        <v>33</v>
      </c>
      <c r="Z1212" t="s">
        <v>34</v>
      </c>
      <c r="AA1212" t="s">
        <v>1046</v>
      </c>
      <c r="AB1212" t="s">
        <v>36</v>
      </c>
      <c r="AC1212">
        <v>25755856</v>
      </c>
      <c r="AD1212" t="s">
        <v>138</v>
      </c>
      <c r="AE1212" t="s">
        <v>3097</v>
      </c>
      <c r="AF1212">
        <v>85671469</v>
      </c>
      <c r="AG1212">
        <v>1298485</v>
      </c>
      <c r="AH1212" t="s">
        <v>38</v>
      </c>
      <c r="AI1212" t="s">
        <v>34</v>
      </c>
    </row>
    <row r="1213" spans="1:35" x14ac:dyDescent="0.3">
      <c r="A1213" s="1">
        <v>45309.478715277779</v>
      </c>
      <c r="B1213">
        <v>3</v>
      </c>
      <c r="C1213">
        <v>2</v>
      </c>
      <c r="D1213" t="s">
        <v>26</v>
      </c>
      <c r="E1213" t="s">
        <v>3098</v>
      </c>
      <c r="F1213" t="s">
        <v>3099</v>
      </c>
      <c r="G1213" t="s">
        <v>41</v>
      </c>
      <c r="H1213">
        <f>---0--9945</f>
        <v>9945</v>
      </c>
      <c r="I1213">
        <v>0</v>
      </c>
      <c r="J1213" t="s">
        <v>42</v>
      </c>
      <c r="K1213" t="s">
        <v>43</v>
      </c>
      <c r="L1213" t="s">
        <v>44</v>
      </c>
      <c r="M1213" t="s">
        <v>3098</v>
      </c>
      <c r="N1213" t="s">
        <v>3099</v>
      </c>
      <c r="P1213" t="s">
        <v>33</v>
      </c>
      <c r="Q1213" t="s">
        <v>34</v>
      </c>
      <c r="S1213" t="s">
        <v>33</v>
      </c>
      <c r="T1213" t="s">
        <v>34</v>
      </c>
      <c r="V1213" t="s">
        <v>33</v>
      </c>
      <c r="W1213" t="s">
        <v>34</v>
      </c>
      <c r="Y1213" t="s">
        <v>33</v>
      </c>
      <c r="Z1213" t="s">
        <v>34</v>
      </c>
      <c r="AA1213" t="s">
        <v>2073</v>
      </c>
      <c r="AB1213" t="s">
        <v>36</v>
      </c>
      <c r="AC1213">
        <v>16560145</v>
      </c>
      <c r="AD1213" t="s">
        <v>2074</v>
      </c>
      <c r="AE1213" t="s">
        <v>3099</v>
      </c>
      <c r="AF1213">
        <v>156704864</v>
      </c>
      <c r="AG1213">
        <v>1298486</v>
      </c>
      <c r="AH1213" t="s">
        <v>38</v>
      </c>
      <c r="AI1213" t="s">
        <v>34</v>
      </c>
    </row>
    <row r="1214" spans="1:35" x14ac:dyDescent="0.3">
      <c r="A1214" s="1">
        <v>45309.479386574072</v>
      </c>
      <c r="B1214">
        <v>5</v>
      </c>
      <c r="C1214">
        <v>1</v>
      </c>
      <c r="D1214" t="s">
        <v>26</v>
      </c>
      <c r="E1214" t="s">
        <v>3100</v>
      </c>
      <c r="F1214" t="s">
        <v>3101</v>
      </c>
      <c r="G1214" t="s">
        <v>41</v>
      </c>
      <c r="H1214">
        <f>---0--5839</f>
        <v>5839</v>
      </c>
      <c r="I1214">
        <v>0</v>
      </c>
      <c r="J1214" t="s">
        <v>42</v>
      </c>
      <c r="K1214" t="s">
        <v>43</v>
      </c>
      <c r="L1214" t="s">
        <v>44</v>
      </c>
      <c r="M1214" t="s">
        <v>3100</v>
      </c>
      <c r="N1214" t="s">
        <v>3101</v>
      </c>
      <c r="P1214" t="s">
        <v>33</v>
      </c>
      <c r="Q1214" t="s">
        <v>34</v>
      </c>
      <c r="S1214" t="s">
        <v>33</v>
      </c>
      <c r="T1214" t="s">
        <v>34</v>
      </c>
      <c r="V1214" t="s">
        <v>33</v>
      </c>
      <c r="W1214" t="s">
        <v>34</v>
      </c>
      <c r="Y1214" t="s">
        <v>33</v>
      </c>
      <c r="Z1214" t="s">
        <v>34</v>
      </c>
      <c r="AA1214" t="s">
        <v>1982</v>
      </c>
      <c r="AB1214" t="s">
        <v>36</v>
      </c>
      <c r="AC1214">
        <v>78966768</v>
      </c>
      <c r="AD1214" t="s">
        <v>108</v>
      </c>
      <c r="AE1214" t="s">
        <v>3101</v>
      </c>
      <c r="AF1214">
        <v>795990586</v>
      </c>
      <c r="AG1214">
        <v>1298487</v>
      </c>
      <c r="AH1214" t="s">
        <v>603</v>
      </c>
      <c r="AI1214" t="s">
        <v>34</v>
      </c>
    </row>
    <row r="1215" spans="1:35" x14ac:dyDescent="0.3">
      <c r="A1215" s="1">
        <v>45309.479803240742</v>
      </c>
      <c r="B1215">
        <v>6</v>
      </c>
      <c r="C1215">
        <v>1</v>
      </c>
      <c r="D1215" t="s">
        <v>26</v>
      </c>
      <c r="E1215" t="s">
        <v>3102</v>
      </c>
      <c r="F1215" t="s">
        <v>3103</v>
      </c>
      <c r="G1215" t="s">
        <v>73</v>
      </c>
      <c r="H1215" t="s">
        <v>1583</v>
      </c>
      <c r="I1215">
        <v>0</v>
      </c>
      <c r="J1215" t="s">
        <v>1584</v>
      </c>
      <c r="K1215" t="s">
        <v>31</v>
      </c>
      <c r="L1215" t="s">
        <v>44</v>
      </c>
      <c r="M1215" t="s">
        <v>3102</v>
      </c>
      <c r="N1215" t="s">
        <v>3103</v>
      </c>
      <c r="P1215" t="s">
        <v>33</v>
      </c>
      <c r="Q1215" t="s">
        <v>34</v>
      </c>
      <c r="S1215" t="s">
        <v>33</v>
      </c>
      <c r="T1215" t="s">
        <v>34</v>
      </c>
      <c r="V1215" t="s">
        <v>33</v>
      </c>
      <c r="W1215" t="s">
        <v>34</v>
      </c>
      <c r="Y1215" t="s">
        <v>33</v>
      </c>
      <c r="Z1215" t="s">
        <v>34</v>
      </c>
      <c r="AA1215" t="s">
        <v>793</v>
      </c>
      <c r="AB1215" t="s">
        <v>36</v>
      </c>
      <c r="AC1215">
        <v>39737003</v>
      </c>
      <c r="AD1215" t="s">
        <v>602</v>
      </c>
      <c r="AE1215" t="s">
        <v>3103</v>
      </c>
      <c r="AF1215">
        <v>9978044714</v>
      </c>
      <c r="AG1215">
        <v>1298488</v>
      </c>
      <c r="AH1215" t="s">
        <v>150</v>
      </c>
      <c r="AI1215" t="s">
        <v>34</v>
      </c>
    </row>
    <row r="1216" spans="1:35" x14ac:dyDescent="0.3">
      <c r="A1216" s="1">
        <v>45309.482685185183</v>
      </c>
      <c r="B1216">
        <v>5</v>
      </c>
      <c r="C1216">
        <v>1</v>
      </c>
      <c r="D1216" t="s">
        <v>26</v>
      </c>
      <c r="E1216" t="s">
        <v>3104</v>
      </c>
      <c r="F1216" t="s">
        <v>3105</v>
      </c>
      <c r="G1216" t="s">
        <v>73</v>
      </c>
      <c r="H1216" t="s">
        <v>2131</v>
      </c>
      <c r="I1216">
        <v>0</v>
      </c>
      <c r="J1216" t="s">
        <v>2132</v>
      </c>
      <c r="K1216" t="s">
        <v>31</v>
      </c>
      <c r="L1216" t="s">
        <v>44</v>
      </c>
      <c r="M1216" t="s">
        <v>3104</v>
      </c>
      <c r="N1216" t="s">
        <v>3105</v>
      </c>
      <c r="P1216" t="s">
        <v>33</v>
      </c>
      <c r="Q1216" t="s">
        <v>34</v>
      </c>
      <c r="S1216" t="s">
        <v>33</v>
      </c>
      <c r="T1216" t="s">
        <v>34</v>
      </c>
      <c r="V1216" t="s">
        <v>33</v>
      </c>
      <c r="W1216" t="s">
        <v>34</v>
      </c>
      <c r="Y1216" t="s">
        <v>33</v>
      </c>
      <c r="Z1216" t="s">
        <v>34</v>
      </c>
      <c r="AA1216" t="s">
        <v>137</v>
      </c>
      <c r="AB1216" t="s">
        <v>36</v>
      </c>
      <c r="AC1216">
        <v>25913138</v>
      </c>
      <c r="AD1216" t="s">
        <v>138</v>
      </c>
      <c r="AE1216" t="s">
        <v>3105</v>
      </c>
      <c r="AF1216">
        <v>85671469</v>
      </c>
      <c r="AG1216">
        <v>1298489</v>
      </c>
      <c r="AH1216" t="s">
        <v>3106</v>
      </c>
      <c r="AI1216" t="s">
        <v>34</v>
      </c>
    </row>
    <row r="1217" spans="1:35" x14ac:dyDescent="0.3">
      <c r="A1217" s="1">
        <v>45309.483495370368</v>
      </c>
      <c r="B1217">
        <v>8</v>
      </c>
      <c r="C1217">
        <v>1</v>
      </c>
      <c r="D1217" t="s">
        <v>26</v>
      </c>
      <c r="E1217" t="s">
        <v>3107</v>
      </c>
      <c r="F1217" t="s">
        <v>3108</v>
      </c>
      <c r="G1217" t="s">
        <v>142</v>
      </c>
      <c r="H1217" t="s">
        <v>802</v>
      </c>
      <c r="I1217">
        <v>0</v>
      </c>
      <c r="K1217" t="s">
        <v>31</v>
      </c>
      <c r="L1217" t="s">
        <v>32</v>
      </c>
      <c r="M1217" t="s">
        <v>3107</v>
      </c>
      <c r="N1217" t="s">
        <v>3108</v>
      </c>
      <c r="P1217" t="s">
        <v>33</v>
      </c>
      <c r="Q1217" t="s">
        <v>34</v>
      </c>
      <c r="S1217" t="s">
        <v>33</v>
      </c>
      <c r="T1217" t="s">
        <v>34</v>
      </c>
      <c r="V1217" t="s">
        <v>33</v>
      </c>
      <c r="W1217" t="s">
        <v>34</v>
      </c>
      <c r="Y1217" t="s">
        <v>33</v>
      </c>
      <c r="Z1217" t="s">
        <v>34</v>
      </c>
      <c r="AA1217" t="s">
        <v>35</v>
      </c>
      <c r="AB1217" t="s">
        <v>36</v>
      </c>
      <c r="AC1217">
        <v>25931073</v>
      </c>
      <c r="AD1217" t="s">
        <v>37</v>
      </c>
      <c r="AE1217" t="s">
        <v>3108</v>
      </c>
      <c r="AF1217">
        <v>85671469</v>
      </c>
      <c r="AG1217">
        <v>1298490</v>
      </c>
      <c r="AH1217" t="s">
        <v>38</v>
      </c>
      <c r="AI1217" t="s">
        <v>34</v>
      </c>
    </row>
    <row r="1218" spans="1:35" x14ac:dyDescent="0.3">
      <c r="A1218" s="1">
        <v>45309.485497685186</v>
      </c>
      <c r="B1218">
        <v>8</v>
      </c>
      <c r="C1218">
        <v>1</v>
      </c>
      <c r="D1218" t="s">
        <v>26</v>
      </c>
      <c r="E1218" t="s">
        <v>3109</v>
      </c>
      <c r="F1218" t="s">
        <v>3110</v>
      </c>
      <c r="G1218" t="s">
        <v>41</v>
      </c>
      <c r="H1218">
        <f>---0--8428</f>
        <v>8428</v>
      </c>
      <c r="I1218">
        <v>0</v>
      </c>
      <c r="J1218" t="s">
        <v>42</v>
      </c>
      <c r="K1218" t="s">
        <v>43</v>
      </c>
      <c r="L1218" t="s">
        <v>44</v>
      </c>
      <c r="M1218" t="s">
        <v>3109</v>
      </c>
      <c r="N1218" t="s">
        <v>3110</v>
      </c>
      <c r="P1218" t="s">
        <v>33</v>
      </c>
      <c r="Q1218" t="s">
        <v>34</v>
      </c>
      <c r="S1218" t="s">
        <v>33</v>
      </c>
      <c r="T1218" t="s">
        <v>34</v>
      </c>
      <c r="V1218" t="s">
        <v>33</v>
      </c>
      <c r="W1218" t="s">
        <v>34</v>
      </c>
      <c r="Y1218" t="s">
        <v>33</v>
      </c>
      <c r="Z1218" t="s">
        <v>34</v>
      </c>
      <c r="AA1218" t="s">
        <v>119</v>
      </c>
      <c r="AB1218" t="s">
        <v>36</v>
      </c>
      <c r="AC1218">
        <v>79056337</v>
      </c>
      <c r="AD1218" t="s">
        <v>120</v>
      </c>
      <c r="AE1218" t="s">
        <v>3110</v>
      </c>
      <c r="AF1218">
        <v>795990586</v>
      </c>
      <c r="AG1218">
        <v>1298491</v>
      </c>
      <c r="AH1218" t="s">
        <v>99</v>
      </c>
      <c r="AI1218" t="s">
        <v>34</v>
      </c>
    </row>
    <row r="1219" spans="1:35" x14ac:dyDescent="0.3">
      <c r="A1219" s="1">
        <v>45309.489004629628</v>
      </c>
      <c r="B1219">
        <v>5</v>
      </c>
      <c r="C1219">
        <v>1</v>
      </c>
      <c r="D1219" t="s">
        <v>26</v>
      </c>
      <c r="E1219" t="s">
        <v>764</v>
      </c>
      <c r="F1219" t="s">
        <v>765</v>
      </c>
      <c r="G1219" t="s">
        <v>41</v>
      </c>
      <c r="H1219">
        <f>---0--5225</f>
        <v>5225</v>
      </c>
      <c r="I1219">
        <v>0</v>
      </c>
      <c r="J1219" t="s">
        <v>42</v>
      </c>
      <c r="K1219" t="s">
        <v>43</v>
      </c>
      <c r="L1219" t="s">
        <v>44</v>
      </c>
      <c r="M1219" t="s">
        <v>764</v>
      </c>
      <c r="N1219" t="s">
        <v>765</v>
      </c>
      <c r="P1219" t="s">
        <v>33</v>
      </c>
      <c r="Q1219" t="s">
        <v>34</v>
      </c>
      <c r="S1219" t="s">
        <v>33</v>
      </c>
      <c r="T1219" t="s">
        <v>34</v>
      </c>
      <c r="V1219" t="s">
        <v>33</v>
      </c>
      <c r="W1219" t="s">
        <v>34</v>
      </c>
      <c r="Y1219" t="s">
        <v>33</v>
      </c>
      <c r="Z1219" t="s">
        <v>34</v>
      </c>
      <c r="AA1219" t="s">
        <v>3111</v>
      </c>
      <c r="AB1219" t="s">
        <v>36</v>
      </c>
      <c r="AC1219">
        <v>57760464</v>
      </c>
      <c r="AD1219" t="s">
        <v>671</v>
      </c>
      <c r="AE1219" t="s">
        <v>765</v>
      </c>
      <c r="AF1219">
        <v>156704864</v>
      </c>
      <c r="AG1219">
        <v>1298492</v>
      </c>
      <c r="AH1219" t="s">
        <v>38</v>
      </c>
      <c r="AI1219" t="s">
        <v>34</v>
      </c>
    </row>
    <row r="1220" spans="1:35" x14ac:dyDescent="0.3">
      <c r="A1220" s="1">
        <v>45309.490682870368</v>
      </c>
      <c r="B1220">
        <v>6</v>
      </c>
      <c r="C1220">
        <v>1</v>
      </c>
      <c r="D1220" t="s">
        <v>26</v>
      </c>
      <c r="E1220" t="s">
        <v>3112</v>
      </c>
      <c r="F1220" t="s">
        <v>3113</v>
      </c>
      <c r="G1220" t="s">
        <v>41</v>
      </c>
      <c r="H1220">
        <f>---0--9013</f>
        <v>9013</v>
      </c>
      <c r="I1220">
        <v>0</v>
      </c>
      <c r="J1220" t="s">
        <v>42</v>
      </c>
      <c r="K1220" t="s">
        <v>43</v>
      </c>
      <c r="L1220" t="s">
        <v>44</v>
      </c>
      <c r="M1220" t="s">
        <v>3112</v>
      </c>
      <c r="N1220" t="s">
        <v>3113</v>
      </c>
      <c r="P1220" t="s">
        <v>33</v>
      </c>
      <c r="Q1220" t="s">
        <v>34</v>
      </c>
      <c r="S1220" t="s">
        <v>33</v>
      </c>
      <c r="T1220" t="s">
        <v>34</v>
      </c>
      <c r="V1220" t="s">
        <v>33</v>
      </c>
      <c r="W1220" t="s">
        <v>34</v>
      </c>
      <c r="Y1220" t="s">
        <v>33</v>
      </c>
      <c r="Z1220" t="s">
        <v>34</v>
      </c>
      <c r="AA1220" t="s">
        <v>1140</v>
      </c>
      <c r="AB1220" t="s">
        <v>36</v>
      </c>
      <c r="AC1220">
        <v>30010613</v>
      </c>
      <c r="AD1220" t="s">
        <v>663</v>
      </c>
      <c r="AE1220" t="s">
        <v>3113</v>
      </c>
      <c r="AF1220">
        <v>76598102</v>
      </c>
      <c r="AG1220">
        <v>1298493</v>
      </c>
      <c r="AH1220" t="s">
        <v>47</v>
      </c>
      <c r="AI1220" t="s">
        <v>34</v>
      </c>
    </row>
    <row r="1221" spans="1:35" x14ac:dyDescent="0.3">
      <c r="A1221" s="1">
        <v>45309.492048611108</v>
      </c>
      <c r="B1221">
        <v>1</v>
      </c>
      <c r="C1221">
        <v>2</v>
      </c>
      <c r="D1221" t="s">
        <v>26</v>
      </c>
      <c r="E1221" t="s">
        <v>113</v>
      </c>
      <c r="F1221" t="s">
        <v>114</v>
      </c>
      <c r="G1221" t="s">
        <v>41</v>
      </c>
      <c r="H1221">
        <f>---0--381</f>
        <v>381</v>
      </c>
      <c r="I1221">
        <v>0</v>
      </c>
      <c r="J1221" t="s">
        <v>42</v>
      </c>
      <c r="K1221" t="s">
        <v>43</v>
      </c>
      <c r="L1221" t="s">
        <v>44</v>
      </c>
      <c r="M1221" t="s">
        <v>113</v>
      </c>
      <c r="N1221" t="s">
        <v>114</v>
      </c>
      <c r="P1221" t="s">
        <v>33</v>
      </c>
      <c r="Q1221" t="s">
        <v>34</v>
      </c>
      <c r="S1221" t="s">
        <v>33</v>
      </c>
      <c r="T1221" t="s">
        <v>34</v>
      </c>
      <c r="V1221" t="s">
        <v>33</v>
      </c>
      <c r="W1221" t="s">
        <v>34</v>
      </c>
      <c r="Y1221" t="s">
        <v>33</v>
      </c>
      <c r="Z1221" t="s">
        <v>34</v>
      </c>
      <c r="AA1221" t="s">
        <v>3114</v>
      </c>
      <c r="AB1221" t="s">
        <v>36</v>
      </c>
      <c r="AC1221">
        <v>39953615</v>
      </c>
      <c r="AD1221" t="s">
        <v>849</v>
      </c>
      <c r="AE1221" t="s">
        <v>114</v>
      </c>
      <c r="AF1221">
        <v>978632586</v>
      </c>
      <c r="AG1221">
        <v>1298494</v>
      </c>
      <c r="AH1221" t="s">
        <v>2042</v>
      </c>
      <c r="AI1221" t="s">
        <v>34</v>
      </c>
    </row>
    <row r="1222" spans="1:35" x14ac:dyDescent="0.3">
      <c r="A1222" s="1">
        <v>45309.494606481479</v>
      </c>
      <c r="B1222">
        <v>4</v>
      </c>
      <c r="C1222">
        <v>2</v>
      </c>
      <c r="D1222" t="s">
        <v>26</v>
      </c>
      <c r="E1222" t="s">
        <v>3115</v>
      </c>
      <c r="F1222" t="s">
        <v>3116</v>
      </c>
      <c r="G1222" t="s">
        <v>29</v>
      </c>
      <c r="H1222" t="s">
        <v>820</v>
      </c>
      <c r="I1222">
        <v>0</v>
      </c>
      <c r="K1222" t="s">
        <v>31</v>
      </c>
      <c r="L1222" t="s">
        <v>32</v>
      </c>
      <c r="M1222" t="s">
        <v>3115</v>
      </c>
      <c r="N1222" t="s">
        <v>3116</v>
      </c>
      <c r="P1222" t="s">
        <v>33</v>
      </c>
      <c r="Q1222" t="s">
        <v>34</v>
      </c>
      <c r="S1222" t="s">
        <v>33</v>
      </c>
      <c r="T1222" t="s">
        <v>34</v>
      </c>
      <c r="V1222" t="s">
        <v>33</v>
      </c>
      <c r="W1222" t="s">
        <v>34</v>
      </c>
      <c r="Y1222" t="s">
        <v>33</v>
      </c>
      <c r="Z1222" t="s">
        <v>34</v>
      </c>
      <c r="AA1222" t="s">
        <v>35</v>
      </c>
      <c r="AB1222" t="s">
        <v>36</v>
      </c>
      <c r="AC1222">
        <v>26150032</v>
      </c>
      <c r="AD1222" t="s">
        <v>37</v>
      </c>
      <c r="AE1222" t="s">
        <v>3116</v>
      </c>
      <c r="AF1222">
        <v>85671469</v>
      </c>
      <c r="AG1222">
        <v>1298495</v>
      </c>
      <c r="AH1222" t="s">
        <v>38</v>
      </c>
      <c r="AI1222" t="s">
        <v>34</v>
      </c>
    </row>
    <row r="1223" spans="1:35" x14ac:dyDescent="0.3">
      <c r="A1223" s="1">
        <v>45309.49590277778</v>
      </c>
      <c r="B1223">
        <v>8</v>
      </c>
      <c r="C1223">
        <v>1</v>
      </c>
      <c r="D1223" t="s">
        <v>26</v>
      </c>
      <c r="E1223" t="s">
        <v>3117</v>
      </c>
      <c r="F1223" t="s">
        <v>3118</v>
      </c>
      <c r="G1223" t="s">
        <v>73</v>
      </c>
      <c r="H1223" t="s">
        <v>1456</v>
      </c>
      <c r="I1223">
        <v>0</v>
      </c>
      <c r="J1223" t="s">
        <v>1457</v>
      </c>
      <c r="K1223" t="s">
        <v>31</v>
      </c>
      <c r="L1223" t="s">
        <v>44</v>
      </c>
      <c r="M1223" t="s">
        <v>3117</v>
      </c>
      <c r="N1223" t="s">
        <v>3118</v>
      </c>
      <c r="P1223" t="s">
        <v>33</v>
      </c>
      <c r="Q1223" t="s">
        <v>34</v>
      </c>
      <c r="S1223" t="s">
        <v>33</v>
      </c>
      <c r="T1223" t="s">
        <v>34</v>
      </c>
      <c r="V1223" t="s">
        <v>33</v>
      </c>
      <c r="W1223" t="s">
        <v>34</v>
      </c>
      <c r="Y1223" t="s">
        <v>33</v>
      </c>
      <c r="Z1223" t="s">
        <v>34</v>
      </c>
      <c r="AA1223" t="s">
        <v>76</v>
      </c>
      <c r="AB1223" t="s">
        <v>36</v>
      </c>
      <c r="AC1223">
        <v>145028</v>
      </c>
      <c r="AD1223" t="s">
        <v>77</v>
      </c>
      <c r="AE1223" t="s">
        <v>3118</v>
      </c>
      <c r="AF1223">
        <v>870021815</v>
      </c>
      <c r="AG1223">
        <v>1298496</v>
      </c>
      <c r="AH1223" t="s">
        <v>323</v>
      </c>
      <c r="AI1223" t="s">
        <v>34</v>
      </c>
    </row>
    <row r="1224" spans="1:35" x14ac:dyDescent="0.3">
      <c r="A1224" s="1">
        <v>45309.497187499997</v>
      </c>
      <c r="B1224">
        <v>8</v>
      </c>
      <c r="C1224">
        <v>1</v>
      </c>
      <c r="D1224" t="s">
        <v>26</v>
      </c>
      <c r="E1224" t="s">
        <v>1033</v>
      </c>
      <c r="F1224" t="s">
        <v>1034</v>
      </c>
      <c r="G1224" t="s">
        <v>41</v>
      </c>
      <c r="H1224">
        <f>---0--3495</f>
        <v>3495</v>
      </c>
      <c r="I1224">
        <v>0</v>
      </c>
      <c r="J1224" t="s">
        <v>42</v>
      </c>
      <c r="K1224" t="s">
        <v>43</v>
      </c>
      <c r="L1224" t="s">
        <v>44</v>
      </c>
      <c r="M1224" t="s">
        <v>1033</v>
      </c>
      <c r="N1224" t="s">
        <v>1034</v>
      </c>
      <c r="P1224" t="s">
        <v>33</v>
      </c>
      <c r="Q1224" t="s">
        <v>34</v>
      </c>
      <c r="S1224" t="s">
        <v>33</v>
      </c>
      <c r="T1224" t="s">
        <v>34</v>
      </c>
      <c r="V1224" t="s">
        <v>33</v>
      </c>
      <c r="W1224" t="s">
        <v>34</v>
      </c>
      <c r="Y1224" t="s">
        <v>33</v>
      </c>
      <c r="Z1224" t="s">
        <v>34</v>
      </c>
      <c r="AA1224" t="s">
        <v>1177</v>
      </c>
      <c r="AB1224" t="s">
        <v>36</v>
      </c>
      <c r="AC1224">
        <v>30141712</v>
      </c>
      <c r="AD1224" t="s">
        <v>758</v>
      </c>
      <c r="AE1224" t="s">
        <v>1034</v>
      </c>
      <c r="AF1224">
        <v>76598102</v>
      </c>
      <c r="AG1224">
        <v>1298497</v>
      </c>
      <c r="AH1224" t="s">
        <v>38</v>
      </c>
      <c r="AI1224" t="s">
        <v>34</v>
      </c>
    </row>
    <row r="1225" spans="1:35" x14ac:dyDescent="0.3">
      <c r="A1225" s="1">
        <v>45309.498865740738</v>
      </c>
      <c r="B1225">
        <v>8</v>
      </c>
      <c r="C1225">
        <v>1</v>
      </c>
      <c r="D1225" t="s">
        <v>26</v>
      </c>
      <c r="E1225" t="s">
        <v>3119</v>
      </c>
      <c r="F1225" t="s">
        <v>3120</v>
      </c>
      <c r="G1225" t="s">
        <v>73</v>
      </c>
      <c r="H1225" t="s">
        <v>126</v>
      </c>
      <c r="I1225">
        <v>0</v>
      </c>
      <c r="J1225" t="s">
        <v>127</v>
      </c>
      <c r="K1225" t="s">
        <v>31</v>
      </c>
      <c r="L1225" t="s">
        <v>44</v>
      </c>
      <c r="M1225" t="s">
        <v>3119</v>
      </c>
      <c r="N1225" t="s">
        <v>3120</v>
      </c>
      <c r="P1225" t="s">
        <v>33</v>
      </c>
      <c r="Q1225" t="s">
        <v>34</v>
      </c>
      <c r="S1225" t="s">
        <v>33</v>
      </c>
      <c r="T1225" t="s">
        <v>34</v>
      </c>
      <c r="V1225" t="s">
        <v>33</v>
      </c>
      <c r="W1225" t="s">
        <v>34</v>
      </c>
      <c r="Y1225" t="s">
        <v>33</v>
      </c>
      <c r="Z1225" t="s">
        <v>34</v>
      </c>
      <c r="AA1225" t="s">
        <v>76</v>
      </c>
      <c r="AB1225" t="s">
        <v>36</v>
      </c>
      <c r="AC1225">
        <v>243945</v>
      </c>
      <c r="AD1225" t="s">
        <v>77</v>
      </c>
      <c r="AE1225" t="s">
        <v>3120</v>
      </c>
      <c r="AF1225">
        <v>870021815</v>
      </c>
      <c r="AG1225">
        <v>1298498</v>
      </c>
      <c r="AH1225" t="s">
        <v>3121</v>
      </c>
      <c r="AI1225" t="s">
        <v>34</v>
      </c>
    </row>
    <row r="1226" spans="1:35" x14ac:dyDescent="0.3">
      <c r="A1226" s="1">
        <v>45309.501215277778</v>
      </c>
      <c r="B1226">
        <v>4</v>
      </c>
      <c r="C1226">
        <v>2</v>
      </c>
      <c r="D1226" t="s">
        <v>26</v>
      </c>
      <c r="E1226" t="s">
        <v>434</v>
      </c>
      <c r="F1226" t="s">
        <v>435</v>
      </c>
      <c r="G1226" t="s">
        <v>41</v>
      </c>
      <c r="H1226">
        <f>---0--5595</f>
        <v>5595</v>
      </c>
      <c r="I1226">
        <v>0</v>
      </c>
      <c r="J1226" t="s">
        <v>42</v>
      </c>
      <c r="K1226" t="s">
        <v>43</v>
      </c>
      <c r="L1226" t="s">
        <v>44</v>
      </c>
      <c r="M1226" t="s">
        <v>434</v>
      </c>
      <c r="N1226" t="s">
        <v>435</v>
      </c>
      <c r="P1226" t="s">
        <v>33</v>
      </c>
      <c r="Q1226" t="s">
        <v>34</v>
      </c>
      <c r="S1226" t="s">
        <v>33</v>
      </c>
      <c r="T1226" t="s">
        <v>34</v>
      </c>
      <c r="V1226" t="s">
        <v>33</v>
      </c>
      <c r="W1226" t="s">
        <v>34</v>
      </c>
      <c r="Y1226" t="s">
        <v>33</v>
      </c>
      <c r="Z1226" t="s">
        <v>34</v>
      </c>
      <c r="AA1226" t="s">
        <v>1299</v>
      </c>
      <c r="AB1226" t="s">
        <v>36</v>
      </c>
      <c r="AC1226">
        <v>79354727</v>
      </c>
      <c r="AD1226" t="s">
        <v>108</v>
      </c>
      <c r="AE1226" t="s">
        <v>435</v>
      </c>
      <c r="AF1226">
        <v>795990586</v>
      </c>
      <c r="AG1226">
        <v>1298499</v>
      </c>
      <c r="AH1226" t="s">
        <v>38</v>
      </c>
      <c r="AI1226" t="s">
        <v>34</v>
      </c>
    </row>
    <row r="1227" spans="1:35" x14ac:dyDescent="0.3">
      <c r="A1227" s="1">
        <v>45309.507592592592</v>
      </c>
      <c r="B1227">
        <v>8</v>
      </c>
      <c r="C1227">
        <v>1</v>
      </c>
      <c r="D1227" t="s">
        <v>26</v>
      </c>
      <c r="E1227" t="s">
        <v>3122</v>
      </c>
      <c r="F1227" t="s">
        <v>3123</v>
      </c>
      <c r="G1227" t="s">
        <v>131</v>
      </c>
      <c r="H1227" t="s">
        <v>2114</v>
      </c>
      <c r="I1227">
        <v>0</v>
      </c>
      <c r="K1227" t="s">
        <v>31</v>
      </c>
      <c r="L1227" t="s">
        <v>32</v>
      </c>
      <c r="M1227" t="s">
        <v>3122</v>
      </c>
      <c r="N1227" t="s">
        <v>3123</v>
      </c>
      <c r="P1227" t="s">
        <v>33</v>
      </c>
      <c r="Q1227" t="s">
        <v>34</v>
      </c>
      <c r="S1227" t="s">
        <v>33</v>
      </c>
      <c r="T1227" t="s">
        <v>34</v>
      </c>
      <c r="V1227" t="s">
        <v>33</v>
      </c>
      <c r="W1227" t="s">
        <v>34</v>
      </c>
      <c r="Y1227" t="s">
        <v>33</v>
      </c>
      <c r="Z1227" t="s">
        <v>34</v>
      </c>
      <c r="AA1227" t="s">
        <v>35</v>
      </c>
      <c r="AB1227" t="s">
        <v>36</v>
      </c>
      <c r="AC1227">
        <v>26436424</v>
      </c>
      <c r="AD1227" t="s">
        <v>37</v>
      </c>
      <c r="AE1227" t="s">
        <v>3123</v>
      </c>
      <c r="AF1227">
        <v>85671469</v>
      </c>
      <c r="AG1227">
        <v>1298500</v>
      </c>
      <c r="AH1227" t="s">
        <v>497</v>
      </c>
      <c r="AI1227" t="s">
        <v>34</v>
      </c>
    </row>
    <row r="1228" spans="1:35" x14ac:dyDescent="0.3">
      <c r="A1228" s="1">
        <v>45309.509236111109</v>
      </c>
      <c r="B1228">
        <v>8</v>
      </c>
      <c r="C1228">
        <v>1</v>
      </c>
      <c r="D1228" t="s">
        <v>26</v>
      </c>
      <c r="E1228" t="s">
        <v>3124</v>
      </c>
      <c r="F1228" t="s">
        <v>3125</v>
      </c>
      <c r="G1228" t="s">
        <v>41</v>
      </c>
      <c r="H1228">
        <f>---0--2516</f>
        <v>2516</v>
      </c>
      <c r="I1228">
        <v>0</v>
      </c>
      <c r="J1228" t="s">
        <v>42</v>
      </c>
      <c r="K1228" t="s">
        <v>43</v>
      </c>
      <c r="L1228" t="s">
        <v>44</v>
      </c>
      <c r="M1228" t="s">
        <v>3124</v>
      </c>
      <c r="N1228" t="s">
        <v>3125</v>
      </c>
      <c r="P1228" t="s">
        <v>33</v>
      </c>
      <c r="Q1228" t="s">
        <v>34</v>
      </c>
      <c r="S1228" t="s">
        <v>33</v>
      </c>
      <c r="T1228" t="s">
        <v>34</v>
      </c>
      <c r="V1228" t="s">
        <v>33</v>
      </c>
      <c r="W1228" t="s">
        <v>34</v>
      </c>
      <c r="Y1228" t="s">
        <v>33</v>
      </c>
      <c r="Z1228" t="s">
        <v>34</v>
      </c>
      <c r="AA1228" t="s">
        <v>703</v>
      </c>
      <c r="AB1228" t="s">
        <v>36</v>
      </c>
      <c r="AC1228">
        <v>79538431</v>
      </c>
      <c r="AD1228" t="s">
        <v>108</v>
      </c>
      <c r="AE1228" t="s">
        <v>3125</v>
      </c>
      <c r="AF1228">
        <v>795990586</v>
      </c>
      <c r="AG1228">
        <v>1298501</v>
      </c>
      <c r="AH1228" t="s">
        <v>1115</v>
      </c>
      <c r="AI1228" t="s">
        <v>34</v>
      </c>
    </row>
    <row r="1229" spans="1:35" x14ac:dyDescent="0.3">
      <c r="A1229" s="1">
        <v>45309.510752314818</v>
      </c>
      <c r="B1229">
        <v>5</v>
      </c>
      <c r="C1229">
        <v>1</v>
      </c>
      <c r="D1229" t="s">
        <v>26</v>
      </c>
      <c r="E1229" t="s">
        <v>3126</v>
      </c>
      <c r="F1229" t="s">
        <v>3127</v>
      </c>
      <c r="G1229" t="s">
        <v>29</v>
      </c>
      <c r="H1229" t="s">
        <v>399</v>
      </c>
      <c r="I1229">
        <v>0</v>
      </c>
      <c r="K1229" t="s">
        <v>31</v>
      </c>
      <c r="L1229" t="s">
        <v>32</v>
      </c>
      <c r="M1229" t="s">
        <v>3126</v>
      </c>
      <c r="N1229" t="s">
        <v>3127</v>
      </c>
      <c r="P1229" t="s">
        <v>33</v>
      </c>
      <c r="Q1229" t="s">
        <v>34</v>
      </c>
      <c r="S1229" t="s">
        <v>33</v>
      </c>
      <c r="T1229" t="s">
        <v>34</v>
      </c>
      <c r="V1229" t="s">
        <v>33</v>
      </c>
      <c r="W1229" t="s">
        <v>34</v>
      </c>
      <c r="Y1229" t="s">
        <v>33</v>
      </c>
      <c r="Z1229" t="s">
        <v>34</v>
      </c>
      <c r="AA1229" t="s">
        <v>35</v>
      </c>
      <c r="AB1229" t="s">
        <v>36</v>
      </c>
      <c r="AC1229">
        <v>26514137</v>
      </c>
      <c r="AD1229" t="s">
        <v>37</v>
      </c>
      <c r="AE1229" t="s">
        <v>3127</v>
      </c>
      <c r="AF1229">
        <v>85671469</v>
      </c>
      <c r="AG1229">
        <v>1298502</v>
      </c>
      <c r="AH1229" t="s">
        <v>257</v>
      </c>
      <c r="AI1229" t="s">
        <v>34</v>
      </c>
    </row>
    <row r="1230" spans="1:35" x14ac:dyDescent="0.3">
      <c r="A1230" s="1">
        <v>45309.513668981483</v>
      </c>
      <c r="B1230">
        <v>8</v>
      </c>
      <c r="C1230">
        <v>1</v>
      </c>
      <c r="D1230" t="s">
        <v>26</v>
      </c>
      <c r="E1230" t="s">
        <v>3128</v>
      </c>
      <c r="F1230" t="s">
        <v>3129</v>
      </c>
      <c r="G1230" t="s">
        <v>73</v>
      </c>
      <c r="H1230" t="s">
        <v>889</v>
      </c>
      <c r="I1230">
        <v>0</v>
      </c>
      <c r="J1230" t="s">
        <v>890</v>
      </c>
      <c r="K1230" t="s">
        <v>31</v>
      </c>
      <c r="L1230" t="s">
        <v>44</v>
      </c>
      <c r="M1230" t="s">
        <v>3128</v>
      </c>
      <c r="N1230" t="s">
        <v>3129</v>
      </c>
      <c r="P1230" t="s">
        <v>33</v>
      </c>
      <c r="Q1230" t="s">
        <v>34</v>
      </c>
      <c r="S1230" t="s">
        <v>33</v>
      </c>
      <c r="T1230" t="s">
        <v>34</v>
      </c>
      <c r="V1230" t="s">
        <v>33</v>
      </c>
      <c r="W1230" t="s">
        <v>34</v>
      </c>
      <c r="Y1230" t="s">
        <v>33</v>
      </c>
      <c r="Z1230" t="s">
        <v>34</v>
      </c>
      <c r="AA1230" t="s">
        <v>862</v>
      </c>
      <c r="AB1230" t="s">
        <v>36</v>
      </c>
      <c r="AC1230">
        <v>26586402</v>
      </c>
      <c r="AD1230" t="s">
        <v>138</v>
      </c>
      <c r="AE1230" t="s">
        <v>3129</v>
      </c>
      <c r="AF1230">
        <v>85671469</v>
      </c>
      <c r="AG1230">
        <v>1298503</v>
      </c>
      <c r="AH1230" t="s">
        <v>1243</v>
      </c>
      <c r="AI1230" t="s">
        <v>34</v>
      </c>
    </row>
    <row r="1231" spans="1:35" x14ac:dyDescent="0.3">
      <c r="A1231" s="1">
        <v>45309.519479166665</v>
      </c>
      <c r="B1231">
        <v>5</v>
      </c>
      <c r="C1231">
        <v>1</v>
      </c>
      <c r="D1231" t="s">
        <v>26</v>
      </c>
      <c r="E1231" t="s">
        <v>764</v>
      </c>
      <c r="F1231" t="s">
        <v>765</v>
      </c>
      <c r="G1231" t="s">
        <v>41</v>
      </c>
      <c r="H1231">
        <f>---0--2945</f>
        <v>2945</v>
      </c>
      <c r="I1231">
        <v>0</v>
      </c>
      <c r="J1231" t="s">
        <v>42</v>
      </c>
      <c r="K1231" t="s">
        <v>43</v>
      </c>
      <c r="L1231" t="s">
        <v>44</v>
      </c>
      <c r="M1231" t="s">
        <v>764</v>
      </c>
      <c r="N1231" t="s">
        <v>765</v>
      </c>
      <c r="P1231" t="s">
        <v>33</v>
      </c>
      <c r="Q1231" t="s">
        <v>34</v>
      </c>
      <c r="S1231" t="s">
        <v>33</v>
      </c>
      <c r="T1231" t="s">
        <v>34</v>
      </c>
      <c r="V1231" t="s">
        <v>33</v>
      </c>
      <c r="W1231" t="s">
        <v>34</v>
      </c>
      <c r="Y1231" t="s">
        <v>33</v>
      </c>
      <c r="Z1231" t="s">
        <v>34</v>
      </c>
      <c r="AA1231" t="s">
        <v>3130</v>
      </c>
      <c r="AB1231" t="s">
        <v>36</v>
      </c>
      <c r="AC1231">
        <v>30001827</v>
      </c>
      <c r="AD1231" t="s">
        <v>652</v>
      </c>
      <c r="AE1231" t="s">
        <v>765</v>
      </c>
      <c r="AF1231">
        <v>76598102</v>
      </c>
      <c r="AG1231">
        <v>1298504</v>
      </c>
      <c r="AH1231" t="s">
        <v>38</v>
      </c>
      <c r="AI1231" t="s">
        <v>34</v>
      </c>
    </row>
    <row r="1232" spans="1:35" x14ac:dyDescent="0.3">
      <c r="A1232" s="1">
        <v>45309.523125</v>
      </c>
      <c r="B1232">
        <v>7</v>
      </c>
      <c r="C1232">
        <v>1</v>
      </c>
      <c r="D1232" t="s">
        <v>26</v>
      </c>
      <c r="E1232" t="s">
        <v>764</v>
      </c>
      <c r="F1232" t="s">
        <v>765</v>
      </c>
      <c r="G1232" t="s">
        <v>41</v>
      </c>
      <c r="H1232">
        <f>---0--9965</f>
        <v>9965</v>
      </c>
      <c r="I1232">
        <v>0</v>
      </c>
      <c r="J1232" t="s">
        <v>42</v>
      </c>
      <c r="K1232" t="s">
        <v>43</v>
      </c>
      <c r="L1232" t="s">
        <v>44</v>
      </c>
      <c r="M1232" t="s">
        <v>764</v>
      </c>
      <c r="N1232" t="s">
        <v>765</v>
      </c>
      <c r="P1232" t="s">
        <v>33</v>
      </c>
      <c r="Q1232" t="s">
        <v>34</v>
      </c>
      <c r="S1232" t="s">
        <v>33</v>
      </c>
      <c r="T1232" t="s">
        <v>34</v>
      </c>
      <c r="V1232" t="s">
        <v>33</v>
      </c>
      <c r="W1232" t="s">
        <v>34</v>
      </c>
      <c r="Y1232" t="s">
        <v>33</v>
      </c>
      <c r="Z1232" t="s">
        <v>34</v>
      </c>
      <c r="AA1232" t="s">
        <v>2560</v>
      </c>
      <c r="AB1232" t="s">
        <v>36</v>
      </c>
      <c r="AC1232">
        <v>79877402</v>
      </c>
      <c r="AD1232" t="s">
        <v>108</v>
      </c>
      <c r="AE1232" t="s">
        <v>765</v>
      </c>
      <c r="AF1232">
        <v>795990586</v>
      </c>
      <c r="AG1232">
        <v>1298505</v>
      </c>
      <c r="AH1232" t="s">
        <v>38</v>
      </c>
      <c r="AI1232" t="s">
        <v>34</v>
      </c>
    </row>
    <row r="1233" spans="1:35" x14ac:dyDescent="0.3">
      <c r="A1233" s="1">
        <v>45309.523460648146</v>
      </c>
      <c r="B1233">
        <v>5</v>
      </c>
      <c r="C1233">
        <v>1</v>
      </c>
      <c r="D1233" t="s">
        <v>26</v>
      </c>
      <c r="E1233" t="s">
        <v>3131</v>
      </c>
      <c r="F1233" t="s">
        <v>3132</v>
      </c>
      <c r="G1233" t="s">
        <v>41</v>
      </c>
      <c r="H1233">
        <f>---0--2572</f>
        <v>2572</v>
      </c>
      <c r="I1233">
        <v>0</v>
      </c>
      <c r="J1233" t="s">
        <v>42</v>
      </c>
      <c r="K1233" t="s">
        <v>43</v>
      </c>
      <c r="L1233" t="s">
        <v>44</v>
      </c>
      <c r="M1233" t="s">
        <v>3131</v>
      </c>
      <c r="N1233" t="s">
        <v>3132</v>
      </c>
      <c r="P1233" t="s">
        <v>33</v>
      </c>
      <c r="Q1233" t="s">
        <v>34</v>
      </c>
      <c r="S1233" t="s">
        <v>33</v>
      </c>
      <c r="T1233" t="s">
        <v>34</v>
      </c>
      <c r="V1233" t="s">
        <v>33</v>
      </c>
      <c r="W1233" t="s">
        <v>34</v>
      </c>
      <c r="Y1233" t="s">
        <v>33</v>
      </c>
      <c r="Z1233" t="s">
        <v>34</v>
      </c>
      <c r="AA1233" t="s">
        <v>835</v>
      </c>
      <c r="AB1233" t="s">
        <v>36</v>
      </c>
      <c r="AC1233">
        <v>79889527</v>
      </c>
      <c r="AD1233" t="s">
        <v>836</v>
      </c>
      <c r="AE1233" t="s">
        <v>3132</v>
      </c>
      <c r="AF1233">
        <v>795990586</v>
      </c>
      <c r="AG1233">
        <v>1298506</v>
      </c>
      <c r="AH1233" t="s">
        <v>38</v>
      </c>
      <c r="AI1233" t="s">
        <v>34</v>
      </c>
    </row>
    <row r="1234" spans="1:35" x14ac:dyDescent="0.3">
      <c r="A1234" s="1">
        <v>45309.523819444446</v>
      </c>
      <c r="B1234">
        <v>8</v>
      </c>
      <c r="C1234">
        <v>1</v>
      </c>
      <c r="D1234" t="s">
        <v>26</v>
      </c>
      <c r="E1234" t="s">
        <v>3133</v>
      </c>
      <c r="F1234" t="s">
        <v>3134</v>
      </c>
      <c r="G1234" t="s">
        <v>41</v>
      </c>
      <c r="H1234">
        <f>---0--9833</f>
        <v>9833</v>
      </c>
      <c r="I1234">
        <v>0</v>
      </c>
      <c r="J1234" t="s">
        <v>42</v>
      </c>
      <c r="K1234" t="s">
        <v>43</v>
      </c>
      <c r="L1234" t="s">
        <v>44</v>
      </c>
      <c r="M1234" t="s">
        <v>3133</v>
      </c>
      <c r="N1234" t="s">
        <v>3134</v>
      </c>
      <c r="P1234" t="s">
        <v>33</v>
      </c>
      <c r="Q1234" t="s">
        <v>34</v>
      </c>
      <c r="S1234" t="s">
        <v>33</v>
      </c>
      <c r="T1234" t="s">
        <v>34</v>
      </c>
      <c r="V1234" t="s">
        <v>33</v>
      </c>
      <c r="W1234" t="s">
        <v>34</v>
      </c>
      <c r="Y1234" t="s">
        <v>33</v>
      </c>
      <c r="Z1234" t="s">
        <v>34</v>
      </c>
      <c r="AA1234" t="s">
        <v>1253</v>
      </c>
      <c r="AB1234" t="s">
        <v>36</v>
      </c>
      <c r="AC1234">
        <v>15502700</v>
      </c>
      <c r="AD1234" t="s">
        <v>1021</v>
      </c>
      <c r="AE1234" t="s">
        <v>3134</v>
      </c>
      <c r="AF1234">
        <v>978632586</v>
      </c>
      <c r="AG1234">
        <v>1298507</v>
      </c>
      <c r="AH1234" t="s">
        <v>38</v>
      </c>
      <c r="AI1234" t="s">
        <v>34</v>
      </c>
    </row>
    <row r="1235" spans="1:35" x14ac:dyDescent="0.3">
      <c r="A1235" s="1">
        <v>45309.525960648149</v>
      </c>
      <c r="B1235">
        <v>8</v>
      </c>
      <c r="C1235">
        <v>1</v>
      </c>
      <c r="D1235" t="s">
        <v>26</v>
      </c>
      <c r="E1235" t="s">
        <v>3135</v>
      </c>
      <c r="F1235" t="s">
        <v>3136</v>
      </c>
      <c r="G1235" t="s">
        <v>73</v>
      </c>
      <c r="H1235" t="s">
        <v>1070</v>
      </c>
      <c r="I1235">
        <v>0</v>
      </c>
      <c r="J1235" t="s">
        <v>1071</v>
      </c>
      <c r="K1235" t="s">
        <v>31</v>
      </c>
      <c r="L1235" t="s">
        <v>44</v>
      </c>
      <c r="M1235" t="s">
        <v>3135</v>
      </c>
      <c r="N1235" t="s">
        <v>3136</v>
      </c>
      <c r="P1235" t="s">
        <v>33</v>
      </c>
      <c r="Q1235" t="s">
        <v>34</v>
      </c>
      <c r="S1235" t="s">
        <v>33</v>
      </c>
      <c r="T1235" t="s">
        <v>34</v>
      </c>
      <c r="V1235" t="s">
        <v>33</v>
      </c>
      <c r="W1235" t="s">
        <v>34</v>
      </c>
      <c r="Y1235" t="s">
        <v>33</v>
      </c>
      <c r="Z1235" t="s">
        <v>34</v>
      </c>
      <c r="AA1235" t="s">
        <v>76</v>
      </c>
      <c r="AB1235" t="s">
        <v>36</v>
      </c>
      <c r="AC1235">
        <v>584501</v>
      </c>
      <c r="AD1235" t="s">
        <v>77</v>
      </c>
      <c r="AE1235" t="s">
        <v>3136</v>
      </c>
      <c r="AF1235">
        <v>870021815</v>
      </c>
      <c r="AG1235">
        <v>1298508</v>
      </c>
      <c r="AH1235" t="s">
        <v>217</v>
      </c>
      <c r="AI1235" t="s">
        <v>34</v>
      </c>
    </row>
    <row r="1236" spans="1:35" x14ac:dyDescent="0.3">
      <c r="A1236" s="1">
        <v>45309.529699074075</v>
      </c>
      <c r="B1236">
        <v>7</v>
      </c>
      <c r="C1236">
        <v>1</v>
      </c>
      <c r="D1236" t="s">
        <v>26</v>
      </c>
      <c r="E1236" t="s">
        <v>3137</v>
      </c>
      <c r="F1236" t="s">
        <v>3138</v>
      </c>
      <c r="G1236" t="s">
        <v>41</v>
      </c>
      <c r="H1236">
        <f>---0--5550</f>
        <v>5550</v>
      </c>
      <c r="I1236">
        <v>0</v>
      </c>
      <c r="J1236" t="s">
        <v>42</v>
      </c>
      <c r="K1236" t="s">
        <v>43</v>
      </c>
      <c r="L1236" t="s">
        <v>44</v>
      </c>
      <c r="M1236" t="s">
        <v>3137</v>
      </c>
      <c r="N1236" t="s">
        <v>3138</v>
      </c>
      <c r="P1236" t="s">
        <v>33</v>
      </c>
      <c r="Q1236" t="s">
        <v>34</v>
      </c>
      <c r="S1236" t="s">
        <v>33</v>
      </c>
      <c r="T1236" t="s">
        <v>34</v>
      </c>
      <c r="V1236" t="s">
        <v>33</v>
      </c>
      <c r="W1236" t="s">
        <v>34</v>
      </c>
      <c r="Y1236" t="s">
        <v>33</v>
      </c>
      <c r="Z1236" t="s">
        <v>34</v>
      </c>
      <c r="AA1236" t="s">
        <v>666</v>
      </c>
      <c r="AB1236" t="s">
        <v>36</v>
      </c>
      <c r="AC1236">
        <v>26974463</v>
      </c>
      <c r="AD1236" t="s">
        <v>138</v>
      </c>
      <c r="AE1236" t="s">
        <v>3138</v>
      </c>
      <c r="AF1236">
        <v>85671469</v>
      </c>
      <c r="AG1236">
        <v>1298509</v>
      </c>
      <c r="AH1236" t="s">
        <v>915</v>
      </c>
      <c r="AI1236" t="s">
        <v>34</v>
      </c>
    </row>
    <row r="1237" spans="1:35" x14ac:dyDescent="0.3">
      <c r="A1237" s="1">
        <v>45309.531944444447</v>
      </c>
      <c r="B1237">
        <v>5</v>
      </c>
      <c r="C1237">
        <v>1</v>
      </c>
      <c r="D1237" t="s">
        <v>26</v>
      </c>
      <c r="E1237" t="s">
        <v>3139</v>
      </c>
      <c r="F1237" t="s">
        <v>3140</v>
      </c>
      <c r="G1237" t="s">
        <v>50</v>
      </c>
      <c r="H1237" t="s">
        <v>1542</v>
      </c>
      <c r="I1237">
        <v>0</v>
      </c>
      <c r="K1237" t="s">
        <v>31</v>
      </c>
      <c r="L1237" t="s">
        <v>32</v>
      </c>
      <c r="M1237" t="s">
        <v>3139</v>
      </c>
      <c r="N1237" t="s">
        <v>3140</v>
      </c>
      <c r="P1237" t="s">
        <v>33</v>
      </c>
      <c r="Q1237" t="s">
        <v>34</v>
      </c>
      <c r="S1237" t="s">
        <v>33</v>
      </c>
      <c r="T1237" t="s">
        <v>34</v>
      </c>
      <c r="V1237" t="s">
        <v>33</v>
      </c>
      <c r="W1237" t="s">
        <v>34</v>
      </c>
      <c r="Y1237" t="s">
        <v>33</v>
      </c>
      <c r="Z1237" t="s">
        <v>34</v>
      </c>
      <c r="AA1237" t="s">
        <v>35</v>
      </c>
      <c r="AB1237" t="s">
        <v>36</v>
      </c>
      <c r="AC1237">
        <v>27030567</v>
      </c>
      <c r="AD1237" t="s">
        <v>37</v>
      </c>
      <c r="AE1237" t="s">
        <v>3140</v>
      </c>
      <c r="AF1237">
        <v>85671469</v>
      </c>
      <c r="AG1237">
        <v>1298510</v>
      </c>
      <c r="AH1237" t="s">
        <v>420</v>
      </c>
      <c r="AI1237" t="s">
        <v>34</v>
      </c>
    </row>
    <row r="1238" spans="1:35" x14ac:dyDescent="0.3">
      <c r="A1238" s="1">
        <v>45309.533020833333</v>
      </c>
      <c r="B1238">
        <v>4</v>
      </c>
      <c r="C1238">
        <v>2</v>
      </c>
      <c r="D1238" t="s">
        <v>26</v>
      </c>
      <c r="E1238" t="s">
        <v>3141</v>
      </c>
      <c r="F1238" t="s">
        <v>3142</v>
      </c>
      <c r="G1238" t="s">
        <v>41</v>
      </c>
      <c r="H1238">
        <f>---0--8076</f>
        <v>8076</v>
      </c>
      <c r="I1238">
        <v>0</v>
      </c>
      <c r="J1238" t="s">
        <v>42</v>
      </c>
      <c r="K1238" t="s">
        <v>43</v>
      </c>
      <c r="L1238" t="s">
        <v>202</v>
      </c>
      <c r="M1238" t="s">
        <v>3141</v>
      </c>
      <c r="N1238" t="s">
        <v>3142</v>
      </c>
      <c r="P1238" t="s">
        <v>33</v>
      </c>
      <c r="Q1238" t="s">
        <v>34</v>
      </c>
      <c r="S1238" t="s">
        <v>33</v>
      </c>
      <c r="T1238" t="s">
        <v>34</v>
      </c>
      <c r="V1238" t="s">
        <v>33</v>
      </c>
      <c r="W1238" t="s">
        <v>34</v>
      </c>
      <c r="Y1238" t="s">
        <v>33</v>
      </c>
      <c r="Z1238" t="s">
        <v>34</v>
      </c>
      <c r="AB1238" t="s">
        <v>36</v>
      </c>
      <c r="AE1238" t="s">
        <v>34</v>
      </c>
      <c r="AG1238">
        <v>1298511</v>
      </c>
      <c r="AH1238" t="s">
        <v>243</v>
      </c>
      <c r="AI1238" t="s">
        <v>3142</v>
      </c>
    </row>
    <row r="1239" spans="1:35" x14ac:dyDescent="0.3">
      <c r="A1239" s="1">
        <v>45309.534062500003</v>
      </c>
      <c r="B1239">
        <v>8</v>
      </c>
      <c r="C1239">
        <v>1</v>
      </c>
      <c r="D1239" t="s">
        <v>26</v>
      </c>
      <c r="E1239" t="s">
        <v>3143</v>
      </c>
      <c r="F1239" t="s">
        <v>3144</v>
      </c>
      <c r="G1239" t="s">
        <v>41</v>
      </c>
      <c r="H1239">
        <f>---0--9217</f>
        <v>9217</v>
      </c>
      <c r="I1239">
        <v>0</v>
      </c>
      <c r="J1239" t="s">
        <v>42</v>
      </c>
      <c r="K1239" t="s">
        <v>43</v>
      </c>
      <c r="L1239" t="s">
        <v>44</v>
      </c>
      <c r="M1239" t="s">
        <v>3143</v>
      </c>
      <c r="N1239" t="s">
        <v>3144</v>
      </c>
      <c r="P1239" t="s">
        <v>33</v>
      </c>
      <c r="Q1239" t="s">
        <v>34</v>
      </c>
      <c r="S1239" t="s">
        <v>33</v>
      </c>
      <c r="T1239" t="s">
        <v>34</v>
      </c>
      <c r="V1239" t="s">
        <v>33</v>
      </c>
      <c r="W1239" t="s">
        <v>34</v>
      </c>
      <c r="Y1239" t="s">
        <v>33</v>
      </c>
      <c r="Z1239" t="s">
        <v>34</v>
      </c>
      <c r="AA1239" t="s">
        <v>948</v>
      </c>
      <c r="AB1239" t="s">
        <v>36</v>
      </c>
      <c r="AC1239">
        <v>27074733</v>
      </c>
      <c r="AD1239" t="s">
        <v>949</v>
      </c>
      <c r="AE1239" t="s">
        <v>3144</v>
      </c>
      <c r="AF1239">
        <v>85671469</v>
      </c>
      <c r="AG1239">
        <v>1298512</v>
      </c>
      <c r="AH1239" t="s">
        <v>3145</v>
      </c>
      <c r="AI1239" t="s">
        <v>34</v>
      </c>
    </row>
    <row r="1240" spans="1:35" x14ac:dyDescent="0.3">
      <c r="A1240" s="1">
        <v>45309.534872685188</v>
      </c>
      <c r="B1240">
        <v>3</v>
      </c>
      <c r="C1240">
        <v>2</v>
      </c>
      <c r="D1240" t="s">
        <v>26</v>
      </c>
      <c r="E1240" t="s">
        <v>3146</v>
      </c>
      <c r="F1240" t="s">
        <v>3147</v>
      </c>
      <c r="G1240" t="s">
        <v>41</v>
      </c>
      <c r="H1240">
        <f>---0--6253</f>
        <v>6253</v>
      </c>
      <c r="I1240">
        <v>0</v>
      </c>
      <c r="J1240" t="s">
        <v>42</v>
      </c>
      <c r="K1240" t="s">
        <v>43</v>
      </c>
      <c r="L1240" t="s">
        <v>44</v>
      </c>
      <c r="M1240" t="s">
        <v>3146</v>
      </c>
      <c r="N1240" t="s">
        <v>3147</v>
      </c>
      <c r="P1240" t="s">
        <v>33</v>
      </c>
      <c r="Q1240" t="s">
        <v>34</v>
      </c>
      <c r="S1240" t="s">
        <v>33</v>
      </c>
      <c r="T1240" t="s">
        <v>34</v>
      </c>
      <c r="V1240" t="s">
        <v>33</v>
      </c>
      <c r="W1240" t="s">
        <v>34</v>
      </c>
      <c r="Y1240" t="s">
        <v>33</v>
      </c>
      <c r="Z1240" t="s">
        <v>34</v>
      </c>
      <c r="AA1240" t="s">
        <v>3148</v>
      </c>
      <c r="AB1240" t="s">
        <v>36</v>
      </c>
      <c r="AC1240">
        <v>70163565</v>
      </c>
      <c r="AD1240" t="s">
        <v>108</v>
      </c>
      <c r="AE1240" t="s">
        <v>3147</v>
      </c>
      <c r="AF1240">
        <v>795990586</v>
      </c>
      <c r="AG1240">
        <v>1298513</v>
      </c>
      <c r="AH1240" t="s">
        <v>1930</v>
      </c>
      <c r="AI1240" t="s">
        <v>34</v>
      </c>
    </row>
    <row r="1241" spans="1:35" x14ac:dyDescent="0.3">
      <c r="A1241" s="1">
        <v>45309.534988425927</v>
      </c>
      <c r="B1241">
        <v>5</v>
      </c>
      <c r="C1241">
        <v>1</v>
      </c>
      <c r="D1241" t="s">
        <v>26</v>
      </c>
      <c r="E1241" t="s">
        <v>3149</v>
      </c>
      <c r="F1241" t="s">
        <v>3150</v>
      </c>
      <c r="G1241" t="s">
        <v>41</v>
      </c>
      <c r="H1241">
        <f>---0--3538</f>
        <v>3538</v>
      </c>
      <c r="I1241">
        <v>0</v>
      </c>
      <c r="J1241" t="s">
        <v>42</v>
      </c>
      <c r="K1241" t="s">
        <v>43</v>
      </c>
      <c r="L1241" t="s">
        <v>44</v>
      </c>
      <c r="M1241" t="s">
        <v>3149</v>
      </c>
      <c r="N1241" t="s">
        <v>3150</v>
      </c>
      <c r="P1241" t="s">
        <v>33</v>
      </c>
      <c r="Q1241" t="s">
        <v>34</v>
      </c>
      <c r="S1241" t="s">
        <v>33</v>
      </c>
      <c r="T1241" t="s">
        <v>34</v>
      </c>
      <c r="V1241" t="s">
        <v>33</v>
      </c>
      <c r="W1241" t="s">
        <v>34</v>
      </c>
      <c r="Y1241" t="s">
        <v>33</v>
      </c>
      <c r="Z1241" t="s">
        <v>34</v>
      </c>
      <c r="AA1241" t="s">
        <v>707</v>
      </c>
      <c r="AB1241" t="s">
        <v>36</v>
      </c>
      <c r="AC1241">
        <v>30023046</v>
      </c>
      <c r="AD1241" t="s">
        <v>652</v>
      </c>
      <c r="AE1241" t="s">
        <v>3150</v>
      </c>
      <c r="AF1241">
        <v>76598102</v>
      </c>
      <c r="AG1241">
        <v>1298514</v>
      </c>
      <c r="AH1241" t="s">
        <v>38</v>
      </c>
      <c r="AI1241" t="s">
        <v>34</v>
      </c>
    </row>
    <row r="1242" spans="1:35" x14ac:dyDescent="0.3">
      <c r="A1242" s="1">
        <v>45309.535763888889</v>
      </c>
      <c r="B1242">
        <v>6</v>
      </c>
      <c r="C1242">
        <v>1</v>
      </c>
      <c r="D1242" t="s">
        <v>26</v>
      </c>
      <c r="E1242" t="s">
        <v>3151</v>
      </c>
      <c r="F1242" t="s">
        <v>3152</v>
      </c>
      <c r="G1242" t="s">
        <v>131</v>
      </c>
      <c r="H1242" t="s">
        <v>997</v>
      </c>
      <c r="I1242">
        <v>0</v>
      </c>
      <c r="K1242" t="s">
        <v>31</v>
      </c>
      <c r="L1242" t="s">
        <v>32</v>
      </c>
      <c r="M1242" t="s">
        <v>3151</v>
      </c>
      <c r="N1242" t="s">
        <v>3152</v>
      </c>
      <c r="P1242" t="s">
        <v>33</v>
      </c>
      <c r="Q1242" t="s">
        <v>34</v>
      </c>
      <c r="S1242" t="s">
        <v>33</v>
      </c>
      <c r="T1242" t="s">
        <v>34</v>
      </c>
      <c r="V1242" t="s">
        <v>33</v>
      </c>
      <c r="W1242" t="s">
        <v>34</v>
      </c>
      <c r="Y1242" t="s">
        <v>33</v>
      </c>
      <c r="Z1242" t="s">
        <v>34</v>
      </c>
      <c r="AA1242" t="s">
        <v>35</v>
      </c>
      <c r="AB1242" t="s">
        <v>36</v>
      </c>
      <c r="AC1242">
        <v>27123062</v>
      </c>
      <c r="AD1242" t="s">
        <v>37</v>
      </c>
      <c r="AE1242" t="s">
        <v>3152</v>
      </c>
      <c r="AF1242">
        <v>85671469</v>
      </c>
      <c r="AG1242">
        <v>1298515</v>
      </c>
      <c r="AH1242" t="s">
        <v>744</v>
      </c>
      <c r="AI1242" t="s">
        <v>34</v>
      </c>
    </row>
    <row r="1243" spans="1:35" x14ac:dyDescent="0.3">
      <c r="A1243" s="1">
        <v>45309.536064814813</v>
      </c>
      <c r="B1243">
        <v>7</v>
      </c>
      <c r="C1243">
        <v>1</v>
      </c>
      <c r="D1243" t="s">
        <v>26</v>
      </c>
      <c r="E1243" t="s">
        <v>3153</v>
      </c>
      <c r="F1243" t="s">
        <v>3154</v>
      </c>
      <c r="G1243" t="s">
        <v>41</v>
      </c>
      <c r="H1243">
        <f>---0--1757</f>
        <v>1757</v>
      </c>
      <c r="I1243">
        <v>0</v>
      </c>
      <c r="J1243" t="s">
        <v>42</v>
      </c>
      <c r="K1243" t="s">
        <v>43</v>
      </c>
      <c r="L1243" t="s">
        <v>44</v>
      </c>
      <c r="M1243" t="s">
        <v>3153</v>
      </c>
      <c r="N1243" t="s">
        <v>3154</v>
      </c>
      <c r="P1243" t="s">
        <v>33</v>
      </c>
      <c r="Q1243" t="s">
        <v>34</v>
      </c>
      <c r="S1243" t="s">
        <v>33</v>
      </c>
      <c r="T1243" t="s">
        <v>34</v>
      </c>
      <c r="V1243" t="s">
        <v>33</v>
      </c>
      <c r="W1243" t="s">
        <v>34</v>
      </c>
      <c r="Y1243" t="s">
        <v>33</v>
      </c>
      <c r="Z1243" t="s">
        <v>34</v>
      </c>
      <c r="AA1243" t="s">
        <v>651</v>
      </c>
      <c r="AB1243" t="s">
        <v>36</v>
      </c>
      <c r="AC1243">
        <v>30033322</v>
      </c>
      <c r="AD1243" t="s">
        <v>652</v>
      </c>
      <c r="AE1243" t="s">
        <v>3154</v>
      </c>
      <c r="AF1243">
        <v>76598102</v>
      </c>
      <c r="AG1243">
        <v>1298516</v>
      </c>
      <c r="AH1243" t="s">
        <v>2251</v>
      </c>
      <c r="AI1243" t="s">
        <v>34</v>
      </c>
    </row>
    <row r="1244" spans="1:35" x14ac:dyDescent="0.3">
      <c r="A1244" s="1">
        <v>45309.536076388889</v>
      </c>
      <c r="B1244">
        <v>2</v>
      </c>
      <c r="C1244">
        <v>2</v>
      </c>
      <c r="D1244" t="s">
        <v>26</v>
      </c>
      <c r="E1244" t="s">
        <v>434</v>
      </c>
      <c r="F1244" t="s">
        <v>435</v>
      </c>
      <c r="G1244" t="s">
        <v>41</v>
      </c>
      <c r="H1244">
        <f>---0--2598</f>
        <v>2598</v>
      </c>
      <c r="I1244">
        <v>0</v>
      </c>
      <c r="J1244" t="s">
        <v>42</v>
      </c>
      <c r="K1244" t="s">
        <v>43</v>
      </c>
      <c r="L1244" t="s">
        <v>44</v>
      </c>
      <c r="M1244" t="s">
        <v>434</v>
      </c>
      <c r="N1244" t="s">
        <v>435</v>
      </c>
      <c r="P1244" t="s">
        <v>33</v>
      </c>
      <c r="Q1244" t="s">
        <v>34</v>
      </c>
      <c r="S1244" t="s">
        <v>33</v>
      </c>
      <c r="T1244" t="s">
        <v>34</v>
      </c>
      <c r="V1244" t="s">
        <v>33</v>
      </c>
      <c r="W1244" t="s">
        <v>34</v>
      </c>
      <c r="Y1244" t="s">
        <v>33</v>
      </c>
      <c r="Z1244" t="s">
        <v>34</v>
      </c>
      <c r="AA1244" t="s">
        <v>3155</v>
      </c>
      <c r="AB1244" t="s">
        <v>36</v>
      </c>
      <c r="AC1244">
        <v>27126510</v>
      </c>
      <c r="AD1244" t="s">
        <v>3156</v>
      </c>
      <c r="AE1244" t="s">
        <v>435</v>
      </c>
      <c r="AF1244">
        <v>85671469</v>
      </c>
      <c r="AG1244">
        <v>1298517</v>
      </c>
      <c r="AH1244" t="s">
        <v>603</v>
      </c>
      <c r="AI1244" t="s">
        <v>34</v>
      </c>
    </row>
    <row r="1245" spans="1:35" x14ac:dyDescent="0.3">
      <c r="A1245" s="1">
        <v>45309.536747685182</v>
      </c>
      <c r="B1245">
        <v>5</v>
      </c>
      <c r="C1245">
        <v>1</v>
      </c>
      <c r="D1245" t="s">
        <v>26</v>
      </c>
      <c r="E1245" t="s">
        <v>2235</v>
      </c>
      <c r="F1245" t="s">
        <v>2236</v>
      </c>
      <c r="G1245" t="s">
        <v>131</v>
      </c>
      <c r="H1245" t="s">
        <v>157</v>
      </c>
      <c r="I1245">
        <v>0</v>
      </c>
      <c r="K1245" t="s">
        <v>31</v>
      </c>
      <c r="L1245" t="s">
        <v>32</v>
      </c>
      <c r="M1245" t="s">
        <v>2235</v>
      </c>
      <c r="N1245" t="s">
        <v>2236</v>
      </c>
      <c r="P1245" t="s">
        <v>33</v>
      </c>
      <c r="Q1245" t="s">
        <v>34</v>
      </c>
      <c r="S1245" t="s">
        <v>33</v>
      </c>
      <c r="T1245" t="s">
        <v>34</v>
      </c>
      <c r="V1245" t="s">
        <v>33</v>
      </c>
      <c r="W1245" t="s">
        <v>34</v>
      </c>
      <c r="Y1245" t="s">
        <v>33</v>
      </c>
      <c r="Z1245" t="s">
        <v>34</v>
      </c>
      <c r="AA1245" t="s">
        <v>35</v>
      </c>
      <c r="AB1245" t="s">
        <v>36</v>
      </c>
      <c r="AC1245">
        <v>27134800</v>
      </c>
      <c r="AD1245" t="s">
        <v>37</v>
      </c>
      <c r="AE1245" t="s">
        <v>2236</v>
      </c>
      <c r="AF1245">
        <v>85671469</v>
      </c>
      <c r="AG1245">
        <v>1298518</v>
      </c>
      <c r="AH1245" t="s">
        <v>38</v>
      </c>
      <c r="AI1245" t="s">
        <v>34</v>
      </c>
    </row>
    <row r="1246" spans="1:35" x14ac:dyDescent="0.3">
      <c r="A1246" s="1">
        <v>45309.538599537038</v>
      </c>
      <c r="B1246">
        <v>6</v>
      </c>
      <c r="C1246">
        <v>1</v>
      </c>
      <c r="D1246" t="s">
        <v>26</v>
      </c>
      <c r="E1246" t="s">
        <v>3157</v>
      </c>
      <c r="F1246" t="s">
        <v>3158</v>
      </c>
      <c r="G1246" t="s">
        <v>73</v>
      </c>
      <c r="H1246" t="s">
        <v>938</v>
      </c>
      <c r="I1246">
        <v>0</v>
      </c>
      <c r="J1246" t="s">
        <v>939</v>
      </c>
      <c r="K1246" t="s">
        <v>31</v>
      </c>
      <c r="L1246" t="s">
        <v>44</v>
      </c>
      <c r="M1246" t="s">
        <v>3157</v>
      </c>
      <c r="N1246" t="s">
        <v>3158</v>
      </c>
      <c r="P1246" t="s">
        <v>33</v>
      </c>
      <c r="Q1246" t="s">
        <v>34</v>
      </c>
      <c r="S1246" t="s">
        <v>33</v>
      </c>
      <c r="T1246" t="s">
        <v>34</v>
      </c>
      <c r="V1246" t="s">
        <v>33</v>
      </c>
      <c r="W1246" t="s">
        <v>34</v>
      </c>
      <c r="Y1246" t="s">
        <v>33</v>
      </c>
      <c r="Z1246" t="s">
        <v>34</v>
      </c>
      <c r="AA1246" t="s">
        <v>137</v>
      </c>
      <c r="AB1246" t="s">
        <v>36</v>
      </c>
      <c r="AC1246">
        <v>27184296</v>
      </c>
      <c r="AD1246" t="s">
        <v>138</v>
      </c>
      <c r="AE1246" t="s">
        <v>3158</v>
      </c>
      <c r="AF1246">
        <v>85671469</v>
      </c>
      <c r="AG1246">
        <v>1298519</v>
      </c>
      <c r="AH1246" t="s">
        <v>2320</v>
      </c>
      <c r="AI1246" t="s">
        <v>34</v>
      </c>
    </row>
    <row r="1247" spans="1:35" x14ac:dyDescent="0.3">
      <c r="A1247" s="1">
        <v>45309.538645833331</v>
      </c>
      <c r="B1247">
        <v>8</v>
      </c>
      <c r="C1247">
        <v>1</v>
      </c>
      <c r="D1247" t="s">
        <v>26</v>
      </c>
      <c r="E1247" t="s">
        <v>3159</v>
      </c>
      <c r="F1247" t="s">
        <v>3160</v>
      </c>
      <c r="G1247" t="s">
        <v>41</v>
      </c>
      <c r="H1247">
        <f>---0--8164</f>
        <v>8164</v>
      </c>
      <c r="I1247">
        <v>0</v>
      </c>
      <c r="J1247" t="s">
        <v>42</v>
      </c>
      <c r="K1247" t="s">
        <v>43</v>
      </c>
      <c r="L1247" t="s">
        <v>44</v>
      </c>
      <c r="M1247" t="s">
        <v>3159</v>
      </c>
      <c r="N1247" t="s">
        <v>3160</v>
      </c>
      <c r="P1247" t="s">
        <v>33</v>
      </c>
      <c r="Q1247" t="s">
        <v>34</v>
      </c>
      <c r="S1247" t="s">
        <v>33</v>
      </c>
      <c r="T1247" t="s">
        <v>34</v>
      </c>
      <c r="V1247" t="s">
        <v>33</v>
      </c>
      <c r="W1247" t="s">
        <v>34</v>
      </c>
      <c r="Y1247" t="s">
        <v>33</v>
      </c>
      <c r="Z1247" t="s">
        <v>34</v>
      </c>
      <c r="AA1247" t="s">
        <v>500</v>
      </c>
      <c r="AB1247" t="s">
        <v>36</v>
      </c>
      <c r="AC1247">
        <v>351923</v>
      </c>
      <c r="AD1247" t="s">
        <v>501</v>
      </c>
      <c r="AE1247" t="s">
        <v>3160</v>
      </c>
      <c r="AF1247">
        <v>870021815</v>
      </c>
      <c r="AG1247">
        <v>1298520</v>
      </c>
      <c r="AH1247" t="s">
        <v>38</v>
      </c>
      <c r="AI1247" t="s">
        <v>34</v>
      </c>
    </row>
    <row r="1248" spans="1:35" x14ac:dyDescent="0.3">
      <c r="A1248" s="1">
        <v>45309.539490740739</v>
      </c>
      <c r="B1248">
        <v>7</v>
      </c>
      <c r="C1248">
        <v>1</v>
      </c>
      <c r="D1248" t="s">
        <v>26</v>
      </c>
      <c r="E1248" t="s">
        <v>3161</v>
      </c>
      <c r="F1248" t="s">
        <v>3162</v>
      </c>
      <c r="G1248" t="s">
        <v>41</v>
      </c>
      <c r="H1248">
        <f>---0--3981</f>
        <v>3981</v>
      </c>
      <c r="I1248">
        <v>0</v>
      </c>
      <c r="J1248" t="s">
        <v>42</v>
      </c>
      <c r="K1248" t="s">
        <v>43</v>
      </c>
      <c r="L1248" t="s">
        <v>44</v>
      </c>
      <c r="M1248" t="s">
        <v>3161</v>
      </c>
      <c r="N1248" t="s">
        <v>3162</v>
      </c>
      <c r="P1248" t="s">
        <v>33</v>
      </c>
      <c r="Q1248" t="s">
        <v>34</v>
      </c>
      <c r="S1248" t="s">
        <v>33</v>
      </c>
      <c r="T1248" t="s">
        <v>34</v>
      </c>
      <c r="V1248" t="s">
        <v>33</v>
      </c>
      <c r="W1248" t="s">
        <v>34</v>
      </c>
      <c r="Y1248" t="s">
        <v>33</v>
      </c>
      <c r="Z1248" t="s">
        <v>34</v>
      </c>
      <c r="AA1248" t="s">
        <v>845</v>
      </c>
      <c r="AB1248" t="s">
        <v>36</v>
      </c>
      <c r="AC1248">
        <v>70253789</v>
      </c>
      <c r="AD1248" t="s">
        <v>46</v>
      </c>
      <c r="AE1248" t="s">
        <v>3162</v>
      </c>
      <c r="AF1248">
        <v>795990586</v>
      </c>
      <c r="AG1248">
        <v>1298521</v>
      </c>
      <c r="AH1248" t="s">
        <v>38</v>
      </c>
      <c r="AI1248" t="s">
        <v>34</v>
      </c>
    </row>
    <row r="1249" spans="1:35" x14ac:dyDescent="0.3">
      <c r="A1249" s="1">
        <v>45309.540763888886</v>
      </c>
      <c r="B1249">
        <v>3</v>
      </c>
      <c r="C1249">
        <v>2</v>
      </c>
      <c r="D1249" t="s">
        <v>26</v>
      </c>
      <c r="E1249" t="s">
        <v>3163</v>
      </c>
      <c r="F1249" t="s">
        <v>3164</v>
      </c>
      <c r="G1249" t="s">
        <v>41</v>
      </c>
      <c r="H1249">
        <f>---0--1730</f>
        <v>1730</v>
      </c>
      <c r="I1249">
        <v>0</v>
      </c>
      <c r="J1249" t="s">
        <v>42</v>
      </c>
      <c r="K1249" t="s">
        <v>43</v>
      </c>
      <c r="L1249" t="s">
        <v>44</v>
      </c>
      <c r="M1249" t="s">
        <v>3163</v>
      </c>
      <c r="N1249" t="s">
        <v>3164</v>
      </c>
      <c r="P1249" t="s">
        <v>33</v>
      </c>
      <c r="Q1249" t="s">
        <v>34</v>
      </c>
      <c r="S1249" t="s">
        <v>33</v>
      </c>
      <c r="T1249" t="s">
        <v>34</v>
      </c>
      <c r="V1249" t="s">
        <v>33</v>
      </c>
      <c r="W1249" t="s">
        <v>34</v>
      </c>
      <c r="Y1249" t="s">
        <v>33</v>
      </c>
      <c r="Z1249" t="s">
        <v>34</v>
      </c>
      <c r="AA1249" t="s">
        <v>1982</v>
      </c>
      <c r="AB1249" t="s">
        <v>36</v>
      </c>
      <c r="AC1249">
        <v>70284541</v>
      </c>
      <c r="AD1249" t="s">
        <v>108</v>
      </c>
      <c r="AE1249" t="s">
        <v>3164</v>
      </c>
      <c r="AF1249">
        <v>795990586</v>
      </c>
      <c r="AG1249">
        <v>1298522</v>
      </c>
      <c r="AH1249" t="s">
        <v>603</v>
      </c>
      <c r="AI1249" t="s">
        <v>34</v>
      </c>
    </row>
    <row r="1250" spans="1:35" x14ac:dyDescent="0.3">
      <c r="A1250" s="1">
        <v>45309.541770833333</v>
      </c>
      <c r="B1250">
        <v>6</v>
      </c>
      <c r="C1250">
        <v>1</v>
      </c>
      <c r="D1250" t="s">
        <v>26</v>
      </c>
      <c r="E1250" t="s">
        <v>3165</v>
      </c>
      <c r="F1250" t="s">
        <v>3166</v>
      </c>
      <c r="G1250" t="s">
        <v>90</v>
      </c>
      <c r="H1250" t="s">
        <v>831</v>
      </c>
      <c r="I1250">
        <v>0</v>
      </c>
      <c r="K1250" t="s">
        <v>31</v>
      </c>
      <c r="L1250" t="s">
        <v>32</v>
      </c>
      <c r="M1250" t="s">
        <v>3165</v>
      </c>
      <c r="N1250" t="s">
        <v>3166</v>
      </c>
      <c r="P1250" t="s">
        <v>33</v>
      </c>
      <c r="Q1250" t="s">
        <v>34</v>
      </c>
      <c r="S1250" t="s">
        <v>33</v>
      </c>
      <c r="T1250" t="s">
        <v>34</v>
      </c>
      <c r="V1250" t="s">
        <v>33</v>
      </c>
      <c r="W1250" t="s">
        <v>34</v>
      </c>
      <c r="Y1250" t="s">
        <v>33</v>
      </c>
      <c r="Z1250" t="s">
        <v>34</v>
      </c>
      <c r="AA1250" t="s">
        <v>92</v>
      </c>
      <c r="AB1250" t="s">
        <v>36</v>
      </c>
      <c r="AC1250">
        <v>53542431</v>
      </c>
      <c r="AD1250" t="s">
        <v>93</v>
      </c>
      <c r="AE1250" t="s">
        <v>3166</v>
      </c>
      <c r="AF1250">
        <v>9978044714</v>
      </c>
      <c r="AG1250">
        <v>1298523</v>
      </c>
      <c r="AH1250" t="s">
        <v>648</v>
      </c>
      <c r="AI1250" t="s">
        <v>34</v>
      </c>
    </row>
    <row r="1251" spans="1:35" x14ac:dyDescent="0.3">
      <c r="A1251" s="1">
        <v>45309.542071759257</v>
      </c>
      <c r="B1251">
        <v>2</v>
      </c>
      <c r="C1251">
        <v>2</v>
      </c>
      <c r="D1251" t="s">
        <v>26</v>
      </c>
      <c r="E1251" t="s">
        <v>3167</v>
      </c>
      <c r="F1251" t="s">
        <v>3168</v>
      </c>
      <c r="G1251" t="s">
        <v>41</v>
      </c>
      <c r="H1251">
        <f>---0--6595</f>
        <v>6595</v>
      </c>
      <c r="I1251">
        <v>0</v>
      </c>
      <c r="J1251" t="s">
        <v>42</v>
      </c>
      <c r="K1251" t="s">
        <v>43</v>
      </c>
      <c r="L1251" t="s">
        <v>44</v>
      </c>
      <c r="M1251" t="s">
        <v>3167</v>
      </c>
      <c r="N1251" t="s">
        <v>3168</v>
      </c>
      <c r="P1251" t="s">
        <v>33</v>
      </c>
      <c r="Q1251" t="s">
        <v>34</v>
      </c>
      <c r="S1251" t="s">
        <v>33</v>
      </c>
      <c r="T1251" t="s">
        <v>34</v>
      </c>
      <c r="V1251" t="s">
        <v>33</v>
      </c>
      <c r="W1251" t="s">
        <v>34</v>
      </c>
      <c r="Y1251" t="s">
        <v>33</v>
      </c>
      <c r="Z1251" t="s">
        <v>34</v>
      </c>
      <c r="AA1251" t="s">
        <v>70</v>
      </c>
      <c r="AB1251" t="s">
        <v>36</v>
      </c>
      <c r="AC1251">
        <v>70307658</v>
      </c>
      <c r="AD1251" t="s">
        <v>58</v>
      </c>
      <c r="AE1251" t="s">
        <v>3168</v>
      </c>
      <c r="AF1251">
        <v>795990586</v>
      </c>
      <c r="AG1251">
        <v>1298524</v>
      </c>
      <c r="AH1251" t="s">
        <v>38</v>
      </c>
      <c r="AI1251" t="s">
        <v>34</v>
      </c>
    </row>
    <row r="1252" spans="1:35" x14ac:dyDescent="0.3">
      <c r="A1252" s="1">
        <v>45309.542233796295</v>
      </c>
      <c r="B1252">
        <v>5</v>
      </c>
      <c r="C1252">
        <v>1</v>
      </c>
      <c r="D1252" t="s">
        <v>26</v>
      </c>
      <c r="E1252" t="s">
        <v>3169</v>
      </c>
      <c r="F1252" t="s">
        <v>3170</v>
      </c>
      <c r="G1252" t="s">
        <v>41</v>
      </c>
      <c r="H1252">
        <f>---0--2565</f>
        <v>2565</v>
      </c>
      <c r="I1252">
        <v>0</v>
      </c>
      <c r="J1252" t="s">
        <v>42</v>
      </c>
      <c r="K1252" t="s">
        <v>43</v>
      </c>
      <c r="L1252" t="s">
        <v>44</v>
      </c>
      <c r="M1252" t="s">
        <v>3169</v>
      </c>
      <c r="N1252" t="s">
        <v>3170</v>
      </c>
      <c r="P1252" t="s">
        <v>33</v>
      </c>
      <c r="Q1252" t="s">
        <v>34</v>
      </c>
      <c r="S1252" t="s">
        <v>33</v>
      </c>
      <c r="T1252" t="s">
        <v>34</v>
      </c>
      <c r="V1252" t="s">
        <v>33</v>
      </c>
      <c r="W1252" t="s">
        <v>34</v>
      </c>
      <c r="Y1252" t="s">
        <v>33</v>
      </c>
      <c r="Z1252" t="s">
        <v>34</v>
      </c>
      <c r="AA1252" t="s">
        <v>107</v>
      </c>
      <c r="AB1252" t="s">
        <v>36</v>
      </c>
      <c r="AC1252">
        <v>70311093</v>
      </c>
      <c r="AD1252" t="s">
        <v>108</v>
      </c>
      <c r="AE1252" t="s">
        <v>3170</v>
      </c>
      <c r="AF1252">
        <v>795990586</v>
      </c>
      <c r="AG1252">
        <v>1298525</v>
      </c>
      <c r="AH1252" t="s">
        <v>3171</v>
      </c>
      <c r="AI1252" t="s">
        <v>34</v>
      </c>
    </row>
    <row r="1253" spans="1:35" x14ac:dyDescent="0.3">
      <c r="A1253" s="1">
        <v>45309.542951388888</v>
      </c>
      <c r="B1253">
        <v>8</v>
      </c>
      <c r="C1253">
        <v>1</v>
      </c>
      <c r="D1253" t="s">
        <v>26</v>
      </c>
      <c r="E1253" t="s">
        <v>3172</v>
      </c>
      <c r="F1253" t="s">
        <v>3173</v>
      </c>
      <c r="G1253" t="s">
        <v>41</v>
      </c>
      <c r="H1253">
        <f>---0--8235</f>
        <v>8235</v>
      </c>
      <c r="I1253">
        <v>0</v>
      </c>
      <c r="J1253" t="s">
        <v>42</v>
      </c>
      <c r="K1253" t="s">
        <v>43</v>
      </c>
      <c r="L1253" t="s">
        <v>44</v>
      </c>
      <c r="M1253" t="s">
        <v>3172</v>
      </c>
      <c r="N1253" t="s">
        <v>3173</v>
      </c>
      <c r="P1253" t="s">
        <v>33</v>
      </c>
      <c r="Q1253" t="s">
        <v>34</v>
      </c>
      <c r="S1253" t="s">
        <v>33</v>
      </c>
      <c r="T1253" t="s">
        <v>34</v>
      </c>
      <c r="V1253" t="s">
        <v>33</v>
      </c>
      <c r="W1253" t="s">
        <v>34</v>
      </c>
      <c r="Y1253" t="s">
        <v>33</v>
      </c>
      <c r="Z1253" t="s">
        <v>34</v>
      </c>
      <c r="AA1253" t="s">
        <v>860</v>
      </c>
      <c r="AB1253" t="s">
        <v>36</v>
      </c>
      <c r="AC1253">
        <v>70326436</v>
      </c>
      <c r="AD1253" t="s">
        <v>108</v>
      </c>
      <c r="AE1253" t="s">
        <v>3173</v>
      </c>
      <c r="AF1253">
        <v>795990586</v>
      </c>
      <c r="AG1253">
        <v>1298526</v>
      </c>
      <c r="AH1253" t="s">
        <v>38</v>
      </c>
      <c r="AI1253" t="s">
        <v>34</v>
      </c>
    </row>
    <row r="1254" spans="1:35" x14ac:dyDescent="0.3">
      <c r="A1254" s="1">
        <v>45309.543715277781</v>
      </c>
      <c r="B1254">
        <v>3</v>
      </c>
      <c r="C1254">
        <v>2</v>
      </c>
      <c r="D1254" t="s">
        <v>26</v>
      </c>
      <c r="E1254" t="s">
        <v>3174</v>
      </c>
      <c r="F1254" t="s">
        <v>3175</v>
      </c>
      <c r="G1254" t="s">
        <v>73</v>
      </c>
      <c r="H1254" t="s">
        <v>871</v>
      </c>
      <c r="I1254">
        <v>0</v>
      </c>
      <c r="J1254" t="s">
        <v>872</v>
      </c>
      <c r="K1254" t="s">
        <v>31</v>
      </c>
      <c r="L1254" t="s">
        <v>44</v>
      </c>
      <c r="M1254" t="s">
        <v>3174</v>
      </c>
      <c r="N1254" t="s">
        <v>3175</v>
      </c>
      <c r="P1254" t="s">
        <v>33</v>
      </c>
      <c r="Q1254" t="s">
        <v>34</v>
      </c>
      <c r="S1254" t="s">
        <v>33</v>
      </c>
      <c r="T1254" t="s">
        <v>34</v>
      </c>
      <c r="V1254" t="s">
        <v>33</v>
      </c>
      <c r="W1254" t="s">
        <v>34</v>
      </c>
      <c r="Y1254" t="s">
        <v>33</v>
      </c>
      <c r="Z1254" t="s">
        <v>34</v>
      </c>
      <c r="AA1254" t="s">
        <v>76</v>
      </c>
      <c r="AB1254" t="s">
        <v>36</v>
      </c>
      <c r="AC1254">
        <v>736467</v>
      </c>
      <c r="AD1254" t="s">
        <v>77</v>
      </c>
      <c r="AE1254" t="s">
        <v>3175</v>
      </c>
      <c r="AF1254">
        <v>870021815</v>
      </c>
      <c r="AG1254">
        <v>1298527</v>
      </c>
      <c r="AH1254" t="s">
        <v>3176</v>
      </c>
      <c r="AI1254" t="s">
        <v>34</v>
      </c>
    </row>
    <row r="1255" spans="1:35" x14ac:dyDescent="0.3">
      <c r="A1255" s="1">
        <v>45309.547592592593</v>
      </c>
      <c r="B1255">
        <v>5</v>
      </c>
      <c r="C1255">
        <v>1</v>
      </c>
      <c r="D1255" t="s">
        <v>26</v>
      </c>
      <c r="E1255" t="s">
        <v>3177</v>
      </c>
      <c r="F1255" t="s">
        <v>3178</v>
      </c>
      <c r="G1255" t="s">
        <v>50</v>
      </c>
      <c r="H1255" t="s">
        <v>2184</v>
      </c>
      <c r="I1255">
        <v>0</v>
      </c>
      <c r="K1255" t="s">
        <v>31</v>
      </c>
      <c r="L1255" t="s">
        <v>32</v>
      </c>
      <c r="M1255" t="s">
        <v>3177</v>
      </c>
      <c r="N1255" t="s">
        <v>3178</v>
      </c>
      <c r="P1255" t="s">
        <v>33</v>
      </c>
      <c r="Q1255" t="s">
        <v>34</v>
      </c>
      <c r="S1255" t="s">
        <v>33</v>
      </c>
      <c r="T1255" t="s">
        <v>34</v>
      </c>
      <c r="V1255" t="s">
        <v>33</v>
      </c>
      <c r="W1255" t="s">
        <v>34</v>
      </c>
      <c r="Y1255" t="s">
        <v>33</v>
      </c>
      <c r="Z1255" t="s">
        <v>34</v>
      </c>
      <c r="AA1255" t="s">
        <v>35</v>
      </c>
      <c r="AB1255" t="s">
        <v>36</v>
      </c>
      <c r="AC1255">
        <v>27370860</v>
      </c>
      <c r="AD1255" t="s">
        <v>37</v>
      </c>
      <c r="AE1255" t="s">
        <v>3178</v>
      </c>
      <c r="AF1255">
        <v>85671469</v>
      </c>
      <c r="AG1255">
        <v>1298528</v>
      </c>
      <c r="AH1255" t="s">
        <v>38</v>
      </c>
      <c r="AI1255" t="s">
        <v>34</v>
      </c>
    </row>
    <row r="1256" spans="1:35" x14ac:dyDescent="0.3">
      <c r="A1256" s="1">
        <v>45309.547881944447</v>
      </c>
      <c r="B1256">
        <v>6</v>
      </c>
      <c r="C1256">
        <v>1</v>
      </c>
      <c r="D1256" t="s">
        <v>26</v>
      </c>
      <c r="E1256" t="s">
        <v>3179</v>
      </c>
      <c r="F1256" t="s">
        <v>3180</v>
      </c>
      <c r="G1256" t="s">
        <v>41</v>
      </c>
      <c r="H1256">
        <f>---0--811</f>
        <v>811</v>
      </c>
      <c r="I1256">
        <v>0</v>
      </c>
      <c r="J1256" t="s">
        <v>42</v>
      </c>
      <c r="K1256" t="s">
        <v>43</v>
      </c>
      <c r="L1256" t="s">
        <v>44</v>
      </c>
      <c r="M1256" t="s">
        <v>3179</v>
      </c>
      <c r="N1256" t="s">
        <v>3180</v>
      </c>
      <c r="P1256" t="s">
        <v>33</v>
      </c>
      <c r="Q1256" t="s">
        <v>34</v>
      </c>
      <c r="S1256" t="s">
        <v>33</v>
      </c>
      <c r="T1256" t="s">
        <v>34</v>
      </c>
      <c r="V1256" t="s">
        <v>33</v>
      </c>
      <c r="W1256" t="s">
        <v>34</v>
      </c>
      <c r="Y1256" t="s">
        <v>33</v>
      </c>
      <c r="Z1256" t="s">
        <v>34</v>
      </c>
      <c r="AA1256" t="s">
        <v>662</v>
      </c>
      <c r="AB1256" t="s">
        <v>36</v>
      </c>
      <c r="AC1256">
        <v>33113050</v>
      </c>
      <c r="AD1256" t="s">
        <v>663</v>
      </c>
      <c r="AE1256" t="s">
        <v>3180</v>
      </c>
      <c r="AF1256">
        <v>76598102</v>
      </c>
      <c r="AG1256">
        <v>1298529</v>
      </c>
      <c r="AH1256" t="s">
        <v>982</v>
      </c>
      <c r="AI1256" t="s">
        <v>34</v>
      </c>
    </row>
    <row r="1257" spans="1:35" x14ac:dyDescent="0.3">
      <c r="A1257" s="1">
        <v>45309.548449074071</v>
      </c>
      <c r="B1257">
        <v>1</v>
      </c>
      <c r="C1257">
        <v>2</v>
      </c>
      <c r="D1257" t="s">
        <v>26</v>
      </c>
      <c r="E1257" t="s">
        <v>3181</v>
      </c>
      <c r="F1257" t="s">
        <v>3182</v>
      </c>
      <c r="G1257" t="s">
        <v>41</v>
      </c>
      <c r="H1257">
        <f>---0--2526</f>
        <v>2526</v>
      </c>
      <c r="I1257">
        <v>0</v>
      </c>
      <c r="J1257" t="s">
        <v>42</v>
      </c>
      <c r="K1257" t="s">
        <v>43</v>
      </c>
      <c r="L1257" t="s">
        <v>202</v>
      </c>
      <c r="M1257" t="s">
        <v>3181</v>
      </c>
      <c r="N1257" t="s">
        <v>3182</v>
      </c>
      <c r="P1257" t="s">
        <v>33</v>
      </c>
      <c r="Q1257" t="s">
        <v>34</v>
      </c>
      <c r="S1257" t="s">
        <v>33</v>
      </c>
      <c r="T1257" t="s">
        <v>34</v>
      </c>
      <c r="V1257" t="s">
        <v>33</v>
      </c>
      <c r="W1257" t="s">
        <v>34</v>
      </c>
      <c r="Y1257" t="s">
        <v>33</v>
      </c>
      <c r="Z1257" t="s">
        <v>34</v>
      </c>
      <c r="AB1257" t="s">
        <v>36</v>
      </c>
      <c r="AE1257" t="s">
        <v>34</v>
      </c>
      <c r="AG1257">
        <v>1298530</v>
      </c>
      <c r="AH1257" t="s">
        <v>38</v>
      </c>
      <c r="AI1257" t="s">
        <v>34</v>
      </c>
    </row>
    <row r="1258" spans="1:35" x14ac:dyDescent="0.3">
      <c r="A1258" s="1">
        <v>45309.548576388886</v>
      </c>
      <c r="B1258">
        <v>2</v>
      </c>
      <c r="C1258">
        <v>2</v>
      </c>
      <c r="D1258" t="s">
        <v>26</v>
      </c>
      <c r="E1258" t="s">
        <v>3183</v>
      </c>
      <c r="F1258" t="s">
        <v>3184</v>
      </c>
      <c r="G1258" t="s">
        <v>41</v>
      </c>
      <c r="H1258">
        <f>---0--7993</f>
        <v>7993</v>
      </c>
      <c r="I1258">
        <v>0</v>
      </c>
      <c r="J1258" t="s">
        <v>42</v>
      </c>
      <c r="K1258" t="s">
        <v>43</v>
      </c>
      <c r="L1258" t="s">
        <v>44</v>
      </c>
      <c r="M1258" t="s">
        <v>3183</v>
      </c>
      <c r="N1258" t="s">
        <v>3184</v>
      </c>
      <c r="P1258" t="s">
        <v>33</v>
      </c>
      <c r="Q1258" t="s">
        <v>34</v>
      </c>
      <c r="S1258" t="s">
        <v>33</v>
      </c>
      <c r="T1258" t="s">
        <v>34</v>
      </c>
      <c r="V1258" t="s">
        <v>33</v>
      </c>
      <c r="W1258" t="s">
        <v>34</v>
      </c>
      <c r="Y1258" t="s">
        <v>33</v>
      </c>
      <c r="Z1258" t="s">
        <v>34</v>
      </c>
      <c r="AA1258" t="s">
        <v>1010</v>
      </c>
      <c r="AB1258" t="s">
        <v>36</v>
      </c>
      <c r="AC1258">
        <v>27389693</v>
      </c>
      <c r="AD1258" t="s">
        <v>138</v>
      </c>
      <c r="AE1258" t="s">
        <v>3184</v>
      </c>
      <c r="AF1258">
        <v>85671469</v>
      </c>
      <c r="AG1258">
        <v>1298531</v>
      </c>
      <c r="AH1258" t="s">
        <v>38</v>
      </c>
      <c r="AI1258" t="s">
        <v>34</v>
      </c>
    </row>
    <row r="1259" spans="1:35" x14ac:dyDescent="0.3">
      <c r="A1259" s="1">
        <v>45309.549108796295</v>
      </c>
      <c r="B1259">
        <v>8</v>
      </c>
      <c r="C1259">
        <v>1</v>
      </c>
      <c r="D1259" t="s">
        <v>26</v>
      </c>
      <c r="E1259" t="s">
        <v>3185</v>
      </c>
      <c r="F1259" t="s">
        <v>3186</v>
      </c>
      <c r="G1259" t="s">
        <v>41</v>
      </c>
      <c r="H1259">
        <f>---0--5899</f>
        <v>5899</v>
      </c>
      <c r="I1259">
        <v>0</v>
      </c>
      <c r="J1259" t="s">
        <v>42</v>
      </c>
      <c r="K1259" t="s">
        <v>43</v>
      </c>
      <c r="L1259" t="s">
        <v>44</v>
      </c>
      <c r="M1259" t="s">
        <v>3185</v>
      </c>
      <c r="N1259" t="s">
        <v>3186</v>
      </c>
      <c r="P1259" t="s">
        <v>33</v>
      </c>
      <c r="Q1259" t="s">
        <v>34</v>
      </c>
      <c r="S1259" t="s">
        <v>33</v>
      </c>
      <c r="T1259" t="s">
        <v>34</v>
      </c>
      <c r="V1259" t="s">
        <v>33</v>
      </c>
      <c r="W1259" t="s">
        <v>34</v>
      </c>
      <c r="Y1259" t="s">
        <v>33</v>
      </c>
      <c r="Z1259" t="s">
        <v>34</v>
      </c>
      <c r="AA1259" t="s">
        <v>1492</v>
      </c>
      <c r="AB1259" t="s">
        <v>36</v>
      </c>
      <c r="AC1259">
        <v>73635786</v>
      </c>
      <c r="AD1259" t="s">
        <v>67</v>
      </c>
      <c r="AE1259" t="s">
        <v>3186</v>
      </c>
      <c r="AF1259">
        <v>131827720</v>
      </c>
      <c r="AG1259">
        <v>1298532</v>
      </c>
      <c r="AH1259" t="s">
        <v>38</v>
      </c>
      <c r="AI1259" t="s">
        <v>34</v>
      </c>
    </row>
    <row r="1260" spans="1:35" x14ac:dyDescent="0.3">
      <c r="A1260" s="1">
        <v>45309.550856481481</v>
      </c>
      <c r="B1260">
        <v>7</v>
      </c>
      <c r="C1260">
        <v>1</v>
      </c>
      <c r="D1260" t="s">
        <v>26</v>
      </c>
      <c r="E1260" t="s">
        <v>1991</v>
      </c>
      <c r="F1260" t="s">
        <v>1992</v>
      </c>
      <c r="G1260" t="s">
        <v>41</v>
      </c>
      <c r="H1260">
        <f>---0--8807</f>
        <v>8807</v>
      </c>
      <c r="I1260">
        <v>0</v>
      </c>
      <c r="J1260" t="s">
        <v>42</v>
      </c>
      <c r="K1260" t="s">
        <v>43</v>
      </c>
      <c r="L1260" t="s">
        <v>1547</v>
      </c>
      <c r="M1260" t="s">
        <v>1548</v>
      </c>
      <c r="N1260" t="s">
        <v>1549</v>
      </c>
      <c r="O1260" t="s">
        <v>44</v>
      </c>
      <c r="P1260" t="s">
        <v>3187</v>
      </c>
      <c r="Q1260" t="s">
        <v>3188</v>
      </c>
      <c r="S1260" t="s">
        <v>33</v>
      </c>
      <c r="T1260" t="s">
        <v>34</v>
      </c>
      <c r="V1260" t="s">
        <v>33</v>
      </c>
      <c r="W1260" t="s">
        <v>34</v>
      </c>
      <c r="Y1260" t="s">
        <v>33</v>
      </c>
      <c r="Z1260" t="s">
        <v>34</v>
      </c>
      <c r="AA1260" t="s">
        <v>666</v>
      </c>
      <c r="AB1260" t="s">
        <v>36</v>
      </c>
      <c r="AC1260">
        <v>27434487</v>
      </c>
      <c r="AD1260" t="s">
        <v>138</v>
      </c>
      <c r="AE1260" t="s">
        <v>3188</v>
      </c>
      <c r="AF1260">
        <v>85671469</v>
      </c>
      <c r="AG1260">
        <v>1298533</v>
      </c>
      <c r="AH1260" t="s">
        <v>38</v>
      </c>
      <c r="AI1260" t="s">
        <v>34</v>
      </c>
    </row>
    <row r="1261" spans="1:35" x14ac:dyDescent="0.3">
      <c r="A1261" s="1">
        <v>45309.552511574075</v>
      </c>
      <c r="B1261">
        <v>8</v>
      </c>
      <c r="C1261">
        <v>1</v>
      </c>
      <c r="D1261" t="s">
        <v>26</v>
      </c>
      <c r="E1261" t="s">
        <v>3189</v>
      </c>
      <c r="F1261" t="s">
        <v>3190</v>
      </c>
      <c r="G1261" t="s">
        <v>50</v>
      </c>
      <c r="H1261" t="s">
        <v>272</v>
      </c>
      <c r="I1261">
        <v>0</v>
      </c>
      <c r="K1261" t="s">
        <v>31</v>
      </c>
      <c r="L1261" t="s">
        <v>32</v>
      </c>
      <c r="M1261" t="s">
        <v>3189</v>
      </c>
      <c r="N1261" t="s">
        <v>3190</v>
      </c>
      <c r="P1261" t="s">
        <v>33</v>
      </c>
      <c r="Q1261" t="s">
        <v>34</v>
      </c>
      <c r="S1261" t="s">
        <v>33</v>
      </c>
      <c r="T1261" t="s">
        <v>34</v>
      </c>
      <c r="V1261" t="s">
        <v>33</v>
      </c>
      <c r="W1261" t="s">
        <v>34</v>
      </c>
      <c r="Y1261" t="s">
        <v>33</v>
      </c>
      <c r="Z1261" t="s">
        <v>34</v>
      </c>
      <c r="AA1261" t="s">
        <v>35</v>
      </c>
      <c r="AB1261" t="s">
        <v>36</v>
      </c>
      <c r="AC1261">
        <v>27481178</v>
      </c>
      <c r="AD1261" t="s">
        <v>37</v>
      </c>
      <c r="AE1261" t="s">
        <v>3190</v>
      </c>
      <c r="AF1261">
        <v>85671469</v>
      </c>
      <c r="AG1261">
        <v>1298534</v>
      </c>
      <c r="AH1261" t="s">
        <v>38</v>
      </c>
      <c r="AI1261" t="s">
        <v>34</v>
      </c>
    </row>
    <row r="1262" spans="1:35" x14ac:dyDescent="0.3">
      <c r="A1262" s="1">
        <v>45309.55265046296</v>
      </c>
      <c r="B1262">
        <v>5</v>
      </c>
      <c r="C1262">
        <v>1</v>
      </c>
      <c r="D1262" t="s">
        <v>26</v>
      </c>
      <c r="E1262" t="s">
        <v>3191</v>
      </c>
      <c r="F1262" t="s">
        <v>3192</v>
      </c>
      <c r="G1262" t="s">
        <v>41</v>
      </c>
      <c r="H1262">
        <f>---0--7962</f>
        <v>7962</v>
      </c>
      <c r="I1262">
        <v>0</v>
      </c>
      <c r="J1262" t="s">
        <v>42</v>
      </c>
      <c r="K1262" t="s">
        <v>43</v>
      </c>
      <c r="L1262" t="s">
        <v>44</v>
      </c>
      <c r="M1262" t="s">
        <v>3191</v>
      </c>
      <c r="N1262" t="s">
        <v>3192</v>
      </c>
      <c r="P1262" t="s">
        <v>33</v>
      </c>
      <c r="Q1262" t="s">
        <v>34</v>
      </c>
      <c r="S1262" t="s">
        <v>33</v>
      </c>
      <c r="T1262" t="s">
        <v>34</v>
      </c>
      <c r="V1262" t="s">
        <v>33</v>
      </c>
      <c r="W1262" t="s">
        <v>34</v>
      </c>
      <c r="Y1262" t="s">
        <v>33</v>
      </c>
      <c r="Z1262" t="s">
        <v>34</v>
      </c>
      <c r="AA1262" t="s">
        <v>3193</v>
      </c>
      <c r="AB1262" t="s">
        <v>36</v>
      </c>
      <c r="AC1262">
        <v>70508063</v>
      </c>
      <c r="AD1262" t="s">
        <v>46</v>
      </c>
      <c r="AE1262" t="s">
        <v>3192</v>
      </c>
      <c r="AF1262">
        <v>795990586</v>
      </c>
      <c r="AG1262">
        <v>1298535</v>
      </c>
      <c r="AH1262" t="s">
        <v>38</v>
      </c>
      <c r="AI1262" t="s">
        <v>34</v>
      </c>
    </row>
    <row r="1263" spans="1:35" x14ac:dyDescent="0.3">
      <c r="A1263" s="1">
        <v>45309.555810185186</v>
      </c>
      <c r="B1263">
        <v>8</v>
      </c>
      <c r="C1263">
        <v>1</v>
      </c>
      <c r="D1263" t="s">
        <v>26</v>
      </c>
      <c r="E1263" t="s">
        <v>3194</v>
      </c>
      <c r="F1263" t="s">
        <v>3195</v>
      </c>
      <c r="G1263" t="s">
        <v>41</v>
      </c>
      <c r="H1263">
        <f>---0--5877</f>
        <v>5877</v>
      </c>
      <c r="I1263">
        <v>0</v>
      </c>
      <c r="J1263" t="s">
        <v>42</v>
      </c>
      <c r="K1263" t="s">
        <v>43</v>
      </c>
      <c r="L1263" t="s">
        <v>44</v>
      </c>
      <c r="M1263" t="s">
        <v>3194</v>
      </c>
      <c r="N1263" t="s">
        <v>3195</v>
      </c>
      <c r="P1263" t="s">
        <v>33</v>
      </c>
      <c r="Q1263" t="s">
        <v>34</v>
      </c>
      <c r="S1263" t="s">
        <v>33</v>
      </c>
      <c r="T1263" t="s">
        <v>34</v>
      </c>
      <c r="V1263" t="s">
        <v>33</v>
      </c>
      <c r="W1263" t="s">
        <v>34</v>
      </c>
      <c r="Y1263" t="s">
        <v>33</v>
      </c>
      <c r="Z1263" t="s">
        <v>34</v>
      </c>
      <c r="AA1263" t="s">
        <v>2143</v>
      </c>
      <c r="AB1263" t="s">
        <v>36</v>
      </c>
      <c r="AC1263">
        <v>30071689</v>
      </c>
      <c r="AD1263" t="s">
        <v>652</v>
      </c>
      <c r="AE1263" t="s">
        <v>3195</v>
      </c>
      <c r="AF1263">
        <v>76598102</v>
      </c>
      <c r="AG1263">
        <v>1298536</v>
      </c>
      <c r="AH1263" t="s">
        <v>38</v>
      </c>
      <c r="AI1263" t="s">
        <v>34</v>
      </c>
    </row>
    <row r="1264" spans="1:35" x14ac:dyDescent="0.3">
      <c r="A1264" s="1">
        <v>45309.558449074073</v>
      </c>
      <c r="B1264">
        <v>6</v>
      </c>
      <c r="C1264">
        <v>1</v>
      </c>
      <c r="D1264" t="s">
        <v>26</v>
      </c>
      <c r="E1264" t="s">
        <v>729</v>
      </c>
      <c r="F1264" t="s">
        <v>730</v>
      </c>
      <c r="G1264" t="s">
        <v>41</v>
      </c>
      <c r="H1264">
        <f>---0--6113</f>
        <v>6113</v>
      </c>
      <c r="I1264">
        <v>0</v>
      </c>
      <c r="J1264" t="s">
        <v>42</v>
      </c>
      <c r="K1264" t="s">
        <v>43</v>
      </c>
      <c r="L1264" t="s">
        <v>202</v>
      </c>
      <c r="M1264" t="s">
        <v>729</v>
      </c>
      <c r="N1264" t="s">
        <v>730</v>
      </c>
      <c r="P1264" t="s">
        <v>33</v>
      </c>
      <c r="Q1264" t="s">
        <v>34</v>
      </c>
      <c r="S1264" t="s">
        <v>33</v>
      </c>
      <c r="T1264" t="s">
        <v>34</v>
      </c>
      <c r="V1264" t="s">
        <v>33</v>
      </c>
      <c r="W1264" t="s">
        <v>34</v>
      </c>
      <c r="Y1264" t="s">
        <v>33</v>
      </c>
      <c r="Z1264" t="s">
        <v>34</v>
      </c>
      <c r="AB1264" t="s">
        <v>36</v>
      </c>
      <c r="AE1264" t="s">
        <v>34</v>
      </c>
      <c r="AG1264">
        <v>1298537</v>
      </c>
      <c r="AH1264" t="s">
        <v>38</v>
      </c>
      <c r="AI1264" t="s">
        <v>730</v>
      </c>
    </row>
    <row r="1265" spans="1:35" x14ac:dyDescent="0.3">
      <c r="A1265" s="1">
        <v>45309.560648148145</v>
      </c>
      <c r="B1265">
        <v>4</v>
      </c>
      <c r="C1265">
        <v>2</v>
      </c>
      <c r="D1265" t="s">
        <v>26</v>
      </c>
      <c r="E1265" t="s">
        <v>3196</v>
      </c>
      <c r="F1265" t="s">
        <v>3197</v>
      </c>
      <c r="G1265" t="s">
        <v>41</v>
      </c>
      <c r="H1265">
        <f>---0--5152</f>
        <v>5152</v>
      </c>
      <c r="I1265">
        <v>0</v>
      </c>
      <c r="J1265" t="s">
        <v>42</v>
      </c>
      <c r="K1265" t="s">
        <v>43</v>
      </c>
      <c r="L1265" t="s">
        <v>44</v>
      </c>
      <c r="M1265" t="s">
        <v>3196</v>
      </c>
      <c r="N1265" t="s">
        <v>3197</v>
      </c>
      <c r="P1265" t="s">
        <v>33</v>
      </c>
      <c r="Q1265" t="s">
        <v>34</v>
      </c>
      <c r="S1265" t="s">
        <v>33</v>
      </c>
      <c r="T1265" t="s">
        <v>34</v>
      </c>
      <c r="V1265" t="s">
        <v>33</v>
      </c>
      <c r="W1265" t="s">
        <v>34</v>
      </c>
      <c r="Y1265" t="s">
        <v>33</v>
      </c>
      <c r="Z1265" t="s">
        <v>34</v>
      </c>
      <c r="AA1265" t="s">
        <v>1116</v>
      </c>
      <c r="AB1265" t="s">
        <v>36</v>
      </c>
      <c r="AC1265">
        <v>9713705</v>
      </c>
      <c r="AD1265" t="s">
        <v>1021</v>
      </c>
      <c r="AE1265" t="s">
        <v>3197</v>
      </c>
      <c r="AF1265">
        <v>978632586</v>
      </c>
      <c r="AG1265">
        <v>1298538</v>
      </c>
      <c r="AH1265" t="s">
        <v>1482</v>
      </c>
      <c r="AI1265" t="s">
        <v>34</v>
      </c>
    </row>
    <row r="1266" spans="1:35" x14ac:dyDescent="0.3">
      <c r="A1266" s="1">
        <v>45309.561168981483</v>
      </c>
      <c r="B1266">
        <v>8</v>
      </c>
      <c r="C1266">
        <v>1</v>
      </c>
      <c r="D1266" t="s">
        <v>26</v>
      </c>
      <c r="E1266" t="s">
        <v>764</v>
      </c>
      <c r="F1266" t="s">
        <v>765</v>
      </c>
      <c r="G1266" t="s">
        <v>41</v>
      </c>
      <c r="H1266">
        <f>---0--5795</f>
        <v>5795</v>
      </c>
      <c r="I1266">
        <v>0</v>
      </c>
      <c r="J1266" t="s">
        <v>42</v>
      </c>
      <c r="K1266" t="s">
        <v>43</v>
      </c>
      <c r="L1266" t="s">
        <v>44</v>
      </c>
      <c r="M1266" t="s">
        <v>764</v>
      </c>
      <c r="N1266" t="s">
        <v>765</v>
      </c>
      <c r="P1266" t="s">
        <v>33</v>
      </c>
      <c r="Q1266" t="s">
        <v>34</v>
      </c>
      <c r="S1266" t="s">
        <v>33</v>
      </c>
      <c r="T1266" t="s">
        <v>34</v>
      </c>
      <c r="V1266" t="s">
        <v>33</v>
      </c>
      <c r="W1266" t="s">
        <v>34</v>
      </c>
      <c r="Y1266" t="s">
        <v>33</v>
      </c>
      <c r="Z1266" t="s">
        <v>34</v>
      </c>
      <c r="AA1266" t="s">
        <v>948</v>
      </c>
      <c r="AB1266" t="s">
        <v>36</v>
      </c>
      <c r="AC1266">
        <v>27704532</v>
      </c>
      <c r="AD1266" t="s">
        <v>949</v>
      </c>
      <c r="AE1266" t="s">
        <v>765</v>
      </c>
      <c r="AF1266">
        <v>85671469</v>
      </c>
      <c r="AG1266">
        <v>1298539</v>
      </c>
      <c r="AH1266" t="s">
        <v>38</v>
      </c>
      <c r="AI1266" t="s">
        <v>34</v>
      </c>
    </row>
    <row r="1267" spans="1:35" x14ac:dyDescent="0.3">
      <c r="A1267" s="1">
        <v>45309.561354166668</v>
      </c>
      <c r="B1267">
        <v>6</v>
      </c>
      <c r="C1267">
        <v>1</v>
      </c>
      <c r="D1267" t="s">
        <v>26</v>
      </c>
      <c r="E1267" t="s">
        <v>3198</v>
      </c>
      <c r="F1267" t="s">
        <v>3199</v>
      </c>
      <c r="G1267" t="s">
        <v>41</v>
      </c>
      <c r="H1267">
        <f>---0--8113</f>
        <v>8113</v>
      </c>
      <c r="I1267">
        <v>0</v>
      </c>
      <c r="J1267" t="s">
        <v>42</v>
      </c>
      <c r="K1267" t="s">
        <v>43</v>
      </c>
      <c r="L1267" t="s">
        <v>44</v>
      </c>
      <c r="M1267" t="s">
        <v>3198</v>
      </c>
      <c r="N1267" t="s">
        <v>3199</v>
      </c>
      <c r="P1267" t="s">
        <v>33</v>
      </c>
      <c r="Q1267" t="s">
        <v>34</v>
      </c>
      <c r="S1267" t="s">
        <v>33</v>
      </c>
      <c r="T1267" t="s">
        <v>34</v>
      </c>
      <c r="V1267" t="s">
        <v>33</v>
      </c>
      <c r="W1267" t="s">
        <v>34</v>
      </c>
      <c r="Y1267" t="s">
        <v>33</v>
      </c>
      <c r="Z1267" t="s">
        <v>34</v>
      </c>
      <c r="AA1267" t="s">
        <v>3200</v>
      </c>
      <c r="AB1267" t="s">
        <v>36</v>
      </c>
      <c r="AC1267">
        <v>66881336</v>
      </c>
      <c r="AD1267" t="s">
        <v>602</v>
      </c>
      <c r="AE1267" t="s">
        <v>3199</v>
      </c>
      <c r="AF1267">
        <v>9978044714</v>
      </c>
      <c r="AG1267">
        <v>1298540</v>
      </c>
      <c r="AH1267" t="s">
        <v>38</v>
      </c>
      <c r="AI1267" t="s">
        <v>34</v>
      </c>
    </row>
    <row r="1268" spans="1:35" x14ac:dyDescent="0.3">
      <c r="A1268" s="1">
        <v>45309.564062500001</v>
      </c>
      <c r="B1268">
        <v>8</v>
      </c>
      <c r="C1268">
        <v>1</v>
      </c>
      <c r="D1268" t="s">
        <v>26</v>
      </c>
      <c r="E1268" t="s">
        <v>3201</v>
      </c>
      <c r="F1268" t="s">
        <v>3202</v>
      </c>
      <c r="G1268" t="s">
        <v>90</v>
      </c>
      <c r="H1268" t="s">
        <v>292</v>
      </c>
      <c r="I1268">
        <v>0</v>
      </c>
      <c r="K1268" t="s">
        <v>31</v>
      </c>
      <c r="L1268" t="s">
        <v>32</v>
      </c>
      <c r="M1268" t="s">
        <v>3201</v>
      </c>
      <c r="N1268" t="s">
        <v>3202</v>
      </c>
      <c r="P1268" t="s">
        <v>33</v>
      </c>
      <c r="Q1268" t="s">
        <v>34</v>
      </c>
      <c r="S1268" t="s">
        <v>33</v>
      </c>
      <c r="T1268" t="s">
        <v>34</v>
      </c>
      <c r="V1268" t="s">
        <v>33</v>
      </c>
      <c r="W1268" t="s">
        <v>34</v>
      </c>
      <c r="Y1268" t="s">
        <v>33</v>
      </c>
      <c r="Z1268" t="s">
        <v>34</v>
      </c>
      <c r="AA1268" t="s">
        <v>92</v>
      </c>
      <c r="AB1268" t="s">
        <v>36</v>
      </c>
      <c r="AC1268">
        <v>42496917</v>
      </c>
      <c r="AD1268" t="s">
        <v>93</v>
      </c>
      <c r="AE1268" t="s">
        <v>3202</v>
      </c>
      <c r="AF1268">
        <v>9978044714</v>
      </c>
      <c r="AG1268">
        <v>1298541</v>
      </c>
      <c r="AH1268" t="s">
        <v>217</v>
      </c>
      <c r="AI1268" t="s">
        <v>34</v>
      </c>
    </row>
    <row r="1269" spans="1:35" x14ac:dyDescent="0.3">
      <c r="A1269" s="1">
        <v>45309.565185185187</v>
      </c>
      <c r="B1269">
        <v>5</v>
      </c>
      <c r="C1269">
        <v>1</v>
      </c>
      <c r="D1269" t="s">
        <v>26</v>
      </c>
      <c r="E1269" t="s">
        <v>3203</v>
      </c>
      <c r="F1269" t="s">
        <v>3204</v>
      </c>
      <c r="G1269" t="s">
        <v>29</v>
      </c>
      <c r="H1269" t="s">
        <v>943</v>
      </c>
      <c r="I1269">
        <v>0</v>
      </c>
      <c r="K1269" t="s">
        <v>31</v>
      </c>
      <c r="L1269" t="s">
        <v>32</v>
      </c>
      <c r="M1269" t="s">
        <v>3203</v>
      </c>
      <c r="N1269" t="s">
        <v>3204</v>
      </c>
      <c r="P1269" t="s">
        <v>33</v>
      </c>
      <c r="Q1269" t="s">
        <v>34</v>
      </c>
      <c r="S1269" t="s">
        <v>33</v>
      </c>
      <c r="T1269" t="s">
        <v>34</v>
      </c>
      <c r="V1269" t="s">
        <v>33</v>
      </c>
      <c r="W1269" t="s">
        <v>34</v>
      </c>
      <c r="Y1269" t="s">
        <v>33</v>
      </c>
      <c r="Z1269" t="s">
        <v>34</v>
      </c>
      <c r="AA1269" t="s">
        <v>35</v>
      </c>
      <c r="AB1269" t="s">
        <v>36</v>
      </c>
      <c r="AC1269">
        <v>27772320</v>
      </c>
      <c r="AD1269" t="s">
        <v>37</v>
      </c>
      <c r="AE1269" t="s">
        <v>3204</v>
      </c>
      <c r="AF1269">
        <v>85671469</v>
      </c>
      <c r="AG1269">
        <v>1298542</v>
      </c>
      <c r="AH1269" t="s">
        <v>38</v>
      </c>
      <c r="AI1269" t="s">
        <v>34</v>
      </c>
    </row>
    <row r="1270" spans="1:35" x14ac:dyDescent="0.3">
      <c r="A1270" s="1">
        <v>45309.565243055556</v>
      </c>
      <c r="B1270">
        <v>7</v>
      </c>
      <c r="C1270">
        <v>1</v>
      </c>
      <c r="D1270" t="s">
        <v>26</v>
      </c>
      <c r="E1270" t="s">
        <v>3205</v>
      </c>
      <c r="F1270" t="s">
        <v>3206</v>
      </c>
      <c r="G1270" t="s">
        <v>41</v>
      </c>
      <c r="H1270">
        <f>---0--3790</f>
        <v>3790</v>
      </c>
      <c r="I1270">
        <v>0</v>
      </c>
      <c r="J1270" t="s">
        <v>42</v>
      </c>
      <c r="K1270" t="s">
        <v>43</v>
      </c>
      <c r="L1270" t="s">
        <v>44</v>
      </c>
      <c r="M1270" t="s">
        <v>3205</v>
      </c>
      <c r="N1270" t="s">
        <v>3206</v>
      </c>
      <c r="P1270" t="s">
        <v>33</v>
      </c>
      <c r="Q1270" t="s">
        <v>34</v>
      </c>
      <c r="S1270" t="s">
        <v>33</v>
      </c>
      <c r="T1270" t="s">
        <v>34</v>
      </c>
      <c r="V1270" t="s">
        <v>33</v>
      </c>
      <c r="W1270" t="s">
        <v>34</v>
      </c>
      <c r="Y1270" t="s">
        <v>33</v>
      </c>
      <c r="Z1270" t="s">
        <v>34</v>
      </c>
      <c r="AA1270" t="s">
        <v>952</v>
      </c>
      <c r="AB1270" t="s">
        <v>36</v>
      </c>
      <c r="AC1270">
        <v>816158</v>
      </c>
      <c r="AD1270" t="s">
        <v>953</v>
      </c>
      <c r="AE1270" t="s">
        <v>3206</v>
      </c>
      <c r="AF1270">
        <v>870021815</v>
      </c>
      <c r="AG1270">
        <v>1298543</v>
      </c>
      <c r="AH1270" t="s">
        <v>38</v>
      </c>
      <c r="AI1270" t="s">
        <v>34</v>
      </c>
    </row>
    <row r="1271" spans="1:35" x14ac:dyDescent="0.3">
      <c r="A1271" s="1">
        <v>45309.565844907411</v>
      </c>
      <c r="B1271">
        <v>6</v>
      </c>
      <c r="C1271">
        <v>1</v>
      </c>
      <c r="D1271" t="s">
        <v>26</v>
      </c>
      <c r="E1271" t="s">
        <v>3207</v>
      </c>
      <c r="F1271" t="s">
        <v>3208</v>
      </c>
      <c r="G1271" t="s">
        <v>41</v>
      </c>
      <c r="H1271">
        <f>---0--8201</f>
        <v>8201</v>
      </c>
      <c r="I1271">
        <v>0</v>
      </c>
      <c r="J1271" t="s">
        <v>42</v>
      </c>
      <c r="K1271" t="s">
        <v>43</v>
      </c>
      <c r="L1271" t="s">
        <v>44</v>
      </c>
      <c r="M1271" t="s">
        <v>3207</v>
      </c>
      <c r="N1271" t="s">
        <v>3208</v>
      </c>
      <c r="P1271" t="s">
        <v>33</v>
      </c>
      <c r="Q1271" t="s">
        <v>34</v>
      </c>
      <c r="S1271" t="s">
        <v>33</v>
      </c>
      <c r="T1271" t="s">
        <v>34</v>
      </c>
      <c r="V1271" t="s">
        <v>33</v>
      </c>
      <c r="W1271" t="s">
        <v>34</v>
      </c>
      <c r="Y1271" t="s">
        <v>33</v>
      </c>
      <c r="Z1271" t="s">
        <v>34</v>
      </c>
      <c r="AA1271" t="s">
        <v>500</v>
      </c>
      <c r="AB1271" t="s">
        <v>36</v>
      </c>
      <c r="AC1271">
        <v>480599</v>
      </c>
      <c r="AD1271" t="s">
        <v>501</v>
      </c>
      <c r="AE1271" t="s">
        <v>3208</v>
      </c>
      <c r="AF1271">
        <v>870021815</v>
      </c>
      <c r="AG1271">
        <v>1298544</v>
      </c>
      <c r="AH1271" t="s">
        <v>38</v>
      </c>
      <c r="AI1271" t="s">
        <v>34</v>
      </c>
    </row>
    <row r="1272" spans="1:35" x14ac:dyDescent="0.3">
      <c r="A1272" s="1">
        <v>45309.56753472222</v>
      </c>
      <c r="B1272">
        <v>3</v>
      </c>
      <c r="C1272">
        <v>2</v>
      </c>
      <c r="D1272" t="s">
        <v>26</v>
      </c>
      <c r="E1272" t="s">
        <v>3209</v>
      </c>
      <c r="F1272" t="s">
        <v>3210</v>
      </c>
      <c r="G1272" t="s">
        <v>41</v>
      </c>
      <c r="H1272">
        <f>---0--2593</f>
        <v>2593</v>
      </c>
      <c r="I1272">
        <v>0</v>
      </c>
      <c r="J1272" t="s">
        <v>42</v>
      </c>
      <c r="K1272" t="s">
        <v>43</v>
      </c>
      <c r="L1272" t="s">
        <v>44</v>
      </c>
      <c r="M1272" t="s">
        <v>3209</v>
      </c>
      <c r="N1272" t="s">
        <v>3210</v>
      </c>
      <c r="P1272" t="s">
        <v>33</v>
      </c>
      <c r="Q1272" t="s">
        <v>34</v>
      </c>
      <c r="S1272" t="s">
        <v>33</v>
      </c>
      <c r="T1272" t="s">
        <v>34</v>
      </c>
      <c r="V1272" t="s">
        <v>33</v>
      </c>
      <c r="W1272" t="s">
        <v>34</v>
      </c>
      <c r="Y1272" t="s">
        <v>33</v>
      </c>
      <c r="Z1272" t="s">
        <v>34</v>
      </c>
      <c r="AA1272" t="s">
        <v>868</v>
      </c>
      <c r="AB1272" t="s">
        <v>36</v>
      </c>
      <c r="AC1272">
        <v>27822731</v>
      </c>
      <c r="AD1272" t="s">
        <v>62</v>
      </c>
      <c r="AE1272" t="s">
        <v>3210</v>
      </c>
      <c r="AF1272">
        <v>85671469</v>
      </c>
      <c r="AG1272">
        <v>1298545</v>
      </c>
      <c r="AH1272" t="s">
        <v>38</v>
      </c>
      <c r="AI1272" t="s">
        <v>34</v>
      </c>
    </row>
    <row r="1273" spans="1:35" x14ac:dyDescent="0.3">
      <c r="A1273" s="1">
        <v>45309.567939814813</v>
      </c>
      <c r="B1273">
        <v>7</v>
      </c>
      <c r="C1273">
        <v>1</v>
      </c>
      <c r="D1273" t="s">
        <v>26</v>
      </c>
      <c r="E1273" t="s">
        <v>3211</v>
      </c>
      <c r="F1273" t="s">
        <v>3212</v>
      </c>
      <c r="G1273" t="s">
        <v>41</v>
      </c>
      <c r="H1273">
        <f>---0--8893</f>
        <v>8893</v>
      </c>
      <c r="I1273">
        <v>0</v>
      </c>
      <c r="J1273" t="s">
        <v>42</v>
      </c>
      <c r="K1273" t="s">
        <v>43</v>
      </c>
      <c r="L1273" t="s">
        <v>44</v>
      </c>
      <c r="M1273" t="s">
        <v>3211</v>
      </c>
      <c r="N1273" t="s">
        <v>3212</v>
      </c>
      <c r="P1273" t="s">
        <v>33</v>
      </c>
      <c r="Q1273" t="s">
        <v>34</v>
      </c>
      <c r="S1273" t="s">
        <v>33</v>
      </c>
      <c r="T1273" t="s">
        <v>34</v>
      </c>
      <c r="V1273" t="s">
        <v>33</v>
      </c>
      <c r="W1273" t="s">
        <v>34</v>
      </c>
      <c r="Y1273" t="s">
        <v>33</v>
      </c>
      <c r="Z1273" t="s">
        <v>34</v>
      </c>
      <c r="AA1273" t="s">
        <v>2380</v>
      </c>
      <c r="AB1273" t="s">
        <v>36</v>
      </c>
      <c r="AC1273">
        <v>27826388</v>
      </c>
      <c r="AD1273" t="s">
        <v>62</v>
      </c>
      <c r="AE1273" t="s">
        <v>3212</v>
      </c>
      <c r="AF1273">
        <v>85671469</v>
      </c>
      <c r="AG1273">
        <v>1298546</v>
      </c>
      <c r="AH1273" t="s">
        <v>1186</v>
      </c>
      <c r="AI1273" t="s">
        <v>34</v>
      </c>
    </row>
    <row r="1274" spans="1:35" x14ac:dyDescent="0.3">
      <c r="A1274" s="1">
        <v>45309.569282407407</v>
      </c>
      <c r="B1274">
        <v>8</v>
      </c>
      <c r="C1274">
        <v>1</v>
      </c>
      <c r="D1274" t="s">
        <v>26</v>
      </c>
      <c r="E1274" t="s">
        <v>3213</v>
      </c>
      <c r="F1274" t="s">
        <v>3214</v>
      </c>
      <c r="G1274" t="s">
        <v>41</v>
      </c>
      <c r="H1274">
        <f>---0--6576</f>
        <v>6576</v>
      </c>
      <c r="I1274">
        <v>0</v>
      </c>
      <c r="J1274" t="s">
        <v>42</v>
      </c>
      <c r="K1274" t="s">
        <v>43</v>
      </c>
      <c r="L1274" t="s">
        <v>44</v>
      </c>
      <c r="M1274" t="s">
        <v>3213</v>
      </c>
      <c r="N1274" t="s">
        <v>3214</v>
      </c>
      <c r="P1274" t="s">
        <v>33</v>
      </c>
      <c r="Q1274" t="s">
        <v>34</v>
      </c>
      <c r="S1274" t="s">
        <v>33</v>
      </c>
      <c r="T1274" t="s">
        <v>34</v>
      </c>
      <c r="V1274" t="s">
        <v>33</v>
      </c>
      <c r="W1274" t="s">
        <v>34</v>
      </c>
      <c r="Y1274" t="s">
        <v>33</v>
      </c>
      <c r="Z1274" t="s">
        <v>34</v>
      </c>
      <c r="AA1274" t="s">
        <v>107</v>
      </c>
      <c r="AB1274" t="s">
        <v>36</v>
      </c>
      <c r="AC1274">
        <v>70776345</v>
      </c>
      <c r="AD1274" t="s">
        <v>108</v>
      </c>
      <c r="AE1274" t="s">
        <v>3214</v>
      </c>
      <c r="AF1274">
        <v>795990586</v>
      </c>
      <c r="AG1274">
        <v>1298547</v>
      </c>
      <c r="AH1274" t="s">
        <v>139</v>
      </c>
      <c r="AI1274" t="s">
        <v>34</v>
      </c>
    </row>
    <row r="1275" spans="1:35" x14ac:dyDescent="0.3">
      <c r="A1275" s="1">
        <v>45309.569305555553</v>
      </c>
      <c r="B1275">
        <v>5</v>
      </c>
      <c r="C1275">
        <v>1</v>
      </c>
      <c r="D1275" t="s">
        <v>26</v>
      </c>
      <c r="E1275" t="s">
        <v>3215</v>
      </c>
      <c r="F1275" t="s">
        <v>3216</v>
      </c>
      <c r="G1275" t="s">
        <v>131</v>
      </c>
      <c r="H1275" t="s">
        <v>132</v>
      </c>
      <c r="I1275">
        <v>0</v>
      </c>
      <c r="K1275" t="s">
        <v>31</v>
      </c>
      <c r="L1275" t="s">
        <v>32</v>
      </c>
      <c r="M1275" t="s">
        <v>3215</v>
      </c>
      <c r="N1275" t="s">
        <v>3216</v>
      </c>
      <c r="P1275" t="s">
        <v>33</v>
      </c>
      <c r="Q1275" t="s">
        <v>34</v>
      </c>
      <c r="S1275" t="s">
        <v>33</v>
      </c>
      <c r="T1275" t="s">
        <v>34</v>
      </c>
      <c r="V1275" t="s">
        <v>33</v>
      </c>
      <c r="W1275" t="s">
        <v>34</v>
      </c>
      <c r="Y1275" t="s">
        <v>33</v>
      </c>
      <c r="Z1275" t="s">
        <v>34</v>
      </c>
      <c r="AA1275" t="s">
        <v>35</v>
      </c>
      <c r="AB1275" t="s">
        <v>36</v>
      </c>
      <c r="AC1275">
        <v>27850193</v>
      </c>
      <c r="AD1275" t="s">
        <v>37</v>
      </c>
      <c r="AE1275" t="s">
        <v>3216</v>
      </c>
      <c r="AF1275">
        <v>85671469</v>
      </c>
      <c r="AG1275">
        <v>1298548</v>
      </c>
      <c r="AH1275" t="s">
        <v>38</v>
      </c>
      <c r="AI1275" t="s">
        <v>34</v>
      </c>
    </row>
    <row r="1276" spans="1:35" x14ac:dyDescent="0.3">
      <c r="A1276" s="1">
        <v>45309.5700462963</v>
      </c>
      <c r="B1276">
        <v>4</v>
      </c>
      <c r="C1276">
        <v>2</v>
      </c>
      <c r="D1276" t="s">
        <v>26</v>
      </c>
      <c r="E1276" t="s">
        <v>3217</v>
      </c>
      <c r="F1276" t="s">
        <v>3218</v>
      </c>
      <c r="G1276" t="s">
        <v>41</v>
      </c>
      <c r="H1276">
        <f>---0--4509</f>
        <v>4509</v>
      </c>
      <c r="I1276">
        <v>0</v>
      </c>
      <c r="J1276" t="s">
        <v>42</v>
      </c>
      <c r="K1276" t="s">
        <v>43</v>
      </c>
      <c r="L1276" t="s">
        <v>44</v>
      </c>
      <c r="M1276" t="s">
        <v>3217</v>
      </c>
      <c r="N1276" t="s">
        <v>3218</v>
      </c>
      <c r="P1276" t="s">
        <v>33</v>
      </c>
      <c r="Q1276" t="s">
        <v>34</v>
      </c>
      <c r="S1276" t="s">
        <v>33</v>
      </c>
      <c r="T1276" t="s">
        <v>34</v>
      </c>
      <c r="V1276" t="s">
        <v>33</v>
      </c>
      <c r="W1276" t="s">
        <v>34</v>
      </c>
      <c r="Y1276" t="s">
        <v>33</v>
      </c>
      <c r="Z1276" t="s">
        <v>34</v>
      </c>
      <c r="AA1276" t="s">
        <v>3219</v>
      </c>
      <c r="AB1276" t="s">
        <v>36</v>
      </c>
      <c r="AC1276">
        <v>27857089</v>
      </c>
      <c r="AD1276" t="s">
        <v>138</v>
      </c>
      <c r="AE1276" t="s">
        <v>3218</v>
      </c>
      <c r="AF1276">
        <v>85671469</v>
      </c>
      <c r="AG1276">
        <v>1298549</v>
      </c>
      <c r="AH1276" t="s">
        <v>38</v>
      </c>
      <c r="AI1276" t="s">
        <v>34</v>
      </c>
    </row>
    <row r="1277" spans="1:35" x14ac:dyDescent="0.3">
      <c r="A1277" s="1">
        <v>45309.570243055554</v>
      </c>
      <c r="B1277">
        <v>1</v>
      </c>
      <c r="C1277">
        <v>2</v>
      </c>
      <c r="D1277" t="s">
        <v>1002</v>
      </c>
      <c r="E1277" t="s">
        <v>3220</v>
      </c>
      <c r="F1277" t="s">
        <v>3221</v>
      </c>
      <c r="G1277" t="s">
        <v>1005</v>
      </c>
      <c r="H1277" t="s">
        <v>3222</v>
      </c>
      <c r="I1277">
        <v>0</v>
      </c>
      <c r="J1277" t="s">
        <v>2570</v>
      </c>
      <c r="K1277" t="s">
        <v>31</v>
      </c>
      <c r="L1277" t="s">
        <v>44</v>
      </c>
      <c r="M1277" t="s">
        <v>3220</v>
      </c>
      <c r="N1277" t="s">
        <v>3221</v>
      </c>
      <c r="P1277" t="s">
        <v>33</v>
      </c>
      <c r="Q1277" t="s">
        <v>34</v>
      </c>
      <c r="S1277" t="s">
        <v>33</v>
      </c>
      <c r="T1277" t="s">
        <v>34</v>
      </c>
      <c r="V1277" t="s">
        <v>33</v>
      </c>
      <c r="W1277" t="s">
        <v>34</v>
      </c>
      <c r="Y1277" t="s">
        <v>33</v>
      </c>
      <c r="Z1277" t="s">
        <v>34</v>
      </c>
      <c r="AA1277" t="s">
        <v>662</v>
      </c>
      <c r="AB1277" t="s">
        <v>36</v>
      </c>
      <c r="AC1277">
        <v>30038735</v>
      </c>
      <c r="AD1277" t="s">
        <v>663</v>
      </c>
      <c r="AE1277" t="s">
        <v>3221</v>
      </c>
      <c r="AF1277">
        <v>76598102</v>
      </c>
      <c r="AG1277">
        <v>1298550</v>
      </c>
      <c r="AH1277" t="s">
        <v>38</v>
      </c>
      <c r="AI1277" t="s">
        <v>34</v>
      </c>
    </row>
    <row r="1278" spans="1:35" x14ac:dyDescent="0.3">
      <c r="A1278" s="1">
        <v>45309.570740740739</v>
      </c>
      <c r="B1278">
        <v>6</v>
      </c>
      <c r="C1278">
        <v>1</v>
      </c>
      <c r="D1278" t="s">
        <v>26</v>
      </c>
      <c r="E1278" t="s">
        <v>3223</v>
      </c>
      <c r="F1278" t="s">
        <v>3224</v>
      </c>
      <c r="G1278" t="s">
        <v>50</v>
      </c>
      <c r="H1278" t="s">
        <v>289</v>
      </c>
      <c r="I1278">
        <v>0</v>
      </c>
      <c r="K1278" t="s">
        <v>43</v>
      </c>
      <c r="L1278" t="s">
        <v>32</v>
      </c>
      <c r="M1278" t="s">
        <v>3223</v>
      </c>
      <c r="N1278" t="s">
        <v>3224</v>
      </c>
      <c r="P1278" t="s">
        <v>33</v>
      </c>
      <c r="Q1278" t="s">
        <v>34</v>
      </c>
      <c r="S1278" t="s">
        <v>33</v>
      </c>
      <c r="T1278" t="s">
        <v>34</v>
      </c>
      <c r="V1278" t="s">
        <v>33</v>
      </c>
      <c r="W1278" t="s">
        <v>34</v>
      </c>
      <c r="Y1278" t="s">
        <v>33</v>
      </c>
      <c r="Z1278" t="s">
        <v>34</v>
      </c>
      <c r="AA1278" t="s">
        <v>35</v>
      </c>
      <c r="AB1278" t="s">
        <v>36</v>
      </c>
      <c r="AC1278">
        <v>27873785</v>
      </c>
      <c r="AD1278" t="s">
        <v>37</v>
      </c>
      <c r="AE1278" t="s">
        <v>3224</v>
      </c>
      <c r="AF1278">
        <v>85671469</v>
      </c>
      <c r="AG1278">
        <v>1298551</v>
      </c>
      <c r="AH1278" t="s">
        <v>38</v>
      </c>
      <c r="AI1278" t="s">
        <v>34</v>
      </c>
    </row>
    <row r="1279" spans="1:35" x14ac:dyDescent="0.3">
      <c r="A1279" s="1">
        <v>45309.572581018518</v>
      </c>
      <c r="B1279">
        <v>5</v>
      </c>
      <c r="C1279">
        <v>1</v>
      </c>
      <c r="D1279" t="s">
        <v>26</v>
      </c>
      <c r="E1279" t="s">
        <v>434</v>
      </c>
      <c r="F1279" t="s">
        <v>435</v>
      </c>
      <c r="G1279" t="s">
        <v>41</v>
      </c>
      <c r="H1279">
        <f>---0--4913</f>
        <v>4913</v>
      </c>
      <c r="I1279">
        <v>0</v>
      </c>
      <c r="J1279" t="s">
        <v>42</v>
      </c>
      <c r="K1279" t="s">
        <v>43</v>
      </c>
      <c r="L1279" t="s">
        <v>44</v>
      </c>
      <c r="M1279" t="s">
        <v>434</v>
      </c>
      <c r="N1279" t="s">
        <v>435</v>
      </c>
      <c r="P1279" t="s">
        <v>33</v>
      </c>
      <c r="Q1279" t="s">
        <v>34</v>
      </c>
      <c r="S1279" t="s">
        <v>33</v>
      </c>
      <c r="T1279" t="s">
        <v>34</v>
      </c>
      <c r="V1279" t="s">
        <v>33</v>
      </c>
      <c r="W1279" t="s">
        <v>34</v>
      </c>
      <c r="Y1279" t="s">
        <v>33</v>
      </c>
      <c r="Z1279" t="s">
        <v>34</v>
      </c>
      <c r="AA1279" t="s">
        <v>208</v>
      </c>
      <c r="AB1279" t="s">
        <v>36</v>
      </c>
      <c r="AC1279">
        <v>13202207</v>
      </c>
      <c r="AD1279" t="s">
        <v>209</v>
      </c>
      <c r="AE1279" t="s">
        <v>435</v>
      </c>
      <c r="AF1279">
        <v>978632586</v>
      </c>
      <c r="AG1279">
        <v>1298552</v>
      </c>
      <c r="AH1279" t="s">
        <v>38</v>
      </c>
      <c r="AI1279" t="s">
        <v>34</v>
      </c>
    </row>
    <row r="1280" spans="1:35" x14ac:dyDescent="0.3">
      <c r="A1280" s="1">
        <v>45309.575671296298</v>
      </c>
      <c r="B1280">
        <v>7</v>
      </c>
      <c r="C1280">
        <v>1</v>
      </c>
      <c r="D1280" t="s">
        <v>26</v>
      </c>
      <c r="E1280" t="s">
        <v>434</v>
      </c>
      <c r="F1280" t="s">
        <v>435</v>
      </c>
      <c r="G1280" t="s">
        <v>41</v>
      </c>
      <c r="H1280">
        <f>---0--4428</f>
        <v>4428</v>
      </c>
      <c r="I1280">
        <v>0</v>
      </c>
      <c r="J1280" t="s">
        <v>42</v>
      </c>
      <c r="K1280" t="s">
        <v>43</v>
      </c>
      <c r="L1280" t="s">
        <v>44</v>
      </c>
      <c r="M1280" t="s">
        <v>434</v>
      </c>
      <c r="N1280" t="s">
        <v>435</v>
      </c>
      <c r="P1280" t="s">
        <v>33</v>
      </c>
      <c r="Q1280" t="s">
        <v>34</v>
      </c>
      <c r="S1280" t="s">
        <v>33</v>
      </c>
      <c r="T1280" t="s">
        <v>34</v>
      </c>
      <c r="V1280" t="s">
        <v>33</v>
      </c>
      <c r="W1280" t="s">
        <v>34</v>
      </c>
      <c r="Y1280" t="s">
        <v>33</v>
      </c>
      <c r="Z1280" t="s">
        <v>34</v>
      </c>
      <c r="AA1280" t="s">
        <v>3225</v>
      </c>
      <c r="AB1280" t="s">
        <v>36</v>
      </c>
      <c r="AC1280">
        <v>74045460</v>
      </c>
      <c r="AD1280" t="s">
        <v>3226</v>
      </c>
      <c r="AE1280" t="s">
        <v>435</v>
      </c>
      <c r="AF1280">
        <v>131827720</v>
      </c>
      <c r="AG1280">
        <v>1298553</v>
      </c>
      <c r="AH1280" t="s">
        <v>38</v>
      </c>
      <c r="AI1280" t="s">
        <v>34</v>
      </c>
    </row>
    <row r="1281" spans="1:35" x14ac:dyDescent="0.3">
      <c r="A1281" s="1">
        <v>45309.576249999998</v>
      </c>
      <c r="B1281">
        <v>8</v>
      </c>
      <c r="C1281">
        <v>1</v>
      </c>
      <c r="D1281" t="s">
        <v>26</v>
      </c>
      <c r="E1281" t="s">
        <v>3227</v>
      </c>
      <c r="F1281" t="s">
        <v>3228</v>
      </c>
      <c r="G1281" t="s">
        <v>90</v>
      </c>
      <c r="H1281" t="s">
        <v>1605</v>
      </c>
      <c r="I1281">
        <v>0</v>
      </c>
      <c r="K1281" t="s">
        <v>31</v>
      </c>
      <c r="L1281" t="s">
        <v>32</v>
      </c>
      <c r="M1281" t="s">
        <v>3227</v>
      </c>
      <c r="N1281" t="s">
        <v>3228</v>
      </c>
      <c r="P1281" t="s">
        <v>33</v>
      </c>
      <c r="Q1281" t="s">
        <v>34</v>
      </c>
      <c r="S1281" t="s">
        <v>33</v>
      </c>
      <c r="T1281" t="s">
        <v>34</v>
      </c>
      <c r="V1281" t="s">
        <v>33</v>
      </c>
      <c r="W1281" t="s">
        <v>34</v>
      </c>
      <c r="Y1281" t="s">
        <v>33</v>
      </c>
      <c r="Z1281" t="s">
        <v>34</v>
      </c>
      <c r="AA1281" t="s">
        <v>92</v>
      </c>
      <c r="AB1281" t="s">
        <v>36</v>
      </c>
      <c r="AC1281">
        <v>31341072</v>
      </c>
      <c r="AD1281" t="s">
        <v>93</v>
      </c>
      <c r="AE1281" t="s">
        <v>3228</v>
      </c>
      <c r="AF1281">
        <v>9978044714</v>
      </c>
      <c r="AG1281">
        <v>1298554</v>
      </c>
      <c r="AH1281" t="s">
        <v>279</v>
      </c>
      <c r="AI1281" t="s">
        <v>34</v>
      </c>
    </row>
    <row r="1282" spans="1:35" x14ac:dyDescent="0.3">
      <c r="A1282" s="1">
        <v>45309.577743055554</v>
      </c>
      <c r="B1282">
        <v>4</v>
      </c>
      <c r="C1282">
        <v>2</v>
      </c>
      <c r="D1282" t="s">
        <v>26</v>
      </c>
      <c r="E1282" t="s">
        <v>3229</v>
      </c>
      <c r="F1282" t="s">
        <v>3230</v>
      </c>
      <c r="G1282" t="s">
        <v>41</v>
      </c>
      <c r="H1282">
        <f>---0--2232</f>
        <v>2232</v>
      </c>
      <c r="I1282">
        <v>0</v>
      </c>
      <c r="J1282" t="s">
        <v>42</v>
      </c>
      <c r="K1282" t="s">
        <v>43</v>
      </c>
      <c r="L1282" t="s">
        <v>44</v>
      </c>
      <c r="M1282" t="s">
        <v>3229</v>
      </c>
      <c r="N1282" t="s">
        <v>3230</v>
      </c>
      <c r="P1282" t="s">
        <v>33</v>
      </c>
      <c r="Q1282" t="s">
        <v>34</v>
      </c>
      <c r="S1282" t="s">
        <v>33</v>
      </c>
      <c r="T1282" t="s">
        <v>34</v>
      </c>
      <c r="V1282" t="s">
        <v>33</v>
      </c>
      <c r="W1282" t="s">
        <v>34</v>
      </c>
      <c r="Y1282" t="s">
        <v>33</v>
      </c>
      <c r="Z1282" t="s">
        <v>34</v>
      </c>
      <c r="AA1282" t="s">
        <v>632</v>
      </c>
      <c r="AB1282" t="s">
        <v>36</v>
      </c>
      <c r="AC1282">
        <v>70899838</v>
      </c>
      <c r="AD1282" t="s">
        <v>46</v>
      </c>
      <c r="AE1282" t="s">
        <v>3230</v>
      </c>
      <c r="AF1282">
        <v>795990586</v>
      </c>
      <c r="AG1282">
        <v>1298555</v>
      </c>
      <c r="AH1282" t="s">
        <v>38</v>
      </c>
      <c r="AI1282" t="s">
        <v>34</v>
      </c>
    </row>
    <row r="1283" spans="1:35" x14ac:dyDescent="0.3">
      <c r="A1283" s="1">
        <v>45309.579594907409</v>
      </c>
      <c r="B1283">
        <v>5</v>
      </c>
      <c r="C1283">
        <v>1</v>
      </c>
      <c r="D1283" t="s">
        <v>26</v>
      </c>
      <c r="E1283" t="s">
        <v>3231</v>
      </c>
      <c r="F1283" t="s">
        <v>3232</v>
      </c>
      <c r="G1283" t="s">
        <v>41</v>
      </c>
      <c r="H1283">
        <f>---0--5302</f>
        <v>5302</v>
      </c>
      <c r="I1283">
        <v>0</v>
      </c>
      <c r="J1283" t="s">
        <v>42</v>
      </c>
      <c r="K1283" t="s">
        <v>43</v>
      </c>
      <c r="L1283" t="s">
        <v>44</v>
      </c>
      <c r="M1283" t="s">
        <v>3231</v>
      </c>
      <c r="N1283" t="s">
        <v>3232</v>
      </c>
      <c r="P1283" t="s">
        <v>33</v>
      </c>
      <c r="Q1283" t="s">
        <v>34</v>
      </c>
      <c r="S1283" t="s">
        <v>33</v>
      </c>
      <c r="T1283" t="s">
        <v>34</v>
      </c>
      <c r="V1283" t="s">
        <v>33</v>
      </c>
      <c r="W1283" t="s">
        <v>34</v>
      </c>
      <c r="Y1283" t="s">
        <v>33</v>
      </c>
      <c r="Z1283" t="s">
        <v>34</v>
      </c>
      <c r="AA1283" t="s">
        <v>3233</v>
      </c>
      <c r="AB1283" t="s">
        <v>36</v>
      </c>
      <c r="AC1283">
        <v>70940185</v>
      </c>
      <c r="AD1283" t="s">
        <v>1990</v>
      </c>
      <c r="AE1283" t="s">
        <v>3232</v>
      </c>
      <c r="AF1283">
        <v>795990586</v>
      </c>
      <c r="AG1283">
        <v>1298556</v>
      </c>
      <c r="AH1283" t="s">
        <v>38</v>
      </c>
      <c r="AI1283" t="s">
        <v>34</v>
      </c>
    </row>
    <row r="1284" spans="1:35" x14ac:dyDescent="0.3">
      <c r="A1284" s="1">
        <v>45309.582337962966</v>
      </c>
      <c r="B1284">
        <v>8</v>
      </c>
      <c r="C1284">
        <v>1</v>
      </c>
      <c r="D1284" t="s">
        <v>26</v>
      </c>
      <c r="E1284" t="s">
        <v>3234</v>
      </c>
      <c r="F1284" t="s">
        <v>3235</v>
      </c>
      <c r="G1284" t="s">
        <v>73</v>
      </c>
      <c r="H1284" t="s">
        <v>1044</v>
      </c>
      <c r="I1284">
        <v>0</v>
      </c>
      <c r="J1284" t="s">
        <v>1045</v>
      </c>
      <c r="K1284" t="s">
        <v>31</v>
      </c>
      <c r="L1284" t="s">
        <v>44</v>
      </c>
      <c r="M1284" t="s">
        <v>3234</v>
      </c>
      <c r="N1284" t="s">
        <v>3235</v>
      </c>
      <c r="P1284" t="s">
        <v>33</v>
      </c>
      <c r="Q1284" t="s">
        <v>34</v>
      </c>
      <c r="S1284" t="s">
        <v>33</v>
      </c>
      <c r="T1284" t="s">
        <v>34</v>
      </c>
      <c r="V1284" t="s">
        <v>33</v>
      </c>
      <c r="W1284" t="s">
        <v>34</v>
      </c>
      <c r="Y1284" t="s">
        <v>33</v>
      </c>
      <c r="Z1284" t="s">
        <v>34</v>
      </c>
      <c r="AA1284" t="s">
        <v>1046</v>
      </c>
      <c r="AB1284" t="s">
        <v>36</v>
      </c>
      <c r="AC1284">
        <v>28105713</v>
      </c>
      <c r="AD1284" t="s">
        <v>138</v>
      </c>
      <c r="AE1284" t="s">
        <v>3235</v>
      </c>
      <c r="AF1284">
        <v>85671469</v>
      </c>
      <c r="AG1284">
        <v>1298557</v>
      </c>
      <c r="AH1284" t="s">
        <v>2297</v>
      </c>
      <c r="AI1284" t="s">
        <v>34</v>
      </c>
    </row>
    <row r="1285" spans="1:35" x14ac:dyDescent="0.3">
      <c r="A1285" s="1">
        <v>45309.585578703707</v>
      </c>
      <c r="B1285">
        <v>1</v>
      </c>
      <c r="C1285">
        <v>2</v>
      </c>
      <c r="D1285" t="s">
        <v>26</v>
      </c>
      <c r="E1285" t="s">
        <v>3236</v>
      </c>
      <c r="F1285" t="s">
        <v>3237</v>
      </c>
      <c r="G1285" t="s">
        <v>41</v>
      </c>
      <c r="H1285">
        <f>---0--5505</f>
        <v>5505</v>
      </c>
      <c r="I1285">
        <v>0</v>
      </c>
      <c r="J1285" t="s">
        <v>42</v>
      </c>
      <c r="K1285" t="s">
        <v>43</v>
      </c>
      <c r="L1285" t="s">
        <v>44</v>
      </c>
      <c r="M1285" t="s">
        <v>3236</v>
      </c>
      <c r="N1285" t="s">
        <v>3237</v>
      </c>
      <c r="P1285" t="s">
        <v>33</v>
      </c>
      <c r="Q1285" t="s">
        <v>34</v>
      </c>
      <c r="S1285" t="s">
        <v>33</v>
      </c>
      <c r="T1285" t="s">
        <v>34</v>
      </c>
      <c r="V1285" t="s">
        <v>33</v>
      </c>
      <c r="W1285" t="s">
        <v>34</v>
      </c>
      <c r="Y1285" t="s">
        <v>33</v>
      </c>
      <c r="Z1285" t="s">
        <v>34</v>
      </c>
      <c r="AA1285" t="s">
        <v>757</v>
      </c>
      <c r="AB1285" t="s">
        <v>36</v>
      </c>
      <c r="AC1285">
        <v>30057531</v>
      </c>
      <c r="AD1285" t="s">
        <v>758</v>
      </c>
      <c r="AE1285" t="s">
        <v>3237</v>
      </c>
      <c r="AF1285">
        <v>76598102</v>
      </c>
      <c r="AG1285">
        <v>1298558</v>
      </c>
      <c r="AH1285" t="s">
        <v>38</v>
      </c>
      <c r="AI1285" t="s">
        <v>34</v>
      </c>
    </row>
    <row r="1286" spans="1:35" x14ac:dyDescent="0.3">
      <c r="A1286" s="1">
        <v>45309.585995370369</v>
      </c>
      <c r="B1286">
        <v>5</v>
      </c>
      <c r="C1286">
        <v>1</v>
      </c>
      <c r="D1286" t="s">
        <v>26</v>
      </c>
      <c r="E1286" t="s">
        <v>3238</v>
      </c>
      <c r="F1286" t="s">
        <v>3239</v>
      </c>
      <c r="G1286" t="s">
        <v>73</v>
      </c>
      <c r="H1286" t="s">
        <v>1173</v>
      </c>
      <c r="I1286">
        <v>0</v>
      </c>
      <c r="J1286" t="s">
        <v>1174</v>
      </c>
      <c r="K1286" t="s">
        <v>31</v>
      </c>
      <c r="L1286" t="s">
        <v>44</v>
      </c>
      <c r="M1286" t="s">
        <v>3238</v>
      </c>
      <c r="N1286" t="s">
        <v>3239</v>
      </c>
      <c r="P1286" t="s">
        <v>33</v>
      </c>
      <c r="Q1286" t="s">
        <v>34</v>
      </c>
      <c r="S1286" t="s">
        <v>33</v>
      </c>
      <c r="T1286" t="s">
        <v>34</v>
      </c>
      <c r="V1286" t="s">
        <v>33</v>
      </c>
      <c r="W1286" t="s">
        <v>34</v>
      </c>
      <c r="Y1286" t="s">
        <v>33</v>
      </c>
      <c r="Z1286" t="s">
        <v>34</v>
      </c>
      <c r="AA1286" t="s">
        <v>137</v>
      </c>
      <c r="AB1286" t="s">
        <v>36</v>
      </c>
      <c r="AC1286">
        <v>28177371</v>
      </c>
      <c r="AD1286" t="s">
        <v>138</v>
      </c>
      <c r="AE1286" t="s">
        <v>3239</v>
      </c>
      <c r="AF1286">
        <v>85671469</v>
      </c>
      <c r="AG1286">
        <v>1298559</v>
      </c>
      <c r="AH1286" t="s">
        <v>167</v>
      </c>
      <c r="AI1286" t="s">
        <v>34</v>
      </c>
    </row>
    <row r="1287" spans="1:35" x14ac:dyDescent="0.3">
      <c r="A1287" s="1">
        <v>45309.586736111109</v>
      </c>
      <c r="B1287">
        <v>8</v>
      </c>
      <c r="C1287">
        <v>1</v>
      </c>
      <c r="D1287" t="s">
        <v>26</v>
      </c>
      <c r="E1287" t="s">
        <v>3240</v>
      </c>
      <c r="F1287" t="s">
        <v>3241</v>
      </c>
      <c r="G1287" t="s">
        <v>41</v>
      </c>
      <c r="H1287">
        <f>---0--5439</f>
        <v>5439</v>
      </c>
      <c r="I1287">
        <v>0</v>
      </c>
      <c r="J1287" t="s">
        <v>42</v>
      </c>
      <c r="K1287" t="s">
        <v>43</v>
      </c>
      <c r="L1287" t="s">
        <v>44</v>
      </c>
      <c r="M1287" t="s">
        <v>3240</v>
      </c>
      <c r="N1287" t="s">
        <v>3241</v>
      </c>
      <c r="P1287" t="s">
        <v>33</v>
      </c>
      <c r="Q1287" t="s">
        <v>34</v>
      </c>
      <c r="S1287" t="s">
        <v>33</v>
      </c>
      <c r="T1287" t="s">
        <v>34</v>
      </c>
      <c r="V1287" t="s">
        <v>33</v>
      </c>
      <c r="W1287" t="s">
        <v>34</v>
      </c>
      <c r="Y1287" t="s">
        <v>33</v>
      </c>
      <c r="Z1287" t="s">
        <v>34</v>
      </c>
      <c r="AA1287" t="s">
        <v>1016</v>
      </c>
      <c r="AB1287" t="s">
        <v>36</v>
      </c>
      <c r="AC1287">
        <v>589862</v>
      </c>
      <c r="AD1287" t="s">
        <v>77</v>
      </c>
      <c r="AE1287" t="s">
        <v>3241</v>
      </c>
      <c r="AF1287">
        <v>870021815</v>
      </c>
      <c r="AG1287">
        <v>1298560</v>
      </c>
      <c r="AH1287" t="s">
        <v>1017</v>
      </c>
      <c r="AI1287" t="s">
        <v>34</v>
      </c>
    </row>
    <row r="1288" spans="1:35" x14ac:dyDescent="0.3">
      <c r="A1288" s="1">
        <v>45309.587372685186</v>
      </c>
      <c r="B1288">
        <v>6</v>
      </c>
      <c r="C1288">
        <v>1</v>
      </c>
      <c r="D1288" t="s">
        <v>26</v>
      </c>
      <c r="E1288" t="s">
        <v>3242</v>
      </c>
      <c r="F1288" t="s">
        <v>3243</v>
      </c>
      <c r="G1288" t="s">
        <v>41</v>
      </c>
      <c r="H1288">
        <f>---0--9036</f>
        <v>9036</v>
      </c>
      <c r="I1288">
        <v>0</v>
      </c>
      <c r="J1288" t="s">
        <v>42</v>
      </c>
      <c r="K1288" t="s">
        <v>43</v>
      </c>
      <c r="L1288" t="s">
        <v>44</v>
      </c>
      <c r="M1288" t="s">
        <v>3242</v>
      </c>
      <c r="N1288" t="s">
        <v>3243</v>
      </c>
      <c r="P1288" t="s">
        <v>33</v>
      </c>
      <c r="Q1288" t="s">
        <v>34</v>
      </c>
      <c r="S1288" t="s">
        <v>33</v>
      </c>
      <c r="T1288" t="s">
        <v>34</v>
      </c>
      <c r="V1288" t="s">
        <v>33</v>
      </c>
      <c r="W1288" t="s">
        <v>34</v>
      </c>
      <c r="Y1288" t="s">
        <v>33</v>
      </c>
      <c r="Z1288" t="s">
        <v>34</v>
      </c>
      <c r="AA1288" t="s">
        <v>3244</v>
      </c>
      <c r="AB1288" t="s">
        <v>36</v>
      </c>
      <c r="AC1288">
        <v>1959526</v>
      </c>
      <c r="AD1288" t="s">
        <v>849</v>
      </c>
      <c r="AE1288" t="s">
        <v>3243</v>
      </c>
      <c r="AF1288">
        <v>978632586</v>
      </c>
      <c r="AG1288">
        <v>1298561</v>
      </c>
      <c r="AH1288" t="s">
        <v>38</v>
      </c>
      <c r="AI1288" t="s">
        <v>34</v>
      </c>
    </row>
    <row r="1289" spans="1:35" x14ac:dyDescent="0.3">
      <c r="A1289" s="1">
        <v>45309.588819444441</v>
      </c>
      <c r="B1289">
        <v>7</v>
      </c>
      <c r="C1289">
        <v>1</v>
      </c>
      <c r="D1289" t="s">
        <v>26</v>
      </c>
      <c r="E1289" t="s">
        <v>3245</v>
      </c>
      <c r="F1289" t="s">
        <v>3246</v>
      </c>
      <c r="G1289" t="s">
        <v>41</v>
      </c>
      <c r="H1289">
        <f>---0--5522</f>
        <v>5522</v>
      </c>
      <c r="I1289">
        <v>0</v>
      </c>
      <c r="J1289" t="s">
        <v>42</v>
      </c>
      <c r="K1289" t="s">
        <v>43</v>
      </c>
      <c r="L1289" t="s">
        <v>44</v>
      </c>
      <c r="M1289" t="s">
        <v>3245</v>
      </c>
      <c r="N1289" t="s">
        <v>3246</v>
      </c>
      <c r="P1289" t="s">
        <v>33</v>
      </c>
      <c r="Q1289" t="s">
        <v>34</v>
      </c>
      <c r="S1289" t="s">
        <v>33</v>
      </c>
      <c r="T1289" t="s">
        <v>34</v>
      </c>
      <c r="V1289" t="s">
        <v>33</v>
      </c>
      <c r="W1289" t="s">
        <v>34</v>
      </c>
      <c r="Y1289" t="s">
        <v>33</v>
      </c>
      <c r="Z1289" t="s">
        <v>34</v>
      </c>
      <c r="AA1289" t="s">
        <v>1085</v>
      </c>
      <c r="AB1289" t="s">
        <v>36</v>
      </c>
      <c r="AC1289">
        <v>71071160</v>
      </c>
      <c r="AD1289" t="s">
        <v>58</v>
      </c>
      <c r="AE1289" t="s">
        <v>3246</v>
      </c>
      <c r="AF1289">
        <v>795990586</v>
      </c>
      <c r="AG1289">
        <v>1298562</v>
      </c>
      <c r="AH1289" t="s">
        <v>38</v>
      </c>
      <c r="AI1289" t="s">
        <v>34</v>
      </c>
    </row>
    <row r="1290" spans="1:35" x14ac:dyDescent="0.3">
      <c r="A1290" s="1">
        <v>45309.589641203704</v>
      </c>
      <c r="B1290">
        <v>8</v>
      </c>
      <c r="C1290">
        <v>1</v>
      </c>
      <c r="D1290" t="s">
        <v>1002</v>
      </c>
      <c r="E1290" t="s">
        <v>3247</v>
      </c>
      <c r="F1290" t="s">
        <v>3248</v>
      </c>
      <c r="G1290" t="s">
        <v>1005</v>
      </c>
      <c r="H1290" t="s">
        <v>3249</v>
      </c>
      <c r="I1290">
        <v>0</v>
      </c>
      <c r="J1290" t="s">
        <v>3250</v>
      </c>
      <c r="K1290" t="s">
        <v>31</v>
      </c>
      <c r="L1290" t="s">
        <v>44</v>
      </c>
      <c r="M1290" t="s">
        <v>3247</v>
      </c>
      <c r="N1290" t="s">
        <v>3248</v>
      </c>
      <c r="P1290" t="s">
        <v>33</v>
      </c>
      <c r="Q1290" t="s">
        <v>34</v>
      </c>
      <c r="S1290" t="s">
        <v>33</v>
      </c>
      <c r="T1290" t="s">
        <v>34</v>
      </c>
      <c r="V1290" t="s">
        <v>33</v>
      </c>
      <c r="W1290" t="s">
        <v>34</v>
      </c>
      <c r="Y1290" t="s">
        <v>33</v>
      </c>
      <c r="Z1290" t="s">
        <v>34</v>
      </c>
      <c r="AA1290" t="s">
        <v>1244</v>
      </c>
      <c r="AB1290" t="s">
        <v>36</v>
      </c>
      <c r="AC1290">
        <v>30049264</v>
      </c>
      <c r="AD1290" t="s">
        <v>758</v>
      </c>
      <c r="AE1290" t="s">
        <v>3248</v>
      </c>
      <c r="AF1290">
        <v>76598102</v>
      </c>
      <c r="AG1290">
        <v>1298563</v>
      </c>
      <c r="AH1290" t="s">
        <v>38</v>
      </c>
      <c r="AI1290" t="s">
        <v>34</v>
      </c>
    </row>
    <row r="1291" spans="1:35" x14ac:dyDescent="0.3">
      <c r="A1291" s="1">
        <v>45309.591458333336</v>
      </c>
      <c r="B1291">
        <v>5</v>
      </c>
      <c r="C1291">
        <v>1</v>
      </c>
      <c r="D1291" t="s">
        <v>26</v>
      </c>
      <c r="E1291" t="s">
        <v>3251</v>
      </c>
      <c r="F1291" t="s">
        <v>3252</v>
      </c>
      <c r="G1291" t="s">
        <v>41</v>
      </c>
      <c r="H1291">
        <f>---0--3278</f>
        <v>3278</v>
      </c>
      <c r="I1291">
        <v>0</v>
      </c>
      <c r="J1291" t="s">
        <v>42</v>
      </c>
      <c r="K1291" t="s">
        <v>43</v>
      </c>
      <c r="L1291" t="s">
        <v>44</v>
      </c>
      <c r="M1291" t="s">
        <v>3251</v>
      </c>
      <c r="N1291" t="s">
        <v>3252</v>
      </c>
      <c r="P1291" t="s">
        <v>33</v>
      </c>
      <c r="Q1291" t="s">
        <v>34</v>
      </c>
      <c r="S1291" t="s">
        <v>33</v>
      </c>
      <c r="T1291" t="s">
        <v>34</v>
      </c>
      <c r="V1291" t="s">
        <v>33</v>
      </c>
      <c r="W1291" t="s">
        <v>34</v>
      </c>
      <c r="Y1291" t="s">
        <v>33</v>
      </c>
      <c r="Z1291" t="s">
        <v>34</v>
      </c>
      <c r="AA1291" t="s">
        <v>686</v>
      </c>
      <c r="AB1291" t="s">
        <v>36</v>
      </c>
      <c r="AC1291">
        <v>30035586</v>
      </c>
      <c r="AD1291" t="s">
        <v>652</v>
      </c>
      <c r="AE1291" t="s">
        <v>3252</v>
      </c>
      <c r="AF1291">
        <v>76598102</v>
      </c>
      <c r="AG1291">
        <v>1298564</v>
      </c>
      <c r="AH1291" t="s">
        <v>38</v>
      </c>
      <c r="AI1291" t="s">
        <v>34</v>
      </c>
    </row>
    <row r="1292" spans="1:35" x14ac:dyDescent="0.3">
      <c r="A1292" s="1">
        <v>45309.591851851852</v>
      </c>
      <c r="B1292">
        <v>6</v>
      </c>
      <c r="C1292">
        <v>1</v>
      </c>
      <c r="D1292" t="s">
        <v>26</v>
      </c>
      <c r="E1292" t="s">
        <v>3253</v>
      </c>
      <c r="F1292" t="s">
        <v>3254</v>
      </c>
      <c r="G1292" t="s">
        <v>29</v>
      </c>
      <c r="H1292" t="s">
        <v>2485</v>
      </c>
      <c r="I1292">
        <v>0</v>
      </c>
      <c r="K1292" t="s">
        <v>31</v>
      </c>
      <c r="L1292" t="s">
        <v>32</v>
      </c>
      <c r="M1292" t="s">
        <v>3253</v>
      </c>
      <c r="N1292" t="s">
        <v>3254</v>
      </c>
      <c r="P1292" t="s">
        <v>33</v>
      </c>
      <c r="Q1292" t="s">
        <v>34</v>
      </c>
      <c r="S1292" t="s">
        <v>33</v>
      </c>
      <c r="T1292" t="s">
        <v>34</v>
      </c>
      <c r="V1292" t="s">
        <v>33</v>
      </c>
      <c r="W1292" t="s">
        <v>34</v>
      </c>
      <c r="Y1292" t="s">
        <v>33</v>
      </c>
      <c r="Z1292" t="s">
        <v>34</v>
      </c>
      <c r="AA1292" t="s">
        <v>35</v>
      </c>
      <c r="AB1292" t="s">
        <v>36</v>
      </c>
      <c r="AC1292">
        <v>28301776</v>
      </c>
      <c r="AD1292" t="s">
        <v>37</v>
      </c>
      <c r="AE1292" t="s">
        <v>3254</v>
      </c>
      <c r="AF1292">
        <v>85671469</v>
      </c>
      <c r="AG1292">
        <v>1298565</v>
      </c>
      <c r="AH1292" t="s">
        <v>38</v>
      </c>
      <c r="AI1292" t="s">
        <v>34</v>
      </c>
    </row>
    <row r="1293" spans="1:35" x14ac:dyDescent="0.3">
      <c r="A1293" s="1">
        <v>45309.594722222224</v>
      </c>
      <c r="B1293">
        <v>8</v>
      </c>
      <c r="C1293">
        <v>1</v>
      </c>
      <c r="D1293" t="s">
        <v>1002</v>
      </c>
      <c r="E1293" t="s">
        <v>3255</v>
      </c>
      <c r="F1293" t="s">
        <v>1608</v>
      </c>
      <c r="G1293" t="s">
        <v>1005</v>
      </c>
      <c r="H1293" t="s">
        <v>3256</v>
      </c>
      <c r="I1293">
        <v>0</v>
      </c>
      <c r="J1293" t="s">
        <v>2072</v>
      </c>
      <c r="K1293" t="s">
        <v>31</v>
      </c>
      <c r="L1293" t="s">
        <v>44</v>
      </c>
      <c r="M1293" t="s">
        <v>3255</v>
      </c>
      <c r="N1293" t="s">
        <v>1608</v>
      </c>
      <c r="P1293" t="s">
        <v>33</v>
      </c>
      <c r="Q1293" t="s">
        <v>34</v>
      </c>
      <c r="S1293" t="s">
        <v>33</v>
      </c>
      <c r="T1293" t="s">
        <v>34</v>
      </c>
      <c r="V1293" t="s">
        <v>33</v>
      </c>
      <c r="W1293" t="s">
        <v>34</v>
      </c>
      <c r="Y1293" t="s">
        <v>33</v>
      </c>
      <c r="Z1293" t="s">
        <v>34</v>
      </c>
      <c r="AA1293" t="s">
        <v>3257</v>
      </c>
      <c r="AB1293" t="s">
        <v>36</v>
      </c>
      <c r="AC1293">
        <v>34906757</v>
      </c>
      <c r="AD1293" t="s">
        <v>671</v>
      </c>
      <c r="AE1293" t="s">
        <v>1608</v>
      </c>
      <c r="AF1293">
        <v>156704864</v>
      </c>
      <c r="AG1293">
        <v>1298566</v>
      </c>
      <c r="AH1293" t="s">
        <v>1254</v>
      </c>
      <c r="AI1293" t="s">
        <v>34</v>
      </c>
    </row>
    <row r="1294" spans="1:35" x14ac:dyDescent="0.3">
      <c r="A1294" s="1">
        <v>45309.597418981481</v>
      </c>
      <c r="B1294">
        <v>6</v>
      </c>
      <c r="C1294">
        <v>1</v>
      </c>
      <c r="D1294" t="s">
        <v>26</v>
      </c>
      <c r="E1294" t="s">
        <v>3258</v>
      </c>
      <c r="F1294" t="s">
        <v>3259</v>
      </c>
      <c r="G1294" t="s">
        <v>41</v>
      </c>
      <c r="H1294">
        <f>---0--2287</f>
        <v>2287</v>
      </c>
      <c r="I1294">
        <v>0</v>
      </c>
      <c r="J1294" t="s">
        <v>42</v>
      </c>
      <c r="K1294" t="s">
        <v>43</v>
      </c>
      <c r="L1294" t="s">
        <v>44</v>
      </c>
      <c r="M1294" t="s">
        <v>3258</v>
      </c>
      <c r="N1294" t="s">
        <v>3259</v>
      </c>
      <c r="P1294" t="s">
        <v>33</v>
      </c>
      <c r="Q1294" t="s">
        <v>34</v>
      </c>
      <c r="S1294" t="s">
        <v>33</v>
      </c>
      <c r="T1294" t="s">
        <v>34</v>
      </c>
      <c r="V1294" t="s">
        <v>33</v>
      </c>
      <c r="W1294" t="s">
        <v>34</v>
      </c>
      <c r="Y1294" t="s">
        <v>33</v>
      </c>
      <c r="Z1294" t="s">
        <v>34</v>
      </c>
      <c r="AA1294" t="s">
        <v>956</v>
      </c>
      <c r="AB1294" t="s">
        <v>36</v>
      </c>
      <c r="AC1294">
        <v>30091764</v>
      </c>
      <c r="AD1294" t="s">
        <v>652</v>
      </c>
      <c r="AE1294" t="s">
        <v>3259</v>
      </c>
      <c r="AF1294">
        <v>76598102</v>
      </c>
      <c r="AG1294">
        <v>1298567</v>
      </c>
      <c r="AH1294" t="s">
        <v>38</v>
      </c>
      <c r="AI1294" t="s">
        <v>34</v>
      </c>
    </row>
    <row r="1295" spans="1:35" x14ac:dyDescent="0.3">
      <c r="A1295" s="1">
        <v>45309.597905092596</v>
      </c>
      <c r="B1295">
        <v>8</v>
      </c>
      <c r="C1295">
        <v>1</v>
      </c>
      <c r="D1295" t="s">
        <v>26</v>
      </c>
      <c r="E1295" t="s">
        <v>3260</v>
      </c>
      <c r="F1295" t="s">
        <v>3261</v>
      </c>
      <c r="G1295" t="s">
        <v>41</v>
      </c>
      <c r="H1295">
        <f>---0--6979</f>
        <v>6979</v>
      </c>
      <c r="I1295">
        <v>0</v>
      </c>
      <c r="J1295" t="s">
        <v>42</v>
      </c>
      <c r="K1295" t="s">
        <v>43</v>
      </c>
      <c r="L1295" t="s">
        <v>44</v>
      </c>
      <c r="M1295" t="s">
        <v>3260</v>
      </c>
      <c r="N1295" t="s">
        <v>3261</v>
      </c>
      <c r="P1295" t="s">
        <v>33</v>
      </c>
      <c r="Q1295" t="s">
        <v>34</v>
      </c>
      <c r="S1295" t="s">
        <v>33</v>
      </c>
      <c r="T1295" t="s">
        <v>34</v>
      </c>
      <c r="V1295" t="s">
        <v>33</v>
      </c>
      <c r="W1295" t="s">
        <v>34</v>
      </c>
      <c r="Y1295" t="s">
        <v>33</v>
      </c>
      <c r="Z1295" t="s">
        <v>34</v>
      </c>
      <c r="AA1295" t="s">
        <v>1320</v>
      </c>
      <c r="AB1295" t="s">
        <v>36</v>
      </c>
      <c r="AC1295">
        <v>30019137</v>
      </c>
      <c r="AD1295" t="s">
        <v>652</v>
      </c>
      <c r="AE1295" t="s">
        <v>3261</v>
      </c>
      <c r="AF1295">
        <v>76598102</v>
      </c>
      <c r="AG1295">
        <v>1298568</v>
      </c>
      <c r="AH1295" t="s">
        <v>38</v>
      </c>
      <c r="AI1295" t="s">
        <v>34</v>
      </c>
    </row>
    <row r="1296" spans="1:35" x14ac:dyDescent="0.3">
      <c r="A1296" s="1">
        <v>45309.597962962966</v>
      </c>
      <c r="B1296">
        <v>5</v>
      </c>
      <c r="C1296">
        <v>1</v>
      </c>
      <c r="D1296" t="s">
        <v>26</v>
      </c>
      <c r="E1296" t="s">
        <v>3262</v>
      </c>
      <c r="F1296" t="s">
        <v>3263</v>
      </c>
      <c r="G1296" t="s">
        <v>131</v>
      </c>
      <c r="H1296" t="s">
        <v>359</v>
      </c>
      <c r="I1296">
        <v>0</v>
      </c>
      <c r="K1296" t="s">
        <v>31</v>
      </c>
      <c r="L1296" t="s">
        <v>32</v>
      </c>
      <c r="M1296" t="s">
        <v>3262</v>
      </c>
      <c r="N1296" t="s">
        <v>3263</v>
      </c>
      <c r="P1296" t="s">
        <v>33</v>
      </c>
      <c r="Q1296" t="s">
        <v>34</v>
      </c>
      <c r="S1296" t="s">
        <v>33</v>
      </c>
      <c r="T1296" t="s">
        <v>34</v>
      </c>
      <c r="V1296" t="s">
        <v>33</v>
      </c>
      <c r="W1296" t="s">
        <v>34</v>
      </c>
      <c r="Y1296" t="s">
        <v>33</v>
      </c>
      <c r="Z1296" t="s">
        <v>34</v>
      </c>
      <c r="AA1296" t="s">
        <v>35</v>
      </c>
      <c r="AB1296" t="s">
        <v>36</v>
      </c>
      <c r="AC1296">
        <v>28416779</v>
      </c>
      <c r="AD1296" t="s">
        <v>37</v>
      </c>
      <c r="AE1296" t="s">
        <v>3263</v>
      </c>
      <c r="AF1296">
        <v>85671469</v>
      </c>
      <c r="AG1296">
        <v>1298569</v>
      </c>
      <c r="AH1296" t="s">
        <v>806</v>
      </c>
      <c r="AI1296" t="s">
        <v>34</v>
      </c>
    </row>
    <row r="1297" spans="1:35" x14ac:dyDescent="0.3">
      <c r="A1297" s="1">
        <v>45309.60119212963</v>
      </c>
      <c r="B1297">
        <v>5</v>
      </c>
      <c r="C1297">
        <v>1</v>
      </c>
      <c r="D1297" t="s">
        <v>26</v>
      </c>
      <c r="E1297" t="s">
        <v>3264</v>
      </c>
      <c r="F1297" t="s">
        <v>3265</v>
      </c>
      <c r="G1297" t="s">
        <v>41</v>
      </c>
      <c r="H1297">
        <f>---0--8210</f>
        <v>8210</v>
      </c>
      <c r="I1297">
        <v>0</v>
      </c>
      <c r="J1297" t="s">
        <v>42</v>
      </c>
      <c r="K1297" t="s">
        <v>43</v>
      </c>
      <c r="L1297" t="s">
        <v>44</v>
      </c>
      <c r="M1297" t="s">
        <v>3264</v>
      </c>
      <c r="N1297" t="s">
        <v>3265</v>
      </c>
      <c r="P1297" t="s">
        <v>33</v>
      </c>
      <c r="Q1297" t="s">
        <v>34</v>
      </c>
      <c r="S1297" t="s">
        <v>33</v>
      </c>
      <c r="T1297" t="s">
        <v>34</v>
      </c>
      <c r="V1297" t="s">
        <v>33</v>
      </c>
      <c r="W1297" t="s">
        <v>34</v>
      </c>
      <c r="Y1297" t="s">
        <v>33</v>
      </c>
      <c r="Z1297" t="s">
        <v>34</v>
      </c>
      <c r="AA1297" t="s">
        <v>500</v>
      </c>
      <c r="AB1297" t="s">
        <v>36</v>
      </c>
      <c r="AC1297">
        <v>77731</v>
      </c>
      <c r="AD1297" t="s">
        <v>501</v>
      </c>
      <c r="AE1297" t="s">
        <v>3265</v>
      </c>
      <c r="AF1297">
        <v>870021815</v>
      </c>
      <c r="AG1297">
        <v>1298570</v>
      </c>
      <c r="AH1297" t="s">
        <v>38</v>
      </c>
      <c r="AI1297" t="s">
        <v>34</v>
      </c>
    </row>
    <row r="1298" spans="1:35" x14ac:dyDescent="0.3">
      <c r="A1298" s="1">
        <v>45309.604270833333</v>
      </c>
      <c r="B1298">
        <v>8</v>
      </c>
      <c r="C1298">
        <v>1</v>
      </c>
      <c r="D1298" t="s">
        <v>26</v>
      </c>
      <c r="E1298" t="s">
        <v>3266</v>
      </c>
      <c r="F1298" t="s">
        <v>3267</v>
      </c>
      <c r="G1298" t="s">
        <v>131</v>
      </c>
      <c r="H1298" t="s">
        <v>1112</v>
      </c>
      <c r="I1298">
        <v>0</v>
      </c>
      <c r="K1298" t="s">
        <v>31</v>
      </c>
      <c r="L1298" t="s">
        <v>32</v>
      </c>
      <c r="M1298" t="s">
        <v>3266</v>
      </c>
      <c r="N1298" t="s">
        <v>3267</v>
      </c>
      <c r="P1298" t="s">
        <v>33</v>
      </c>
      <c r="Q1298" t="s">
        <v>34</v>
      </c>
      <c r="S1298" t="s">
        <v>33</v>
      </c>
      <c r="T1298" t="s">
        <v>34</v>
      </c>
      <c r="V1298" t="s">
        <v>33</v>
      </c>
      <c r="W1298" t="s">
        <v>34</v>
      </c>
      <c r="Y1298" t="s">
        <v>33</v>
      </c>
      <c r="Z1298" t="s">
        <v>34</v>
      </c>
      <c r="AA1298" t="s">
        <v>35</v>
      </c>
      <c r="AB1298" t="s">
        <v>36</v>
      </c>
      <c r="AC1298">
        <v>28534156</v>
      </c>
      <c r="AD1298" t="s">
        <v>37</v>
      </c>
      <c r="AE1298" t="s">
        <v>3267</v>
      </c>
      <c r="AF1298">
        <v>85671469</v>
      </c>
      <c r="AG1298">
        <v>1298571</v>
      </c>
      <c r="AH1298" t="s">
        <v>566</v>
      </c>
      <c r="AI1298" t="s">
        <v>34</v>
      </c>
    </row>
    <row r="1299" spans="1:35" x14ac:dyDescent="0.3">
      <c r="A1299" s="1">
        <v>45309.607847222222</v>
      </c>
      <c r="B1299">
        <v>8</v>
      </c>
      <c r="C1299">
        <v>1</v>
      </c>
      <c r="D1299" t="s">
        <v>26</v>
      </c>
      <c r="E1299" t="s">
        <v>3268</v>
      </c>
      <c r="F1299" t="s">
        <v>3269</v>
      </c>
      <c r="G1299" t="s">
        <v>41</v>
      </c>
      <c r="H1299">
        <f>---0--1624</f>
        <v>1624</v>
      </c>
      <c r="I1299">
        <v>0</v>
      </c>
      <c r="J1299" t="s">
        <v>42</v>
      </c>
      <c r="K1299" t="s">
        <v>43</v>
      </c>
      <c r="L1299" t="s">
        <v>44</v>
      </c>
      <c r="M1299" t="s">
        <v>3268</v>
      </c>
      <c r="N1299" t="s">
        <v>3269</v>
      </c>
      <c r="P1299" t="s">
        <v>33</v>
      </c>
      <c r="Q1299" t="s">
        <v>34</v>
      </c>
      <c r="S1299" t="s">
        <v>33</v>
      </c>
      <c r="T1299" t="s">
        <v>34</v>
      </c>
      <c r="V1299" t="s">
        <v>33</v>
      </c>
      <c r="W1299" t="s">
        <v>34</v>
      </c>
      <c r="Y1299" t="s">
        <v>33</v>
      </c>
      <c r="Z1299" t="s">
        <v>34</v>
      </c>
      <c r="AA1299" t="s">
        <v>1085</v>
      </c>
      <c r="AB1299" t="s">
        <v>36</v>
      </c>
      <c r="AC1299">
        <v>71354243</v>
      </c>
      <c r="AD1299" t="s">
        <v>58</v>
      </c>
      <c r="AE1299" t="s">
        <v>3269</v>
      </c>
      <c r="AF1299">
        <v>795990586</v>
      </c>
      <c r="AG1299">
        <v>1298572</v>
      </c>
      <c r="AH1299" t="s">
        <v>935</v>
      </c>
      <c r="AI1299" t="s">
        <v>34</v>
      </c>
    </row>
    <row r="1300" spans="1:35" x14ac:dyDescent="0.3">
      <c r="A1300" s="1">
        <v>45309.609097222223</v>
      </c>
      <c r="B1300">
        <v>5</v>
      </c>
      <c r="C1300">
        <v>1</v>
      </c>
      <c r="D1300" t="s">
        <v>26</v>
      </c>
      <c r="E1300" t="s">
        <v>3270</v>
      </c>
      <c r="F1300" t="s">
        <v>3271</v>
      </c>
      <c r="G1300" t="s">
        <v>29</v>
      </c>
      <c r="H1300" t="s">
        <v>784</v>
      </c>
      <c r="I1300">
        <v>0</v>
      </c>
      <c r="K1300" t="s">
        <v>31</v>
      </c>
      <c r="L1300" t="s">
        <v>32</v>
      </c>
      <c r="M1300" t="s">
        <v>3270</v>
      </c>
      <c r="N1300" t="s">
        <v>3271</v>
      </c>
      <c r="P1300" t="s">
        <v>33</v>
      </c>
      <c r="Q1300" t="s">
        <v>34</v>
      </c>
      <c r="S1300" t="s">
        <v>33</v>
      </c>
      <c r="T1300" t="s">
        <v>34</v>
      </c>
      <c r="V1300" t="s">
        <v>33</v>
      </c>
      <c r="W1300" t="s">
        <v>34</v>
      </c>
      <c r="Y1300" t="s">
        <v>33</v>
      </c>
      <c r="Z1300" t="s">
        <v>34</v>
      </c>
      <c r="AA1300" t="s">
        <v>35</v>
      </c>
      <c r="AB1300" t="s">
        <v>36</v>
      </c>
      <c r="AC1300">
        <v>28618905</v>
      </c>
      <c r="AD1300" t="s">
        <v>37</v>
      </c>
      <c r="AE1300" t="s">
        <v>3271</v>
      </c>
      <c r="AF1300">
        <v>85671469</v>
      </c>
      <c r="AG1300">
        <v>1298573</v>
      </c>
      <c r="AH1300" t="s">
        <v>550</v>
      </c>
      <c r="AI1300" t="s">
        <v>34</v>
      </c>
    </row>
    <row r="1301" spans="1:35" x14ac:dyDescent="0.3">
      <c r="A1301" s="1">
        <v>45309.610173611109</v>
      </c>
      <c r="B1301">
        <v>1</v>
      </c>
      <c r="C1301">
        <v>2</v>
      </c>
      <c r="D1301" t="s">
        <v>26</v>
      </c>
      <c r="E1301" t="s">
        <v>3272</v>
      </c>
      <c r="F1301" t="s">
        <v>3273</v>
      </c>
      <c r="G1301" t="s">
        <v>41</v>
      </c>
      <c r="H1301">
        <f>---0--2517</f>
        <v>2517</v>
      </c>
      <c r="I1301">
        <v>0</v>
      </c>
      <c r="J1301" t="s">
        <v>42</v>
      </c>
      <c r="K1301" t="s">
        <v>43</v>
      </c>
      <c r="L1301" t="s">
        <v>44</v>
      </c>
      <c r="M1301" t="s">
        <v>3272</v>
      </c>
      <c r="N1301" t="s">
        <v>3273</v>
      </c>
      <c r="P1301" t="s">
        <v>33</v>
      </c>
      <c r="Q1301" t="s">
        <v>34</v>
      </c>
      <c r="S1301" t="s">
        <v>33</v>
      </c>
      <c r="T1301" t="s">
        <v>34</v>
      </c>
      <c r="V1301" t="s">
        <v>33</v>
      </c>
      <c r="W1301" t="s">
        <v>34</v>
      </c>
      <c r="Y1301" t="s">
        <v>33</v>
      </c>
      <c r="Z1301" t="s">
        <v>34</v>
      </c>
      <c r="AA1301" t="s">
        <v>3274</v>
      </c>
      <c r="AB1301" t="s">
        <v>36</v>
      </c>
      <c r="AC1301">
        <v>19393002</v>
      </c>
      <c r="AD1301" t="s">
        <v>1021</v>
      </c>
      <c r="AE1301" t="s">
        <v>3273</v>
      </c>
      <c r="AF1301">
        <v>978632586</v>
      </c>
      <c r="AG1301">
        <v>1298574</v>
      </c>
      <c r="AH1301" t="s">
        <v>38</v>
      </c>
      <c r="AI1301" t="s">
        <v>34</v>
      </c>
    </row>
    <row r="1302" spans="1:35" x14ac:dyDescent="0.3">
      <c r="A1302" s="1">
        <v>45309.611909722225</v>
      </c>
      <c r="B1302">
        <v>6</v>
      </c>
      <c r="C1302">
        <v>1</v>
      </c>
      <c r="D1302" t="s">
        <v>26</v>
      </c>
      <c r="E1302" t="s">
        <v>3275</v>
      </c>
      <c r="F1302" t="s">
        <v>3276</v>
      </c>
      <c r="G1302" t="s">
        <v>29</v>
      </c>
      <c r="H1302" t="s">
        <v>413</v>
      </c>
      <c r="I1302">
        <v>0</v>
      </c>
      <c r="K1302" t="s">
        <v>31</v>
      </c>
      <c r="L1302" t="s">
        <v>32</v>
      </c>
      <c r="M1302" t="s">
        <v>3275</v>
      </c>
      <c r="N1302" t="s">
        <v>3276</v>
      </c>
      <c r="P1302" t="s">
        <v>33</v>
      </c>
      <c r="Q1302" t="s">
        <v>34</v>
      </c>
      <c r="S1302" t="s">
        <v>33</v>
      </c>
      <c r="T1302" t="s">
        <v>34</v>
      </c>
      <c r="V1302" t="s">
        <v>33</v>
      </c>
      <c r="W1302" t="s">
        <v>34</v>
      </c>
      <c r="Y1302" t="s">
        <v>33</v>
      </c>
      <c r="Z1302" t="s">
        <v>34</v>
      </c>
      <c r="AA1302" t="s">
        <v>35</v>
      </c>
      <c r="AB1302" t="s">
        <v>36</v>
      </c>
      <c r="AC1302">
        <v>28677482</v>
      </c>
      <c r="AD1302" t="s">
        <v>37</v>
      </c>
      <c r="AE1302" t="s">
        <v>3276</v>
      </c>
      <c r="AF1302">
        <v>85671469</v>
      </c>
      <c r="AG1302">
        <v>1298575</v>
      </c>
      <c r="AH1302" t="s">
        <v>3176</v>
      </c>
      <c r="AI1302" t="s">
        <v>34</v>
      </c>
    </row>
    <row r="1303" spans="1:35" x14ac:dyDescent="0.3">
      <c r="A1303" s="1">
        <v>45309.618449074071</v>
      </c>
      <c r="B1303">
        <v>5</v>
      </c>
      <c r="C1303">
        <v>1</v>
      </c>
      <c r="D1303" t="s">
        <v>26</v>
      </c>
      <c r="E1303" t="s">
        <v>3277</v>
      </c>
      <c r="F1303" t="s">
        <v>3278</v>
      </c>
      <c r="G1303" t="s">
        <v>90</v>
      </c>
      <c r="H1303" t="s">
        <v>1098</v>
      </c>
      <c r="I1303">
        <v>0</v>
      </c>
      <c r="K1303" t="s">
        <v>31</v>
      </c>
      <c r="L1303" t="s">
        <v>32</v>
      </c>
      <c r="M1303" t="s">
        <v>3277</v>
      </c>
      <c r="N1303" t="s">
        <v>3278</v>
      </c>
      <c r="P1303" t="s">
        <v>33</v>
      </c>
      <c r="Q1303" t="s">
        <v>34</v>
      </c>
      <c r="S1303" t="s">
        <v>33</v>
      </c>
      <c r="T1303" t="s">
        <v>34</v>
      </c>
      <c r="V1303" t="s">
        <v>33</v>
      </c>
      <c r="W1303" t="s">
        <v>34</v>
      </c>
      <c r="Y1303" t="s">
        <v>33</v>
      </c>
      <c r="Z1303" t="s">
        <v>34</v>
      </c>
      <c r="AA1303" t="s">
        <v>92</v>
      </c>
      <c r="AB1303" t="s">
        <v>36</v>
      </c>
      <c r="AC1303">
        <v>23676953</v>
      </c>
      <c r="AD1303" t="s">
        <v>93</v>
      </c>
      <c r="AE1303" t="s">
        <v>3278</v>
      </c>
      <c r="AF1303">
        <v>9978044714</v>
      </c>
      <c r="AG1303">
        <v>1298576</v>
      </c>
      <c r="AH1303" t="s">
        <v>128</v>
      </c>
      <c r="AI1303" t="s">
        <v>34</v>
      </c>
    </row>
    <row r="1304" spans="1:35" x14ac:dyDescent="0.3">
      <c r="A1304" s="1">
        <v>45309.61886574074</v>
      </c>
      <c r="B1304">
        <v>8</v>
      </c>
      <c r="C1304">
        <v>1</v>
      </c>
      <c r="D1304" t="s">
        <v>26</v>
      </c>
      <c r="E1304" t="s">
        <v>3279</v>
      </c>
      <c r="F1304" t="s">
        <v>3280</v>
      </c>
      <c r="G1304" t="s">
        <v>29</v>
      </c>
      <c r="H1304" t="s">
        <v>1180</v>
      </c>
      <c r="I1304">
        <v>0</v>
      </c>
      <c r="K1304" t="s">
        <v>31</v>
      </c>
      <c r="L1304" t="s">
        <v>32</v>
      </c>
      <c r="M1304" t="s">
        <v>3279</v>
      </c>
      <c r="N1304" t="s">
        <v>3280</v>
      </c>
      <c r="P1304" t="s">
        <v>33</v>
      </c>
      <c r="Q1304" t="s">
        <v>34</v>
      </c>
      <c r="S1304" t="s">
        <v>33</v>
      </c>
      <c r="T1304" t="s">
        <v>34</v>
      </c>
      <c r="V1304" t="s">
        <v>33</v>
      </c>
      <c r="W1304" t="s">
        <v>34</v>
      </c>
      <c r="Y1304" t="s">
        <v>33</v>
      </c>
      <c r="Z1304" t="s">
        <v>34</v>
      </c>
      <c r="AA1304" t="s">
        <v>35</v>
      </c>
      <c r="AB1304" t="s">
        <v>36</v>
      </c>
      <c r="AC1304">
        <v>28808884</v>
      </c>
      <c r="AD1304" t="s">
        <v>37</v>
      </c>
      <c r="AE1304" t="s">
        <v>3280</v>
      </c>
      <c r="AF1304">
        <v>85671469</v>
      </c>
      <c r="AG1304">
        <v>1298577</v>
      </c>
      <c r="AH1304" t="s">
        <v>38</v>
      </c>
      <c r="AI1304" t="s">
        <v>34</v>
      </c>
    </row>
    <row r="1305" spans="1:35" x14ac:dyDescent="0.3">
      <c r="A1305" s="1">
        <v>45309.620763888888</v>
      </c>
      <c r="B1305">
        <v>8</v>
      </c>
      <c r="C1305">
        <v>1</v>
      </c>
      <c r="D1305" t="s">
        <v>26</v>
      </c>
      <c r="E1305" t="s">
        <v>3281</v>
      </c>
      <c r="F1305" t="s">
        <v>3282</v>
      </c>
      <c r="G1305" t="s">
        <v>41</v>
      </c>
      <c r="H1305">
        <f>---0--8544</f>
        <v>8544</v>
      </c>
      <c r="I1305">
        <v>0</v>
      </c>
      <c r="J1305" t="s">
        <v>42</v>
      </c>
      <c r="K1305" t="s">
        <v>43</v>
      </c>
      <c r="L1305" t="s">
        <v>44</v>
      </c>
      <c r="M1305" t="s">
        <v>3281</v>
      </c>
      <c r="N1305" t="s">
        <v>3282</v>
      </c>
      <c r="P1305" t="s">
        <v>33</v>
      </c>
      <c r="Q1305" t="s">
        <v>34</v>
      </c>
      <c r="S1305" t="s">
        <v>33</v>
      </c>
      <c r="T1305" t="s">
        <v>34</v>
      </c>
      <c r="V1305" t="s">
        <v>33</v>
      </c>
      <c r="W1305" t="s">
        <v>34</v>
      </c>
      <c r="Y1305" t="s">
        <v>33</v>
      </c>
      <c r="Z1305" t="s">
        <v>34</v>
      </c>
      <c r="AA1305" t="s">
        <v>757</v>
      </c>
      <c r="AB1305" t="s">
        <v>36</v>
      </c>
      <c r="AC1305">
        <v>30058615</v>
      </c>
      <c r="AD1305" t="s">
        <v>758</v>
      </c>
      <c r="AE1305" t="s">
        <v>3282</v>
      </c>
      <c r="AF1305">
        <v>76598102</v>
      </c>
      <c r="AG1305">
        <v>1298578</v>
      </c>
      <c r="AH1305" t="s">
        <v>38</v>
      </c>
      <c r="AI1305" t="s">
        <v>34</v>
      </c>
    </row>
    <row r="1306" spans="1:35" x14ac:dyDescent="0.3">
      <c r="A1306" s="1">
        <v>45309.623182870368</v>
      </c>
      <c r="B1306">
        <v>5</v>
      </c>
      <c r="C1306">
        <v>1</v>
      </c>
      <c r="D1306" t="s">
        <v>26</v>
      </c>
      <c r="E1306" t="s">
        <v>3283</v>
      </c>
      <c r="F1306" t="s">
        <v>3284</v>
      </c>
      <c r="G1306" t="s">
        <v>131</v>
      </c>
      <c r="H1306" t="s">
        <v>1106</v>
      </c>
      <c r="I1306">
        <v>0</v>
      </c>
      <c r="K1306" t="s">
        <v>31</v>
      </c>
      <c r="L1306" t="s">
        <v>32</v>
      </c>
      <c r="M1306" t="s">
        <v>3283</v>
      </c>
      <c r="N1306" t="s">
        <v>3284</v>
      </c>
      <c r="P1306" t="s">
        <v>33</v>
      </c>
      <c r="Q1306" t="s">
        <v>34</v>
      </c>
      <c r="S1306" t="s">
        <v>33</v>
      </c>
      <c r="T1306" t="s">
        <v>34</v>
      </c>
      <c r="V1306" t="s">
        <v>33</v>
      </c>
      <c r="W1306" t="s">
        <v>34</v>
      </c>
      <c r="Y1306" t="s">
        <v>33</v>
      </c>
      <c r="Z1306" t="s">
        <v>34</v>
      </c>
      <c r="AA1306" t="s">
        <v>35</v>
      </c>
      <c r="AB1306" t="s">
        <v>36</v>
      </c>
      <c r="AC1306">
        <v>28893506</v>
      </c>
      <c r="AD1306" t="s">
        <v>37</v>
      </c>
      <c r="AE1306" t="s">
        <v>3284</v>
      </c>
      <c r="AF1306">
        <v>85671469</v>
      </c>
      <c r="AG1306">
        <v>1298579</v>
      </c>
      <c r="AH1306" t="s">
        <v>566</v>
      </c>
      <c r="AI1306" t="s">
        <v>34</v>
      </c>
    </row>
    <row r="1307" spans="1:35" x14ac:dyDescent="0.3">
      <c r="A1307" s="1">
        <v>45309.623402777775</v>
      </c>
      <c r="B1307">
        <v>8</v>
      </c>
      <c r="C1307">
        <v>1</v>
      </c>
      <c r="D1307" t="s">
        <v>26</v>
      </c>
      <c r="E1307" t="s">
        <v>3285</v>
      </c>
      <c r="F1307" t="s">
        <v>3286</v>
      </c>
      <c r="G1307" t="s">
        <v>73</v>
      </c>
      <c r="H1307" t="s">
        <v>1349</v>
      </c>
      <c r="I1307">
        <v>0</v>
      </c>
      <c r="J1307" t="s">
        <v>1350</v>
      </c>
      <c r="K1307" t="s">
        <v>31</v>
      </c>
      <c r="L1307" t="s">
        <v>44</v>
      </c>
      <c r="M1307" t="s">
        <v>3285</v>
      </c>
      <c r="N1307" t="s">
        <v>3286</v>
      </c>
      <c r="P1307" t="s">
        <v>33</v>
      </c>
      <c r="Q1307" t="s">
        <v>34</v>
      </c>
      <c r="S1307" t="s">
        <v>33</v>
      </c>
      <c r="T1307" t="s">
        <v>34</v>
      </c>
      <c r="V1307" t="s">
        <v>33</v>
      </c>
      <c r="W1307" t="s">
        <v>34</v>
      </c>
      <c r="Y1307" t="s">
        <v>33</v>
      </c>
      <c r="Z1307" t="s">
        <v>34</v>
      </c>
      <c r="AA1307" t="s">
        <v>166</v>
      </c>
      <c r="AB1307" t="s">
        <v>36</v>
      </c>
      <c r="AC1307">
        <v>28895677</v>
      </c>
      <c r="AD1307" t="s">
        <v>62</v>
      </c>
      <c r="AE1307" t="s">
        <v>3286</v>
      </c>
      <c r="AF1307">
        <v>85671469</v>
      </c>
      <c r="AG1307">
        <v>1298580</v>
      </c>
      <c r="AH1307" t="s">
        <v>935</v>
      </c>
      <c r="AI1307" t="s">
        <v>34</v>
      </c>
    </row>
    <row r="1308" spans="1:35" x14ac:dyDescent="0.3">
      <c r="A1308" s="1">
        <v>45309.623784722222</v>
      </c>
      <c r="B1308">
        <v>6</v>
      </c>
      <c r="C1308">
        <v>1</v>
      </c>
      <c r="D1308" t="s">
        <v>26</v>
      </c>
      <c r="E1308" t="s">
        <v>3287</v>
      </c>
      <c r="F1308" t="s">
        <v>3288</v>
      </c>
      <c r="G1308" t="s">
        <v>41</v>
      </c>
      <c r="H1308">
        <f>---0--3444</f>
        <v>3444</v>
      </c>
      <c r="I1308">
        <v>0</v>
      </c>
      <c r="J1308" t="s">
        <v>42</v>
      </c>
      <c r="K1308" t="s">
        <v>43</v>
      </c>
      <c r="L1308" t="s">
        <v>44</v>
      </c>
      <c r="M1308" t="s">
        <v>3287</v>
      </c>
      <c r="N1308" t="s">
        <v>3288</v>
      </c>
      <c r="P1308" t="s">
        <v>33</v>
      </c>
      <c r="Q1308" t="s">
        <v>34</v>
      </c>
      <c r="S1308" t="s">
        <v>33</v>
      </c>
      <c r="T1308" t="s">
        <v>34</v>
      </c>
      <c r="V1308" t="s">
        <v>33</v>
      </c>
      <c r="W1308" t="s">
        <v>34</v>
      </c>
      <c r="Y1308" t="s">
        <v>33</v>
      </c>
      <c r="Z1308" t="s">
        <v>34</v>
      </c>
      <c r="AA1308" t="s">
        <v>3289</v>
      </c>
      <c r="AB1308" t="s">
        <v>36</v>
      </c>
      <c r="AC1308">
        <v>71588849</v>
      </c>
      <c r="AD1308" t="s">
        <v>3290</v>
      </c>
      <c r="AE1308" t="s">
        <v>3288</v>
      </c>
      <c r="AF1308">
        <v>795990586</v>
      </c>
      <c r="AG1308">
        <v>1298581</v>
      </c>
      <c r="AH1308" t="s">
        <v>38</v>
      </c>
      <c r="AI1308" t="s">
        <v>34</v>
      </c>
    </row>
    <row r="1309" spans="1:35" x14ac:dyDescent="0.3">
      <c r="A1309" s="1">
        <v>45309.62572916667</v>
      </c>
      <c r="B1309">
        <v>5</v>
      </c>
      <c r="C1309">
        <v>1</v>
      </c>
      <c r="D1309" t="s">
        <v>26</v>
      </c>
      <c r="E1309" t="s">
        <v>3291</v>
      </c>
      <c r="F1309" t="s">
        <v>3292</v>
      </c>
      <c r="G1309" t="s">
        <v>50</v>
      </c>
      <c r="H1309" t="s">
        <v>1514</v>
      </c>
      <c r="I1309">
        <v>0</v>
      </c>
      <c r="K1309" t="s">
        <v>31</v>
      </c>
      <c r="L1309" t="s">
        <v>32</v>
      </c>
      <c r="M1309" t="s">
        <v>3291</v>
      </c>
      <c r="N1309" t="s">
        <v>3292</v>
      </c>
      <c r="P1309" t="s">
        <v>33</v>
      </c>
      <c r="Q1309" t="s">
        <v>34</v>
      </c>
      <c r="S1309" t="s">
        <v>33</v>
      </c>
      <c r="T1309" t="s">
        <v>34</v>
      </c>
      <c r="V1309" t="s">
        <v>33</v>
      </c>
      <c r="W1309" t="s">
        <v>34</v>
      </c>
      <c r="Y1309" t="s">
        <v>33</v>
      </c>
      <c r="Z1309" t="s">
        <v>34</v>
      </c>
      <c r="AA1309" t="s">
        <v>35</v>
      </c>
      <c r="AB1309" t="s">
        <v>36</v>
      </c>
      <c r="AC1309">
        <v>28946447</v>
      </c>
      <c r="AD1309" t="s">
        <v>37</v>
      </c>
      <c r="AE1309" t="s">
        <v>3292</v>
      </c>
      <c r="AF1309">
        <v>85671469</v>
      </c>
      <c r="AG1309">
        <v>1298582</v>
      </c>
      <c r="AH1309" t="s">
        <v>99</v>
      </c>
      <c r="AI1309" t="s">
        <v>34</v>
      </c>
    </row>
    <row r="1310" spans="1:35" x14ac:dyDescent="0.3">
      <c r="A1310" s="1">
        <v>45309.626400462963</v>
      </c>
      <c r="B1310">
        <v>2</v>
      </c>
      <c r="C1310">
        <v>2</v>
      </c>
      <c r="D1310" t="s">
        <v>26</v>
      </c>
      <c r="E1310" t="s">
        <v>729</v>
      </c>
      <c r="F1310" t="s">
        <v>730</v>
      </c>
      <c r="G1310" t="s">
        <v>41</v>
      </c>
      <c r="H1310">
        <f>---0--365</f>
        <v>365</v>
      </c>
      <c r="I1310">
        <v>0</v>
      </c>
      <c r="J1310" t="s">
        <v>42</v>
      </c>
      <c r="K1310" t="s">
        <v>43</v>
      </c>
      <c r="L1310" t="s">
        <v>44</v>
      </c>
      <c r="M1310" t="s">
        <v>729</v>
      </c>
      <c r="N1310" t="s">
        <v>730</v>
      </c>
      <c r="P1310" t="s">
        <v>33</v>
      </c>
      <c r="Q1310" t="s">
        <v>34</v>
      </c>
      <c r="S1310" t="s">
        <v>33</v>
      </c>
      <c r="T1310" t="s">
        <v>34</v>
      </c>
      <c r="V1310" t="s">
        <v>33</v>
      </c>
      <c r="W1310" t="s">
        <v>34</v>
      </c>
      <c r="Y1310" t="s">
        <v>33</v>
      </c>
      <c r="Z1310" t="s">
        <v>34</v>
      </c>
      <c r="AA1310" t="s">
        <v>3293</v>
      </c>
      <c r="AB1310" t="s">
        <v>36</v>
      </c>
      <c r="AC1310">
        <v>23218771</v>
      </c>
      <c r="AD1310" t="s">
        <v>602</v>
      </c>
      <c r="AE1310" t="s">
        <v>730</v>
      </c>
      <c r="AF1310">
        <v>9978044714</v>
      </c>
      <c r="AG1310">
        <v>1298583</v>
      </c>
      <c r="AH1310" t="s">
        <v>3294</v>
      </c>
      <c r="AI1310" t="s">
        <v>34</v>
      </c>
    </row>
    <row r="1311" spans="1:35" x14ac:dyDescent="0.3">
      <c r="A1311" s="1">
        <v>45309.626400462963</v>
      </c>
      <c r="B1311">
        <v>6</v>
      </c>
      <c r="C1311">
        <v>1</v>
      </c>
      <c r="D1311" t="s">
        <v>26</v>
      </c>
      <c r="E1311" t="s">
        <v>3295</v>
      </c>
      <c r="F1311" t="s">
        <v>3296</v>
      </c>
      <c r="G1311" t="s">
        <v>90</v>
      </c>
      <c r="H1311" t="s">
        <v>971</v>
      </c>
      <c r="I1311">
        <v>0</v>
      </c>
      <c r="K1311" t="s">
        <v>31</v>
      </c>
      <c r="L1311" t="s">
        <v>32</v>
      </c>
      <c r="M1311" t="s">
        <v>3295</v>
      </c>
      <c r="N1311" t="s">
        <v>3296</v>
      </c>
      <c r="P1311" t="s">
        <v>33</v>
      </c>
      <c r="Q1311" t="s">
        <v>34</v>
      </c>
      <c r="S1311" t="s">
        <v>33</v>
      </c>
      <c r="T1311" t="s">
        <v>34</v>
      </c>
      <c r="V1311" t="s">
        <v>33</v>
      </c>
      <c r="W1311" t="s">
        <v>34</v>
      </c>
      <c r="Y1311" t="s">
        <v>33</v>
      </c>
      <c r="Z1311" t="s">
        <v>34</v>
      </c>
      <c r="AA1311" t="s">
        <v>92</v>
      </c>
      <c r="AB1311" t="s">
        <v>36</v>
      </c>
      <c r="AC1311">
        <v>29516063</v>
      </c>
      <c r="AD1311" t="s">
        <v>93</v>
      </c>
      <c r="AE1311" t="s">
        <v>3296</v>
      </c>
      <c r="AF1311">
        <v>9978044714</v>
      </c>
      <c r="AG1311">
        <v>1298584</v>
      </c>
      <c r="AH1311" t="s">
        <v>213</v>
      </c>
      <c r="AI1311" t="s">
        <v>34</v>
      </c>
    </row>
    <row r="1312" spans="1:35" x14ac:dyDescent="0.3">
      <c r="A1312" s="1">
        <v>45309.626736111109</v>
      </c>
      <c r="B1312">
        <v>8</v>
      </c>
      <c r="C1312">
        <v>1</v>
      </c>
      <c r="D1312" t="s">
        <v>26</v>
      </c>
      <c r="E1312" t="s">
        <v>3297</v>
      </c>
      <c r="F1312" t="s">
        <v>3298</v>
      </c>
      <c r="G1312" t="s">
        <v>41</v>
      </c>
      <c r="H1312">
        <f>---0--3241</f>
        <v>3241</v>
      </c>
      <c r="I1312">
        <v>0</v>
      </c>
      <c r="J1312" t="s">
        <v>42</v>
      </c>
      <c r="K1312" t="s">
        <v>43</v>
      </c>
      <c r="L1312" t="s">
        <v>44</v>
      </c>
      <c r="M1312" t="s">
        <v>3297</v>
      </c>
      <c r="N1312" t="s">
        <v>3298</v>
      </c>
      <c r="P1312" t="s">
        <v>33</v>
      </c>
      <c r="Q1312" t="s">
        <v>34</v>
      </c>
      <c r="S1312" t="s">
        <v>33</v>
      </c>
      <c r="T1312" t="s">
        <v>34</v>
      </c>
      <c r="V1312" t="s">
        <v>33</v>
      </c>
      <c r="W1312" t="s">
        <v>34</v>
      </c>
      <c r="Y1312" t="s">
        <v>33</v>
      </c>
      <c r="Z1312" t="s">
        <v>34</v>
      </c>
      <c r="AA1312" t="s">
        <v>1149</v>
      </c>
      <c r="AB1312" t="s">
        <v>36</v>
      </c>
      <c r="AC1312">
        <v>166743</v>
      </c>
      <c r="AD1312" t="s">
        <v>1150</v>
      </c>
      <c r="AE1312" t="s">
        <v>3298</v>
      </c>
      <c r="AF1312">
        <v>870021815</v>
      </c>
      <c r="AG1312">
        <v>1298585</v>
      </c>
      <c r="AH1312" t="s">
        <v>38</v>
      </c>
      <c r="AI1312" t="s">
        <v>34</v>
      </c>
    </row>
    <row r="1313" spans="1:35" x14ac:dyDescent="0.3">
      <c r="A1313" s="1">
        <v>45309.628611111111</v>
      </c>
      <c r="B1313">
        <v>8</v>
      </c>
      <c r="C1313">
        <v>1</v>
      </c>
      <c r="D1313" t="s">
        <v>26</v>
      </c>
      <c r="E1313" t="s">
        <v>3299</v>
      </c>
      <c r="F1313" t="s">
        <v>3300</v>
      </c>
      <c r="G1313" t="s">
        <v>41</v>
      </c>
      <c r="H1313">
        <f>---0--3812</f>
        <v>3812</v>
      </c>
      <c r="I1313">
        <v>0</v>
      </c>
      <c r="J1313" t="s">
        <v>42</v>
      </c>
      <c r="K1313" t="s">
        <v>43</v>
      </c>
      <c r="L1313" t="s">
        <v>44</v>
      </c>
      <c r="M1313" t="s">
        <v>3299</v>
      </c>
      <c r="N1313" t="s">
        <v>3300</v>
      </c>
      <c r="P1313" t="s">
        <v>33</v>
      </c>
      <c r="Q1313" t="s">
        <v>34</v>
      </c>
      <c r="S1313" t="s">
        <v>33</v>
      </c>
      <c r="T1313" t="s">
        <v>34</v>
      </c>
      <c r="V1313" t="s">
        <v>33</v>
      </c>
      <c r="W1313" t="s">
        <v>34</v>
      </c>
      <c r="Y1313" t="s">
        <v>33</v>
      </c>
      <c r="Z1313" t="s">
        <v>34</v>
      </c>
      <c r="AA1313" t="s">
        <v>952</v>
      </c>
      <c r="AB1313" t="s">
        <v>36</v>
      </c>
      <c r="AC1313">
        <v>783338</v>
      </c>
      <c r="AD1313" t="s">
        <v>953</v>
      </c>
      <c r="AE1313" t="s">
        <v>3300</v>
      </c>
      <c r="AF1313">
        <v>870021815</v>
      </c>
      <c r="AG1313">
        <v>1298586</v>
      </c>
      <c r="AH1313" t="s">
        <v>38</v>
      </c>
      <c r="AI1313" t="s">
        <v>34</v>
      </c>
    </row>
    <row r="1314" spans="1:35" x14ac:dyDescent="0.3">
      <c r="A1314" s="1">
        <v>45309.62871527778</v>
      </c>
      <c r="B1314">
        <v>6</v>
      </c>
      <c r="C1314">
        <v>1</v>
      </c>
      <c r="D1314" t="s">
        <v>26</v>
      </c>
      <c r="E1314" t="s">
        <v>3301</v>
      </c>
      <c r="F1314" t="s">
        <v>3302</v>
      </c>
      <c r="G1314" t="s">
        <v>41</v>
      </c>
      <c r="H1314">
        <f>---0--6872</f>
        <v>6872</v>
      </c>
      <c r="I1314">
        <v>0</v>
      </c>
      <c r="J1314" t="s">
        <v>42</v>
      </c>
      <c r="K1314" t="s">
        <v>43</v>
      </c>
      <c r="L1314" t="s">
        <v>44</v>
      </c>
      <c r="M1314" t="s">
        <v>3301</v>
      </c>
      <c r="N1314" t="s">
        <v>3302</v>
      </c>
      <c r="P1314" t="s">
        <v>33</v>
      </c>
      <c r="Q1314" t="s">
        <v>34</v>
      </c>
      <c r="S1314" t="s">
        <v>33</v>
      </c>
      <c r="T1314" t="s">
        <v>34</v>
      </c>
      <c r="V1314" t="s">
        <v>33</v>
      </c>
      <c r="W1314" t="s">
        <v>34</v>
      </c>
      <c r="Y1314" t="s">
        <v>33</v>
      </c>
      <c r="Z1314" t="s">
        <v>34</v>
      </c>
      <c r="AA1314" t="s">
        <v>862</v>
      </c>
      <c r="AB1314" t="s">
        <v>36</v>
      </c>
      <c r="AC1314">
        <v>29005053</v>
      </c>
      <c r="AD1314" t="s">
        <v>138</v>
      </c>
      <c r="AE1314" t="s">
        <v>3302</v>
      </c>
      <c r="AF1314">
        <v>85671469</v>
      </c>
      <c r="AG1314">
        <v>1298587</v>
      </c>
      <c r="AH1314" t="s">
        <v>38</v>
      </c>
      <c r="AI1314" t="s">
        <v>34</v>
      </c>
    </row>
    <row r="1315" spans="1:35" x14ac:dyDescent="0.3">
      <c r="A1315" s="1">
        <v>45309.631122685183</v>
      </c>
      <c r="B1315">
        <v>5</v>
      </c>
      <c r="C1315">
        <v>1</v>
      </c>
      <c r="D1315" t="s">
        <v>26</v>
      </c>
      <c r="E1315" t="s">
        <v>3303</v>
      </c>
      <c r="F1315" t="s">
        <v>3304</v>
      </c>
      <c r="G1315" t="s">
        <v>41</v>
      </c>
      <c r="H1315">
        <f>---0--2596</f>
        <v>2596</v>
      </c>
      <c r="I1315">
        <v>0</v>
      </c>
      <c r="J1315" t="s">
        <v>42</v>
      </c>
      <c r="K1315" t="s">
        <v>43</v>
      </c>
      <c r="L1315" t="s">
        <v>202</v>
      </c>
      <c r="M1315" t="s">
        <v>3303</v>
      </c>
      <c r="N1315" t="s">
        <v>3304</v>
      </c>
      <c r="P1315" t="s">
        <v>33</v>
      </c>
      <c r="Q1315" t="s">
        <v>34</v>
      </c>
      <c r="S1315" t="s">
        <v>33</v>
      </c>
      <c r="T1315" t="s">
        <v>34</v>
      </c>
      <c r="V1315" t="s">
        <v>33</v>
      </c>
      <c r="W1315" t="s">
        <v>34</v>
      </c>
      <c r="Y1315" t="s">
        <v>33</v>
      </c>
      <c r="Z1315" t="s">
        <v>34</v>
      </c>
      <c r="AB1315" t="s">
        <v>36</v>
      </c>
      <c r="AE1315" t="s">
        <v>34</v>
      </c>
      <c r="AG1315">
        <v>1298588</v>
      </c>
      <c r="AH1315" t="s">
        <v>2012</v>
      </c>
      <c r="AI1315" t="s">
        <v>34</v>
      </c>
    </row>
    <row r="1316" spans="1:35" x14ac:dyDescent="0.3">
      <c r="A1316" s="1">
        <v>45309.632824074077</v>
      </c>
      <c r="B1316">
        <v>8</v>
      </c>
      <c r="C1316">
        <v>1</v>
      </c>
      <c r="D1316" t="s">
        <v>26</v>
      </c>
      <c r="E1316" t="s">
        <v>3305</v>
      </c>
      <c r="F1316" t="s">
        <v>3306</v>
      </c>
      <c r="G1316" t="s">
        <v>41</v>
      </c>
      <c r="H1316">
        <f>---0--2607</f>
        <v>2607</v>
      </c>
      <c r="I1316">
        <v>0</v>
      </c>
      <c r="J1316" t="s">
        <v>42</v>
      </c>
      <c r="K1316" t="s">
        <v>43</v>
      </c>
      <c r="L1316" t="s">
        <v>44</v>
      </c>
      <c r="M1316" t="s">
        <v>3305</v>
      </c>
      <c r="N1316" t="s">
        <v>3306</v>
      </c>
      <c r="P1316" t="s">
        <v>33</v>
      </c>
      <c r="Q1316" t="s">
        <v>34</v>
      </c>
      <c r="S1316" t="s">
        <v>33</v>
      </c>
      <c r="T1316" t="s">
        <v>34</v>
      </c>
      <c r="V1316" t="s">
        <v>33</v>
      </c>
      <c r="W1316" t="s">
        <v>34</v>
      </c>
      <c r="Y1316" t="s">
        <v>33</v>
      </c>
      <c r="Z1316" t="s">
        <v>34</v>
      </c>
      <c r="AA1316" t="s">
        <v>1140</v>
      </c>
      <c r="AB1316" t="s">
        <v>36</v>
      </c>
      <c r="AC1316">
        <v>30044133</v>
      </c>
      <c r="AD1316" t="s">
        <v>663</v>
      </c>
      <c r="AE1316" t="s">
        <v>3306</v>
      </c>
      <c r="AF1316">
        <v>76598102</v>
      </c>
      <c r="AG1316">
        <v>1298589</v>
      </c>
      <c r="AH1316" t="s">
        <v>38</v>
      </c>
      <c r="AI1316" t="s">
        <v>34</v>
      </c>
    </row>
    <row r="1317" spans="1:35" x14ac:dyDescent="0.3">
      <c r="A1317" s="1">
        <v>45309.63826388889</v>
      </c>
      <c r="B1317">
        <v>5</v>
      </c>
      <c r="C1317">
        <v>1</v>
      </c>
      <c r="D1317" t="s">
        <v>26</v>
      </c>
      <c r="E1317" t="s">
        <v>3307</v>
      </c>
      <c r="F1317" t="s">
        <v>3308</v>
      </c>
      <c r="G1317" t="s">
        <v>142</v>
      </c>
      <c r="H1317" t="s">
        <v>2009</v>
      </c>
      <c r="I1317">
        <v>0</v>
      </c>
      <c r="K1317" t="s">
        <v>31</v>
      </c>
      <c r="L1317" t="s">
        <v>32</v>
      </c>
      <c r="M1317" t="s">
        <v>3307</v>
      </c>
      <c r="N1317" t="s">
        <v>3308</v>
      </c>
      <c r="P1317" t="s">
        <v>33</v>
      </c>
      <c r="Q1317" t="s">
        <v>34</v>
      </c>
      <c r="S1317" t="s">
        <v>33</v>
      </c>
      <c r="T1317" t="s">
        <v>34</v>
      </c>
      <c r="V1317" t="s">
        <v>33</v>
      </c>
      <c r="W1317" t="s">
        <v>34</v>
      </c>
      <c r="Y1317" t="s">
        <v>33</v>
      </c>
      <c r="Z1317" t="s">
        <v>34</v>
      </c>
      <c r="AA1317" t="s">
        <v>35</v>
      </c>
      <c r="AB1317" t="s">
        <v>36</v>
      </c>
      <c r="AC1317">
        <v>29193569</v>
      </c>
      <c r="AD1317" t="s">
        <v>37</v>
      </c>
      <c r="AE1317" t="s">
        <v>3308</v>
      </c>
      <c r="AF1317">
        <v>85671469</v>
      </c>
      <c r="AG1317">
        <v>1298590</v>
      </c>
      <c r="AH1317" t="s">
        <v>617</v>
      </c>
      <c r="AI1317" t="s">
        <v>34</v>
      </c>
    </row>
    <row r="1318" spans="1:35" x14ac:dyDescent="0.3">
      <c r="A1318" s="1">
        <v>45309.640949074077</v>
      </c>
      <c r="B1318">
        <v>6</v>
      </c>
      <c r="C1318">
        <v>1</v>
      </c>
      <c r="D1318" t="s">
        <v>26</v>
      </c>
      <c r="E1318" t="s">
        <v>3309</v>
      </c>
      <c r="F1318" t="s">
        <v>3310</v>
      </c>
      <c r="G1318" t="s">
        <v>747</v>
      </c>
      <c r="H1318" t="s">
        <v>1102</v>
      </c>
      <c r="I1318">
        <v>0</v>
      </c>
      <c r="K1318" t="s">
        <v>31</v>
      </c>
      <c r="L1318" t="s">
        <v>749</v>
      </c>
      <c r="M1318" t="s">
        <v>3309</v>
      </c>
      <c r="N1318" t="s">
        <v>3310</v>
      </c>
      <c r="P1318" t="s">
        <v>33</v>
      </c>
      <c r="Q1318" t="s">
        <v>34</v>
      </c>
      <c r="S1318" t="s">
        <v>33</v>
      </c>
      <c r="T1318" t="s">
        <v>34</v>
      </c>
      <c r="V1318" t="s">
        <v>33</v>
      </c>
      <c r="W1318" t="s">
        <v>34</v>
      </c>
      <c r="Y1318" t="s">
        <v>33</v>
      </c>
      <c r="Z1318" t="s">
        <v>34</v>
      </c>
      <c r="AB1318" t="s">
        <v>36</v>
      </c>
      <c r="AE1318" t="s">
        <v>34</v>
      </c>
      <c r="AG1318">
        <v>1298591</v>
      </c>
      <c r="AH1318" t="s">
        <v>3294</v>
      </c>
      <c r="AI1318" t="s">
        <v>34</v>
      </c>
    </row>
    <row r="1319" spans="1:35" x14ac:dyDescent="0.3">
      <c r="A1319" s="1">
        <v>45309.641342592593</v>
      </c>
      <c r="B1319">
        <v>5</v>
      </c>
      <c r="C1319">
        <v>1</v>
      </c>
      <c r="D1319" t="s">
        <v>26</v>
      </c>
      <c r="E1319" t="s">
        <v>113</v>
      </c>
      <c r="F1319" t="s">
        <v>114</v>
      </c>
      <c r="G1319" t="s">
        <v>41</v>
      </c>
      <c r="H1319">
        <f>---0--5505</f>
        <v>5505</v>
      </c>
      <c r="I1319">
        <v>0</v>
      </c>
      <c r="J1319" t="s">
        <v>42</v>
      </c>
      <c r="K1319" t="s">
        <v>43</v>
      </c>
      <c r="L1319" t="s">
        <v>44</v>
      </c>
      <c r="M1319" t="s">
        <v>113</v>
      </c>
      <c r="N1319" t="s">
        <v>114</v>
      </c>
      <c r="P1319" t="s">
        <v>33</v>
      </c>
      <c r="Q1319" t="s">
        <v>34</v>
      </c>
      <c r="S1319" t="s">
        <v>33</v>
      </c>
      <c r="T1319" t="s">
        <v>34</v>
      </c>
      <c r="V1319" t="s">
        <v>33</v>
      </c>
      <c r="W1319" t="s">
        <v>34</v>
      </c>
      <c r="Y1319" t="s">
        <v>33</v>
      </c>
      <c r="Z1319" t="s">
        <v>34</v>
      </c>
      <c r="AA1319" t="s">
        <v>436</v>
      </c>
      <c r="AB1319" t="s">
        <v>36</v>
      </c>
      <c r="AC1319">
        <v>71854056</v>
      </c>
      <c r="AD1319" t="s">
        <v>437</v>
      </c>
      <c r="AE1319" t="s">
        <v>114</v>
      </c>
      <c r="AF1319">
        <v>795990586</v>
      </c>
      <c r="AG1319">
        <v>1298592</v>
      </c>
      <c r="AH1319" t="s">
        <v>38</v>
      </c>
      <c r="AI1319" t="s">
        <v>34</v>
      </c>
    </row>
    <row r="1320" spans="1:35" x14ac:dyDescent="0.3">
      <c r="A1320" s="1">
        <v>45309.641412037039</v>
      </c>
      <c r="B1320">
        <v>2</v>
      </c>
      <c r="C1320">
        <v>2</v>
      </c>
      <c r="D1320" t="s">
        <v>26</v>
      </c>
      <c r="E1320" t="s">
        <v>3311</v>
      </c>
      <c r="F1320" t="s">
        <v>3312</v>
      </c>
      <c r="G1320" t="s">
        <v>747</v>
      </c>
      <c r="H1320" t="s">
        <v>1143</v>
      </c>
      <c r="I1320">
        <v>0</v>
      </c>
      <c r="K1320" t="s">
        <v>31</v>
      </c>
      <c r="L1320" t="s">
        <v>749</v>
      </c>
      <c r="M1320" t="s">
        <v>3311</v>
      </c>
      <c r="N1320" t="s">
        <v>3312</v>
      </c>
      <c r="P1320" t="s">
        <v>33</v>
      </c>
      <c r="Q1320" t="s">
        <v>34</v>
      </c>
      <c r="S1320" t="s">
        <v>33</v>
      </c>
      <c r="T1320" t="s">
        <v>34</v>
      </c>
      <c r="V1320" t="s">
        <v>33</v>
      </c>
      <c r="W1320" t="s">
        <v>34</v>
      </c>
      <c r="Y1320" t="s">
        <v>33</v>
      </c>
      <c r="Z1320" t="s">
        <v>34</v>
      </c>
      <c r="AB1320" t="s">
        <v>36</v>
      </c>
      <c r="AE1320" t="s">
        <v>34</v>
      </c>
      <c r="AG1320">
        <v>1298593</v>
      </c>
      <c r="AH1320" t="s">
        <v>38</v>
      </c>
      <c r="AI1320" t="s">
        <v>34</v>
      </c>
    </row>
    <row r="1321" spans="1:35" x14ac:dyDescent="0.3">
      <c r="A1321" s="1">
        <v>45309.642337962963</v>
      </c>
      <c r="B1321">
        <v>8</v>
      </c>
      <c r="C1321">
        <v>1</v>
      </c>
      <c r="D1321" t="s">
        <v>26</v>
      </c>
      <c r="E1321" t="s">
        <v>3313</v>
      </c>
      <c r="F1321" t="s">
        <v>3314</v>
      </c>
      <c r="G1321" t="s">
        <v>131</v>
      </c>
      <c r="H1321" t="s">
        <v>828</v>
      </c>
      <c r="I1321">
        <v>0</v>
      </c>
      <c r="K1321" t="s">
        <v>31</v>
      </c>
      <c r="L1321" t="s">
        <v>32</v>
      </c>
      <c r="M1321" t="s">
        <v>3313</v>
      </c>
      <c r="N1321" t="s">
        <v>3314</v>
      </c>
      <c r="P1321" t="s">
        <v>33</v>
      </c>
      <c r="Q1321" t="s">
        <v>34</v>
      </c>
      <c r="S1321" t="s">
        <v>33</v>
      </c>
      <c r="T1321" t="s">
        <v>34</v>
      </c>
      <c r="V1321" t="s">
        <v>33</v>
      </c>
      <c r="W1321" t="s">
        <v>34</v>
      </c>
      <c r="Y1321" t="s">
        <v>33</v>
      </c>
      <c r="Z1321" t="s">
        <v>34</v>
      </c>
      <c r="AA1321" t="s">
        <v>35</v>
      </c>
      <c r="AB1321" t="s">
        <v>36</v>
      </c>
      <c r="AC1321">
        <v>29267742</v>
      </c>
      <c r="AD1321" t="s">
        <v>37</v>
      </c>
      <c r="AE1321" t="s">
        <v>3314</v>
      </c>
      <c r="AF1321">
        <v>85671469</v>
      </c>
      <c r="AG1321">
        <v>1298594</v>
      </c>
      <c r="AH1321" t="s">
        <v>38</v>
      </c>
      <c r="AI1321" t="s">
        <v>34</v>
      </c>
    </row>
    <row r="1322" spans="1:35" x14ac:dyDescent="0.3">
      <c r="A1322" s="1">
        <v>45309.643692129626</v>
      </c>
      <c r="B1322">
        <v>5</v>
      </c>
      <c r="C1322">
        <v>1</v>
      </c>
      <c r="D1322" t="s">
        <v>26</v>
      </c>
      <c r="E1322" t="s">
        <v>3315</v>
      </c>
      <c r="F1322" t="s">
        <v>3316</v>
      </c>
      <c r="G1322" t="s">
        <v>131</v>
      </c>
      <c r="H1322" t="s">
        <v>1109</v>
      </c>
      <c r="I1322">
        <v>0</v>
      </c>
      <c r="K1322" t="s">
        <v>31</v>
      </c>
      <c r="L1322" t="s">
        <v>32</v>
      </c>
      <c r="M1322" t="s">
        <v>3315</v>
      </c>
      <c r="N1322" t="s">
        <v>3316</v>
      </c>
      <c r="P1322" t="s">
        <v>33</v>
      </c>
      <c r="Q1322" t="s">
        <v>34</v>
      </c>
      <c r="S1322" t="s">
        <v>33</v>
      </c>
      <c r="T1322" t="s">
        <v>34</v>
      </c>
      <c r="V1322" t="s">
        <v>33</v>
      </c>
      <c r="W1322" t="s">
        <v>34</v>
      </c>
      <c r="Y1322" t="s">
        <v>33</v>
      </c>
      <c r="Z1322" t="s">
        <v>34</v>
      </c>
      <c r="AA1322" t="s">
        <v>35</v>
      </c>
      <c r="AB1322" t="s">
        <v>36</v>
      </c>
      <c r="AC1322">
        <v>29289676</v>
      </c>
      <c r="AD1322" t="s">
        <v>37</v>
      </c>
      <c r="AE1322" t="s">
        <v>3316</v>
      </c>
      <c r="AF1322">
        <v>85671469</v>
      </c>
      <c r="AG1322">
        <v>1298595</v>
      </c>
      <c r="AH1322" t="s">
        <v>38</v>
      </c>
      <c r="AI1322" t="s">
        <v>34</v>
      </c>
    </row>
    <row r="1323" spans="1:35" x14ac:dyDescent="0.3">
      <c r="A1323" s="1">
        <v>45309.644918981481</v>
      </c>
      <c r="B1323">
        <v>5</v>
      </c>
      <c r="C1323">
        <v>1</v>
      </c>
      <c r="D1323" t="s">
        <v>26</v>
      </c>
      <c r="E1323" t="s">
        <v>3317</v>
      </c>
      <c r="F1323" t="s">
        <v>3318</v>
      </c>
      <c r="G1323" t="s">
        <v>90</v>
      </c>
      <c r="H1323" t="s">
        <v>433</v>
      </c>
      <c r="I1323">
        <v>0</v>
      </c>
      <c r="K1323" t="s">
        <v>31</v>
      </c>
      <c r="L1323" t="s">
        <v>32</v>
      </c>
      <c r="M1323" t="s">
        <v>3317</v>
      </c>
      <c r="N1323" t="s">
        <v>3318</v>
      </c>
      <c r="P1323" t="s">
        <v>33</v>
      </c>
      <c r="Q1323" t="s">
        <v>34</v>
      </c>
      <c r="S1323" t="s">
        <v>33</v>
      </c>
      <c r="T1323" t="s">
        <v>34</v>
      </c>
      <c r="V1323" t="s">
        <v>33</v>
      </c>
      <c r="W1323" t="s">
        <v>34</v>
      </c>
      <c r="Y1323" t="s">
        <v>33</v>
      </c>
      <c r="Z1323" t="s">
        <v>34</v>
      </c>
      <c r="AA1323" t="s">
        <v>92</v>
      </c>
      <c r="AB1323" t="s">
        <v>36</v>
      </c>
      <c r="AC1323">
        <v>52550357</v>
      </c>
      <c r="AD1323" t="s">
        <v>93</v>
      </c>
      <c r="AE1323" t="s">
        <v>3318</v>
      </c>
      <c r="AF1323">
        <v>9978044714</v>
      </c>
      <c r="AG1323">
        <v>1298596</v>
      </c>
      <c r="AH1323" t="s">
        <v>1115</v>
      </c>
      <c r="AI1323" t="s">
        <v>34</v>
      </c>
    </row>
    <row r="1324" spans="1:35" x14ac:dyDescent="0.3">
      <c r="A1324" s="1">
        <v>45309.64744212963</v>
      </c>
      <c r="B1324">
        <v>8</v>
      </c>
      <c r="C1324">
        <v>1</v>
      </c>
      <c r="D1324" t="s">
        <v>26</v>
      </c>
      <c r="E1324" t="s">
        <v>3319</v>
      </c>
      <c r="F1324" t="s">
        <v>3320</v>
      </c>
      <c r="G1324" t="s">
        <v>41</v>
      </c>
      <c r="H1324">
        <f>---0--6481</f>
        <v>6481</v>
      </c>
      <c r="I1324">
        <v>0</v>
      </c>
      <c r="J1324" t="s">
        <v>42</v>
      </c>
      <c r="K1324" t="s">
        <v>43</v>
      </c>
      <c r="L1324" t="s">
        <v>44</v>
      </c>
      <c r="M1324" t="s">
        <v>3319</v>
      </c>
      <c r="N1324" t="s">
        <v>3320</v>
      </c>
      <c r="P1324" t="s">
        <v>33</v>
      </c>
      <c r="Q1324" t="s">
        <v>34</v>
      </c>
      <c r="S1324" t="s">
        <v>33</v>
      </c>
      <c r="T1324" t="s">
        <v>34</v>
      </c>
      <c r="V1324" t="s">
        <v>33</v>
      </c>
      <c r="W1324" t="s">
        <v>34</v>
      </c>
      <c r="Y1324" t="s">
        <v>33</v>
      </c>
      <c r="Z1324" t="s">
        <v>34</v>
      </c>
      <c r="AA1324" t="s">
        <v>76</v>
      </c>
      <c r="AB1324" t="s">
        <v>36</v>
      </c>
      <c r="AC1324">
        <v>812148</v>
      </c>
      <c r="AD1324" t="s">
        <v>77</v>
      </c>
      <c r="AE1324" t="s">
        <v>3320</v>
      </c>
      <c r="AF1324">
        <v>870021815</v>
      </c>
      <c r="AG1324">
        <v>1298597</v>
      </c>
      <c r="AH1324" t="s">
        <v>38</v>
      </c>
      <c r="AI1324" t="s">
        <v>34</v>
      </c>
    </row>
    <row r="1325" spans="1:35" x14ac:dyDescent="0.3">
      <c r="A1325" s="1">
        <v>45309.648032407407</v>
      </c>
      <c r="B1325">
        <v>5</v>
      </c>
      <c r="C1325">
        <v>1</v>
      </c>
      <c r="D1325" t="s">
        <v>26</v>
      </c>
      <c r="E1325" t="s">
        <v>3321</v>
      </c>
      <c r="F1325" t="s">
        <v>3322</v>
      </c>
      <c r="G1325" t="s">
        <v>41</v>
      </c>
      <c r="H1325">
        <f>---0--8183</f>
        <v>8183</v>
      </c>
      <c r="I1325">
        <v>0</v>
      </c>
      <c r="J1325" t="s">
        <v>42</v>
      </c>
      <c r="K1325" t="s">
        <v>43</v>
      </c>
      <c r="L1325" t="s">
        <v>44</v>
      </c>
      <c r="M1325" t="s">
        <v>3321</v>
      </c>
      <c r="N1325" t="s">
        <v>3322</v>
      </c>
      <c r="P1325" t="s">
        <v>33</v>
      </c>
      <c r="Q1325" t="s">
        <v>34</v>
      </c>
      <c r="S1325" t="s">
        <v>33</v>
      </c>
      <c r="T1325" t="s">
        <v>34</v>
      </c>
      <c r="V1325" t="s">
        <v>33</v>
      </c>
      <c r="W1325" t="s">
        <v>34</v>
      </c>
      <c r="Y1325" t="s">
        <v>33</v>
      </c>
      <c r="Z1325" t="s">
        <v>34</v>
      </c>
      <c r="AA1325" t="s">
        <v>500</v>
      </c>
      <c r="AB1325" t="s">
        <v>36</v>
      </c>
      <c r="AC1325">
        <v>906772</v>
      </c>
      <c r="AD1325" t="s">
        <v>501</v>
      </c>
      <c r="AE1325" t="s">
        <v>3322</v>
      </c>
      <c r="AF1325">
        <v>870021815</v>
      </c>
      <c r="AG1325">
        <v>1298598</v>
      </c>
      <c r="AH1325" t="s">
        <v>38</v>
      </c>
      <c r="AI1325" t="s">
        <v>34</v>
      </c>
    </row>
    <row r="1326" spans="1:35" x14ac:dyDescent="0.3">
      <c r="A1326" s="1">
        <v>45309.652291666665</v>
      </c>
      <c r="B1326">
        <v>5</v>
      </c>
      <c r="C1326">
        <v>1</v>
      </c>
      <c r="D1326" t="s">
        <v>26</v>
      </c>
      <c r="E1326" t="s">
        <v>3323</v>
      </c>
      <c r="F1326" t="s">
        <v>3324</v>
      </c>
      <c r="G1326" t="s">
        <v>131</v>
      </c>
      <c r="H1326" t="s">
        <v>269</v>
      </c>
      <c r="I1326">
        <v>0</v>
      </c>
      <c r="K1326" t="s">
        <v>31</v>
      </c>
      <c r="L1326" t="s">
        <v>32</v>
      </c>
      <c r="M1326" t="s">
        <v>3323</v>
      </c>
      <c r="N1326" t="s">
        <v>3324</v>
      </c>
      <c r="P1326" t="s">
        <v>33</v>
      </c>
      <c r="Q1326" t="s">
        <v>34</v>
      </c>
      <c r="S1326" t="s">
        <v>33</v>
      </c>
      <c r="T1326" t="s">
        <v>34</v>
      </c>
      <c r="V1326" t="s">
        <v>33</v>
      </c>
      <c r="W1326" t="s">
        <v>34</v>
      </c>
      <c r="Y1326" t="s">
        <v>33</v>
      </c>
      <c r="Z1326" t="s">
        <v>34</v>
      </c>
      <c r="AA1326" t="s">
        <v>35</v>
      </c>
      <c r="AB1326" t="s">
        <v>36</v>
      </c>
      <c r="AC1326">
        <v>29446061</v>
      </c>
      <c r="AD1326" t="s">
        <v>37</v>
      </c>
      <c r="AE1326" t="s">
        <v>3324</v>
      </c>
      <c r="AF1326">
        <v>85671469</v>
      </c>
      <c r="AG1326">
        <v>1298599</v>
      </c>
      <c r="AH1326" t="s">
        <v>38</v>
      </c>
      <c r="AI1326" t="s">
        <v>34</v>
      </c>
    </row>
    <row r="1327" spans="1:35" x14ac:dyDescent="0.3">
      <c r="A1327" s="1">
        <v>45309.652812499997</v>
      </c>
      <c r="B1327">
        <v>7</v>
      </c>
      <c r="C1327">
        <v>1</v>
      </c>
      <c r="D1327" t="s">
        <v>26</v>
      </c>
      <c r="E1327" t="s">
        <v>3325</v>
      </c>
      <c r="F1327" t="s">
        <v>3326</v>
      </c>
      <c r="G1327" t="s">
        <v>41</v>
      </c>
      <c r="H1327">
        <f>---0--6618</f>
        <v>6618</v>
      </c>
      <c r="I1327">
        <v>0</v>
      </c>
      <c r="J1327" t="s">
        <v>42</v>
      </c>
      <c r="K1327" t="s">
        <v>43</v>
      </c>
      <c r="L1327" t="s">
        <v>44</v>
      </c>
      <c r="M1327" t="s">
        <v>3325</v>
      </c>
      <c r="N1327" t="s">
        <v>3326</v>
      </c>
      <c r="P1327" t="s">
        <v>33</v>
      </c>
      <c r="Q1327" t="s">
        <v>34</v>
      </c>
      <c r="S1327" t="s">
        <v>33</v>
      </c>
      <c r="T1327" t="s">
        <v>34</v>
      </c>
      <c r="V1327" t="s">
        <v>33</v>
      </c>
      <c r="W1327" t="s">
        <v>34</v>
      </c>
      <c r="Y1327" t="s">
        <v>33</v>
      </c>
      <c r="Z1327" t="s">
        <v>34</v>
      </c>
      <c r="AA1327" t="s">
        <v>2088</v>
      </c>
      <c r="AB1327" t="s">
        <v>36</v>
      </c>
      <c r="AC1327">
        <v>14388401</v>
      </c>
      <c r="AD1327" t="s">
        <v>1021</v>
      </c>
      <c r="AE1327" t="s">
        <v>3326</v>
      </c>
      <c r="AF1327">
        <v>978632586</v>
      </c>
      <c r="AG1327">
        <v>1298600</v>
      </c>
      <c r="AH1327" t="s">
        <v>454</v>
      </c>
      <c r="AI1327" t="s">
        <v>34</v>
      </c>
    </row>
    <row r="1328" spans="1:35" x14ac:dyDescent="0.3">
      <c r="A1328" s="1">
        <v>45309.653171296297</v>
      </c>
      <c r="B1328">
        <v>8</v>
      </c>
      <c r="C1328">
        <v>1</v>
      </c>
      <c r="D1328" t="s">
        <v>26</v>
      </c>
      <c r="E1328" t="s">
        <v>3327</v>
      </c>
      <c r="F1328" t="s">
        <v>3328</v>
      </c>
      <c r="G1328" t="s">
        <v>41</v>
      </c>
      <c r="H1328">
        <f>---0--7406</f>
        <v>7406</v>
      </c>
      <c r="I1328">
        <v>0</v>
      </c>
      <c r="J1328" t="s">
        <v>42</v>
      </c>
      <c r="K1328" t="s">
        <v>43</v>
      </c>
      <c r="L1328" t="s">
        <v>44</v>
      </c>
      <c r="M1328" t="s">
        <v>3327</v>
      </c>
      <c r="N1328" t="s">
        <v>3328</v>
      </c>
      <c r="P1328" t="s">
        <v>33</v>
      </c>
      <c r="Q1328" t="s">
        <v>34</v>
      </c>
      <c r="S1328" t="s">
        <v>33</v>
      </c>
      <c r="T1328" t="s">
        <v>34</v>
      </c>
      <c r="V1328" t="s">
        <v>33</v>
      </c>
      <c r="W1328" t="s">
        <v>34</v>
      </c>
      <c r="Y1328" t="s">
        <v>33</v>
      </c>
      <c r="Z1328" t="s">
        <v>34</v>
      </c>
      <c r="AA1328" t="s">
        <v>1140</v>
      </c>
      <c r="AB1328" t="s">
        <v>36</v>
      </c>
      <c r="AC1328">
        <v>30024698</v>
      </c>
      <c r="AD1328" t="s">
        <v>663</v>
      </c>
      <c r="AE1328" t="s">
        <v>3328</v>
      </c>
      <c r="AF1328">
        <v>76598102</v>
      </c>
      <c r="AG1328">
        <v>1298601</v>
      </c>
      <c r="AH1328" t="s">
        <v>1086</v>
      </c>
      <c r="AI1328" t="s">
        <v>34</v>
      </c>
    </row>
    <row r="1329" spans="1:35" x14ac:dyDescent="0.3">
      <c r="A1329" s="1">
        <v>45309.653194444443</v>
      </c>
      <c r="B1329">
        <v>6</v>
      </c>
      <c r="C1329">
        <v>1</v>
      </c>
      <c r="D1329" t="s">
        <v>26</v>
      </c>
      <c r="E1329" t="s">
        <v>3329</v>
      </c>
      <c r="F1329" t="s">
        <v>3330</v>
      </c>
      <c r="G1329" t="s">
        <v>50</v>
      </c>
      <c r="H1329" t="s">
        <v>1216</v>
      </c>
      <c r="I1329">
        <v>0</v>
      </c>
      <c r="K1329" t="s">
        <v>31</v>
      </c>
      <c r="L1329" t="s">
        <v>32</v>
      </c>
      <c r="M1329" t="s">
        <v>3329</v>
      </c>
      <c r="N1329" t="s">
        <v>3330</v>
      </c>
      <c r="P1329" t="s">
        <v>33</v>
      </c>
      <c r="Q1329" t="s">
        <v>34</v>
      </c>
      <c r="S1329" t="s">
        <v>33</v>
      </c>
      <c r="T1329" t="s">
        <v>34</v>
      </c>
      <c r="V1329" t="s">
        <v>33</v>
      </c>
      <c r="W1329" t="s">
        <v>34</v>
      </c>
      <c r="Y1329" t="s">
        <v>33</v>
      </c>
      <c r="Z1329" t="s">
        <v>34</v>
      </c>
      <c r="AA1329" t="s">
        <v>35</v>
      </c>
      <c r="AB1329" t="s">
        <v>36</v>
      </c>
      <c r="AC1329">
        <v>29458470</v>
      </c>
      <c r="AD1329" t="s">
        <v>37</v>
      </c>
      <c r="AE1329" t="s">
        <v>3330</v>
      </c>
      <c r="AF1329">
        <v>85671469</v>
      </c>
      <c r="AG1329">
        <v>1298602</v>
      </c>
      <c r="AH1329" t="s">
        <v>38</v>
      </c>
      <c r="AI1329" t="s">
        <v>34</v>
      </c>
    </row>
    <row r="1330" spans="1:35" x14ac:dyDescent="0.3">
      <c r="A1330" s="1">
        <v>45309.653553240743</v>
      </c>
      <c r="B1330">
        <v>2</v>
      </c>
      <c r="C1330">
        <v>2</v>
      </c>
      <c r="D1330" t="s">
        <v>26</v>
      </c>
      <c r="E1330" t="s">
        <v>3331</v>
      </c>
      <c r="F1330" t="s">
        <v>3332</v>
      </c>
      <c r="G1330" t="s">
        <v>41</v>
      </c>
      <c r="H1330">
        <f>---0--3630</f>
        <v>3630</v>
      </c>
      <c r="I1330">
        <v>0</v>
      </c>
      <c r="J1330" t="s">
        <v>42</v>
      </c>
      <c r="K1330" t="s">
        <v>43</v>
      </c>
      <c r="L1330" t="s">
        <v>44</v>
      </c>
      <c r="M1330" t="s">
        <v>3331</v>
      </c>
      <c r="N1330" t="s">
        <v>3332</v>
      </c>
      <c r="P1330" t="s">
        <v>33</v>
      </c>
      <c r="Q1330" t="s">
        <v>34</v>
      </c>
      <c r="S1330" t="s">
        <v>33</v>
      </c>
      <c r="T1330" t="s">
        <v>34</v>
      </c>
      <c r="V1330" t="s">
        <v>33</v>
      </c>
      <c r="W1330" t="s">
        <v>34</v>
      </c>
      <c r="Y1330" t="s">
        <v>33</v>
      </c>
      <c r="Z1330" t="s">
        <v>34</v>
      </c>
      <c r="AA1330" t="s">
        <v>3333</v>
      </c>
      <c r="AB1330" t="s">
        <v>36</v>
      </c>
      <c r="AC1330">
        <v>72040250</v>
      </c>
      <c r="AD1330" t="s">
        <v>3334</v>
      </c>
      <c r="AE1330" t="s">
        <v>3332</v>
      </c>
      <c r="AF1330">
        <v>795990586</v>
      </c>
      <c r="AG1330">
        <v>1298603</v>
      </c>
      <c r="AH1330" t="s">
        <v>38</v>
      </c>
      <c r="AI1330" t="s">
        <v>34</v>
      </c>
    </row>
    <row r="1331" spans="1:35" x14ac:dyDescent="0.3">
      <c r="A1331" s="1">
        <v>45309.65357638889</v>
      </c>
      <c r="B1331">
        <v>1</v>
      </c>
      <c r="C1331">
        <v>2</v>
      </c>
      <c r="D1331" t="s">
        <v>26</v>
      </c>
      <c r="E1331" t="s">
        <v>3335</v>
      </c>
      <c r="F1331" t="s">
        <v>3336</v>
      </c>
      <c r="G1331" t="s">
        <v>41</v>
      </c>
      <c r="H1331">
        <f>---0--885</f>
        <v>885</v>
      </c>
      <c r="I1331">
        <v>0</v>
      </c>
      <c r="J1331" t="s">
        <v>42</v>
      </c>
      <c r="K1331" t="s">
        <v>43</v>
      </c>
      <c r="L1331" t="s">
        <v>44</v>
      </c>
      <c r="M1331" t="s">
        <v>3335</v>
      </c>
      <c r="N1331" t="s">
        <v>3336</v>
      </c>
      <c r="P1331" t="s">
        <v>33</v>
      </c>
      <c r="Q1331" t="s">
        <v>34</v>
      </c>
      <c r="S1331" t="s">
        <v>33</v>
      </c>
      <c r="T1331" t="s">
        <v>34</v>
      </c>
      <c r="V1331" t="s">
        <v>33</v>
      </c>
      <c r="W1331" t="s">
        <v>34</v>
      </c>
      <c r="Y1331" t="s">
        <v>33</v>
      </c>
      <c r="Z1331" t="s">
        <v>34</v>
      </c>
      <c r="AA1331" t="s">
        <v>1395</v>
      </c>
      <c r="AB1331" t="s">
        <v>36</v>
      </c>
      <c r="AC1331">
        <v>88775992</v>
      </c>
      <c r="AD1331" t="s">
        <v>920</v>
      </c>
      <c r="AE1331" t="s">
        <v>3336</v>
      </c>
      <c r="AF1331">
        <v>156704864</v>
      </c>
      <c r="AG1331">
        <v>1298604</v>
      </c>
      <c r="AH1331" t="s">
        <v>3337</v>
      </c>
      <c r="AI1331" t="s">
        <v>34</v>
      </c>
    </row>
    <row r="1332" spans="1:35" x14ac:dyDescent="0.3">
      <c r="A1332" s="1">
        <v>45309.655023148145</v>
      </c>
      <c r="B1332">
        <v>5</v>
      </c>
      <c r="C1332">
        <v>1</v>
      </c>
      <c r="D1332" t="s">
        <v>26</v>
      </c>
      <c r="E1332" t="s">
        <v>3338</v>
      </c>
      <c r="F1332" t="s">
        <v>3339</v>
      </c>
      <c r="G1332" t="s">
        <v>131</v>
      </c>
      <c r="H1332" t="s">
        <v>1693</v>
      </c>
      <c r="I1332">
        <v>0</v>
      </c>
      <c r="K1332" t="s">
        <v>31</v>
      </c>
      <c r="L1332" t="s">
        <v>32</v>
      </c>
      <c r="M1332" t="s">
        <v>3338</v>
      </c>
      <c r="N1332" t="s">
        <v>3339</v>
      </c>
      <c r="P1332" t="s">
        <v>33</v>
      </c>
      <c r="Q1332" t="s">
        <v>34</v>
      </c>
      <c r="S1332" t="s">
        <v>33</v>
      </c>
      <c r="T1332" t="s">
        <v>34</v>
      </c>
      <c r="V1332" t="s">
        <v>33</v>
      </c>
      <c r="W1332" t="s">
        <v>34</v>
      </c>
      <c r="Y1332" t="s">
        <v>33</v>
      </c>
      <c r="Z1332" t="s">
        <v>34</v>
      </c>
      <c r="AA1332" t="s">
        <v>35</v>
      </c>
      <c r="AB1332" t="s">
        <v>36</v>
      </c>
      <c r="AC1332">
        <v>29495017</v>
      </c>
      <c r="AD1332" t="s">
        <v>37</v>
      </c>
      <c r="AE1332" t="s">
        <v>3339</v>
      </c>
      <c r="AF1332">
        <v>85671469</v>
      </c>
      <c r="AG1332">
        <v>1298605</v>
      </c>
      <c r="AH1332" t="s">
        <v>38</v>
      </c>
      <c r="AI1332" t="s">
        <v>34</v>
      </c>
    </row>
    <row r="1333" spans="1:35" x14ac:dyDescent="0.3">
      <c r="A1333" s="1">
        <v>45309.655127314814</v>
      </c>
      <c r="B1333">
        <v>4</v>
      </c>
      <c r="C1333">
        <v>2</v>
      </c>
      <c r="D1333" t="s">
        <v>26</v>
      </c>
      <c r="E1333" t="s">
        <v>3340</v>
      </c>
      <c r="F1333" t="s">
        <v>3341</v>
      </c>
      <c r="G1333" t="s">
        <v>41</v>
      </c>
      <c r="H1333">
        <f>---0--2712</f>
        <v>2712</v>
      </c>
      <c r="I1333">
        <v>0</v>
      </c>
      <c r="J1333" t="s">
        <v>42</v>
      </c>
      <c r="K1333" t="s">
        <v>43</v>
      </c>
      <c r="L1333" t="s">
        <v>44</v>
      </c>
      <c r="M1333" t="s">
        <v>3340</v>
      </c>
      <c r="N1333" t="s">
        <v>3341</v>
      </c>
      <c r="P1333" t="s">
        <v>33</v>
      </c>
      <c r="Q1333" t="s">
        <v>34</v>
      </c>
      <c r="S1333" t="s">
        <v>33</v>
      </c>
      <c r="T1333" t="s">
        <v>34</v>
      </c>
      <c r="V1333" t="s">
        <v>33</v>
      </c>
      <c r="W1333" t="s">
        <v>34</v>
      </c>
      <c r="Y1333" t="s">
        <v>33</v>
      </c>
      <c r="Z1333" t="s">
        <v>34</v>
      </c>
      <c r="AA1333" t="s">
        <v>795</v>
      </c>
      <c r="AB1333" t="s">
        <v>36</v>
      </c>
      <c r="AC1333">
        <v>26025117</v>
      </c>
      <c r="AD1333" t="s">
        <v>796</v>
      </c>
      <c r="AE1333" t="s">
        <v>3341</v>
      </c>
      <c r="AF1333">
        <v>76598102</v>
      </c>
      <c r="AG1333">
        <v>1298606</v>
      </c>
      <c r="AH1333" t="s">
        <v>38</v>
      </c>
      <c r="AI1333" t="s">
        <v>34</v>
      </c>
    </row>
    <row r="1334" spans="1:35" x14ac:dyDescent="0.3">
      <c r="A1334" s="1">
        <v>45309.657083333332</v>
      </c>
      <c r="B1334">
        <v>6</v>
      </c>
      <c r="C1334">
        <v>1</v>
      </c>
      <c r="D1334" t="s">
        <v>26</v>
      </c>
      <c r="E1334" t="s">
        <v>3342</v>
      </c>
      <c r="F1334" t="s">
        <v>3343</v>
      </c>
      <c r="G1334" t="s">
        <v>41</v>
      </c>
      <c r="H1334">
        <f>---0--305</f>
        <v>305</v>
      </c>
      <c r="I1334">
        <v>0</v>
      </c>
      <c r="J1334" t="s">
        <v>42</v>
      </c>
      <c r="K1334" t="s">
        <v>43</v>
      </c>
      <c r="L1334" t="s">
        <v>44</v>
      </c>
      <c r="M1334" t="s">
        <v>3342</v>
      </c>
      <c r="N1334" t="s">
        <v>3343</v>
      </c>
      <c r="P1334" t="s">
        <v>33</v>
      </c>
      <c r="Q1334" t="s">
        <v>34</v>
      </c>
      <c r="S1334" t="s">
        <v>33</v>
      </c>
      <c r="T1334" t="s">
        <v>34</v>
      </c>
      <c r="V1334" t="s">
        <v>33</v>
      </c>
      <c r="W1334" t="s">
        <v>34</v>
      </c>
      <c r="Y1334" t="s">
        <v>33</v>
      </c>
      <c r="Z1334" t="s">
        <v>34</v>
      </c>
      <c r="AA1334" t="s">
        <v>3344</v>
      </c>
      <c r="AB1334" t="s">
        <v>36</v>
      </c>
      <c r="AC1334">
        <v>768925</v>
      </c>
      <c r="AD1334" t="s">
        <v>932</v>
      </c>
      <c r="AE1334" t="s">
        <v>3343</v>
      </c>
      <c r="AF1334">
        <v>870021815</v>
      </c>
      <c r="AG1334">
        <v>1298607</v>
      </c>
      <c r="AH1334" t="s">
        <v>38</v>
      </c>
      <c r="AI1334" t="s">
        <v>34</v>
      </c>
    </row>
    <row r="1335" spans="1:35" x14ac:dyDescent="0.3">
      <c r="A1335" s="1">
        <v>45309.658703703702</v>
      </c>
      <c r="B1335">
        <v>1</v>
      </c>
      <c r="C1335">
        <v>2</v>
      </c>
      <c r="D1335" t="s">
        <v>26</v>
      </c>
      <c r="E1335" t="s">
        <v>3345</v>
      </c>
      <c r="F1335" t="s">
        <v>3346</v>
      </c>
      <c r="G1335" t="s">
        <v>41</v>
      </c>
      <c r="H1335">
        <f>---0--5447</f>
        <v>5447</v>
      </c>
      <c r="I1335">
        <v>0</v>
      </c>
      <c r="J1335" t="s">
        <v>42</v>
      </c>
      <c r="K1335" t="s">
        <v>43</v>
      </c>
      <c r="L1335" t="s">
        <v>44</v>
      </c>
      <c r="M1335" t="s">
        <v>3345</v>
      </c>
      <c r="N1335" t="s">
        <v>3346</v>
      </c>
      <c r="P1335" t="s">
        <v>33</v>
      </c>
      <c r="Q1335" t="s">
        <v>34</v>
      </c>
      <c r="S1335" t="s">
        <v>33</v>
      </c>
      <c r="T1335" t="s">
        <v>34</v>
      </c>
      <c r="V1335" t="s">
        <v>33</v>
      </c>
      <c r="W1335" t="s">
        <v>34</v>
      </c>
      <c r="Y1335" t="s">
        <v>33</v>
      </c>
      <c r="Z1335" t="s">
        <v>34</v>
      </c>
      <c r="AA1335" t="s">
        <v>1287</v>
      </c>
      <c r="AB1335" t="s">
        <v>36</v>
      </c>
      <c r="AC1335">
        <v>30040025</v>
      </c>
      <c r="AD1335" t="s">
        <v>663</v>
      </c>
      <c r="AE1335" t="s">
        <v>3346</v>
      </c>
      <c r="AF1335">
        <v>76598102</v>
      </c>
      <c r="AG1335">
        <v>1298608</v>
      </c>
      <c r="AH1335" t="s">
        <v>38</v>
      </c>
      <c r="AI1335" t="s">
        <v>34</v>
      </c>
    </row>
    <row r="1336" spans="1:35" x14ac:dyDescent="0.3">
      <c r="A1336" s="1">
        <v>45309.660590277781</v>
      </c>
      <c r="B1336">
        <v>5</v>
      </c>
      <c r="C1336">
        <v>1</v>
      </c>
      <c r="D1336" t="s">
        <v>26</v>
      </c>
      <c r="E1336" t="s">
        <v>3347</v>
      </c>
      <c r="F1336" t="s">
        <v>3348</v>
      </c>
      <c r="G1336" t="s">
        <v>131</v>
      </c>
      <c r="H1336" t="s">
        <v>1199</v>
      </c>
      <c r="I1336">
        <v>0</v>
      </c>
      <c r="K1336" t="s">
        <v>31</v>
      </c>
      <c r="L1336" t="s">
        <v>32</v>
      </c>
      <c r="M1336" t="s">
        <v>3347</v>
      </c>
      <c r="N1336" t="s">
        <v>3348</v>
      </c>
      <c r="P1336" t="s">
        <v>33</v>
      </c>
      <c r="Q1336" t="s">
        <v>34</v>
      </c>
      <c r="S1336" t="s">
        <v>33</v>
      </c>
      <c r="T1336" t="s">
        <v>34</v>
      </c>
      <c r="V1336" t="s">
        <v>33</v>
      </c>
      <c r="W1336" t="s">
        <v>34</v>
      </c>
      <c r="Y1336" t="s">
        <v>33</v>
      </c>
      <c r="Z1336" t="s">
        <v>34</v>
      </c>
      <c r="AA1336" t="s">
        <v>35</v>
      </c>
      <c r="AB1336" t="s">
        <v>36</v>
      </c>
      <c r="AC1336">
        <v>29589762</v>
      </c>
      <c r="AD1336" t="s">
        <v>37</v>
      </c>
      <c r="AE1336" t="s">
        <v>3348</v>
      </c>
      <c r="AF1336">
        <v>85671469</v>
      </c>
      <c r="AG1336">
        <v>1298609</v>
      </c>
      <c r="AH1336" t="s">
        <v>38</v>
      </c>
      <c r="AI1336" t="s">
        <v>34</v>
      </c>
    </row>
    <row r="1337" spans="1:35" x14ac:dyDescent="0.3">
      <c r="A1337" s="1">
        <v>45309.661932870367</v>
      </c>
      <c r="B1337">
        <v>8</v>
      </c>
      <c r="C1337">
        <v>1</v>
      </c>
      <c r="D1337" t="s">
        <v>26</v>
      </c>
      <c r="E1337" t="s">
        <v>3349</v>
      </c>
      <c r="F1337" t="s">
        <v>3350</v>
      </c>
      <c r="G1337" t="s">
        <v>41</v>
      </c>
      <c r="H1337">
        <f>---0--4794</f>
        <v>4794</v>
      </c>
      <c r="I1337">
        <v>0</v>
      </c>
      <c r="J1337" t="s">
        <v>42</v>
      </c>
      <c r="K1337" t="s">
        <v>43</v>
      </c>
      <c r="L1337" t="s">
        <v>44</v>
      </c>
      <c r="M1337" t="s">
        <v>3349</v>
      </c>
      <c r="N1337" t="s">
        <v>3350</v>
      </c>
      <c r="P1337" t="s">
        <v>33</v>
      </c>
      <c r="Q1337" t="s">
        <v>34</v>
      </c>
      <c r="S1337" t="s">
        <v>33</v>
      </c>
      <c r="T1337" t="s">
        <v>34</v>
      </c>
      <c r="V1337" t="s">
        <v>33</v>
      </c>
      <c r="W1337" t="s">
        <v>34</v>
      </c>
      <c r="Y1337" t="s">
        <v>33</v>
      </c>
      <c r="Z1337" t="s">
        <v>34</v>
      </c>
      <c r="AA1337" t="s">
        <v>500</v>
      </c>
      <c r="AB1337" t="s">
        <v>36</v>
      </c>
      <c r="AC1337">
        <v>602966</v>
      </c>
      <c r="AD1337" t="s">
        <v>501</v>
      </c>
      <c r="AE1337" t="s">
        <v>3350</v>
      </c>
      <c r="AF1337">
        <v>870021815</v>
      </c>
      <c r="AG1337">
        <v>1298610</v>
      </c>
      <c r="AH1337" t="s">
        <v>38</v>
      </c>
      <c r="AI1337" t="s">
        <v>34</v>
      </c>
    </row>
    <row r="1338" spans="1:35" x14ac:dyDescent="0.3">
      <c r="A1338" s="1">
        <v>45309.665856481479</v>
      </c>
      <c r="B1338">
        <v>5</v>
      </c>
      <c r="C1338">
        <v>1</v>
      </c>
      <c r="D1338" t="s">
        <v>26</v>
      </c>
      <c r="E1338" t="s">
        <v>3351</v>
      </c>
      <c r="F1338" t="s">
        <v>3352</v>
      </c>
      <c r="G1338" t="s">
        <v>41</v>
      </c>
      <c r="H1338">
        <f>---0--8714</f>
        <v>8714</v>
      </c>
      <c r="I1338">
        <v>0</v>
      </c>
      <c r="J1338" t="s">
        <v>42</v>
      </c>
      <c r="K1338" t="s">
        <v>43</v>
      </c>
      <c r="L1338" t="s">
        <v>44</v>
      </c>
      <c r="M1338" t="s">
        <v>3351</v>
      </c>
      <c r="N1338" t="s">
        <v>3352</v>
      </c>
      <c r="P1338" t="s">
        <v>33</v>
      </c>
      <c r="Q1338" t="s">
        <v>34</v>
      </c>
      <c r="S1338" t="s">
        <v>33</v>
      </c>
      <c r="T1338" t="s">
        <v>34</v>
      </c>
      <c r="V1338" t="s">
        <v>33</v>
      </c>
      <c r="W1338" t="s">
        <v>34</v>
      </c>
      <c r="Y1338" t="s">
        <v>33</v>
      </c>
      <c r="Z1338" t="s">
        <v>34</v>
      </c>
      <c r="AA1338" t="s">
        <v>1287</v>
      </c>
      <c r="AB1338" t="s">
        <v>36</v>
      </c>
      <c r="AC1338">
        <v>30032001</v>
      </c>
      <c r="AD1338" t="s">
        <v>663</v>
      </c>
      <c r="AE1338" t="s">
        <v>3352</v>
      </c>
      <c r="AF1338">
        <v>76598102</v>
      </c>
      <c r="AG1338">
        <v>1298611</v>
      </c>
      <c r="AH1338" t="s">
        <v>38</v>
      </c>
      <c r="AI1338" t="s">
        <v>34</v>
      </c>
    </row>
    <row r="1339" spans="1:35" x14ac:dyDescent="0.3">
      <c r="A1339" s="1">
        <v>45309.666770833333</v>
      </c>
      <c r="B1339">
        <v>8</v>
      </c>
      <c r="C1339">
        <v>1</v>
      </c>
      <c r="D1339" t="s">
        <v>26</v>
      </c>
      <c r="E1339" t="s">
        <v>3353</v>
      </c>
      <c r="F1339" t="s">
        <v>3354</v>
      </c>
      <c r="G1339" t="s">
        <v>90</v>
      </c>
      <c r="H1339" t="s">
        <v>1257</v>
      </c>
      <c r="I1339">
        <v>0</v>
      </c>
      <c r="K1339" t="s">
        <v>31</v>
      </c>
      <c r="L1339" t="s">
        <v>32</v>
      </c>
      <c r="M1339" t="s">
        <v>3353</v>
      </c>
      <c r="N1339" t="s">
        <v>3354</v>
      </c>
      <c r="P1339" t="s">
        <v>33</v>
      </c>
      <c r="Q1339" t="s">
        <v>34</v>
      </c>
      <c r="S1339" t="s">
        <v>33</v>
      </c>
      <c r="T1339" t="s">
        <v>34</v>
      </c>
      <c r="V1339" t="s">
        <v>33</v>
      </c>
      <c r="W1339" t="s">
        <v>34</v>
      </c>
      <c r="Y1339" t="s">
        <v>33</v>
      </c>
      <c r="Z1339" t="s">
        <v>34</v>
      </c>
      <c r="AA1339" t="s">
        <v>92</v>
      </c>
      <c r="AB1339" t="s">
        <v>36</v>
      </c>
      <c r="AC1339">
        <v>47033126</v>
      </c>
      <c r="AD1339" t="s">
        <v>93</v>
      </c>
      <c r="AE1339" t="s">
        <v>3354</v>
      </c>
      <c r="AF1339">
        <v>9978044714</v>
      </c>
      <c r="AG1339">
        <v>1298612</v>
      </c>
      <c r="AH1339" t="s">
        <v>279</v>
      </c>
      <c r="AI1339" t="s">
        <v>34</v>
      </c>
    </row>
    <row r="1340" spans="1:35" x14ac:dyDescent="0.3">
      <c r="A1340" s="1">
        <v>45309.67050925926</v>
      </c>
      <c r="B1340">
        <v>5</v>
      </c>
      <c r="C1340">
        <v>1</v>
      </c>
      <c r="D1340" t="s">
        <v>26</v>
      </c>
      <c r="E1340" t="s">
        <v>3355</v>
      </c>
      <c r="F1340" t="s">
        <v>3356</v>
      </c>
      <c r="G1340" t="s">
        <v>50</v>
      </c>
      <c r="H1340" t="s">
        <v>540</v>
      </c>
      <c r="I1340">
        <v>0</v>
      </c>
      <c r="K1340" t="s">
        <v>31</v>
      </c>
      <c r="L1340" t="s">
        <v>32</v>
      </c>
      <c r="M1340" t="s">
        <v>3355</v>
      </c>
      <c r="N1340" t="s">
        <v>3356</v>
      </c>
      <c r="P1340" t="s">
        <v>33</v>
      </c>
      <c r="Q1340" t="s">
        <v>34</v>
      </c>
      <c r="S1340" t="s">
        <v>33</v>
      </c>
      <c r="T1340" t="s">
        <v>34</v>
      </c>
      <c r="V1340" t="s">
        <v>33</v>
      </c>
      <c r="W1340" t="s">
        <v>34</v>
      </c>
      <c r="Y1340" t="s">
        <v>33</v>
      </c>
      <c r="Z1340" t="s">
        <v>34</v>
      </c>
      <c r="AA1340" t="s">
        <v>35</v>
      </c>
      <c r="AB1340" t="s">
        <v>36</v>
      </c>
      <c r="AC1340">
        <v>29775895</v>
      </c>
      <c r="AD1340" t="s">
        <v>37</v>
      </c>
      <c r="AE1340" t="s">
        <v>3356</v>
      </c>
      <c r="AF1340">
        <v>85671469</v>
      </c>
      <c r="AG1340">
        <v>1298613</v>
      </c>
      <c r="AH1340" t="s">
        <v>38</v>
      </c>
      <c r="AI1340" t="s">
        <v>34</v>
      </c>
    </row>
    <row r="1341" spans="1:35" x14ac:dyDescent="0.3">
      <c r="A1341" s="1">
        <v>45309.672789351855</v>
      </c>
      <c r="B1341">
        <v>8</v>
      </c>
      <c r="C1341">
        <v>1</v>
      </c>
      <c r="D1341" t="s">
        <v>26</v>
      </c>
      <c r="E1341" t="s">
        <v>3357</v>
      </c>
      <c r="F1341" t="s">
        <v>3358</v>
      </c>
      <c r="G1341" t="s">
        <v>131</v>
      </c>
      <c r="H1341" t="s">
        <v>1260</v>
      </c>
      <c r="I1341">
        <v>0</v>
      </c>
      <c r="K1341" t="s">
        <v>31</v>
      </c>
      <c r="L1341" t="s">
        <v>32</v>
      </c>
      <c r="M1341" t="s">
        <v>3357</v>
      </c>
      <c r="N1341" t="s">
        <v>3358</v>
      </c>
      <c r="P1341" t="s">
        <v>33</v>
      </c>
      <c r="Q1341" t="s">
        <v>34</v>
      </c>
      <c r="S1341" t="s">
        <v>33</v>
      </c>
      <c r="T1341" t="s">
        <v>34</v>
      </c>
      <c r="V1341" t="s">
        <v>33</v>
      </c>
      <c r="W1341" t="s">
        <v>34</v>
      </c>
      <c r="Y1341" t="s">
        <v>33</v>
      </c>
      <c r="Z1341" t="s">
        <v>34</v>
      </c>
      <c r="AA1341" t="s">
        <v>35</v>
      </c>
      <c r="AB1341" t="s">
        <v>36</v>
      </c>
      <c r="AC1341">
        <v>29817524</v>
      </c>
      <c r="AD1341" t="s">
        <v>37</v>
      </c>
      <c r="AE1341" t="s">
        <v>3358</v>
      </c>
      <c r="AF1341">
        <v>85671469</v>
      </c>
      <c r="AG1341">
        <v>1298614</v>
      </c>
      <c r="AH1341" t="s">
        <v>38</v>
      </c>
      <c r="AI1341" t="s">
        <v>34</v>
      </c>
    </row>
    <row r="1342" spans="1:35" x14ac:dyDescent="0.3">
      <c r="A1342" s="1">
        <v>45309.673356481479</v>
      </c>
      <c r="B1342">
        <v>5</v>
      </c>
      <c r="C1342">
        <v>1</v>
      </c>
      <c r="D1342" t="s">
        <v>26</v>
      </c>
      <c r="E1342" t="s">
        <v>3359</v>
      </c>
      <c r="F1342" t="s">
        <v>3360</v>
      </c>
      <c r="G1342" t="s">
        <v>131</v>
      </c>
      <c r="H1342" t="s">
        <v>553</v>
      </c>
      <c r="I1342">
        <v>0</v>
      </c>
      <c r="K1342" t="s">
        <v>31</v>
      </c>
      <c r="L1342" t="s">
        <v>32</v>
      </c>
      <c r="M1342" t="s">
        <v>3359</v>
      </c>
      <c r="N1342" t="s">
        <v>3360</v>
      </c>
      <c r="P1342" t="s">
        <v>33</v>
      </c>
      <c r="Q1342" t="s">
        <v>34</v>
      </c>
      <c r="S1342" t="s">
        <v>33</v>
      </c>
      <c r="T1342" t="s">
        <v>34</v>
      </c>
      <c r="V1342" t="s">
        <v>33</v>
      </c>
      <c r="W1342" t="s">
        <v>34</v>
      </c>
      <c r="Y1342" t="s">
        <v>33</v>
      </c>
      <c r="Z1342" t="s">
        <v>34</v>
      </c>
      <c r="AA1342" t="s">
        <v>35</v>
      </c>
      <c r="AB1342" t="s">
        <v>36</v>
      </c>
      <c r="AC1342">
        <v>29825398</v>
      </c>
      <c r="AD1342" t="s">
        <v>37</v>
      </c>
      <c r="AE1342" t="s">
        <v>3360</v>
      </c>
      <c r="AF1342">
        <v>85671469</v>
      </c>
      <c r="AG1342">
        <v>1298615</v>
      </c>
      <c r="AH1342" t="s">
        <v>38</v>
      </c>
      <c r="AI1342" t="s">
        <v>34</v>
      </c>
    </row>
    <row r="1343" spans="1:35" x14ac:dyDescent="0.3">
      <c r="A1343" s="1">
        <v>45309.676388888889</v>
      </c>
      <c r="B1343">
        <v>5</v>
      </c>
      <c r="C1343">
        <v>1</v>
      </c>
      <c r="D1343" t="s">
        <v>26</v>
      </c>
      <c r="E1343" t="s">
        <v>3361</v>
      </c>
      <c r="F1343" t="s">
        <v>3362</v>
      </c>
      <c r="G1343" t="s">
        <v>41</v>
      </c>
      <c r="H1343">
        <f>---0--1426</f>
        <v>1426</v>
      </c>
      <c r="I1343">
        <v>0</v>
      </c>
      <c r="J1343" t="s">
        <v>42</v>
      </c>
      <c r="K1343" t="s">
        <v>43</v>
      </c>
      <c r="L1343" t="s">
        <v>44</v>
      </c>
      <c r="M1343" t="s">
        <v>3361</v>
      </c>
      <c r="N1343" t="s">
        <v>3362</v>
      </c>
      <c r="P1343" t="s">
        <v>33</v>
      </c>
      <c r="Q1343" t="s">
        <v>34</v>
      </c>
      <c r="S1343" t="s">
        <v>33</v>
      </c>
      <c r="T1343" t="s">
        <v>34</v>
      </c>
      <c r="V1343" t="s">
        <v>33</v>
      </c>
      <c r="W1343" t="s">
        <v>34</v>
      </c>
      <c r="Y1343" t="s">
        <v>33</v>
      </c>
      <c r="Z1343" t="s">
        <v>34</v>
      </c>
      <c r="AA1343" t="s">
        <v>848</v>
      </c>
      <c r="AB1343" t="s">
        <v>36</v>
      </c>
      <c r="AC1343">
        <v>22962129</v>
      </c>
      <c r="AD1343" t="s">
        <v>849</v>
      </c>
      <c r="AE1343" t="s">
        <v>3362</v>
      </c>
      <c r="AF1343">
        <v>978632586</v>
      </c>
      <c r="AG1343">
        <v>1298616</v>
      </c>
      <c r="AH1343" t="s">
        <v>629</v>
      </c>
      <c r="AI1343" t="s">
        <v>34</v>
      </c>
    </row>
    <row r="1344" spans="1:35" x14ac:dyDescent="0.3">
      <c r="A1344" s="1">
        <v>45309.678622685184</v>
      </c>
      <c r="B1344">
        <v>5</v>
      </c>
      <c r="C1344">
        <v>1</v>
      </c>
      <c r="D1344" t="s">
        <v>26</v>
      </c>
      <c r="E1344" t="s">
        <v>3363</v>
      </c>
      <c r="F1344" t="s">
        <v>3364</v>
      </c>
      <c r="G1344" t="s">
        <v>29</v>
      </c>
      <c r="H1344" t="s">
        <v>1161</v>
      </c>
      <c r="I1344">
        <v>0</v>
      </c>
      <c r="K1344" t="s">
        <v>31</v>
      </c>
      <c r="L1344" t="s">
        <v>32</v>
      </c>
      <c r="M1344" t="s">
        <v>3363</v>
      </c>
      <c r="N1344" t="s">
        <v>3364</v>
      </c>
      <c r="P1344" t="s">
        <v>33</v>
      </c>
      <c r="Q1344" t="s">
        <v>34</v>
      </c>
      <c r="S1344" t="s">
        <v>33</v>
      </c>
      <c r="T1344" t="s">
        <v>34</v>
      </c>
      <c r="V1344" t="s">
        <v>33</v>
      </c>
      <c r="W1344" t="s">
        <v>34</v>
      </c>
      <c r="Y1344" t="s">
        <v>33</v>
      </c>
      <c r="Z1344" t="s">
        <v>34</v>
      </c>
      <c r="AA1344" t="s">
        <v>35</v>
      </c>
      <c r="AB1344" t="s">
        <v>36</v>
      </c>
      <c r="AC1344">
        <v>29931520</v>
      </c>
      <c r="AD1344" t="s">
        <v>37</v>
      </c>
      <c r="AE1344" t="s">
        <v>3364</v>
      </c>
      <c r="AF1344">
        <v>85671469</v>
      </c>
      <c r="AG1344">
        <v>1298617</v>
      </c>
      <c r="AH1344" t="s">
        <v>38</v>
      </c>
      <c r="AI1344" t="s">
        <v>34</v>
      </c>
    </row>
    <row r="1345" spans="1:35" x14ac:dyDescent="0.3">
      <c r="A1345" s="1">
        <v>45309.679710648146</v>
      </c>
      <c r="B1345">
        <v>5</v>
      </c>
      <c r="C1345">
        <v>1</v>
      </c>
      <c r="D1345" t="s">
        <v>26</v>
      </c>
      <c r="E1345" t="s">
        <v>3365</v>
      </c>
      <c r="F1345" t="s">
        <v>3366</v>
      </c>
      <c r="G1345" t="s">
        <v>41</v>
      </c>
      <c r="H1345">
        <f>---0--4816</f>
        <v>4816</v>
      </c>
      <c r="I1345">
        <v>0</v>
      </c>
      <c r="J1345" t="s">
        <v>42</v>
      </c>
      <c r="K1345" t="s">
        <v>43</v>
      </c>
      <c r="L1345" t="s">
        <v>202</v>
      </c>
      <c r="M1345" t="s">
        <v>3365</v>
      </c>
      <c r="N1345" t="s">
        <v>3366</v>
      </c>
      <c r="P1345" t="s">
        <v>33</v>
      </c>
      <c r="Q1345" t="s">
        <v>34</v>
      </c>
      <c r="S1345" t="s">
        <v>33</v>
      </c>
      <c r="T1345" t="s">
        <v>34</v>
      </c>
      <c r="V1345" t="s">
        <v>33</v>
      </c>
      <c r="W1345" t="s">
        <v>34</v>
      </c>
      <c r="Y1345" t="s">
        <v>33</v>
      </c>
      <c r="Z1345" t="s">
        <v>34</v>
      </c>
      <c r="AB1345" t="s">
        <v>36</v>
      </c>
      <c r="AE1345" t="s">
        <v>34</v>
      </c>
      <c r="AG1345">
        <v>1298618</v>
      </c>
      <c r="AH1345" t="s">
        <v>3367</v>
      </c>
      <c r="AI1345" t="s">
        <v>3366</v>
      </c>
    </row>
    <row r="1346" spans="1:35" x14ac:dyDescent="0.3">
      <c r="A1346" s="1">
        <v>45309.681469907409</v>
      </c>
      <c r="B1346">
        <v>6</v>
      </c>
      <c r="C1346">
        <v>1</v>
      </c>
      <c r="D1346" t="s">
        <v>26</v>
      </c>
      <c r="E1346" t="s">
        <v>3368</v>
      </c>
      <c r="F1346" t="s">
        <v>3369</v>
      </c>
      <c r="G1346" t="s">
        <v>50</v>
      </c>
      <c r="H1346" t="s">
        <v>1225</v>
      </c>
      <c r="I1346">
        <v>0</v>
      </c>
      <c r="K1346" t="s">
        <v>31</v>
      </c>
      <c r="L1346" t="s">
        <v>32</v>
      </c>
      <c r="M1346" t="s">
        <v>3368</v>
      </c>
      <c r="N1346" t="s">
        <v>3369</v>
      </c>
      <c r="P1346" t="s">
        <v>33</v>
      </c>
      <c r="Q1346" t="s">
        <v>34</v>
      </c>
      <c r="S1346" t="s">
        <v>33</v>
      </c>
      <c r="T1346" t="s">
        <v>34</v>
      </c>
      <c r="V1346" t="s">
        <v>33</v>
      </c>
      <c r="W1346" t="s">
        <v>34</v>
      </c>
      <c r="Y1346" t="s">
        <v>33</v>
      </c>
      <c r="Z1346" t="s">
        <v>34</v>
      </c>
      <c r="AA1346" t="s">
        <v>35</v>
      </c>
      <c r="AB1346" t="s">
        <v>36</v>
      </c>
      <c r="AC1346">
        <v>29969504</v>
      </c>
      <c r="AD1346" t="s">
        <v>37</v>
      </c>
      <c r="AE1346" t="s">
        <v>3369</v>
      </c>
      <c r="AF1346">
        <v>85671469</v>
      </c>
      <c r="AG1346">
        <v>1298619</v>
      </c>
      <c r="AH1346" t="s">
        <v>38</v>
      </c>
      <c r="AI1346" t="s">
        <v>34</v>
      </c>
    </row>
    <row r="1347" spans="1:35" x14ac:dyDescent="0.3">
      <c r="A1347" s="1">
        <v>45309.68310185185</v>
      </c>
      <c r="B1347">
        <v>5</v>
      </c>
      <c r="C1347">
        <v>1</v>
      </c>
      <c r="D1347" t="s">
        <v>26</v>
      </c>
      <c r="E1347" t="s">
        <v>3370</v>
      </c>
      <c r="F1347" t="s">
        <v>3371</v>
      </c>
      <c r="G1347" t="s">
        <v>50</v>
      </c>
      <c r="H1347" t="s">
        <v>1228</v>
      </c>
      <c r="I1347">
        <v>0</v>
      </c>
      <c r="K1347" t="s">
        <v>31</v>
      </c>
      <c r="L1347" t="s">
        <v>32</v>
      </c>
      <c r="M1347" t="s">
        <v>3370</v>
      </c>
      <c r="N1347" t="s">
        <v>3371</v>
      </c>
      <c r="P1347" t="s">
        <v>33</v>
      </c>
      <c r="Q1347" t="s">
        <v>34</v>
      </c>
      <c r="S1347" t="s">
        <v>33</v>
      </c>
      <c r="T1347" t="s">
        <v>34</v>
      </c>
      <c r="V1347" t="s">
        <v>33</v>
      </c>
      <c r="W1347" t="s">
        <v>34</v>
      </c>
      <c r="Y1347" t="s">
        <v>33</v>
      </c>
      <c r="Z1347" t="s">
        <v>34</v>
      </c>
      <c r="AA1347" t="s">
        <v>35</v>
      </c>
      <c r="AB1347" t="s">
        <v>36</v>
      </c>
      <c r="AC1347">
        <v>30004277</v>
      </c>
      <c r="AD1347" t="s">
        <v>37</v>
      </c>
      <c r="AE1347" t="s">
        <v>3371</v>
      </c>
      <c r="AF1347">
        <v>85671469</v>
      </c>
      <c r="AG1347">
        <v>1298620</v>
      </c>
      <c r="AH1347" t="s">
        <v>38</v>
      </c>
      <c r="AI1347" t="s">
        <v>34</v>
      </c>
    </row>
    <row r="1348" spans="1:35" x14ac:dyDescent="0.3">
      <c r="A1348" s="1">
        <v>45309.68414351852</v>
      </c>
      <c r="B1348">
        <v>8</v>
      </c>
      <c r="C1348">
        <v>1</v>
      </c>
      <c r="D1348" t="s">
        <v>26</v>
      </c>
      <c r="E1348" t="s">
        <v>3372</v>
      </c>
      <c r="F1348" t="s">
        <v>3373</v>
      </c>
      <c r="G1348" t="s">
        <v>90</v>
      </c>
      <c r="H1348" t="s">
        <v>1593</v>
      </c>
      <c r="I1348">
        <v>0</v>
      </c>
      <c r="K1348" t="s">
        <v>31</v>
      </c>
      <c r="L1348" t="s">
        <v>32</v>
      </c>
      <c r="M1348" t="s">
        <v>3372</v>
      </c>
      <c r="N1348" t="s">
        <v>3373</v>
      </c>
      <c r="P1348" t="s">
        <v>33</v>
      </c>
      <c r="Q1348" t="s">
        <v>34</v>
      </c>
      <c r="S1348" t="s">
        <v>33</v>
      </c>
      <c r="T1348" t="s">
        <v>34</v>
      </c>
      <c r="V1348" t="s">
        <v>33</v>
      </c>
      <c r="W1348" t="s">
        <v>34</v>
      </c>
      <c r="Y1348" t="s">
        <v>33</v>
      </c>
      <c r="Z1348" t="s">
        <v>34</v>
      </c>
      <c r="AA1348" t="s">
        <v>92</v>
      </c>
      <c r="AB1348" t="s">
        <v>36</v>
      </c>
      <c r="AC1348">
        <v>22499015</v>
      </c>
      <c r="AD1348" t="s">
        <v>93</v>
      </c>
      <c r="AE1348" t="s">
        <v>3373</v>
      </c>
      <c r="AF1348">
        <v>9978044714</v>
      </c>
      <c r="AG1348">
        <v>1298621</v>
      </c>
      <c r="AH1348" t="s">
        <v>506</v>
      </c>
      <c r="AI1348" t="s">
        <v>34</v>
      </c>
    </row>
    <row r="1349" spans="1:35" x14ac:dyDescent="0.3">
      <c r="A1349" s="1">
        <v>45309.686307870368</v>
      </c>
      <c r="B1349">
        <v>5</v>
      </c>
      <c r="C1349">
        <v>1</v>
      </c>
      <c r="D1349" t="s">
        <v>26</v>
      </c>
      <c r="E1349" t="s">
        <v>3374</v>
      </c>
      <c r="F1349" t="s">
        <v>3375</v>
      </c>
      <c r="G1349" t="s">
        <v>131</v>
      </c>
      <c r="H1349" t="s">
        <v>1237</v>
      </c>
      <c r="I1349">
        <v>0</v>
      </c>
      <c r="J1349" t="s">
        <v>1238</v>
      </c>
      <c r="K1349" t="s">
        <v>31</v>
      </c>
      <c r="L1349" t="s">
        <v>32</v>
      </c>
      <c r="M1349" t="s">
        <v>3374</v>
      </c>
      <c r="N1349" t="s">
        <v>3375</v>
      </c>
      <c r="P1349" t="s">
        <v>33</v>
      </c>
      <c r="Q1349" t="s">
        <v>34</v>
      </c>
      <c r="S1349" t="s">
        <v>33</v>
      </c>
      <c r="T1349" t="s">
        <v>34</v>
      </c>
      <c r="V1349" t="s">
        <v>33</v>
      </c>
      <c r="W1349" t="s">
        <v>34</v>
      </c>
      <c r="Y1349" t="s">
        <v>33</v>
      </c>
      <c r="Z1349" t="s">
        <v>34</v>
      </c>
      <c r="AA1349" t="s">
        <v>35</v>
      </c>
      <c r="AB1349" t="s">
        <v>36</v>
      </c>
      <c r="AC1349">
        <v>30063010</v>
      </c>
      <c r="AD1349" t="s">
        <v>37</v>
      </c>
      <c r="AE1349" t="s">
        <v>3375</v>
      </c>
      <c r="AF1349">
        <v>85671469</v>
      </c>
      <c r="AG1349">
        <v>1298622</v>
      </c>
      <c r="AH1349" t="s">
        <v>38</v>
      </c>
      <c r="AI1349" t="s">
        <v>34</v>
      </c>
    </row>
    <row r="1350" spans="1:35" x14ac:dyDescent="0.3">
      <c r="A1350" s="1">
        <v>45309.686574074076</v>
      </c>
      <c r="B1350">
        <v>4</v>
      </c>
      <c r="C1350">
        <v>2</v>
      </c>
      <c r="D1350" t="s">
        <v>1002</v>
      </c>
      <c r="E1350" t="s">
        <v>3376</v>
      </c>
      <c r="F1350" t="s">
        <v>3377</v>
      </c>
      <c r="G1350" t="s">
        <v>1005</v>
      </c>
      <c r="H1350" t="s">
        <v>3378</v>
      </c>
      <c r="I1350">
        <v>0</v>
      </c>
      <c r="J1350" t="s">
        <v>3379</v>
      </c>
      <c r="K1350" t="s">
        <v>31</v>
      </c>
      <c r="L1350" t="s">
        <v>44</v>
      </c>
      <c r="M1350" t="s">
        <v>3376</v>
      </c>
      <c r="N1350" t="s">
        <v>3377</v>
      </c>
      <c r="P1350" t="s">
        <v>33</v>
      </c>
      <c r="Q1350" t="s">
        <v>34</v>
      </c>
      <c r="S1350" t="s">
        <v>33</v>
      </c>
      <c r="T1350" t="s">
        <v>34</v>
      </c>
      <c r="V1350" t="s">
        <v>33</v>
      </c>
      <c r="W1350" t="s">
        <v>34</v>
      </c>
      <c r="Y1350" t="s">
        <v>33</v>
      </c>
      <c r="Z1350" t="s">
        <v>34</v>
      </c>
      <c r="AA1350" t="s">
        <v>1016</v>
      </c>
      <c r="AB1350" t="s">
        <v>36</v>
      </c>
      <c r="AC1350">
        <v>28704</v>
      </c>
      <c r="AD1350" t="s">
        <v>77</v>
      </c>
      <c r="AE1350" t="s">
        <v>3377</v>
      </c>
      <c r="AF1350">
        <v>870021815</v>
      </c>
      <c r="AG1350">
        <v>1298623</v>
      </c>
      <c r="AH1350" t="s">
        <v>2545</v>
      </c>
      <c r="AI1350" t="s">
        <v>34</v>
      </c>
    </row>
    <row r="1351" spans="1:35" x14ac:dyDescent="0.3">
      <c r="A1351" s="1">
        <v>45309.68917824074</v>
      </c>
      <c r="B1351">
        <v>5</v>
      </c>
      <c r="C1351">
        <v>1</v>
      </c>
      <c r="D1351" t="s">
        <v>26</v>
      </c>
      <c r="E1351" t="s">
        <v>3380</v>
      </c>
      <c r="F1351" t="s">
        <v>3381</v>
      </c>
      <c r="G1351" t="s">
        <v>41</v>
      </c>
      <c r="H1351">
        <f>---0--7822</f>
        <v>7822</v>
      </c>
      <c r="I1351">
        <v>0</v>
      </c>
      <c r="J1351" t="s">
        <v>42</v>
      </c>
      <c r="K1351" t="s">
        <v>43</v>
      </c>
      <c r="L1351" t="s">
        <v>44</v>
      </c>
      <c r="M1351" t="s">
        <v>3380</v>
      </c>
      <c r="N1351" t="s">
        <v>3381</v>
      </c>
      <c r="P1351" t="s">
        <v>33</v>
      </c>
      <c r="Q1351" t="s">
        <v>34</v>
      </c>
      <c r="S1351" t="s">
        <v>33</v>
      </c>
      <c r="T1351" t="s">
        <v>34</v>
      </c>
      <c r="V1351" t="s">
        <v>33</v>
      </c>
      <c r="W1351" t="s">
        <v>34</v>
      </c>
      <c r="Y1351" t="s">
        <v>33</v>
      </c>
      <c r="Z1351" t="s">
        <v>34</v>
      </c>
      <c r="AA1351" t="s">
        <v>620</v>
      </c>
      <c r="AB1351" t="s">
        <v>36</v>
      </c>
      <c r="AC1351">
        <v>72559337</v>
      </c>
      <c r="AD1351" t="s">
        <v>108</v>
      </c>
      <c r="AE1351" t="s">
        <v>3381</v>
      </c>
      <c r="AF1351">
        <v>795990586</v>
      </c>
      <c r="AG1351">
        <v>1298624</v>
      </c>
      <c r="AH1351" t="s">
        <v>3382</v>
      </c>
      <c r="AI1351" t="s">
        <v>34</v>
      </c>
    </row>
    <row r="1352" spans="1:35" x14ac:dyDescent="0.3">
      <c r="A1352" s="1">
        <v>45309.689652777779</v>
      </c>
      <c r="B1352">
        <v>6</v>
      </c>
      <c r="C1352">
        <v>1</v>
      </c>
      <c r="D1352" t="s">
        <v>26</v>
      </c>
      <c r="E1352" t="s">
        <v>3383</v>
      </c>
      <c r="F1352" t="s">
        <v>3384</v>
      </c>
      <c r="G1352" t="s">
        <v>73</v>
      </c>
      <c r="H1352" t="s">
        <v>1951</v>
      </c>
      <c r="I1352">
        <v>0</v>
      </c>
      <c r="J1352" t="s">
        <v>1952</v>
      </c>
      <c r="K1352" t="s">
        <v>31</v>
      </c>
      <c r="L1352" t="s">
        <v>44</v>
      </c>
      <c r="M1352" t="s">
        <v>3383</v>
      </c>
      <c r="N1352" t="s">
        <v>3384</v>
      </c>
      <c r="P1352" t="s">
        <v>33</v>
      </c>
      <c r="Q1352" t="s">
        <v>34</v>
      </c>
      <c r="S1352" t="s">
        <v>33</v>
      </c>
      <c r="T1352" t="s">
        <v>34</v>
      </c>
      <c r="V1352" t="s">
        <v>33</v>
      </c>
      <c r="W1352" t="s">
        <v>34</v>
      </c>
      <c r="Y1352" t="s">
        <v>33</v>
      </c>
      <c r="Z1352" t="s">
        <v>34</v>
      </c>
      <c r="AA1352" t="s">
        <v>76</v>
      </c>
      <c r="AB1352" t="s">
        <v>36</v>
      </c>
      <c r="AC1352">
        <v>555713</v>
      </c>
      <c r="AD1352" t="s">
        <v>77</v>
      </c>
      <c r="AE1352" t="s">
        <v>3384</v>
      </c>
      <c r="AF1352">
        <v>870021815</v>
      </c>
      <c r="AG1352">
        <v>1298625</v>
      </c>
      <c r="AH1352" t="s">
        <v>150</v>
      </c>
      <c r="AI1352" t="s">
        <v>34</v>
      </c>
    </row>
    <row r="1353" spans="1:35" x14ac:dyDescent="0.3">
      <c r="A1353" s="1">
        <v>45309.689780092594</v>
      </c>
      <c r="B1353">
        <v>1</v>
      </c>
      <c r="C1353">
        <v>2</v>
      </c>
      <c r="D1353" t="s">
        <v>26</v>
      </c>
      <c r="E1353" t="s">
        <v>3385</v>
      </c>
      <c r="F1353" t="s">
        <v>3386</v>
      </c>
      <c r="G1353" t="s">
        <v>41</v>
      </c>
      <c r="H1353">
        <f>---0--4931</f>
        <v>4931</v>
      </c>
      <c r="I1353">
        <v>0</v>
      </c>
      <c r="J1353" t="s">
        <v>42</v>
      </c>
      <c r="K1353" t="s">
        <v>43</v>
      </c>
      <c r="L1353" t="s">
        <v>44</v>
      </c>
      <c r="M1353" t="s">
        <v>3385</v>
      </c>
      <c r="N1353" t="s">
        <v>3386</v>
      </c>
      <c r="P1353" t="s">
        <v>33</v>
      </c>
      <c r="Q1353" t="s">
        <v>34</v>
      </c>
      <c r="S1353" t="s">
        <v>33</v>
      </c>
      <c r="T1353" t="s">
        <v>34</v>
      </c>
      <c r="V1353" t="s">
        <v>33</v>
      </c>
      <c r="W1353" t="s">
        <v>34</v>
      </c>
      <c r="Y1353" t="s">
        <v>33</v>
      </c>
      <c r="Z1353" t="s">
        <v>34</v>
      </c>
      <c r="AA1353" t="s">
        <v>860</v>
      </c>
      <c r="AB1353" t="s">
        <v>36</v>
      </c>
      <c r="AC1353">
        <v>72573868</v>
      </c>
      <c r="AD1353" t="s">
        <v>108</v>
      </c>
      <c r="AE1353" t="s">
        <v>3386</v>
      </c>
      <c r="AF1353">
        <v>795990586</v>
      </c>
      <c r="AG1353">
        <v>1298626</v>
      </c>
      <c r="AH1353" t="s">
        <v>38</v>
      </c>
      <c r="AI1353" t="s">
        <v>34</v>
      </c>
    </row>
    <row r="1354" spans="1:35" x14ac:dyDescent="0.3">
      <c r="A1354" s="1">
        <v>45309.691423611112</v>
      </c>
      <c r="B1354">
        <v>5</v>
      </c>
      <c r="C1354">
        <v>1</v>
      </c>
      <c r="D1354" t="s">
        <v>26</v>
      </c>
      <c r="E1354" t="s">
        <v>3387</v>
      </c>
      <c r="F1354" t="s">
        <v>3388</v>
      </c>
      <c r="G1354" t="s">
        <v>41</v>
      </c>
      <c r="H1354">
        <f>---0--7138</f>
        <v>7138</v>
      </c>
      <c r="I1354">
        <v>0</v>
      </c>
      <c r="J1354" t="s">
        <v>42</v>
      </c>
      <c r="K1354" t="s">
        <v>43</v>
      </c>
      <c r="L1354" t="s">
        <v>44</v>
      </c>
      <c r="M1354" t="s">
        <v>3387</v>
      </c>
      <c r="N1354" t="s">
        <v>3388</v>
      </c>
      <c r="P1354" t="s">
        <v>33</v>
      </c>
      <c r="Q1354" t="s">
        <v>34</v>
      </c>
      <c r="S1354" t="s">
        <v>33</v>
      </c>
      <c r="T1354" t="s">
        <v>34</v>
      </c>
      <c r="V1354" t="s">
        <v>33</v>
      </c>
      <c r="W1354" t="s">
        <v>34</v>
      </c>
      <c r="Y1354" t="s">
        <v>33</v>
      </c>
      <c r="Z1354" t="s">
        <v>34</v>
      </c>
      <c r="AA1354" t="s">
        <v>3081</v>
      </c>
      <c r="AB1354" t="s">
        <v>36</v>
      </c>
      <c r="AC1354">
        <v>72596062</v>
      </c>
      <c r="AD1354" t="s">
        <v>58</v>
      </c>
      <c r="AE1354" t="s">
        <v>3388</v>
      </c>
      <c r="AF1354">
        <v>795990586</v>
      </c>
      <c r="AG1354">
        <v>1298627</v>
      </c>
      <c r="AH1354" t="s">
        <v>38</v>
      </c>
      <c r="AI1354" t="s">
        <v>34</v>
      </c>
    </row>
    <row r="1355" spans="1:35" x14ac:dyDescent="0.3">
      <c r="A1355" s="1">
        <v>45309.692939814813</v>
      </c>
      <c r="B1355">
        <v>5</v>
      </c>
      <c r="C1355">
        <v>1</v>
      </c>
      <c r="D1355" t="s">
        <v>26</v>
      </c>
      <c r="E1355" t="s">
        <v>668</v>
      </c>
      <c r="F1355" t="s">
        <v>669</v>
      </c>
      <c r="G1355" t="s">
        <v>41</v>
      </c>
      <c r="H1355">
        <f>---0--2390</f>
        <v>2390</v>
      </c>
      <c r="I1355">
        <v>0</v>
      </c>
      <c r="J1355" t="s">
        <v>42</v>
      </c>
      <c r="K1355" t="s">
        <v>43</v>
      </c>
      <c r="L1355" t="s">
        <v>44</v>
      </c>
      <c r="M1355" t="s">
        <v>668</v>
      </c>
      <c r="N1355" t="s">
        <v>669</v>
      </c>
      <c r="P1355" t="s">
        <v>33</v>
      </c>
      <c r="Q1355" t="s">
        <v>34</v>
      </c>
      <c r="S1355" t="s">
        <v>33</v>
      </c>
      <c r="T1355" t="s">
        <v>34</v>
      </c>
      <c r="V1355" t="s">
        <v>33</v>
      </c>
      <c r="W1355" t="s">
        <v>34</v>
      </c>
      <c r="Y1355" t="s">
        <v>33</v>
      </c>
      <c r="Z1355" t="s">
        <v>34</v>
      </c>
      <c r="AA1355" t="s">
        <v>795</v>
      </c>
      <c r="AB1355" t="s">
        <v>36</v>
      </c>
      <c r="AC1355">
        <v>27298500</v>
      </c>
      <c r="AD1355" t="s">
        <v>796</v>
      </c>
      <c r="AE1355" t="s">
        <v>669</v>
      </c>
      <c r="AF1355">
        <v>76598102</v>
      </c>
      <c r="AG1355">
        <v>1298628</v>
      </c>
      <c r="AH1355" t="s">
        <v>38</v>
      </c>
      <c r="AI1355" t="s">
        <v>34</v>
      </c>
    </row>
    <row r="1356" spans="1:35" x14ac:dyDescent="0.3">
      <c r="A1356" s="1">
        <v>45309.694178240738</v>
      </c>
      <c r="B1356">
        <v>5</v>
      </c>
      <c r="C1356">
        <v>1</v>
      </c>
      <c r="D1356" t="s">
        <v>26</v>
      </c>
      <c r="E1356" t="s">
        <v>3389</v>
      </c>
      <c r="F1356" t="s">
        <v>3390</v>
      </c>
      <c r="G1356" t="s">
        <v>29</v>
      </c>
      <c r="H1356" t="s">
        <v>2584</v>
      </c>
      <c r="I1356">
        <v>0</v>
      </c>
      <c r="K1356" t="s">
        <v>31</v>
      </c>
      <c r="L1356" t="s">
        <v>32</v>
      </c>
      <c r="M1356" t="s">
        <v>3389</v>
      </c>
      <c r="N1356" t="s">
        <v>3390</v>
      </c>
      <c r="P1356" t="s">
        <v>33</v>
      </c>
      <c r="Q1356" t="s">
        <v>34</v>
      </c>
      <c r="S1356" t="s">
        <v>33</v>
      </c>
      <c r="T1356" t="s">
        <v>34</v>
      </c>
      <c r="V1356" t="s">
        <v>33</v>
      </c>
      <c r="W1356" t="s">
        <v>34</v>
      </c>
      <c r="Y1356" t="s">
        <v>33</v>
      </c>
      <c r="Z1356" t="s">
        <v>34</v>
      </c>
      <c r="AA1356" t="s">
        <v>35</v>
      </c>
      <c r="AB1356" t="s">
        <v>36</v>
      </c>
      <c r="AC1356">
        <v>30204419</v>
      </c>
      <c r="AD1356" t="s">
        <v>37</v>
      </c>
      <c r="AE1356" t="s">
        <v>3390</v>
      </c>
      <c r="AF1356">
        <v>85671469</v>
      </c>
      <c r="AG1356">
        <v>1298629</v>
      </c>
      <c r="AH1356" t="s">
        <v>38</v>
      </c>
      <c r="AI1356" t="s">
        <v>34</v>
      </c>
    </row>
    <row r="1357" spans="1:35" x14ac:dyDescent="0.3">
      <c r="A1357" s="1">
        <v>45309.695486111108</v>
      </c>
      <c r="B1357">
        <v>2</v>
      </c>
      <c r="C1357">
        <v>2</v>
      </c>
      <c r="D1357" t="s">
        <v>26</v>
      </c>
      <c r="E1357" t="s">
        <v>3391</v>
      </c>
      <c r="F1357" t="s">
        <v>3392</v>
      </c>
      <c r="G1357" t="s">
        <v>41</v>
      </c>
      <c r="H1357">
        <f>---0--8135</f>
        <v>8135</v>
      </c>
      <c r="I1357">
        <v>0</v>
      </c>
      <c r="J1357" t="s">
        <v>42</v>
      </c>
      <c r="K1357" t="s">
        <v>43</v>
      </c>
      <c r="L1357" t="s">
        <v>44</v>
      </c>
      <c r="M1357" t="s">
        <v>3391</v>
      </c>
      <c r="N1357" t="s">
        <v>3392</v>
      </c>
      <c r="P1357" t="s">
        <v>33</v>
      </c>
      <c r="Q1357" t="s">
        <v>34</v>
      </c>
      <c r="S1357" t="s">
        <v>33</v>
      </c>
      <c r="T1357" t="s">
        <v>34</v>
      </c>
      <c r="V1357" t="s">
        <v>33</v>
      </c>
      <c r="W1357" t="s">
        <v>34</v>
      </c>
      <c r="Y1357" t="s">
        <v>33</v>
      </c>
      <c r="Z1357" t="s">
        <v>34</v>
      </c>
      <c r="AA1357" t="s">
        <v>1475</v>
      </c>
      <c r="AB1357" t="s">
        <v>36</v>
      </c>
      <c r="AC1357">
        <v>30226399</v>
      </c>
      <c r="AD1357" t="s">
        <v>1476</v>
      </c>
      <c r="AE1357" t="s">
        <v>3392</v>
      </c>
      <c r="AF1357">
        <v>85671469</v>
      </c>
      <c r="AG1357">
        <v>1298630</v>
      </c>
      <c r="AH1357" t="s">
        <v>901</v>
      </c>
      <c r="AI1357" t="s">
        <v>34</v>
      </c>
    </row>
    <row r="1358" spans="1:35" x14ac:dyDescent="0.3">
      <c r="A1358" s="1">
        <v>45309.695613425924</v>
      </c>
      <c r="B1358">
        <v>8</v>
      </c>
      <c r="C1358">
        <v>1</v>
      </c>
      <c r="D1358" t="s">
        <v>26</v>
      </c>
      <c r="E1358" t="s">
        <v>729</v>
      </c>
      <c r="F1358" t="s">
        <v>730</v>
      </c>
      <c r="G1358" t="s">
        <v>41</v>
      </c>
      <c r="H1358">
        <f>---0--5522</f>
        <v>5522</v>
      </c>
      <c r="I1358">
        <v>0</v>
      </c>
      <c r="J1358" t="s">
        <v>42</v>
      </c>
      <c r="K1358" t="s">
        <v>43</v>
      </c>
      <c r="L1358" t="s">
        <v>44</v>
      </c>
      <c r="M1358" t="s">
        <v>729</v>
      </c>
      <c r="N1358" t="s">
        <v>730</v>
      </c>
      <c r="P1358" t="s">
        <v>33</v>
      </c>
      <c r="Q1358" t="s">
        <v>34</v>
      </c>
      <c r="S1358" t="s">
        <v>33</v>
      </c>
      <c r="T1358" t="s">
        <v>34</v>
      </c>
      <c r="V1358" t="s">
        <v>33</v>
      </c>
      <c r="W1358" t="s">
        <v>34</v>
      </c>
      <c r="Y1358" t="s">
        <v>33</v>
      </c>
      <c r="Z1358" t="s">
        <v>34</v>
      </c>
      <c r="AA1358" t="s">
        <v>3393</v>
      </c>
      <c r="AB1358" t="s">
        <v>36</v>
      </c>
      <c r="AC1358">
        <v>72665691</v>
      </c>
      <c r="AD1358" t="s">
        <v>58</v>
      </c>
      <c r="AE1358" t="s">
        <v>730</v>
      </c>
      <c r="AF1358">
        <v>795990586</v>
      </c>
      <c r="AG1358">
        <v>1298631</v>
      </c>
      <c r="AH1358" t="s">
        <v>3294</v>
      </c>
      <c r="AI1358" t="s">
        <v>34</v>
      </c>
    </row>
    <row r="1359" spans="1:35" x14ac:dyDescent="0.3">
      <c r="A1359" s="1">
        <v>45309.697870370372</v>
      </c>
      <c r="B1359">
        <v>8</v>
      </c>
      <c r="C1359">
        <v>1</v>
      </c>
      <c r="D1359" t="s">
        <v>26</v>
      </c>
      <c r="E1359" t="s">
        <v>3394</v>
      </c>
      <c r="F1359" t="s">
        <v>3395</v>
      </c>
      <c r="G1359" t="s">
        <v>41</v>
      </c>
      <c r="H1359">
        <f>---0--6997</f>
        <v>6997</v>
      </c>
      <c r="I1359">
        <v>0</v>
      </c>
      <c r="J1359" t="s">
        <v>42</v>
      </c>
      <c r="K1359" t="s">
        <v>43</v>
      </c>
      <c r="L1359" t="s">
        <v>44</v>
      </c>
      <c r="M1359" t="s">
        <v>3394</v>
      </c>
      <c r="N1359" t="s">
        <v>3395</v>
      </c>
      <c r="P1359" t="s">
        <v>33</v>
      </c>
      <c r="Q1359" t="s">
        <v>34</v>
      </c>
      <c r="S1359" t="s">
        <v>33</v>
      </c>
      <c r="T1359" t="s">
        <v>34</v>
      </c>
      <c r="V1359" t="s">
        <v>33</v>
      </c>
      <c r="W1359" t="s">
        <v>34</v>
      </c>
      <c r="Y1359" t="s">
        <v>33</v>
      </c>
      <c r="Z1359" t="s">
        <v>34</v>
      </c>
      <c r="AA1359" t="s">
        <v>1122</v>
      </c>
      <c r="AB1359" t="s">
        <v>36</v>
      </c>
      <c r="AC1359">
        <v>30268031</v>
      </c>
      <c r="AD1359" t="s">
        <v>138</v>
      </c>
      <c r="AE1359" t="s">
        <v>3395</v>
      </c>
      <c r="AF1359">
        <v>85671469</v>
      </c>
      <c r="AG1359">
        <v>1298632</v>
      </c>
      <c r="AH1359" t="s">
        <v>38</v>
      </c>
      <c r="AI1359" t="s">
        <v>34</v>
      </c>
    </row>
    <row r="1360" spans="1:35" x14ac:dyDescent="0.3">
      <c r="A1360" s="1">
        <v>45309.700613425928</v>
      </c>
      <c r="B1360">
        <v>8</v>
      </c>
      <c r="C1360">
        <v>1</v>
      </c>
      <c r="D1360" t="s">
        <v>26</v>
      </c>
      <c r="E1360" t="s">
        <v>273</v>
      </c>
      <c r="F1360" t="s">
        <v>274</v>
      </c>
      <c r="G1360" t="s">
        <v>41</v>
      </c>
      <c r="H1360">
        <f>---0--4974</f>
        <v>4974</v>
      </c>
      <c r="I1360">
        <v>0</v>
      </c>
      <c r="J1360" t="s">
        <v>42</v>
      </c>
      <c r="K1360" t="s">
        <v>43</v>
      </c>
      <c r="L1360" t="s">
        <v>44</v>
      </c>
      <c r="M1360" t="s">
        <v>273</v>
      </c>
      <c r="N1360" t="s">
        <v>274</v>
      </c>
      <c r="P1360" t="s">
        <v>33</v>
      </c>
      <c r="Q1360" t="s">
        <v>34</v>
      </c>
      <c r="S1360" t="s">
        <v>33</v>
      </c>
      <c r="T1360" t="s">
        <v>34</v>
      </c>
      <c r="V1360" t="s">
        <v>33</v>
      </c>
      <c r="W1360" t="s">
        <v>34</v>
      </c>
      <c r="Y1360" t="s">
        <v>33</v>
      </c>
      <c r="Z1360" t="s">
        <v>34</v>
      </c>
      <c r="AA1360" t="s">
        <v>1233</v>
      </c>
      <c r="AB1360" t="s">
        <v>36</v>
      </c>
      <c r="AC1360">
        <v>29324103</v>
      </c>
      <c r="AD1360" t="s">
        <v>1234</v>
      </c>
      <c r="AE1360" t="s">
        <v>274</v>
      </c>
      <c r="AF1360">
        <v>978632586</v>
      </c>
      <c r="AG1360">
        <v>1298633</v>
      </c>
      <c r="AH1360" t="s">
        <v>38</v>
      </c>
      <c r="AI1360" t="s">
        <v>34</v>
      </c>
    </row>
    <row r="1361" spans="1:35" x14ac:dyDescent="0.3">
      <c r="A1361" s="1">
        <v>45309.703240740739</v>
      </c>
      <c r="B1361">
        <v>5</v>
      </c>
      <c r="C1361">
        <v>1</v>
      </c>
      <c r="D1361" t="s">
        <v>26</v>
      </c>
      <c r="E1361" t="s">
        <v>3396</v>
      </c>
      <c r="F1361" t="s">
        <v>3397</v>
      </c>
      <c r="G1361" t="s">
        <v>1209</v>
      </c>
      <c r="H1361" t="s">
        <v>1210</v>
      </c>
      <c r="I1361">
        <v>0</v>
      </c>
      <c r="K1361" t="s">
        <v>31</v>
      </c>
      <c r="L1361" t="s">
        <v>749</v>
      </c>
      <c r="M1361" t="s">
        <v>3396</v>
      </c>
      <c r="N1361" t="s">
        <v>3397</v>
      </c>
      <c r="P1361" t="s">
        <v>33</v>
      </c>
      <c r="Q1361" t="s">
        <v>34</v>
      </c>
      <c r="S1361" t="s">
        <v>33</v>
      </c>
      <c r="T1361" t="s">
        <v>34</v>
      </c>
      <c r="V1361" t="s">
        <v>33</v>
      </c>
      <c r="W1361" t="s">
        <v>34</v>
      </c>
      <c r="Y1361" t="s">
        <v>33</v>
      </c>
      <c r="Z1361" t="s">
        <v>34</v>
      </c>
      <c r="AB1361" t="s">
        <v>36</v>
      </c>
      <c r="AE1361" t="s">
        <v>34</v>
      </c>
      <c r="AG1361">
        <v>1298634</v>
      </c>
      <c r="AH1361" t="s">
        <v>38</v>
      </c>
      <c r="AI1361" t="s">
        <v>34</v>
      </c>
    </row>
    <row r="1362" spans="1:35" x14ac:dyDescent="0.3">
      <c r="A1362" s="1">
        <v>45309.703668981485</v>
      </c>
      <c r="B1362">
        <v>8</v>
      </c>
      <c r="C1362">
        <v>1</v>
      </c>
      <c r="D1362" t="s">
        <v>26</v>
      </c>
      <c r="E1362" t="s">
        <v>3398</v>
      </c>
      <c r="F1362" t="s">
        <v>3399</v>
      </c>
      <c r="G1362" t="s">
        <v>41</v>
      </c>
      <c r="H1362">
        <f>---0--231</f>
        <v>231</v>
      </c>
      <c r="I1362">
        <v>0</v>
      </c>
      <c r="J1362" t="s">
        <v>42</v>
      </c>
      <c r="K1362" t="s">
        <v>43</v>
      </c>
      <c r="L1362" t="s">
        <v>44</v>
      </c>
      <c r="M1362" t="s">
        <v>3398</v>
      </c>
      <c r="N1362" t="s">
        <v>3399</v>
      </c>
      <c r="P1362" t="s">
        <v>33</v>
      </c>
      <c r="Q1362" t="s">
        <v>34</v>
      </c>
      <c r="S1362" t="s">
        <v>33</v>
      </c>
      <c r="T1362" t="s">
        <v>34</v>
      </c>
      <c r="V1362" t="s">
        <v>33</v>
      </c>
      <c r="W1362" t="s">
        <v>34</v>
      </c>
      <c r="Y1362" t="s">
        <v>33</v>
      </c>
      <c r="Z1362" t="s">
        <v>34</v>
      </c>
      <c r="AA1362" t="s">
        <v>500</v>
      </c>
      <c r="AB1362" t="s">
        <v>36</v>
      </c>
      <c r="AC1362">
        <v>861373</v>
      </c>
      <c r="AD1362" t="s">
        <v>501</v>
      </c>
      <c r="AE1362" t="s">
        <v>3399</v>
      </c>
      <c r="AF1362">
        <v>870021815</v>
      </c>
      <c r="AG1362">
        <v>1298635</v>
      </c>
      <c r="AH1362" t="s">
        <v>38</v>
      </c>
      <c r="AI1362" t="s">
        <v>34</v>
      </c>
    </row>
    <row r="1363" spans="1:35" x14ac:dyDescent="0.3">
      <c r="A1363" s="1">
        <v>45309.704525462963</v>
      </c>
      <c r="B1363">
        <v>5</v>
      </c>
      <c r="C1363">
        <v>1</v>
      </c>
      <c r="D1363" t="s">
        <v>26</v>
      </c>
      <c r="E1363" t="s">
        <v>729</v>
      </c>
      <c r="F1363" t="s">
        <v>730</v>
      </c>
      <c r="G1363" t="s">
        <v>41</v>
      </c>
      <c r="H1363">
        <f>---0--9268</f>
        <v>9268</v>
      </c>
      <c r="I1363">
        <v>0</v>
      </c>
      <c r="J1363" t="s">
        <v>42</v>
      </c>
      <c r="K1363" t="s">
        <v>43</v>
      </c>
      <c r="L1363" t="s">
        <v>44</v>
      </c>
      <c r="M1363" t="s">
        <v>729</v>
      </c>
      <c r="N1363" t="s">
        <v>730</v>
      </c>
      <c r="P1363" t="s">
        <v>33</v>
      </c>
      <c r="Q1363" t="s">
        <v>34</v>
      </c>
      <c r="S1363" t="s">
        <v>33</v>
      </c>
      <c r="T1363" t="s">
        <v>34</v>
      </c>
      <c r="V1363" t="s">
        <v>33</v>
      </c>
      <c r="W1363" t="s">
        <v>34</v>
      </c>
      <c r="Y1363" t="s">
        <v>33</v>
      </c>
      <c r="Z1363" t="s">
        <v>34</v>
      </c>
      <c r="AA1363" t="s">
        <v>76</v>
      </c>
      <c r="AB1363" t="s">
        <v>36</v>
      </c>
      <c r="AC1363">
        <v>379985</v>
      </c>
      <c r="AD1363" t="s">
        <v>77</v>
      </c>
      <c r="AE1363" t="s">
        <v>730</v>
      </c>
      <c r="AF1363">
        <v>870021815</v>
      </c>
      <c r="AG1363">
        <v>1298636</v>
      </c>
      <c r="AH1363" t="s">
        <v>38</v>
      </c>
      <c r="AI1363" t="s">
        <v>34</v>
      </c>
    </row>
    <row r="1364" spans="1:35" x14ac:dyDescent="0.3">
      <c r="A1364" s="1">
        <v>45309.705231481479</v>
      </c>
      <c r="B1364">
        <v>6</v>
      </c>
      <c r="C1364">
        <v>1</v>
      </c>
      <c r="D1364" t="s">
        <v>26</v>
      </c>
      <c r="E1364" t="s">
        <v>3179</v>
      </c>
      <c r="F1364" t="s">
        <v>3180</v>
      </c>
      <c r="G1364" t="s">
        <v>50</v>
      </c>
      <c r="H1364" t="s">
        <v>449</v>
      </c>
      <c r="I1364">
        <v>0</v>
      </c>
      <c r="K1364" t="s">
        <v>31</v>
      </c>
      <c r="L1364" t="s">
        <v>32</v>
      </c>
      <c r="M1364" t="s">
        <v>3179</v>
      </c>
      <c r="N1364" t="s">
        <v>3180</v>
      </c>
      <c r="P1364" t="s">
        <v>33</v>
      </c>
      <c r="Q1364" t="s">
        <v>34</v>
      </c>
      <c r="S1364" t="s">
        <v>33</v>
      </c>
      <c r="T1364" t="s">
        <v>34</v>
      </c>
      <c r="V1364" t="s">
        <v>33</v>
      </c>
      <c r="W1364" t="s">
        <v>34</v>
      </c>
      <c r="Y1364" t="s">
        <v>33</v>
      </c>
      <c r="Z1364" t="s">
        <v>34</v>
      </c>
      <c r="AA1364" t="s">
        <v>35</v>
      </c>
      <c r="AB1364" t="s">
        <v>36</v>
      </c>
      <c r="AC1364">
        <v>30405742</v>
      </c>
      <c r="AD1364" t="s">
        <v>37</v>
      </c>
      <c r="AE1364" t="s">
        <v>3180</v>
      </c>
      <c r="AF1364">
        <v>85671469</v>
      </c>
      <c r="AG1364">
        <v>1298637</v>
      </c>
      <c r="AH1364" t="s">
        <v>38</v>
      </c>
      <c r="AI1364" t="s">
        <v>34</v>
      </c>
    </row>
    <row r="1365" spans="1:35" x14ac:dyDescent="0.3">
      <c r="A1365" s="1">
        <v>45309.706828703704</v>
      </c>
      <c r="B1365">
        <v>5</v>
      </c>
      <c r="C1365">
        <v>1</v>
      </c>
      <c r="D1365" t="s">
        <v>26</v>
      </c>
      <c r="E1365" t="s">
        <v>3400</v>
      </c>
      <c r="F1365" t="s">
        <v>3401</v>
      </c>
      <c r="G1365" t="s">
        <v>29</v>
      </c>
      <c r="H1365" t="s">
        <v>146</v>
      </c>
      <c r="I1365">
        <v>0</v>
      </c>
      <c r="K1365" t="s">
        <v>31</v>
      </c>
      <c r="L1365" t="s">
        <v>32</v>
      </c>
      <c r="M1365" t="s">
        <v>3400</v>
      </c>
      <c r="N1365" t="s">
        <v>3401</v>
      </c>
      <c r="P1365" t="s">
        <v>33</v>
      </c>
      <c r="Q1365" t="s">
        <v>34</v>
      </c>
      <c r="S1365" t="s">
        <v>33</v>
      </c>
      <c r="T1365" t="s">
        <v>34</v>
      </c>
      <c r="V1365" t="s">
        <v>33</v>
      </c>
      <c r="W1365" t="s">
        <v>34</v>
      </c>
      <c r="Y1365" t="s">
        <v>33</v>
      </c>
      <c r="Z1365" t="s">
        <v>34</v>
      </c>
      <c r="AA1365" t="s">
        <v>35</v>
      </c>
      <c r="AB1365" t="s">
        <v>36</v>
      </c>
      <c r="AC1365">
        <v>30440522</v>
      </c>
      <c r="AD1365" t="s">
        <v>37</v>
      </c>
      <c r="AE1365" t="s">
        <v>3401</v>
      </c>
      <c r="AF1365">
        <v>85671469</v>
      </c>
      <c r="AG1365">
        <v>1298638</v>
      </c>
      <c r="AH1365" t="s">
        <v>38</v>
      </c>
      <c r="AI1365" t="s">
        <v>34</v>
      </c>
    </row>
    <row r="1366" spans="1:35" x14ac:dyDescent="0.3">
      <c r="A1366" s="1">
        <v>45309.707175925927</v>
      </c>
      <c r="B1366">
        <v>3</v>
      </c>
      <c r="C1366">
        <v>2</v>
      </c>
      <c r="D1366" t="s">
        <v>26</v>
      </c>
      <c r="E1366" t="s">
        <v>3402</v>
      </c>
      <c r="F1366" t="s">
        <v>3403</v>
      </c>
      <c r="G1366" t="s">
        <v>41</v>
      </c>
      <c r="H1366">
        <f>---0--444</f>
        <v>444</v>
      </c>
      <c r="I1366">
        <v>0</v>
      </c>
      <c r="J1366" t="s">
        <v>42</v>
      </c>
      <c r="K1366" t="s">
        <v>43</v>
      </c>
      <c r="L1366" t="s">
        <v>44</v>
      </c>
      <c r="M1366" t="s">
        <v>3402</v>
      </c>
      <c r="N1366" t="s">
        <v>3403</v>
      </c>
      <c r="P1366" t="s">
        <v>33</v>
      </c>
      <c r="Q1366" t="s">
        <v>34</v>
      </c>
      <c r="S1366" t="s">
        <v>33</v>
      </c>
      <c r="T1366" t="s">
        <v>34</v>
      </c>
      <c r="V1366" t="s">
        <v>33</v>
      </c>
      <c r="W1366" t="s">
        <v>34</v>
      </c>
      <c r="Y1366" t="s">
        <v>33</v>
      </c>
      <c r="Z1366" t="s">
        <v>34</v>
      </c>
      <c r="AA1366" t="s">
        <v>3404</v>
      </c>
      <c r="AB1366" t="s">
        <v>36</v>
      </c>
      <c r="AC1366">
        <v>842596</v>
      </c>
      <c r="AD1366" t="s">
        <v>77</v>
      </c>
      <c r="AE1366" t="s">
        <v>3403</v>
      </c>
      <c r="AF1366">
        <v>870021815</v>
      </c>
      <c r="AG1366">
        <v>1298639</v>
      </c>
      <c r="AH1366" t="s">
        <v>38</v>
      </c>
      <c r="AI1366" t="s">
        <v>34</v>
      </c>
    </row>
    <row r="1367" spans="1:35" x14ac:dyDescent="0.3">
      <c r="A1367" s="1">
        <v>45309.708032407405</v>
      </c>
      <c r="B1367">
        <v>8</v>
      </c>
      <c r="C1367">
        <v>1</v>
      </c>
      <c r="D1367" t="s">
        <v>26</v>
      </c>
      <c r="E1367" t="s">
        <v>3405</v>
      </c>
      <c r="F1367" t="s">
        <v>3406</v>
      </c>
      <c r="G1367" t="s">
        <v>131</v>
      </c>
      <c r="H1367" t="s">
        <v>416</v>
      </c>
      <c r="I1367">
        <v>0</v>
      </c>
      <c r="K1367" t="s">
        <v>31</v>
      </c>
      <c r="L1367" t="s">
        <v>32</v>
      </c>
      <c r="M1367" t="s">
        <v>3405</v>
      </c>
      <c r="N1367" t="s">
        <v>3406</v>
      </c>
      <c r="P1367" t="s">
        <v>33</v>
      </c>
      <c r="Q1367" t="s">
        <v>34</v>
      </c>
      <c r="S1367" t="s">
        <v>33</v>
      </c>
      <c r="T1367" t="s">
        <v>34</v>
      </c>
      <c r="V1367" t="s">
        <v>33</v>
      </c>
      <c r="W1367" t="s">
        <v>34</v>
      </c>
      <c r="Y1367" t="s">
        <v>33</v>
      </c>
      <c r="Z1367" t="s">
        <v>34</v>
      </c>
      <c r="AA1367" t="s">
        <v>35</v>
      </c>
      <c r="AB1367" t="s">
        <v>36</v>
      </c>
      <c r="AC1367">
        <v>30461403</v>
      </c>
      <c r="AD1367" t="s">
        <v>37</v>
      </c>
      <c r="AE1367" t="s">
        <v>3406</v>
      </c>
      <c r="AF1367">
        <v>85671469</v>
      </c>
      <c r="AG1367">
        <v>1298640</v>
      </c>
      <c r="AH1367" t="s">
        <v>38</v>
      </c>
      <c r="AI1367" t="s">
        <v>34</v>
      </c>
    </row>
    <row r="1368" spans="1:35" x14ac:dyDescent="0.3">
      <c r="A1368" s="1">
        <v>45309.708425925928</v>
      </c>
      <c r="B1368">
        <v>6</v>
      </c>
      <c r="C1368">
        <v>1</v>
      </c>
      <c r="D1368" t="s">
        <v>26</v>
      </c>
      <c r="E1368" t="s">
        <v>3407</v>
      </c>
      <c r="F1368" t="s">
        <v>3408</v>
      </c>
      <c r="G1368" t="s">
        <v>41</v>
      </c>
      <c r="H1368">
        <f>---0--3015</f>
        <v>3015</v>
      </c>
      <c r="I1368">
        <v>0</v>
      </c>
      <c r="J1368" t="s">
        <v>42</v>
      </c>
      <c r="K1368" t="s">
        <v>43</v>
      </c>
      <c r="L1368" t="s">
        <v>44</v>
      </c>
      <c r="M1368" t="s">
        <v>3407</v>
      </c>
      <c r="N1368" t="s">
        <v>3408</v>
      </c>
      <c r="P1368" t="s">
        <v>33</v>
      </c>
      <c r="Q1368" t="s">
        <v>34</v>
      </c>
      <c r="S1368" t="s">
        <v>33</v>
      </c>
      <c r="T1368" t="s">
        <v>34</v>
      </c>
      <c r="V1368" t="s">
        <v>33</v>
      </c>
      <c r="W1368" t="s">
        <v>34</v>
      </c>
      <c r="Y1368" t="s">
        <v>33</v>
      </c>
      <c r="Z1368" t="s">
        <v>34</v>
      </c>
      <c r="AA1368" t="s">
        <v>601</v>
      </c>
      <c r="AB1368" t="s">
        <v>36</v>
      </c>
      <c r="AC1368">
        <v>34459890</v>
      </c>
      <c r="AD1368" t="s">
        <v>602</v>
      </c>
      <c r="AE1368" t="s">
        <v>3408</v>
      </c>
      <c r="AF1368">
        <v>9978044714</v>
      </c>
      <c r="AG1368">
        <v>1298641</v>
      </c>
      <c r="AH1368" t="s">
        <v>1594</v>
      </c>
      <c r="AI1368" t="s">
        <v>34</v>
      </c>
    </row>
    <row r="1369" spans="1:35" x14ac:dyDescent="0.3">
      <c r="A1369" s="1">
        <v>45309.711168981485</v>
      </c>
      <c r="B1369">
        <v>5</v>
      </c>
      <c r="C1369">
        <v>1</v>
      </c>
      <c r="D1369" t="s">
        <v>26</v>
      </c>
      <c r="E1369" t="s">
        <v>3409</v>
      </c>
      <c r="F1369" t="s">
        <v>3410</v>
      </c>
      <c r="G1369" t="s">
        <v>29</v>
      </c>
      <c r="H1369" t="s">
        <v>3411</v>
      </c>
      <c r="I1369">
        <v>0</v>
      </c>
      <c r="K1369" t="s">
        <v>31</v>
      </c>
      <c r="L1369" t="s">
        <v>32</v>
      </c>
      <c r="M1369" t="s">
        <v>3409</v>
      </c>
      <c r="N1369" t="s">
        <v>3410</v>
      </c>
      <c r="P1369" t="s">
        <v>33</v>
      </c>
      <c r="Q1369" t="s">
        <v>34</v>
      </c>
      <c r="S1369" t="s">
        <v>33</v>
      </c>
      <c r="T1369" t="s">
        <v>34</v>
      </c>
      <c r="V1369" t="s">
        <v>33</v>
      </c>
      <c r="W1369" t="s">
        <v>34</v>
      </c>
      <c r="Y1369" t="s">
        <v>33</v>
      </c>
      <c r="Z1369" t="s">
        <v>34</v>
      </c>
      <c r="AA1369" t="s">
        <v>35</v>
      </c>
      <c r="AB1369" t="s">
        <v>36</v>
      </c>
      <c r="AC1369">
        <v>30520999</v>
      </c>
      <c r="AD1369" t="s">
        <v>37</v>
      </c>
      <c r="AE1369" t="s">
        <v>3410</v>
      </c>
      <c r="AF1369">
        <v>85671469</v>
      </c>
      <c r="AG1369">
        <v>1298642</v>
      </c>
      <c r="AH1369" t="s">
        <v>2636</v>
      </c>
      <c r="AI1369" t="s">
        <v>34</v>
      </c>
    </row>
    <row r="1370" spans="1:35" x14ac:dyDescent="0.3">
      <c r="A1370" s="1">
        <v>45309.712187500001</v>
      </c>
      <c r="B1370">
        <v>6</v>
      </c>
      <c r="C1370">
        <v>1</v>
      </c>
      <c r="D1370" t="s">
        <v>26</v>
      </c>
      <c r="E1370" t="s">
        <v>3412</v>
      </c>
      <c r="F1370" t="s">
        <v>3413</v>
      </c>
      <c r="G1370" t="s">
        <v>50</v>
      </c>
      <c r="H1370" t="s">
        <v>1146</v>
      </c>
      <c r="I1370">
        <v>0</v>
      </c>
      <c r="K1370" t="s">
        <v>31</v>
      </c>
      <c r="L1370" t="s">
        <v>32</v>
      </c>
      <c r="M1370" t="s">
        <v>3412</v>
      </c>
      <c r="N1370" t="s">
        <v>3413</v>
      </c>
      <c r="P1370" t="s">
        <v>33</v>
      </c>
      <c r="Q1370" t="s">
        <v>34</v>
      </c>
      <c r="S1370" t="s">
        <v>33</v>
      </c>
      <c r="T1370" t="s">
        <v>34</v>
      </c>
      <c r="V1370" t="s">
        <v>33</v>
      </c>
      <c r="W1370" t="s">
        <v>34</v>
      </c>
      <c r="Y1370" t="s">
        <v>33</v>
      </c>
      <c r="Z1370" t="s">
        <v>34</v>
      </c>
      <c r="AA1370" t="s">
        <v>35</v>
      </c>
      <c r="AB1370" t="s">
        <v>36</v>
      </c>
      <c r="AC1370">
        <v>30540994</v>
      </c>
      <c r="AD1370" t="s">
        <v>37</v>
      </c>
      <c r="AE1370" t="s">
        <v>3413</v>
      </c>
      <c r="AF1370">
        <v>85671469</v>
      </c>
      <c r="AG1370">
        <v>1298643</v>
      </c>
      <c r="AH1370" t="s">
        <v>38</v>
      </c>
      <c r="AI1370" t="s">
        <v>34</v>
      </c>
    </row>
    <row r="1371" spans="1:35" x14ac:dyDescent="0.3">
      <c r="A1371" s="1">
        <v>45309.712476851855</v>
      </c>
      <c r="B1371">
        <v>8</v>
      </c>
      <c r="C1371">
        <v>1</v>
      </c>
      <c r="D1371" t="s">
        <v>26</v>
      </c>
      <c r="E1371" t="s">
        <v>3414</v>
      </c>
      <c r="F1371" t="s">
        <v>3415</v>
      </c>
      <c r="G1371" t="s">
        <v>41</v>
      </c>
      <c r="H1371">
        <f>---0--8593</f>
        <v>8593</v>
      </c>
      <c r="I1371">
        <v>0</v>
      </c>
      <c r="J1371" t="s">
        <v>42</v>
      </c>
      <c r="K1371" t="s">
        <v>43</v>
      </c>
      <c r="L1371" t="s">
        <v>44</v>
      </c>
      <c r="M1371" t="s">
        <v>3414</v>
      </c>
      <c r="N1371" t="s">
        <v>3415</v>
      </c>
      <c r="P1371" t="s">
        <v>33</v>
      </c>
      <c r="Q1371" t="s">
        <v>34</v>
      </c>
      <c r="S1371" t="s">
        <v>33</v>
      </c>
      <c r="T1371" t="s">
        <v>34</v>
      </c>
      <c r="V1371" t="s">
        <v>33</v>
      </c>
      <c r="W1371" t="s">
        <v>34</v>
      </c>
      <c r="Y1371" t="s">
        <v>33</v>
      </c>
      <c r="Z1371" t="s">
        <v>34</v>
      </c>
      <c r="AA1371" t="s">
        <v>1010</v>
      </c>
      <c r="AB1371" t="s">
        <v>36</v>
      </c>
      <c r="AC1371">
        <v>30543608</v>
      </c>
      <c r="AD1371" t="s">
        <v>138</v>
      </c>
      <c r="AE1371" t="s">
        <v>3415</v>
      </c>
      <c r="AF1371">
        <v>85671469</v>
      </c>
      <c r="AG1371">
        <v>1298644</v>
      </c>
      <c r="AH1371" t="s">
        <v>2587</v>
      </c>
      <c r="AI1371" t="s">
        <v>34</v>
      </c>
    </row>
    <row r="1372" spans="1:35" x14ac:dyDescent="0.3">
      <c r="A1372" s="1">
        <v>45309.714004629626</v>
      </c>
      <c r="B1372">
        <v>1</v>
      </c>
      <c r="C1372">
        <v>2</v>
      </c>
      <c r="D1372" t="s">
        <v>26</v>
      </c>
      <c r="E1372" t="s">
        <v>3416</v>
      </c>
      <c r="F1372" t="s">
        <v>3417</v>
      </c>
      <c r="G1372" t="s">
        <v>50</v>
      </c>
      <c r="H1372" t="s">
        <v>585</v>
      </c>
      <c r="I1372">
        <v>0</v>
      </c>
      <c r="K1372" t="s">
        <v>31</v>
      </c>
      <c r="L1372" t="s">
        <v>32</v>
      </c>
      <c r="M1372" t="s">
        <v>3416</v>
      </c>
      <c r="N1372" t="s">
        <v>3417</v>
      </c>
      <c r="P1372" t="s">
        <v>33</v>
      </c>
      <c r="Q1372" t="s">
        <v>34</v>
      </c>
      <c r="S1372" t="s">
        <v>33</v>
      </c>
      <c r="T1372" t="s">
        <v>34</v>
      </c>
      <c r="V1372" t="s">
        <v>33</v>
      </c>
      <c r="W1372" t="s">
        <v>34</v>
      </c>
      <c r="Y1372" t="s">
        <v>33</v>
      </c>
      <c r="Z1372" t="s">
        <v>34</v>
      </c>
      <c r="AA1372" t="s">
        <v>35</v>
      </c>
      <c r="AB1372" t="s">
        <v>36</v>
      </c>
      <c r="AC1372">
        <v>30568581</v>
      </c>
      <c r="AD1372" t="s">
        <v>37</v>
      </c>
      <c r="AE1372" t="s">
        <v>3417</v>
      </c>
      <c r="AF1372">
        <v>85671469</v>
      </c>
      <c r="AG1372">
        <v>1298645</v>
      </c>
      <c r="AH1372" t="s">
        <v>38</v>
      </c>
      <c r="AI1372" t="s">
        <v>34</v>
      </c>
    </row>
    <row r="1373" spans="1:35" x14ac:dyDescent="0.3">
      <c r="A1373" s="1">
        <v>45309.71402777778</v>
      </c>
      <c r="B1373">
        <v>6</v>
      </c>
      <c r="C1373">
        <v>1</v>
      </c>
      <c r="D1373" t="s">
        <v>26</v>
      </c>
      <c r="E1373" t="s">
        <v>3418</v>
      </c>
      <c r="F1373" t="s">
        <v>3419</v>
      </c>
      <c r="G1373" t="s">
        <v>73</v>
      </c>
      <c r="H1373" t="s">
        <v>1270</v>
      </c>
      <c r="I1373">
        <v>0</v>
      </c>
      <c r="J1373" t="s">
        <v>1271</v>
      </c>
      <c r="K1373" t="s">
        <v>31</v>
      </c>
      <c r="L1373" t="s">
        <v>44</v>
      </c>
      <c r="M1373" t="s">
        <v>3418</v>
      </c>
      <c r="N1373" t="s">
        <v>3419</v>
      </c>
      <c r="P1373" t="s">
        <v>33</v>
      </c>
      <c r="Q1373" t="s">
        <v>34</v>
      </c>
      <c r="S1373" t="s">
        <v>33</v>
      </c>
      <c r="T1373" t="s">
        <v>34</v>
      </c>
      <c r="V1373" t="s">
        <v>33</v>
      </c>
      <c r="W1373" t="s">
        <v>34</v>
      </c>
      <c r="Y1373" t="s">
        <v>33</v>
      </c>
      <c r="Z1373" t="s">
        <v>34</v>
      </c>
      <c r="AA1373" t="s">
        <v>76</v>
      </c>
      <c r="AB1373" t="s">
        <v>36</v>
      </c>
      <c r="AC1373">
        <v>77650</v>
      </c>
      <c r="AD1373" t="s">
        <v>77</v>
      </c>
      <c r="AE1373" t="s">
        <v>3419</v>
      </c>
      <c r="AF1373">
        <v>870021815</v>
      </c>
      <c r="AG1373">
        <v>1298646</v>
      </c>
      <c r="AH1373" t="s">
        <v>982</v>
      </c>
      <c r="AI1373" t="s">
        <v>34</v>
      </c>
    </row>
    <row r="1374" spans="1:35" x14ac:dyDescent="0.3">
      <c r="A1374" s="1">
        <v>45309.714548611111</v>
      </c>
      <c r="B1374">
        <v>5</v>
      </c>
      <c r="C1374">
        <v>1</v>
      </c>
      <c r="D1374" t="s">
        <v>26</v>
      </c>
      <c r="E1374" t="s">
        <v>3420</v>
      </c>
      <c r="F1374" t="s">
        <v>3421</v>
      </c>
      <c r="G1374" t="s">
        <v>41</v>
      </c>
      <c r="H1374">
        <f>---0--8359</f>
        <v>8359</v>
      </c>
      <c r="I1374">
        <v>0</v>
      </c>
      <c r="J1374" t="s">
        <v>42</v>
      </c>
      <c r="K1374" t="s">
        <v>43</v>
      </c>
      <c r="L1374" t="s">
        <v>44</v>
      </c>
      <c r="M1374" t="s">
        <v>3420</v>
      </c>
      <c r="N1374" t="s">
        <v>3421</v>
      </c>
      <c r="P1374" t="s">
        <v>33</v>
      </c>
      <c r="Q1374" t="s">
        <v>34</v>
      </c>
      <c r="S1374" t="s">
        <v>33</v>
      </c>
      <c r="T1374" t="s">
        <v>34</v>
      </c>
      <c r="V1374" t="s">
        <v>33</v>
      </c>
      <c r="W1374" t="s">
        <v>34</v>
      </c>
      <c r="Y1374" t="s">
        <v>33</v>
      </c>
      <c r="Z1374" t="s">
        <v>34</v>
      </c>
      <c r="AA1374" t="s">
        <v>952</v>
      </c>
      <c r="AB1374" t="s">
        <v>36</v>
      </c>
      <c r="AC1374">
        <v>798413</v>
      </c>
      <c r="AD1374" t="s">
        <v>953</v>
      </c>
      <c r="AE1374" t="s">
        <v>3421</v>
      </c>
      <c r="AF1374">
        <v>870021815</v>
      </c>
      <c r="AG1374">
        <v>1298647</v>
      </c>
      <c r="AH1374" t="s">
        <v>38</v>
      </c>
      <c r="AI1374" t="s">
        <v>34</v>
      </c>
    </row>
    <row r="1375" spans="1:35" x14ac:dyDescent="0.3">
      <c r="A1375" s="1">
        <v>45309.715740740743</v>
      </c>
      <c r="B1375">
        <v>6</v>
      </c>
      <c r="C1375">
        <v>1</v>
      </c>
      <c r="D1375" t="s">
        <v>26</v>
      </c>
      <c r="E1375" t="s">
        <v>3422</v>
      </c>
      <c r="F1375" t="s">
        <v>3423</v>
      </c>
      <c r="G1375" t="s">
        <v>41</v>
      </c>
      <c r="H1375">
        <f>---0--7573</f>
        <v>7573</v>
      </c>
      <c r="I1375">
        <v>0</v>
      </c>
      <c r="J1375" t="s">
        <v>42</v>
      </c>
      <c r="K1375" t="s">
        <v>43</v>
      </c>
      <c r="L1375" t="s">
        <v>44</v>
      </c>
      <c r="M1375" t="s">
        <v>3422</v>
      </c>
      <c r="N1375" t="s">
        <v>3423</v>
      </c>
      <c r="P1375" t="s">
        <v>33</v>
      </c>
      <c r="Q1375" t="s">
        <v>34</v>
      </c>
      <c r="S1375" t="s">
        <v>33</v>
      </c>
      <c r="T1375" t="s">
        <v>34</v>
      </c>
      <c r="V1375" t="s">
        <v>33</v>
      </c>
      <c r="W1375" t="s">
        <v>34</v>
      </c>
      <c r="Y1375" t="s">
        <v>33</v>
      </c>
      <c r="Z1375" t="s">
        <v>34</v>
      </c>
      <c r="AA1375" t="s">
        <v>1963</v>
      </c>
      <c r="AB1375" t="s">
        <v>36</v>
      </c>
      <c r="AC1375">
        <v>72957958</v>
      </c>
      <c r="AD1375" t="s">
        <v>108</v>
      </c>
      <c r="AE1375" t="s">
        <v>3423</v>
      </c>
      <c r="AF1375">
        <v>795990586</v>
      </c>
      <c r="AG1375">
        <v>1298648</v>
      </c>
      <c r="AH1375" t="s">
        <v>3016</v>
      </c>
      <c r="AI1375" t="s">
        <v>34</v>
      </c>
    </row>
    <row r="1376" spans="1:35" x14ac:dyDescent="0.3">
      <c r="A1376" s="1">
        <v>45309.71634259259</v>
      </c>
      <c r="B1376">
        <v>7</v>
      </c>
      <c r="C1376">
        <v>1</v>
      </c>
      <c r="D1376" t="s">
        <v>26</v>
      </c>
      <c r="E1376" t="s">
        <v>3424</v>
      </c>
      <c r="F1376" t="s">
        <v>3425</v>
      </c>
      <c r="G1376" t="s">
        <v>41</v>
      </c>
      <c r="H1376">
        <f>---0--5359</f>
        <v>5359</v>
      </c>
      <c r="I1376">
        <v>0</v>
      </c>
      <c r="J1376" t="s">
        <v>42</v>
      </c>
      <c r="K1376" t="s">
        <v>43</v>
      </c>
      <c r="L1376" t="s">
        <v>44</v>
      </c>
      <c r="M1376" t="s">
        <v>3424</v>
      </c>
      <c r="N1376" t="s">
        <v>3425</v>
      </c>
      <c r="P1376" t="s">
        <v>33</v>
      </c>
      <c r="Q1376" t="s">
        <v>34</v>
      </c>
      <c r="S1376" t="s">
        <v>33</v>
      </c>
      <c r="T1376" t="s">
        <v>34</v>
      </c>
      <c r="V1376" t="s">
        <v>33</v>
      </c>
      <c r="W1376" t="s">
        <v>34</v>
      </c>
      <c r="Y1376" t="s">
        <v>33</v>
      </c>
      <c r="Z1376" t="s">
        <v>34</v>
      </c>
      <c r="AA1376" t="s">
        <v>1089</v>
      </c>
      <c r="AB1376" t="s">
        <v>36</v>
      </c>
      <c r="AC1376">
        <v>30098070</v>
      </c>
      <c r="AD1376" t="s">
        <v>652</v>
      </c>
      <c r="AE1376" t="s">
        <v>3425</v>
      </c>
      <c r="AF1376">
        <v>76598102</v>
      </c>
      <c r="AG1376">
        <v>1298649</v>
      </c>
      <c r="AH1376" t="s">
        <v>3176</v>
      </c>
      <c r="AI1376" t="s">
        <v>34</v>
      </c>
    </row>
    <row r="1377" spans="1:35" x14ac:dyDescent="0.3">
      <c r="A1377" s="1">
        <v>45309.717106481483</v>
      </c>
      <c r="B1377">
        <v>1</v>
      </c>
      <c r="C1377">
        <v>2</v>
      </c>
      <c r="D1377" t="s">
        <v>26</v>
      </c>
      <c r="E1377" t="s">
        <v>3426</v>
      </c>
      <c r="F1377" t="s">
        <v>3427</v>
      </c>
      <c r="G1377" t="s">
        <v>73</v>
      </c>
      <c r="H1377" t="s">
        <v>2375</v>
      </c>
      <c r="I1377">
        <v>0</v>
      </c>
      <c r="J1377" t="s">
        <v>2376</v>
      </c>
      <c r="K1377" t="s">
        <v>31</v>
      </c>
      <c r="L1377" t="s">
        <v>44</v>
      </c>
      <c r="M1377" t="s">
        <v>3426</v>
      </c>
      <c r="N1377" t="s">
        <v>3427</v>
      </c>
      <c r="P1377" t="s">
        <v>33</v>
      </c>
      <c r="Q1377" t="s">
        <v>34</v>
      </c>
      <c r="S1377" t="s">
        <v>33</v>
      </c>
      <c r="T1377" t="s">
        <v>34</v>
      </c>
      <c r="V1377" t="s">
        <v>33</v>
      </c>
      <c r="W1377" t="s">
        <v>34</v>
      </c>
      <c r="Y1377" t="s">
        <v>33</v>
      </c>
      <c r="Z1377" t="s">
        <v>34</v>
      </c>
      <c r="AA1377" t="s">
        <v>862</v>
      </c>
      <c r="AB1377" t="s">
        <v>36</v>
      </c>
      <c r="AC1377">
        <v>30628250</v>
      </c>
      <c r="AD1377" t="s">
        <v>138</v>
      </c>
      <c r="AE1377" t="s">
        <v>3427</v>
      </c>
      <c r="AF1377">
        <v>85671469</v>
      </c>
      <c r="AG1377">
        <v>1298650</v>
      </c>
      <c r="AH1377" t="s">
        <v>3428</v>
      </c>
      <c r="AI1377" t="s">
        <v>34</v>
      </c>
    </row>
    <row r="1378" spans="1:35" x14ac:dyDescent="0.3">
      <c r="A1378" s="1">
        <v>45309.719537037039</v>
      </c>
      <c r="B1378">
        <v>5</v>
      </c>
      <c r="C1378">
        <v>1</v>
      </c>
      <c r="D1378" t="s">
        <v>26</v>
      </c>
      <c r="E1378" t="s">
        <v>3429</v>
      </c>
      <c r="F1378" t="s">
        <v>3430</v>
      </c>
      <c r="G1378" t="s">
        <v>41</v>
      </c>
      <c r="H1378">
        <f>---0--1179</f>
        <v>1179</v>
      </c>
      <c r="I1378">
        <v>0</v>
      </c>
      <c r="J1378" t="s">
        <v>42</v>
      </c>
      <c r="K1378" t="s">
        <v>43</v>
      </c>
      <c r="L1378" t="s">
        <v>44</v>
      </c>
      <c r="M1378" t="s">
        <v>3429</v>
      </c>
      <c r="N1378" t="s">
        <v>3430</v>
      </c>
      <c r="P1378" t="s">
        <v>33</v>
      </c>
      <c r="Q1378" t="s">
        <v>34</v>
      </c>
      <c r="S1378" t="s">
        <v>33</v>
      </c>
      <c r="T1378" t="s">
        <v>34</v>
      </c>
      <c r="V1378" t="s">
        <v>33</v>
      </c>
      <c r="W1378" t="s">
        <v>34</v>
      </c>
      <c r="Y1378" t="s">
        <v>33</v>
      </c>
      <c r="Z1378" t="s">
        <v>34</v>
      </c>
      <c r="AA1378" t="s">
        <v>1085</v>
      </c>
      <c r="AB1378" t="s">
        <v>36</v>
      </c>
      <c r="AC1378">
        <v>73017168</v>
      </c>
      <c r="AD1378" t="s">
        <v>58</v>
      </c>
      <c r="AE1378" t="s">
        <v>3430</v>
      </c>
      <c r="AF1378">
        <v>795990586</v>
      </c>
      <c r="AG1378">
        <v>1298651</v>
      </c>
      <c r="AH1378" t="s">
        <v>38</v>
      </c>
      <c r="AI1378" t="s">
        <v>34</v>
      </c>
    </row>
    <row r="1379" spans="1:35" x14ac:dyDescent="0.3">
      <c r="A1379" s="1">
        <v>45309.720370370371</v>
      </c>
      <c r="B1379">
        <v>6</v>
      </c>
      <c r="C1379">
        <v>1</v>
      </c>
      <c r="D1379" t="s">
        <v>26</v>
      </c>
      <c r="E1379" t="s">
        <v>3431</v>
      </c>
      <c r="F1379" t="s">
        <v>3432</v>
      </c>
      <c r="G1379" t="s">
        <v>73</v>
      </c>
      <c r="H1379" t="s">
        <v>1504</v>
      </c>
      <c r="I1379">
        <v>0</v>
      </c>
      <c r="J1379" t="s">
        <v>1505</v>
      </c>
      <c r="K1379" t="s">
        <v>31</v>
      </c>
      <c r="L1379" t="s">
        <v>44</v>
      </c>
      <c r="M1379" t="s">
        <v>3431</v>
      </c>
      <c r="N1379" t="s">
        <v>3432</v>
      </c>
      <c r="P1379" t="s">
        <v>33</v>
      </c>
      <c r="Q1379" t="s">
        <v>34</v>
      </c>
      <c r="S1379" t="s">
        <v>33</v>
      </c>
      <c r="T1379" t="s">
        <v>34</v>
      </c>
      <c r="V1379" t="s">
        <v>33</v>
      </c>
      <c r="W1379" t="s">
        <v>34</v>
      </c>
      <c r="Y1379" t="s">
        <v>33</v>
      </c>
      <c r="Z1379" t="s">
        <v>34</v>
      </c>
      <c r="AA1379" t="s">
        <v>137</v>
      </c>
      <c r="AB1379" t="s">
        <v>36</v>
      </c>
      <c r="AC1379">
        <v>30696020</v>
      </c>
      <c r="AD1379" t="s">
        <v>138</v>
      </c>
      <c r="AE1379" t="s">
        <v>3432</v>
      </c>
      <c r="AF1379">
        <v>85671469</v>
      </c>
      <c r="AG1379">
        <v>1298652</v>
      </c>
      <c r="AH1379" t="s">
        <v>2468</v>
      </c>
      <c r="AI1379" t="s">
        <v>34</v>
      </c>
    </row>
    <row r="1380" spans="1:35" x14ac:dyDescent="0.3">
      <c r="A1380" s="1">
        <v>45309.723344907405</v>
      </c>
      <c r="B1380">
        <v>5</v>
      </c>
      <c r="C1380">
        <v>1</v>
      </c>
      <c r="D1380" t="s">
        <v>26</v>
      </c>
      <c r="E1380" t="s">
        <v>3433</v>
      </c>
      <c r="F1380" t="s">
        <v>3434</v>
      </c>
      <c r="G1380" t="s">
        <v>29</v>
      </c>
      <c r="H1380" t="s">
        <v>1095</v>
      </c>
      <c r="I1380">
        <v>0</v>
      </c>
      <c r="K1380" t="s">
        <v>31</v>
      </c>
      <c r="L1380" t="s">
        <v>32</v>
      </c>
      <c r="M1380" t="s">
        <v>3433</v>
      </c>
      <c r="N1380" t="s">
        <v>3434</v>
      </c>
      <c r="P1380" t="s">
        <v>33</v>
      </c>
      <c r="Q1380" t="s">
        <v>34</v>
      </c>
      <c r="S1380" t="s">
        <v>33</v>
      </c>
      <c r="T1380" t="s">
        <v>34</v>
      </c>
      <c r="V1380" t="s">
        <v>33</v>
      </c>
      <c r="W1380" t="s">
        <v>34</v>
      </c>
      <c r="Y1380" t="s">
        <v>33</v>
      </c>
      <c r="Z1380" t="s">
        <v>34</v>
      </c>
      <c r="AA1380" t="s">
        <v>35</v>
      </c>
      <c r="AB1380" t="s">
        <v>36</v>
      </c>
      <c r="AC1380">
        <v>30748302</v>
      </c>
      <c r="AD1380" t="s">
        <v>37</v>
      </c>
      <c r="AE1380" t="s">
        <v>3434</v>
      </c>
      <c r="AF1380">
        <v>85671469</v>
      </c>
      <c r="AG1380">
        <v>1298653</v>
      </c>
      <c r="AH1380" t="s">
        <v>38</v>
      </c>
      <c r="AI1380" t="s">
        <v>34</v>
      </c>
    </row>
    <row r="1381" spans="1:35" x14ac:dyDescent="0.3">
      <c r="A1381" s="1">
        <v>45309.72384259259</v>
      </c>
      <c r="B1381">
        <v>7</v>
      </c>
      <c r="C1381">
        <v>1</v>
      </c>
      <c r="D1381" t="s">
        <v>26</v>
      </c>
      <c r="E1381" t="s">
        <v>764</v>
      </c>
      <c r="F1381" t="s">
        <v>765</v>
      </c>
      <c r="G1381" t="s">
        <v>41</v>
      </c>
      <c r="H1381">
        <f>---0--8255</f>
        <v>8255</v>
      </c>
      <c r="I1381">
        <v>0</v>
      </c>
      <c r="J1381" t="s">
        <v>42</v>
      </c>
      <c r="K1381" t="s">
        <v>43</v>
      </c>
      <c r="L1381" t="s">
        <v>44</v>
      </c>
      <c r="M1381" t="s">
        <v>764</v>
      </c>
      <c r="N1381" t="s">
        <v>765</v>
      </c>
      <c r="P1381" t="s">
        <v>33</v>
      </c>
      <c r="Q1381" t="s">
        <v>34</v>
      </c>
      <c r="S1381" t="s">
        <v>33</v>
      </c>
      <c r="T1381" t="s">
        <v>34</v>
      </c>
      <c r="V1381" t="s">
        <v>33</v>
      </c>
      <c r="W1381" t="s">
        <v>34</v>
      </c>
      <c r="Y1381" t="s">
        <v>33</v>
      </c>
      <c r="Z1381" t="s">
        <v>34</v>
      </c>
      <c r="AA1381" t="s">
        <v>3435</v>
      </c>
      <c r="AB1381" t="s">
        <v>36</v>
      </c>
      <c r="AC1381">
        <v>705249</v>
      </c>
      <c r="AD1381" t="s">
        <v>932</v>
      </c>
      <c r="AE1381" t="s">
        <v>765</v>
      </c>
      <c r="AF1381">
        <v>870021815</v>
      </c>
      <c r="AG1381">
        <v>1298654</v>
      </c>
      <c r="AH1381" t="s">
        <v>1290</v>
      </c>
      <c r="AI1381" t="s">
        <v>34</v>
      </c>
    </row>
    <row r="1382" spans="1:35" x14ac:dyDescent="0.3">
      <c r="A1382" s="1">
        <v>45309.72488425926</v>
      </c>
      <c r="B1382">
        <v>6</v>
      </c>
      <c r="C1382">
        <v>1</v>
      </c>
      <c r="D1382" t="s">
        <v>26</v>
      </c>
      <c r="E1382" t="s">
        <v>3436</v>
      </c>
      <c r="F1382" t="s">
        <v>3437</v>
      </c>
      <c r="G1382" t="s">
        <v>41</v>
      </c>
      <c r="H1382">
        <f>---0--8154</f>
        <v>8154</v>
      </c>
      <c r="I1382">
        <v>0</v>
      </c>
      <c r="J1382" t="s">
        <v>42</v>
      </c>
      <c r="K1382" t="s">
        <v>43</v>
      </c>
      <c r="L1382" t="s">
        <v>44</v>
      </c>
      <c r="M1382" t="s">
        <v>3436</v>
      </c>
      <c r="N1382" t="s">
        <v>3437</v>
      </c>
      <c r="P1382" t="s">
        <v>33</v>
      </c>
      <c r="Q1382" t="s">
        <v>34</v>
      </c>
      <c r="S1382" t="s">
        <v>33</v>
      </c>
      <c r="T1382" t="s">
        <v>34</v>
      </c>
      <c r="V1382" t="s">
        <v>33</v>
      </c>
      <c r="W1382" t="s">
        <v>34</v>
      </c>
      <c r="Y1382" t="s">
        <v>33</v>
      </c>
      <c r="Z1382" t="s">
        <v>34</v>
      </c>
      <c r="AA1382" t="s">
        <v>3438</v>
      </c>
      <c r="AB1382" t="s">
        <v>36</v>
      </c>
      <c r="AC1382">
        <v>5560205</v>
      </c>
      <c r="AD1382" t="s">
        <v>1021</v>
      </c>
      <c r="AE1382" t="s">
        <v>3437</v>
      </c>
      <c r="AF1382">
        <v>978632586</v>
      </c>
      <c r="AG1382">
        <v>1298655</v>
      </c>
      <c r="AH1382" t="s">
        <v>901</v>
      </c>
      <c r="AI1382" t="s">
        <v>34</v>
      </c>
    </row>
    <row r="1383" spans="1:35" x14ac:dyDescent="0.3">
      <c r="A1383" s="1">
        <v>45309.726111111115</v>
      </c>
      <c r="B1383">
        <v>8</v>
      </c>
      <c r="C1383">
        <v>1</v>
      </c>
      <c r="D1383" t="s">
        <v>26</v>
      </c>
      <c r="E1383" t="s">
        <v>3439</v>
      </c>
      <c r="F1383" t="s">
        <v>3440</v>
      </c>
      <c r="G1383" t="s">
        <v>90</v>
      </c>
      <c r="H1383" t="s">
        <v>578</v>
      </c>
      <c r="I1383">
        <v>0</v>
      </c>
      <c r="K1383" t="s">
        <v>31</v>
      </c>
      <c r="L1383" t="s">
        <v>32</v>
      </c>
      <c r="M1383" t="s">
        <v>3439</v>
      </c>
      <c r="N1383" t="s">
        <v>3440</v>
      </c>
      <c r="P1383" t="s">
        <v>33</v>
      </c>
      <c r="Q1383" t="s">
        <v>34</v>
      </c>
      <c r="S1383" t="s">
        <v>33</v>
      </c>
      <c r="T1383" t="s">
        <v>34</v>
      </c>
      <c r="V1383" t="s">
        <v>33</v>
      </c>
      <c r="W1383" t="s">
        <v>34</v>
      </c>
      <c r="Y1383" t="s">
        <v>33</v>
      </c>
      <c r="Z1383" t="s">
        <v>34</v>
      </c>
      <c r="AA1383" t="s">
        <v>92</v>
      </c>
      <c r="AB1383" t="s">
        <v>36</v>
      </c>
      <c r="AC1383">
        <v>51071334</v>
      </c>
      <c r="AD1383" t="s">
        <v>93</v>
      </c>
      <c r="AE1383" t="s">
        <v>3440</v>
      </c>
      <c r="AF1383">
        <v>9978044714</v>
      </c>
      <c r="AG1383">
        <v>1298656</v>
      </c>
      <c r="AH1383" t="s">
        <v>128</v>
      </c>
      <c r="AI1383" t="s">
        <v>34</v>
      </c>
    </row>
    <row r="1384" spans="1:35" x14ac:dyDescent="0.3">
      <c r="A1384" s="1">
        <v>45309.728472222225</v>
      </c>
      <c r="B1384">
        <v>6</v>
      </c>
      <c r="C1384">
        <v>1</v>
      </c>
      <c r="D1384" t="s">
        <v>26</v>
      </c>
      <c r="E1384" t="s">
        <v>668</v>
      </c>
      <c r="F1384" t="s">
        <v>669</v>
      </c>
      <c r="G1384" t="s">
        <v>41</v>
      </c>
      <c r="H1384">
        <f>---0--8072</f>
        <v>8072</v>
      </c>
      <c r="I1384">
        <v>0</v>
      </c>
      <c r="J1384" t="s">
        <v>42</v>
      </c>
      <c r="K1384" t="s">
        <v>43</v>
      </c>
      <c r="L1384" t="s">
        <v>44</v>
      </c>
      <c r="M1384" t="s">
        <v>668</v>
      </c>
      <c r="N1384" t="s">
        <v>669</v>
      </c>
      <c r="P1384" t="s">
        <v>33</v>
      </c>
      <c r="Q1384" t="s">
        <v>34</v>
      </c>
      <c r="S1384" t="s">
        <v>33</v>
      </c>
      <c r="T1384" t="s">
        <v>34</v>
      </c>
      <c r="V1384" t="s">
        <v>33</v>
      </c>
      <c r="W1384" t="s">
        <v>34</v>
      </c>
      <c r="Y1384" t="s">
        <v>33</v>
      </c>
      <c r="Z1384" t="s">
        <v>34</v>
      </c>
      <c r="AA1384" t="s">
        <v>733</v>
      </c>
      <c r="AB1384" t="s">
        <v>36</v>
      </c>
      <c r="AC1384">
        <v>169316</v>
      </c>
      <c r="AD1384" t="s">
        <v>501</v>
      </c>
      <c r="AE1384" t="s">
        <v>669</v>
      </c>
      <c r="AF1384">
        <v>870021815</v>
      </c>
      <c r="AG1384">
        <v>1298657</v>
      </c>
      <c r="AH1384" t="s">
        <v>38</v>
      </c>
      <c r="AI1384" t="s">
        <v>34</v>
      </c>
    </row>
    <row r="1385" spans="1:35" x14ac:dyDescent="0.3">
      <c r="A1385" s="1">
        <v>45309.728750000002</v>
      </c>
      <c r="B1385">
        <v>5</v>
      </c>
      <c r="C1385">
        <v>1</v>
      </c>
      <c r="D1385" t="s">
        <v>26</v>
      </c>
      <c r="E1385" t="s">
        <v>3441</v>
      </c>
      <c r="F1385" t="s">
        <v>3442</v>
      </c>
      <c r="G1385" t="s">
        <v>41</v>
      </c>
      <c r="H1385">
        <f>---0--3270</f>
        <v>3270</v>
      </c>
      <c r="I1385">
        <v>0</v>
      </c>
      <c r="J1385" t="s">
        <v>42</v>
      </c>
      <c r="K1385" t="s">
        <v>43</v>
      </c>
      <c r="L1385" t="s">
        <v>44</v>
      </c>
      <c r="M1385" t="s">
        <v>3441</v>
      </c>
      <c r="N1385" t="s">
        <v>3442</v>
      </c>
      <c r="P1385" t="s">
        <v>33</v>
      </c>
      <c r="Q1385" t="s">
        <v>34</v>
      </c>
      <c r="S1385" t="s">
        <v>33</v>
      </c>
      <c r="T1385" t="s">
        <v>34</v>
      </c>
      <c r="V1385" t="s">
        <v>33</v>
      </c>
      <c r="W1385" t="s">
        <v>34</v>
      </c>
      <c r="Y1385" t="s">
        <v>33</v>
      </c>
      <c r="Z1385" t="s">
        <v>34</v>
      </c>
      <c r="AA1385" t="s">
        <v>3443</v>
      </c>
      <c r="AB1385" t="s">
        <v>36</v>
      </c>
      <c r="AC1385">
        <v>95483544</v>
      </c>
      <c r="AD1385" t="s">
        <v>82</v>
      </c>
      <c r="AE1385" t="s">
        <v>3442</v>
      </c>
      <c r="AF1385">
        <v>156704864</v>
      </c>
      <c r="AG1385">
        <v>1298658</v>
      </c>
      <c r="AH1385" t="s">
        <v>38</v>
      </c>
      <c r="AI1385" t="s">
        <v>34</v>
      </c>
    </row>
    <row r="1386" spans="1:35" x14ac:dyDescent="0.3">
      <c r="A1386" s="1">
        <v>45309.728854166664</v>
      </c>
      <c r="B1386">
        <v>8</v>
      </c>
      <c r="C1386">
        <v>1</v>
      </c>
      <c r="D1386" t="s">
        <v>26</v>
      </c>
      <c r="E1386" t="s">
        <v>3444</v>
      </c>
      <c r="F1386" t="s">
        <v>3445</v>
      </c>
      <c r="G1386" t="s">
        <v>50</v>
      </c>
      <c r="H1386" t="s">
        <v>638</v>
      </c>
      <c r="I1386">
        <v>0</v>
      </c>
      <c r="K1386" t="s">
        <v>31</v>
      </c>
      <c r="L1386" t="s">
        <v>32</v>
      </c>
      <c r="M1386" t="s">
        <v>3444</v>
      </c>
      <c r="N1386" t="s">
        <v>3445</v>
      </c>
      <c r="P1386" t="s">
        <v>33</v>
      </c>
      <c r="Q1386" t="s">
        <v>34</v>
      </c>
      <c r="S1386" t="s">
        <v>33</v>
      </c>
      <c r="T1386" t="s">
        <v>34</v>
      </c>
      <c r="V1386" t="s">
        <v>33</v>
      </c>
      <c r="W1386" t="s">
        <v>34</v>
      </c>
      <c r="Y1386" t="s">
        <v>33</v>
      </c>
      <c r="Z1386" t="s">
        <v>34</v>
      </c>
      <c r="AA1386" t="s">
        <v>35</v>
      </c>
      <c r="AB1386" t="s">
        <v>36</v>
      </c>
      <c r="AC1386">
        <v>30855946</v>
      </c>
      <c r="AD1386" t="s">
        <v>37</v>
      </c>
      <c r="AE1386" t="s">
        <v>3445</v>
      </c>
      <c r="AF1386">
        <v>85671469</v>
      </c>
      <c r="AG1386">
        <v>1298659</v>
      </c>
      <c r="AH1386" t="s">
        <v>38</v>
      </c>
      <c r="AI1386" t="s">
        <v>34</v>
      </c>
    </row>
    <row r="1387" spans="1:35" x14ac:dyDescent="0.3">
      <c r="A1387" s="1">
        <v>45309.729409722226</v>
      </c>
      <c r="B1387">
        <v>4</v>
      </c>
      <c r="C1387">
        <v>2</v>
      </c>
      <c r="D1387" t="s">
        <v>26</v>
      </c>
      <c r="E1387" t="s">
        <v>3446</v>
      </c>
      <c r="F1387" t="s">
        <v>3447</v>
      </c>
      <c r="G1387" t="s">
        <v>142</v>
      </c>
      <c r="H1387" t="s">
        <v>1317</v>
      </c>
      <c r="I1387">
        <v>0</v>
      </c>
      <c r="K1387" t="s">
        <v>31</v>
      </c>
      <c r="L1387" t="s">
        <v>32</v>
      </c>
      <c r="M1387" t="s">
        <v>3446</v>
      </c>
      <c r="N1387" t="s">
        <v>3447</v>
      </c>
      <c r="P1387" t="s">
        <v>33</v>
      </c>
      <c r="Q1387" t="s">
        <v>34</v>
      </c>
      <c r="S1387" t="s">
        <v>33</v>
      </c>
      <c r="T1387" t="s">
        <v>34</v>
      </c>
      <c r="V1387" t="s">
        <v>33</v>
      </c>
      <c r="W1387" t="s">
        <v>34</v>
      </c>
      <c r="Y1387" t="s">
        <v>33</v>
      </c>
      <c r="Z1387" t="s">
        <v>34</v>
      </c>
      <c r="AA1387" t="s">
        <v>35</v>
      </c>
      <c r="AB1387" t="s">
        <v>36</v>
      </c>
      <c r="AC1387">
        <v>30871172</v>
      </c>
      <c r="AD1387" t="s">
        <v>37</v>
      </c>
      <c r="AE1387" t="s">
        <v>3447</v>
      </c>
      <c r="AF1387">
        <v>85671469</v>
      </c>
      <c r="AG1387">
        <v>1298660</v>
      </c>
      <c r="AH1387" t="s">
        <v>128</v>
      </c>
      <c r="AI1387" t="s">
        <v>34</v>
      </c>
    </row>
    <row r="1388" spans="1:35" x14ac:dyDescent="0.3">
      <c r="A1388" s="1">
        <v>45309.730740740742</v>
      </c>
      <c r="B1388">
        <v>2</v>
      </c>
      <c r="C1388">
        <v>2</v>
      </c>
      <c r="D1388" t="s">
        <v>26</v>
      </c>
      <c r="E1388" t="s">
        <v>668</v>
      </c>
      <c r="F1388" t="s">
        <v>669</v>
      </c>
      <c r="G1388" t="s">
        <v>41</v>
      </c>
      <c r="H1388">
        <f>---0--1212</f>
        <v>1212</v>
      </c>
      <c r="I1388">
        <v>0</v>
      </c>
      <c r="J1388" t="s">
        <v>42</v>
      </c>
      <c r="K1388" t="s">
        <v>43</v>
      </c>
      <c r="L1388" t="s">
        <v>44</v>
      </c>
      <c r="M1388" t="s">
        <v>668</v>
      </c>
      <c r="N1388" t="s">
        <v>669</v>
      </c>
      <c r="P1388" t="s">
        <v>33</v>
      </c>
      <c r="Q1388" t="s">
        <v>34</v>
      </c>
      <c r="S1388" t="s">
        <v>33</v>
      </c>
      <c r="T1388" t="s">
        <v>34</v>
      </c>
      <c r="V1388" t="s">
        <v>33</v>
      </c>
      <c r="W1388" t="s">
        <v>34</v>
      </c>
      <c r="Y1388" t="s">
        <v>33</v>
      </c>
      <c r="Z1388" t="s">
        <v>34</v>
      </c>
      <c r="AA1388" t="s">
        <v>500</v>
      </c>
      <c r="AB1388" t="s">
        <v>36</v>
      </c>
      <c r="AC1388">
        <v>994348</v>
      </c>
      <c r="AD1388" t="s">
        <v>501</v>
      </c>
      <c r="AE1388" t="s">
        <v>669</v>
      </c>
      <c r="AF1388">
        <v>870021815</v>
      </c>
      <c r="AG1388">
        <v>1298661</v>
      </c>
      <c r="AH1388" t="s">
        <v>38</v>
      </c>
      <c r="AI1388" t="s">
        <v>34</v>
      </c>
    </row>
    <row r="1389" spans="1:35" x14ac:dyDescent="0.3">
      <c r="A1389" s="1">
        <v>45309.731307870374</v>
      </c>
      <c r="B1389">
        <v>5</v>
      </c>
      <c r="C1389">
        <v>1</v>
      </c>
      <c r="D1389" t="s">
        <v>26</v>
      </c>
      <c r="E1389" t="s">
        <v>3448</v>
      </c>
      <c r="F1389" t="s">
        <v>3449</v>
      </c>
      <c r="G1389" t="s">
        <v>131</v>
      </c>
      <c r="H1389" t="s">
        <v>419</v>
      </c>
      <c r="I1389">
        <v>0</v>
      </c>
      <c r="K1389" t="s">
        <v>31</v>
      </c>
      <c r="L1389" t="s">
        <v>32</v>
      </c>
      <c r="M1389" t="s">
        <v>3448</v>
      </c>
      <c r="N1389" t="s">
        <v>3449</v>
      </c>
      <c r="P1389" t="s">
        <v>33</v>
      </c>
      <c r="Q1389" t="s">
        <v>34</v>
      </c>
      <c r="S1389" t="s">
        <v>33</v>
      </c>
      <c r="T1389" t="s">
        <v>34</v>
      </c>
      <c r="V1389" t="s">
        <v>33</v>
      </c>
      <c r="W1389" t="s">
        <v>34</v>
      </c>
      <c r="Y1389" t="s">
        <v>33</v>
      </c>
      <c r="Z1389" t="s">
        <v>34</v>
      </c>
      <c r="AA1389" t="s">
        <v>35</v>
      </c>
      <c r="AB1389" t="s">
        <v>36</v>
      </c>
      <c r="AC1389">
        <v>30905058</v>
      </c>
      <c r="AD1389" t="s">
        <v>37</v>
      </c>
      <c r="AE1389" t="s">
        <v>3449</v>
      </c>
      <c r="AF1389">
        <v>85671469</v>
      </c>
      <c r="AG1389">
        <v>1298662</v>
      </c>
      <c r="AH1389" t="s">
        <v>383</v>
      </c>
      <c r="AI1389" t="s">
        <v>34</v>
      </c>
    </row>
    <row r="1390" spans="1:35" x14ac:dyDescent="0.3">
      <c r="A1390" s="1">
        <v>45309.734884259262</v>
      </c>
      <c r="B1390">
        <v>8</v>
      </c>
      <c r="C1390">
        <v>1</v>
      </c>
      <c r="D1390" t="s">
        <v>26</v>
      </c>
      <c r="E1390" t="s">
        <v>3450</v>
      </c>
      <c r="F1390" t="s">
        <v>3451</v>
      </c>
      <c r="G1390" t="s">
        <v>90</v>
      </c>
      <c r="H1390" t="s">
        <v>3452</v>
      </c>
      <c r="I1390">
        <v>0</v>
      </c>
      <c r="K1390" t="s">
        <v>31</v>
      </c>
      <c r="L1390" t="s">
        <v>32</v>
      </c>
      <c r="M1390" t="s">
        <v>3450</v>
      </c>
      <c r="N1390" t="s">
        <v>3451</v>
      </c>
      <c r="P1390" t="s">
        <v>33</v>
      </c>
      <c r="Q1390" t="s">
        <v>34</v>
      </c>
      <c r="S1390" t="s">
        <v>33</v>
      </c>
      <c r="T1390" t="s">
        <v>34</v>
      </c>
      <c r="V1390" t="s">
        <v>33</v>
      </c>
      <c r="W1390" t="s">
        <v>34</v>
      </c>
      <c r="Y1390" t="s">
        <v>33</v>
      </c>
      <c r="Z1390" t="s">
        <v>34</v>
      </c>
      <c r="AA1390" t="s">
        <v>92</v>
      </c>
      <c r="AB1390" t="s">
        <v>36</v>
      </c>
      <c r="AC1390">
        <v>65958211</v>
      </c>
      <c r="AD1390" t="s">
        <v>93</v>
      </c>
      <c r="AE1390" t="s">
        <v>3451</v>
      </c>
      <c r="AF1390">
        <v>9978044714</v>
      </c>
      <c r="AG1390">
        <v>1298663</v>
      </c>
      <c r="AH1390" t="s">
        <v>217</v>
      </c>
      <c r="AI1390" t="s">
        <v>34</v>
      </c>
    </row>
    <row r="1391" spans="1:35" x14ac:dyDescent="0.3">
      <c r="A1391" s="1">
        <v>45309.736180555556</v>
      </c>
      <c r="B1391">
        <v>7</v>
      </c>
      <c r="C1391">
        <v>1</v>
      </c>
      <c r="D1391" t="s">
        <v>26</v>
      </c>
      <c r="E1391" t="s">
        <v>764</v>
      </c>
      <c r="F1391" t="s">
        <v>765</v>
      </c>
      <c r="G1391" t="s">
        <v>41</v>
      </c>
      <c r="H1391">
        <f>---0--5794</f>
        <v>5794</v>
      </c>
      <c r="I1391">
        <v>0</v>
      </c>
      <c r="J1391" t="s">
        <v>42</v>
      </c>
      <c r="K1391" t="s">
        <v>43</v>
      </c>
      <c r="L1391" t="s">
        <v>44</v>
      </c>
      <c r="M1391" t="s">
        <v>764</v>
      </c>
      <c r="N1391" t="s">
        <v>765</v>
      </c>
      <c r="P1391" t="s">
        <v>33</v>
      </c>
      <c r="Q1391" t="s">
        <v>34</v>
      </c>
      <c r="S1391" t="s">
        <v>33</v>
      </c>
      <c r="T1391" t="s">
        <v>34</v>
      </c>
      <c r="V1391" t="s">
        <v>33</v>
      </c>
      <c r="W1391" t="s">
        <v>34</v>
      </c>
      <c r="Y1391" t="s">
        <v>33</v>
      </c>
      <c r="Z1391" t="s">
        <v>34</v>
      </c>
      <c r="AA1391" t="s">
        <v>948</v>
      </c>
      <c r="AB1391" t="s">
        <v>36</v>
      </c>
      <c r="AC1391">
        <v>30995739</v>
      </c>
      <c r="AD1391" t="s">
        <v>949</v>
      </c>
      <c r="AE1391" t="s">
        <v>765</v>
      </c>
      <c r="AF1391">
        <v>85671469</v>
      </c>
      <c r="AG1391">
        <v>1298664</v>
      </c>
      <c r="AH1391" t="s">
        <v>38</v>
      </c>
      <c r="AI1391" t="s">
        <v>34</v>
      </c>
    </row>
    <row r="1392" spans="1:35" x14ac:dyDescent="0.3">
      <c r="A1392" s="1">
        <v>45309.736620370371</v>
      </c>
      <c r="B1392">
        <v>5</v>
      </c>
      <c r="C1392">
        <v>1</v>
      </c>
      <c r="D1392" t="s">
        <v>26</v>
      </c>
      <c r="E1392" t="s">
        <v>3453</v>
      </c>
      <c r="F1392" t="s">
        <v>3454</v>
      </c>
      <c r="G1392" t="s">
        <v>50</v>
      </c>
      <c r="H1392" t="s">
        <v>565</v>
      </c>
      <c r="I1392">
        <v>0</v>
      </c>
      <c r="K1392" t="s">
        <v>31</v>
      </c>
      <c r="L1392" t="s">
        <v>32</v>
      </c>
      <c r="M1392" t="s">
        <v>3453</v>
      </c>
      <c r="N1392" t="s">
        <v>3454</v>
      </c>
      <c r="P1392" t="s">
        <v>33</v>
      </c>
      <c r="Q1392" t="s">
        <v>34</v>
      </c>
      <c r="S1392" t="s">
        <v>33</v>
      </c>
      <c r="T1392" t="s">
        <v>34</v>
      </c>
      <c r="V1392" t="s">
        <v>33</v>
      </c>
      <c r="W1392" t="s">
        <v>34</v>
      </c>
      <c r="Y1392" t="s">
        <v>33</v>
      </c>
      <c r="Z1392" t="s">
        <v>34</v>
      </c>
      <c r="AA1392" t="s">
        <v>35</v>
      </c>
      <c r="AB1392" t="s">
        <v>36</v>
      </c>
      <c r="AC1392">
        <v>31006979</v>
      </c>
      <c r="AD1392" t="s">
        <v>37</v>
      </c>
      <c r="AE1392" t="s">
        <v>3454</v>
      </c>
      <c r="AF1392">
        <v>85671469</v>
      </c>
      <c r="AG1392">
        <v>1298665</v>
      </c>
      <c r="AH1392" t="s">
        <v>128</v>
      </c>
      <c r="AI1392" t="s">
        <v>34</v>
      </c>
    </row>
    <row r="1393" spans="1:35" x14ac:dyDescent="0.3">
      <c r="A1393" s="1">
        <v>45309.737013888887</v>
      </c>
      <c r="B1393">
        <v>6</v>
      </c>
      <c r="C1393">
        <v>1</v>
      </c>
      <c r="D1393" t="s">
        <v>26</v>
      </c>
      <c r="E1393" t="s">
        <v>3455</v>
      </c>
      <c r="F1393" t="s">
        <v>3456</v>
      </c>
      <c r="G1393" t="s">
        <v>73</v>
      </c>
      <c r="H1393" t="s">
        <v>3457</v>
      </c>
      <c r="I1393">
        <v>0</v>
      </c>
      <c r="J1393" t="s">
        <v>3458</v>
      </c>
      <c r="K1393" t="s">
        <v>31</v>
      </c>
      <c r="L1393" t="s">
        <v>44</v>
      </c>
      <c r="M1393" t="s">
        <v>3455</v>
      </c>
      <c r="N1393" t="s">
        <v>3456</v>
      </c>
      <c r="P1393" t="s">
        <v>33</v>
      </c>
      <c r="Q1393" t="s">
        <v>34</v>
      </c>
      <c r="S1393" t="s">
        <v>33</v>
      </c>
      <c r="T1393" t="s">
        <v>34</v>
      </c>
      <c r="V1393" t="s">
        <v>33</v>
      </c>
      <c r="W1393" t="s">
        <v>34</v>
      </c>
      <c r="Y1393" t="s">
        <v>33</v>
      </c>
      <c r="Z1393" t="s">
        <v>34</v>
      </c>
      <c r="AA1393" t="s">
        <v>137</v>
      </c>
      <c r="AB1393" t="s">
        <v>36</v>
      </c>
      <c r="AC1393">
        <v>31013645</v>
      </c>
      <c r="AD1393" t="s">
        <v>138</v>
      </c>
      <c r="AE1393" t="s">
        <v>3456</v>
      </c>
      <c r="AF1393">
        <v>85671469</v>
      </c>
      <c r="AG1393">
        <v>1298666</v>
      </c>
      <c r="AH1393" t="s">
        <v>1585</v>
      </c>
      <c r="AI1393" t="s">
        <v>34</v>
      </c>
    </row>
    <row r="1394" spans="1:35" x14ac:dyDescent="0.3">
      <c r="A1394" s="1">
        <v>45309.737870370373</v>
      </c>
      <c r="B1394">
        <v>2</v>
      </c>
      <c r="C1394">
        <v>2</v>
      </c>
      <c r="D1394" t="s">
        <v>26</v>
      </c>
      <c r="E1394" t="s">
        <v>3459</v>
      </c>
      <c r="F1394" t="s">
        <v>3460</v>
      </c>
      <c r="G1394" t="s">
        <v>41</v>
      </c>
      <c r="H1394">
        <f>---0--7018</f>
        <v>7018</v>
      </c>
      <c r="I1394">
        <v>0</v>
      </c>
      <c r="J1394" t="s">
        <v>42</v>
      </c>
      <c r="K1394" t="s">
        <v>43</v>
      </c>
      <c r="L1394" t="s">
        <v>44</v>
      </c>
      <c r="M1394" t="s">
        <v>3459</v>
      </c>
      <c r="N1394" t="s">
        <v>3460</v>
      </c>
      <c r="P1394" t="s">
        <v>33</v>
      </c>
      <c r="Q1394" t="s">
        <v>34</v>
      </c>
      <c r="S1394" t="s">
        <v>33</v>
      </c>
      <c r="T1394" t="s">
        <v>34</v>
      </c>
      <c r="V1394" t="s">
        <v>33</v>
      </c>
      <c r="W1394" t="s">
        <v>34</v>
      </c>
      <c r="Y1394" t="s">
        <v>33</v>
      </c>
      <c r="Z1394" t="s">
        <v>34</v>
      </c>
      <c r="AA1394" t="s">
        <v>1358</v>
      </c>
      <c r="AB1394" t="s">
        <v>36</v>
      </c>
      <c r="AC1394">
        <v>73299719</v>
      </c>
      <c r="AD1394" t="s">
        <v>108</v>
      </c>
      <c r="AE1394" t="s">
        <v>3460</v>
      </c>
      <c r="AF1394">
        <v>795990586</v>
      </c>
      <c r="AG1394">
        <v>1298667</v>
      </c>
      <c r="AH1394" t="s">
        <v>3461</v>
      </c>
      <c r="AI1394" t="s">
        <v>34</v>
      </c>
    </row>
    <row r="1395" spans="1:35" x14ac:dyDescent="0.3">
      <c r="A1395" s="1">
        <v>45309.741041666668</v>
      </c>
      <c r="B1395">
        <v>4</v>
      </c>
      <c r="C1395">
        <v>2</v>
      </c>
      <c r="D1395" t="s">
        <v>26</v>
      </c>
      <c r="E1395" t="s">
        <v>3462</v>
      </c>
      <c r="F1395" t="s">
        <v>3463</v>
      </c>
      <c r="G1395" t="s">
        <v>41</v>
      </c>
      <c r="H1395">
        <f>---0--2972</f>
        <v>2972</v>
      </c>
      <c r="I1395">
        <v>0</v>
      </c>
      <c r="J1395" t="s">
        <v>42</v>
      </c>
      <c r="K1395" t="s">
        <v>43</v>
      </c>
      <c r="L1395" t="s">
        <v>44</v>
      </c>
      <c r="M1395" t="s">
        <v>3462</v>
      </c>
      <c r="N1395" t="s">
        <v>3463</v>
      </c>
      <c r="P1395" t="s">
        <v>33</v>
      </c>
      <c r="Q1395" t="s">
        <v>34</v>
      </c>
      <c r="S1395" t="s">
        <v>33</v>
      </c>
      <c r="T1395" t="s">
        <v>34</v>
      </c>
      <c r="V1395" t="s">
        <v>33</v>
      </c>
      <c r="W1395" t="s">
        <v>34</v>
      </c>
      <c r="Y1395" t="s">
        <v>33</v>
      </c>
      <c r="Z1395" t="s">
        <v>34</v>
      </c>
      <c r="AA1395" t="s">
        <v>3464</v>
      </c>
      <c r="AB1395" t="s">
        <v>36</v>
      </c>
      <c r="AC1395">
        <v>53965043</v>
      </c>
      <c r="AD1395" t="s">
        <v>602</v>
      </c>
      <c r="AE1395" t="s">
        <v>3463</v>
      </c>
      <c r="AF1395">
        <v>9978044714</v>
      </c>
      <c r="AG1395">
        <v>1298668</v>
      </c>
      <c r="AH1395" t="s">
        <v>3465</v>
      </c>
      <c r="AI1395" t="s">
        <v>34</v>
      </c>
    </row>
    <row r="1396" spans="1:35" x14ac:dyDescent="0.3">
      <c r="A1396" s="1">
        <v>45309.741423611114</v>
      </c>
      <c r="B1396">
        <v>5</v>
      </c>
      <c r="C1396">
        <v>1</v>
      </c>
      <c r="D1396" t="s">
        <v>26</v>
      </c>
      <c r="E1396" t="s">
        <v>3466</v>
      </c>
      <c r="F1396" t="s">
        <v>3467</v>
      </c>
      <c r="G1396" t="s">
        <v>131</v>
      </c>
      <c r="H1396" t="s">
        <v>492</v>
      </c>
      <c r="I1396">
        <v>0</v>
      </c>
      <c r="K1396" t="s">
        <v>31</v>
      </c>
      <c r="L1396" t="s">
        <v>32</v>
      </c>
      <c r="M1396" t="s">
        <v>3466</v>
      </c>
      <c r="N1396" t="s">
        <v>3467</v>
      </c>
      <c r="P1396" t="s">
        <v>33</v>
      </c>
      <c r="Q1396" t="s">
        <v>34</v>
      </c>
      <c r="S1396" t="s">
        <v>33</v>
      </c>
      <c r="T1396" t="s">
        <v>34</v>
      </c>
      <c r="V1396" t="s">
        <v>33</v>
      </c>
      <c r="W1396" t="s">
        <v>34</v>
      </c>
      <c r="Y1396" t="s">
        <v>33</v>
      </c>
      <c r="Z1396" t="s">
        <v>34</v>
      </c>
      <c r="AA1396" t="s">
        <v>35</v>
      </c>
      <c r="AB1396" t="s">
        <v>36</v>
      </c>
      <c r="AC1396">
        <v>31104994</v>
      </c>
      <c r="AD1396" t="s">
        <v>37</v>
      </c>
      <c r="AE1396" t="s">
        <v>3467</v>
      </c>
      <c r="AF1396">
        <v>85671469</v>
      </c>
      <c r="AG1396">
        <v>1298669</v>
      </c>
      <c r="AH1396" t="s">
        <v>38</v>
      </c>
      <c r="AI1396" t="s">
        <v>34</v>
      </c>
    </row>
    <row r="1397" spans="1:35" x14ac:dyDescent="0.3">
      <c r="A1397" s="1">
        <v>45309.742199074077</v>
      </c>
      <c r="B1397">
        <v>6</v>
      </c>
      <c r="C1397">
        <v>1</v>
      </c>
      <c r="D1397" t="s">
        <v>26</v>
      </c>
      <c r="E1397" t="s">
        <v>3468</v>
      </c>
      <c r="F1397" t="s">
        <v>3469</v>
      </c>
      <c r="G1397" t="s">
        <v>131</v>
      </c>
      <c r="H1397" t="s">
        <v>1281</v>
      </c>
      <c r="I1397">
        <v>0</v>
      </c>
      <c r="K1397" t="s">
        <v>31</v>
      </c>
      <c r="L1397" t="s">
        <v>32</v>
      </c>
      <c r="M1397" t="s">
        <v>3468</v>
      </c>
      <c r="N1397" t="s">
        <v>3469</v>
      </c>
      <c r="P1397" t="s">
        <v>33</v>
      </c>
      <c r="Q1397" t="s">
        <v>34</v>
      </c>
      <c r="S1397" t="s">
        <v>33</v>
      </c>
      <c r="T1397" t="s">
        <v>34</v>
      </c>
      <c r="V1397" t="s">
        <v>33</v>
      </c>
      <c r="W1397" t="s">
        <v>34</v>
      </c>
      <c r="Y1397" t="s">
        <v>33</v>
      </c>
      <c r="Z1397" t="s">
        <v>34</v>
      </c>
      <c r="AA1397" t="s">
        <v>35</v>
      </c>
      <c r="AB1397" t="s">
        <v>36</v>
      </c>
      <c r="AC1397">
        <v>31113727</v>
      </c>
      <c r="AD1397" t="s">
        <v>37</v>
      </c>
      <c r="AE1397" t="s">
        <v>3469</v>
      </c>
      <c r="AF1397">
        <v>85671469</v>
      </c>
      <c r="AG1397">
        <v>1298670</v>
      </c>
      <c r="AH1397" t="s">
        <v>38</v>
      </c>
      <c r="AI1397" t="s">
        <v>34</v>
      </c>
    </row>
    <row r="1398" spans="1:35" x14ac:dyDescent="0.3">
      <c r="A1398" s="1">
        <v>45309.742708333331</v>
      </c>
      <c r="B1398">
        <v>8</v>
      </c>
      <c r="C1398">
        <v>1</v>
      </c>
      <c r="D1398" t="s">
        <v>26</v>
      </c>
      <c r="E1398" t="s">
        <v>3470</v>
      </c>
      <c r="F1398" t="s">
        <v>3471</v>
      </c>
      <c r="G1398" t="s">
        <v>142</v>
      </c>
      <c r="H1398" t="s">
        <v>478</v>
      </c>
      <c r="I1398">
        <v>0</v>
      </c>
      <c r="K1398" t="s">
        <v>31</v>
      </c>
      <c r="L1398" t="s">
        <v>32</v>
      </c>
      <c r="M1398" t="s">
        <v>3470</v>
      </c>
      <c r="N1398" t="s">
        <v>3471</v>
      </c>
      <c r="P1398" t="s">
        <v>33</v>
      </c>
      <c r="Q1398" t="s">
        <v>34</v>
      </c>
      <c r="S1398" t="s">
        <v>33</v>
      </c>
      <c r="T1398" t="s">
        <v>34</v>
      </c>
      <c r="V1398" t="s">
        <v>33</v>
      </c>
      <c r="W1398" t="s">
        <v>34</v>
      </c>
      <c r="Y1398" t="s">
        <v>33</v>
      </c>
      <c r="Z1398" t="s">
        <v>34</v>
      </c>
      <c r="AA1398" t="s">
        <v>35</v>
      </c>
      <c r="AB1398" t="s">
        <v>36</v>
      </c>
      <c r="AC1398">
        <v>31118646</v>
      </c>
      <c r="AD1398" t="s">
        <v>37</v>
      </c>
      <c r="AE1398" t="s">
        <v>3471</v>
      </c>
      <c r="AF1398">
        <v>85671469</v>
      </c>
      <c r="AG1398">
        <v>1298671</v>
      </c>
      <c r="AH1398" t="s">
        <v>744</v>
      </c>
      <c r="AI1398" t="s">
        <v>34</v>
      </c>
    </row>
    <row r="1399" spans="1:35" x14ac:dyDescent="0.3">
      <c r="A1399" s="1">
        <v>45309.743831018517</v>
      </c>
      <c r="B1399">
        <v>1</v>
      </c>
      <c r="C1399">
        <v>2</v>
      </c>
      <c r="D1399" t="s">
        <v>26</v>
      </c>
      <c r="E1399" t="s">
        <v>3472</v>
      </c>
      <c r="F1399" t="s">
        <v>3473</v>
      </c>
      <c r="G1399" t="s">
        <v>90</v>
      </c>
      <c r="H1399" t="s">
        <v>1192</v>
      </c>
      <c r="I1399">
        <v>0</v>
      </c>
      <c r="K1399" t="s">
        <v>31</v>
      </c>
      <c r="L1399" t="s">
        <v>32</v>
      </c>
      <c r="M1399" t="s">
        <v>3472</v>
      </c>
      <c r="N1399" t="s">
        <v>3473</v>
      </c>
      <c r="P1399" t="s">
        <v>33</v>
      </c>
      <c r="Q1399" t="s">
        <v>34</v>
      </c>
      <c r="S1399" t="s">
        <v>33</v>
      </c>
      <c r="T1399" t="s">
        <v>34</v>
      </c>
      <c r="V1399" t="s">
        <v>33</v>
      </c>
      <c r="W1399" t="s">
        <v>34</v>
      </c>
      <c r="Y1399" t="s">
        <v>33</v>
      </c>
      <c r="Z1399" t="s">
        <v>34</v>
      </c>
      <c r="AA1399" t="s">
        <v>92</v>
      </c>
      <c r="AB1399" t="s">
        <v>36</v>
      </c>
      <c r="AC1399">
        <v>57951944</v>
      </c>
      <c r="AD1399" t="s">
        <v>93</v>
      </c>
      <c r="AE1399" t="s">
        <v>3473</v>
      </c>
      <c r="AF1399">
        <v>9978044714</v>
      </c>
      <c r="AG1399">
        <v>1298672</v>
      </c>
      <c r="AH1399" t="s">
        <v>347</v>
      </c>
      <c r="AI1399" t="s">
        <v>34</v>
      </c>
    </row>
    <row r="1400" spans="1:35" x14ac:dyDescent="0.3">
      <c r="A1400" s="1">
        <v>45309.743888888886</v>
      </c>
      <c r="B1400">
        <v>5</v>
      </c>
      <c r="C1400">
        <v>1</v>
      </c>
      <c r="D1400" t="s">
        <v>26</v>
      </c>
      <c r="E1400" t="s">
        <v>3474</v>
      </c>
      <c r="F1400" t="s">
        <v>3475</v>
      </c>
      <c r="G1400" t="s">
        <v>142</v>
      </c>
      <c r="H1400" t="s">
        <v>722</v>
      </c>
      <c r="I1400">
        <v>0</v>
      </c>
      <c r="K1400" t="s">
        <v>31</v>
      </c>
      <c r="L1400" t="s">
        <v>32</v>
      </c>
      <c r="M1400" t="s">
        <v>3474</v>
      </c>
      <c r="N1400" t="s">
        <v>3475</v>
      </c>
      <c r="P1400" t="s">
        <v>33</v>
      </c>
      <c r="Q1400" t="s">
        <v>34</v>
      </c>
      <c r="S1400" t="s">
        <v>33</v>
      </c>
      <c r="T1400" t="s">
        <v>34</v>
      </c>
      <c r="V1400" t="s">
        <v>33</v>
      </c>
      <c r="W1400" t="s">
        <v>34</v>
      </c>
      <c r="Y1400" t="s">
        <v>33</v>
      </c>
      <c r="Z1400" t="s">
        <v>34</v>
      </c>
      <c r="AA1400" t="s">
        <v>35</v>
      </c>
      <c r="AB1400" t="s">
        <v>36</v>
      </c>
      <c r="AC1400">
        <v>31139905</v>
      </c>
      <c r="AD1400" t="s">
        <v>37</v>
      </c>
      <c r="AE1400" t="s">
        <v>3475</v>
      </c>
      <c r="AF1400">
        <v>85671469</v>
      </c>
      <c r="AG1400">
        <v>1298673</v>
      </c>
      <c r="AH1400" t="s">
        <v>1050</v>
      </c>
      <c r="AI1400" t="s">
        <v>34</v>
      </c>
    </row>
    <row r="1401" spans="1:35" x14ac:dyDescent="0.3">
      <c r="A1401" s="1">
        <v>45309.745451388888</v>
      </c>
      <c r="B1401">
        <v>8</v>
      </c>
      <c r="C1401">
        <v>1</v>
      </c>
      <c r="D1401" t="s">
        <v>26</v>
      </c>
      <c r="E1401" t="s">
        <v>3476</v>
      </c>
      <c r="F1401" t="s">
        <v>3477</v>
      </c>
      <c r="G1401" t="s">
        <v>73</v>
      </c>
      <c r="H1401" t="s">
        <v>896</v>
      </c>
      <c r="I1401">
        <v>0</v>
      </c>
      <c r="J1401" t="s">
        <v>897</v>
      </c>
      <c r="K1401" t="s">
        <v>31</v>
      </c>
      <c r="L1401" t="s">
        <v>44</v>
      </c>
      <c r="M1401" t="s">
        <v>3476</v>
      </c>
      <c r="N1401" t="s">
        <v>3477</v>
      </c>
      <c r="P1401" t="s">
        <v>33</v>
      </c>
      <c r="Q1401" t="s">
        <v>34</v>
      </c>
      <c r="S1401" t="s">
        <v>33</v>
      </c>
      <c r="T1401" t="s">
        <v>34</v>
      </c>
      <c r="V1401" t="s">
        <v>33</v>
      </c>
      <c r="W1401" t="s">
        <v>34</v>
      </c>
      <c r="Y1401" t="s">
        <v>33</v>
      </c>
      <c r="Z1401" t="s">
        <v>34</v>
      </c>
      <c r="AA1401" t="s">
        <v>137</v>
      </c>
      <c r="AB1401" t="s">
        <v>36</v>
      </c>
      <c r="AC1401">
        <v>31184876</v>
      </c>
      <c r="AD1401" t="s">
        <v>138</v>
      </c>
      <c r="AE1401" t="s">
        <v>3477</v>
      </c>
      <c r="AF1401">
        <v>85671469</v>
      </c>
      <c r="AG1401">
        <v>1298674</v>
      </c>
      <c r="AH1401" t="s">
        <v>1076</v>
      </c>
      <c r="AI1401" t="s">
        <v>34</v>
      </c>
    </row>
    <row r="1402" spans="1:35" x14ac:dyDescent="0.3">
      <c r="A1402" s="1">
        <v>45309.745891203704</v>
      </c>
      <c r="B1402">
        <v>5</v>
      </c>
      <c r="C1402">
        <v>1</v>
      </c>
      <c r="D1402" t="s">
        <v>26</v>
      </c>
      <c r="E1402" t="s">
        <v>113</v>
      </c>
      <c r="F1402" t="s">
        <v>114</v>
      </c>
      <c r="G1402" t="s">
        <v>41</v>
      </c>
      <c r="H1402">
        <f>---0--4632</f>
        <v>4632</v>
      </c>
      <c r="I1402">
        <v>0</v>
      </c>
      <c r="J1402" t="s">
        <v>42</v>
      </c>
      <c r="K1402" t="s">
        <v>43</v>
      </c>
      <c r="L1402" t="s">
        <v>44</v>
      </c>
      <c r="M1402" t="s">
        <v>113</v>
      </c>
      <c r="N1402" t="s">
        <v>114</v>
      </c>
      <c r="P1402" t="s">
        <v>33</v>
      </c>
      <c r="Q1402" t="s">
        <v>34</v>
      </c>
      <c r="S1402" t="s">
        <v>33</v>
      </c>
      <c r="T1402" t="s">
        <v>34</v>
      </c>
      <c r="V1402" t="s">
        <v>33</v>
      </c>
      <c r="W1402" t="s">
        <v>34</v>
      </c>
      <c r="Y1402" t="s">
        <v>33</v>
      </c>
      <c r="Z1402" t="s">
        <v>34</v>
      </c>
      <c r="AA1402" t="s">
        <v>1982</v>
      </c>
      <c r="AB1402" t="s">
        <v>36</v>
      </c>
      <c r="AC1402">
        <v>73433316</v>
      </c>
      <c r="AD1402" t="s">
        <v>108</v>
      </c>
      <c r="AE1402" t="s">
        <v>114</v>
      </c>
      <c r="AF1402">
        <v>795990586</v>
      </c>
      <c r="AG1402">
        <v>1298675</v>
      </c>
      <c r="AH1402" t="s">
        <v>38</v>
      </c>
      <c r="AI1402" t="s">
        <v>34</v>
      </c>
    </row>
    <row r="1403" spans="1:35" x14ac:dyDescent="0.3">
      <c r="A1403" s="1">
        <v>45309.747696759259</v>
      </c>
      <c r="B1403">
        <v>5</v>
      </c>
      <c r="C1403">
        <v>1</v>
      </c>
      <c r="D1403" t="s">
        <v>26</v>
      </c>
      <c r="E1403" t="s">
        <v>3478</v>
      </c>
      <c r="F1403" t="s">
        <v>3479</v>
      </c>
      <c r="G1403" t="s">
        <v>73</v>
      </c>
      <c r="H1403" t="s">
        <v>2206</v>
      </c>
      <c r="I1403">
        <v>0</v>
      </c>
      <c r="J1403" t="s">
        <v>2207</v>
      </c>
      <c r="K1403" t="s">
        <v>31</v>
      </c>
      <c r="L1403" t="s">
        <v>44</v>
      </c>
      <c r="M1403" t="s">
        <v>3478</v>
      </c>
      <c r="N1403" t="s">
        <v>3479</v>
      </c>
      <c r="P1403" t="s">
        <v>33</v>
      </c>
      <c r="Q1403" t="s">
        <v>34</v>
      </c>
      <c r="S1403" t="s">
        <v>33</v>
      </c>
      <c r="T1403" t="s">
        <v>34</v>
      </c>
      <c r="V1403" t="s">
        <v>33</v>
      </c>
      <c r="W1403" t="s">
        <v>34</v>
      </c>
      <c r="Y1403" t="s">
        <v>33</v>
      </c>
      <c r="Z1403" t="s">
        <v>34</v>
      </c>
      <c r="AA1403" t="s">
        <v>137</v>
      </c>
      <c r="AB1403" t="s">
        <v>36</v>
      </c>
      <c r="AC1403">
        <v>31217244</v>
      </c>
      <c r="AD1403" t="s">
        <v>138</v>
      </c>
      <c r="AE1403" t="s">
        <v>3479</v>
      </c>
      <c r="AF1403">
        <v>85671469</v>
      </c>
      <c r="AG1403">
        <v>1298676</v>
      </c>
      <c r="AH1403" t="s">
        <v>3480</v>
      </c>
      <c r="AI1403" t="s">
        <v>34</v>
      </c>
    </row>
    <row r="1404" spans="1:35" x14ac:dyDescent="0.3">
      <c r="A1404" s="1">
        <v>45309.748449074075</v>
      </c>
      <c r="B1404">
        <v>1</v>
      </c>
      <c r="C1404">
        <v>2</v>
      </c>
      <c r="D1404" t="s">
        <v>26</v>
      </c>
      <c r="E1404" t="s">
        <v>3481</v>
      </c>
      <c r="F1404" t="s">
        <v>3482</v>
      </c>
      <c r="G1404" t="s">
        <v>50</v>
      </c>
      <c r="H1404" t="s">
        <v>556</v>
      </c>
      <c r="I1404">
        <v>0</v>
      </c>
      <c r="K1404" t="s">
        <v>31</v>
      </c>
      <c r="L1404" t="s">
        <v>32</v>
      </c>
      <c r="M1404" t="s">
        <v>3481</v>
      </c>
      <c r="N1404" t="s">
        <v>3482</v>
      </c>
      <c r="P1404" t="s">
        <v>33</v>
      </c>
      <c r="Q1404" t="s">
        <v>34</v>
      </c>
      <c r="S1404" t="s">
        <v>33</v>
      </c>
      <c r="T1404" t="s">
        <v>34</v>
      </c>
      <c r="V1404" t="s">
        <v>33</v>
      </c>
      <c r="W1404" t="s">
        <v>34</v>
      </c>
      <c r="Y1404" t="s">
        <v>33</v>
      </c>
      <c r="Z1404" t="s">
        <v>34</v>
      </c>
      <c r="AA1404" t="s">
        <v>35</v>
      </c>
      <c r="AB1404" t="s">
        <v>36</v>
      </c>
      <c r="AC1404">
        <v>31244016</v>
      </c>
      <c r="AD1404" t="s">
        <v>37</v>
      </c>
      <c r="AE1404" t="s">
        <v>3482</v>
      </c>
      <c r="AF1404">
        <v>85671469</v>
      </c>
      <c r="AG1404">
        <v>1298677</v>
      </c>
      <c r="AH1404" t="s">
        <v>38</v>
      </c>
      <c r="AI1404" t="s">
        <v>34</v>
      </c>
    </row>
    <row r="1405" spans="1:35" x14ac:dyDescent="0.3">
      <c r="A1405" s="1">
        <v>45309.749444444446</v>
      </c>
      <c r="B1405">
        <v>8</v>
      </c>
      <c r="C1405">
        <v>1</v>
      </c>
      <c r="D1405" t="s">
        <v>26</v>
      </c>
      <c r="E1405" t="s">
        <v>3483</v>
      </c>
      <c r="F1405" t="s">
        <v>3484</v>
      </c>
      <c r="G1405" t="s">
        <v>41</v>
      </c>
      <c r="H1405">
        <f>---0--8606</f>
        <v>8606</v>
      </c>
      <c r="I1405">
        <v>0</v>
      </c>
      <c r="J1405" t="s">
        <v>42</v>
      </c>
      <c r="K1405" t="s">
        <v>43</v>
      </c>
      <c r="L1405" t="s">
        <v>44</v>
      </c>
      <c r="M1405" t="s">
        <v>3483</v>
      </c>
      <c r="N1405" t="s">
        <v>3484</v>
      </c>
      <c r="P1405" t="s">
        <v>33</v>
      </c>
      <c r="Q1405" t="s">
        <v>34</v>
      </c>
      <c r="S1405" t="s">
        <v>33</v>
      </c>
      <c r="T1405" t="s">
        <v>34</v>
      </c>
      <c r="V1405" t="s">
        <v>33</v>
      </c>
      <c r="W1405" t="s">
        <v>34</v>
      </c>
      <c r="Y1405" t="s">
        <v>33</v>
      </c>
      <c r="Z1405" t="s">
        <v>34</v>
      </c>
      <c r="AA1405" t="s">
        <v>2323</v>
      </c>
      <c r="AB1405" t="s">
        <v>36</v>
      </c>
      <c r="AC1405">
        <v>73491330</v>
      </c>
      <c r="AD1405" t="s">
        <v>108</v>
      </c>
      <c r="AE1405" t="s">
        <v>3484</v>
      </c>
      <c r="AF1405">
        <v>795990586</v>
      </c>
      <c r="AG1405">
        <v>1298678</v>
      </c>
      <c r="AH1405" t="s">
        <v>603</v>
      </c>
      <c r="AI1405" t="s">
        <v>34</v>
      </c>
    </row>
    <row r="1406" spans="1:35" x14ac:dyDescent="0.3">
      <c r="A1406" s="1">
        <v>45309.750706018516</v>
      </c>
      <c r="B1406">
        <v>7</v>
      </c>
      <c r="C1406">
        <v>1</v>
      </c>
      <c r="D1406" t="s">
        <v>26</v>
      </c>
      <c r="E1406" t="s">
        <v>3485</v>
      </c>
      <c r="F1406" t="s">
        <v>3486</v>
      </c>
      <c r="G1406" t="s">
        <v>41</v>
      </c>
      <c r="H1406">
        <f>---0--1994</f>
        <v>1994</v>
      </c>
      <c r="I1406">
        <v>0</v>
      </c>
      <c r="J1406" t="s">
        <v>42</v>
      </c>
      <c r="K1406" t="s">
        <v>43</v>
      </c>
      <c r="L1406" t="s">
        <v>44</v>
      </c>
      <c r="M1406" t="s">
        <v>3485</v>
      </c>
      <c r="N1406" t="s">
        <v>3486</v>
      </c>
      <c r="P1406" t="s">
        <v>33</v>
      </c>
      <c r="Q1406" t="s">
        <v>34</v>
      </c>
      <c r="S1406" t="s">
        <v>33</v>
      </c>
      <c r="T1406" t="s">
        <v>34</v>
      </c>
      <c r="V1406" t="s">
        <v>33</v>
      </c>
      <c r="W1406" t="s">
        <v>34</v>
      </c>
      <c r="Y1406" t="s">
        <v>33</v>
      </c>
      <c r="Z1406" t="s">
        <v>34</v>
      </c>
      <c r="AA1406" t="s">
        <v>1971</v>
      </c>
      <c r="AB1406" t="s">
        <v>36</v>
      </c>
      <c r="AC1406">
        <v>23570</v>
      </c>
      <c r="AD1406" t="s">
        <v>932</v>
      </c>
      <c r="AE1406" t="s">
        <v>3486</v>
      </c>
      <c r="AF1406">
        <v>870021815</v>
      </c>
      <c r="AG1406">
        <v>1298679</v>
      </c>
      <c r="AH1406" t="s">
        <v>38</v>
      </c>
      <c r="AI1406" t="s">
        <v>34</v>
      </c>
    </row>
    <row r="1407" spans="1:35" x14ac:dyDescent="0.3">
      <c r="A1407" s="1">
        <v>45309.755914351852</v>
      </c>
      <c r="B1407">
        <v>8</v>
      </c>
      <c r="C1407">
        <v>1</v>
      </c>
      <c r="D1407" t="s">
        <v>26</v>
      </c>
      <c r="E1407" t="s">
        <v>3487</v>
      </c>
      <c r="F1407" t="s">
        <v>3488</v>
      </c>
      <c r="G1407" t="s">
        <v>29</v>
      </c>
      <c r="H1407" t="s">
        <v>2345</v>
      </c>
      <c r="I1407">
        <v>0</v>
      </c>
      <c r="K1407" t="s">
        <v>31</v>
      </c>
      <c r="L1407" t="s">
        <v>32</v>
      </c>
      <c r="M1407" t="s">
        <v>3487</v>
      </c>
      <c r="N1407" t="s">
        <v>3488</v>
      </c>
      <c r="P1407" t="s">
        <v>33</v>
      </c>
      <c r="Q1407" t="s">
        <v>34</v>
      </c>
      <c r="S1407" t="s">
        <v>33</v>
      </c>
      <c r="T1407" t="s">
        <v>34</v>
      </c>
      <c r="V1407" t="s">
        <v>33</v>
      </c>
      <c r="W1407" t="s">
        <v>34</v>
      </c>
      <c r="Y1407" t="s">
        <v>33</v>
      </c>
      <c r="Z1407" t="s">
        <v>34</v>
      </c>
      <c r="AA1407" t="s">
        <v>35</v>
      </c>
      <c r="AB1407" t="s">
        <v>36</v>
      </c>
      <c r="AC1407">
        <v>31391255</v>
      </c>
      <c r="AD1407" t="s">
        <v>37</v>
      </c>
      <c r="AE1407" t="s">
        <v>3488</v>
      </c>
      <c r="AF1407">
        <v>85671469</v>
      </c>
      <c r="AG1407">
        <v>1298680</v>
      </c>
      <c r="AH1407" t="s">
        <v>38</v>
      </c>
      <c r="AI1407" t="s">
        <v>34</v>
      </c>
    </row>
    <row r="1408" spans="1:35" x14ac:dyDescent="0.3">
      <c r="A1408" s="1">
        <v>45309.755995370368</v>
      </c>
      <c r="B1408">
        <v>5</v>
      </c>
      <c r="C1408">
        <v>1</v>
      </c>
      <c r="D1408" t="s">
        <v>26</v>
      </c>
      <c r="E1408" t="s">
        <v>3489</v>
      </c>
      <c r="F1408" t="s">
        <v>3490</v>
      </c>
      <c r="G1408" t="s">
        <v>142</v>
      </c>
      <c r="H1408" t="s">
        <v>472</v>
      </c>
      <c r="I1408">
        <v>0</v>
      </c>
      <c r="K1408" t="s">
        <v>31</v>
      </c>
      <c r="L1408" t="s">
        <v>32</v>
      </c>
      <c r="M1408" t="s">
        <v>3489</v>
      </c>
      <c r="N1408" t="s">
        <v>3490</v>
      </c>
      <c r="P1408" t="s">
        <v>33</v>
      </c>
      <c r="Q1408" t="s">
        <v>34</v>
      </c>
      <c r="S1408" t="s">
        <v>33</v>
      </c>
      <c r="T1408" t="s">
        <v>34</v>
      </c>
      <c r="V1408" t="s">
        <v>33</v>
      </c>
      <c r="W1408" t="s">
        <v>34</v>
      </c>
      <c r="Y1408" t="s">
        <v>33</v>
      </c>
      <c r="Z1408" t="s">
        <v>34</v>
      </c>
      <c r="AA1408" t="s">
        <v>35</v>
      </c>
      <c r="AB1408" t="s">
        <v>36</v>
      </c>
      <c r="AC1408">
        <v>31392136</v>
      </c>
      <c r="AD1408" t="s">
        <v>37</v>
      </c>
      <c r="AE1408" t="s">
        <v>3490</v>
      </c>
      <c r="AF1408">
        <v>85671469</v>
      </c>
      <c r="AG1408">
        <v>1298681</v>
      </c>
      <c r="AH1408" t="s">
        <v>38</v>
      </c>
      <c r="AI1408" t="s">
        <v>34</v>
      </c>
    </row>
    <row r="1409" spans="1:35" x14ac:dyDescent="0.3">
      <c r="A1409" s="1">
        <v>45309.757465277777</v>
      </c>
      <c r="B1409">
        <v>4</v>
      </c>
      <c r="C1409">
        <v>2</v>
      </c>
      <c r="D1409" t="s">
        <v>26</v>
      </c>
      <c r="E1409" t="s">
        <v>3491</v>
      </c>
      <c r="F1409" t="s">
        <v>3492</v>
      </c>
      <c r="G1409" t="s">
        <v>41</v>
      </c>
      <c r="H1409">
        <f>---0--3655</f>
        <v>3655</v>
      </c>
      <c r="I1409">
        <v>0</v>
      </c>
      <c r="J1409" t="s">
        <v>42</v>
      </c>
      <c r="K1409" t="s">
        <v>43</v>
      </c>
      <c r="L1409" t="s">
        <v>44</v>
      </c>
      <c r="M1409" t="s">
        <v>3491</v>
      </c>
      <c r="N1409" t="s">
        <v>3492</v>
      </c>
      <c r="P1409" t="s">
        <v>33</v>
      </c>
      <c r="Q1409" t="s">
        <v>34</v>
      </c>
      <c r="S1409" t="s">
        <v>33</v>
      </c>
      <c r="T1409" t="s">
        <v>34</v>
      </c>
      <c r="V1409" t="s">
        <v>33</v>
      </c>
      <c r="W1409" t="s">
        <v>34</v>
      </c>
      <c r="Y1409" t="s">
        <v>33</v>
      </c>
      <c r="Z1409" t="s">
        <v>34</v>
      </c>
      <c r="AA1409" t="s">
        <v>236</v>
      </c>
      <c r="AB1409" t="s">
        <v>36</v>
      </c>
      <c r="AC1409">
        <v>73625563</v>
      </c>
      <c r="AD1409" t="s">
        <v>120</v>
      </c>
      <c r="AE1409" t="s">
        <v>3492</v>
      </c>
      <c r="AF1409">
        <v>795990586</v>
      </c>
      <c r="AG1409">
        <v>1298682</v>
      </c>
      <c r="AH1409" t="s">
        <v>38</v>
      </c>
      <c r="AI1409" t="s">
        <v>34</v>
      </c>
    </row>
    <row r="1410" spans="1:35" x14ac:dyDescent="0.3">
      <c r="A1410" s="1">
        <v>45309.757881944446</v>
      </c>
      <c r="B1410">
        <v>5</v>
      </c>
      <c r="C1410">
        <v>1</v>
      </c>
      <c r="D1410" t="s">
        <v>26</v>
      </c>
      <c r="E1410" t="s">
        <v>3493</v>
      </c>
      <c r="F1410" t="s">
        <v>3494</v>
      </c>
      <c r="G1410" t="s">
        <v>29</v>
      </c>
      <c r="H1410" t="s">
        <v>1340</v>
      </c>
      <c r="I1410">
        <v>0</v>
      </c>
      <c r="K1410" t="s">
        <v>31</v>
      </c>
      <c r="L1410" t="s">
        <v>32</v>
      </c>
      <c r="M1410" t="s">
        <v>3493</v>
      </c>
      <c r="N1410" t="s">
        <v>3494</v>
      </c>
      <c r="P1410" t="s">
        <v>33</v>
      </c>
      <c r="Q1410" t="s">
        <v>34</v>
      </c>
      <c r="S1410" t="s">
        <v>33</v>
      </c>
      <c r="T1410" t="s">
        <v>34</v>
      </c>
      <c r="V1410" t="s">
        <v>33</v>
      </c>
      <c r="W1410" t="s">
        <v>34</v>
      </c>
      <c r="Y1410" t="s">
        <v>33</v>
      </c>
      <c r="Z1410" t="s">
        <v>34</v>
      </c>
      <c r="AA1410" t="s">
        <v>35</v>
      </c>
      <c r="AB1410" t="s">
        <v>36</v>
      </c>
      <c r="AC1410">
        <v>31427632</v>
      </c>
      <c r="AD1410" t="s">
        <v>37</v>
      </c>
      <c r="AE1410" t="s">
        <v>3494</v>
      </c>
      <c r="AF1410">
        <v>85671469</v>
      </c>
      <c r="AG1410">
        <v>1298683</v>
      </c>
      <c r="AH1410" t="s">
        <v>3176</v>
      </c>
      <c r="AI1410" t="s">
        <v>34</v>
      </c>
    </row>
    <row r="1411" spans="1:35" x14ac:dyDescent="0.3">
      <c r="A1411" s="1">
        <v>45309.758703703701</v>
      </c>
      <c r="B1411">
        <v>7</v>
      </c>
      <c r="C1411">
        <v>1</v>
      </c>
      <c r="D1411" t="s">
        <v>26</v>
      </c>
      <c r="E1411" t="s">
        <v>3495</v>
      </c>
      <c r="F1411" t="s">
        <v>3496</v>
      </c>
      <c r="G1411" t="s">
        <v>789</v>
      </c>
      <c r="H1411" t="s">
        <v>3497</v>
      </c>
      <c r="I1411">
        <v>0</v>
      </c>
      <c r="K1411" t="s">
        <v>31</v>
      </c>
      <c r="L1411" t="s">
        <v>749</v>
      </c>
      <c r="M1411" t="s">
        <v>3495</v>
      </c>
      <c r="N1411" t="s">
        <v>3496</v>
      </c>
      <c r="P1411" t="s">
        <v>33</v>
      </c>
      <c r="Q1411" t="s">
        <v>34</v>
      </c>
      <c r="S1411" t="s">
        <v>33</v>
      </c>
      <c r="T1411" t="s">
        <v>34</v>
      </c>
      <c r="V1411" t="s">
        <v>33</v>
      </c>
      <c r="W1411" t="s">
        <v>34</v>
      </c>
      <c r="Y1411" t="s">
        <v>33</v>
      </c>
      <c r="Z1411" t="s">
        <v>34</v>
      </c>
      <c r="AB1411" t="s">
        <v>36</v>
      </c>
      <c r="AE1411" t="s">
        <v>34</v>
      </c>
      <c r="AG1411">
        <v>1298684</v>
      </c>
      <c r="AH1411" t="s">
        <v>38</v>
      </c>
      <c r="AI1411" t="s">
        <v>34</v>
      </c>
    </row>
    <row r="1412" spans="1:35" x14ac:dyDescent="0.3">
      <c r="A1412" s="1">
        <v>45309.759050925924</v>
      </c>
      <c r="B1412">
        <v>4</v>
      </c>
      <c r="C1412">
        <v>2</v>
      </c>
      <c r="D1412" t="s">
        <v>26</v>
      </c>
      <c r="E1412" t="s">
        <v>3498</v>
      </c>
      <c r="F1412" t="s">
        <v>3499</v>
      </c>
      <c r="G1412" t="s">
        <v>131</v>
      </c>
      <c r="H1412" t="s">
        <v>1534</v>
      </c>
      <c r="I1412">
        <v>0</v>
      </c>
      <c r="K1412" t="s">
        <v>31</v>
      </c>
      <c r="L1412" t="s">
        <v>32</v>
      </c>
      <c r="M1412" t="s">
        <v>3498</v>
      </c>
      <c r="N1412" t="s">
        <v>3499</v>
      </c>
      <c r="P1412" t="s">
        <v>33</v>
      </c>
      <c r="Q1412" t="s">
        <v>34</v>
      </c>
      <c r="S1412" t="s">
        <v>33</v>
      </c>
      <c r="T1412" t="s">
        <v>34</v>
      </c>
      <c r="V1412" t="s">
        <v>33</v>
      </c>
      <c r="W1412" t="s">
        <v>34</v>
      </c>
      <c r="Y1412" t="s">
        <v>33</v>
      </c>
      <c r="Z1412" t="s">
        <v>34</v>
      </c>
      <c r="AA1412" t="s">
        <v>35</v>
      </c>
      <c r="AB1412" t="s">
        <v>36</v>
      </c>
      <c r="AC1412">
        <v>31449373</v>
      </c>
      <c r="AD1412" t="s">
        <v>37</v>
      </c>
      <c r="AE1412" t="s">
        <v>3499</v>
      </c>
      <c r="AF1412">
        <v>85671469</v>
      </c>
      <c r="AG1412">
        <v>1298685</v>
      </c>
      <c r="AH1412" t="s">
        <v>38</v>
      </c>
      <c r="AI1412" t="s">
        <v>34</v>
      </c>
    </row>
    <row r="1413" spans="1:35" x14ac:dyDescent="0.3">
      <c r="A1413" s="1">
        <v>45309.762754629628</v>
      </c>
      <c r="B1413">
        <v>8</v>
      </c>
      <c r="C1413">
        <v>1</v>
      </c>
      <c r="D1413" t="s">
        <v>26</v>
      </c>
      <c r="E1413" t="s">
        <v>729</v>
      </c>
      <c r="F1413" t="s">
        <v>730</v>
      </c>
      <c r="G1413" t="s">
        <v>41</v>
      </c>
      <c r="H1413">
        <f>---0--5959</f>
        <v>5959</v>
      </c>
      <c r="I1413">
        <v>0</v>
      </c>
      <c r="J1413" t="s">
        <v>42</v>
      </c>
      <c r="K1413" t="s">
        <v>43</v>
      </c>
      <c r="L1413" t="s">
        <v>44</v>
      </c>
      <c r="M1413" t="s">
        <v>729</v>
      </c>
      <c r="N1413" t="s">
        <v>730</v>
      </c>
      <c r="P1413" t="s">
        <v>33</v>
      </c>
      <c r="Q1413" t="s">
        <v>34</v>
      </c>
      <c r="S1413" t="s">
        <v>33</v>
      </c>
      <c r="T1413" t="s">
        <v>34</v>
      </c>
      <c r="V1413" t="s">
        <v>33</v>
      </c>
      <c r="W1413" t="s">
        <v>34</v>
      </c>
      <c r="Y1413" t="s">
        <v>33</v>
      </c>
      <c r="Z1413" t="s">
        <v>34</v>
      </c>
      <c r="AA1413" t="s">
        <v>1057</v>
      </c>
      <c r="AB1413" t="s">
        <v>36</v>
      </c>
      <c r="AC1413">
        <v>2833595</v>
      </c>
      <c r="AD1413" t="s">
        <v>671</v>
      </c>
      <c r="AE1413" t="s">
        <v>730</v>
      </c>
      <c r="AF1413">
        <v>156704864</v>
      </c>
      <c r="AG1413">
        <v>1298686</v>
      </c>
      <c r="AH1413" t="s">
        <v>38</v>
      </c>
      <c r="AI1413" t="s">
        <v>34</v>
      </c>
    </row>
    <row r="1414" spans="1:35" x14ac:dyDescent="0.3">
      <c r="A1414" s="1">
        <v>45309.765694444446</v>
      </c>
      <c r="B1414">
        <v>8</v>
      </c>
      <c r="C1414">
        <v>1</v>
      </c>
      <c r="D1414" t="s">
        <v>26</v>
      </c>
      <c r="E1414" t="s">
        <v>3500</v>
      </c>
      <c r="F1414" t="s">
        <v>3501</v>
      </c>
      <c r="G1414" t="s">
        <v>41</v>
      </c>
      <c r="H1414">
        <f>---0--9960</f>
        <v>9960</v>
      </c>
      <c r="I1414">
        <v>0</v>
      </c>
      <c r="J1414" t="s">
        <v>42</v>
      </c>
      <c r="K1414" t="s">
        <v>43</v>
      </c>
      <c r="L1414" t="s">
        <v>44</v>
      </c>
      <c r="M1414" t="s">
        <v>3500</v>
      </c>
      <c r="N1414" t="s">
        <v>3501</v>
      </c>
      <c r="P1414" t="s">
        <v>33</v>
      </c>
      <c r="Q1414" t="s">
        <v>34</v>
      </c>
      <c r="S1414" t="s">
        <v>33</v>
      </c>
      <c r="T1414" t="s">
        <v>34</v>
      </c>
      <c r="V1414" t="s">
        <v>33</v>
      </c>
      <c r="W1414" t="s">
        <v>34</v>
      </c>
      <c r="Y1414" t="s">
        <v>33</v>
      </c>
      <c r="Z1414" t="s">
        <v>34</v>
      </c>
      <c r="AA1414" t="s">
        <v>1963</v>
      </c>
      <c r="AB1414" t="s">
        <v>36</v>
      </c>
      <c r="AC1414">
        <v>73754734</v>
      </c>
      <c r="AD1414" t="s">
        <v>108</v>
      </c>
      <c r="AE1414" t="s">
        <v>3501</v>
      </c>
      <c r="AF1414">
        <v>795990586</v>
      </c>
      <c r="AG1414">
        <v>1298687</v>
      </c>
      <c r="AH1414" t="s">
        <v>38</v>
      </c>
      <c r="AI1414" t="s">
        <v>34</v>
      </c>
    </row>
    <row r="1415" spans="1:35" x14ac:dyDescent="0.3">
      <c r="A1415" s="1">
        <v>45309.768125000002</v>
      </c>
      <c r="B1415">
        <v>8</v>
      </c>
      <c r="C1415">
        <v>1</v>
      </c>
      <c r="D1415" t="s">
        <v>26</v>
      </c>
      <c r="E1415" t="s">
        <v>3502</v>
      </c>
      <c r="F1415" t="s">
        <v>3503</v>
      </c>
      <c r="G1415" t="s">
        <v>50</v>
      </c>
      <c r="H1415" t="s">
        <v>1597</v>
      </c>
      <c r="I1415">
        <v>0</v>
      </c>
      <c r="K1415" t="s">
        <v>31</v>
      </c>
      <c r="L1415" t="s">
        <v>32</v>
      </c>
      <c r="M1415" t="s">
        <v>3502</v>
      </c>
      <c r="N1415" t="s">
        <v>3503</v>
      </c>
      <c r="P1415" t="s">
        <v>33</v>
      </c>
      <c r="Q1415" t="s">
        <v>34</v>
      </c>
      <c r="S1415" t="s">
        <v>33</v>
      </c>
      <c r="T1415" t="s">
        <v>34</v>
      </c>
      <c r="V1415" t="s">
        <v>33</v>
      </c>
      <c r="W1415" t="s">
        <v>34</v>
      </c>
      <c r="Y1415" t="s">
        <v>33</v>
      </c>
      <c r="Z1415" t="s">
        <v>34</v>
      </c>
      <c r="AA1415" t="s">
        <v>35</v>
      </c>
      <c r="AB1415" t="s">
        <v>36</v>
      </c>
      <c r="AC1415">
        <v>31638697</v>
      </c>
      <c r="AD1415" t="s">
        <v>37</v>
      </c>
      <c r="AE1415" t="s">
        <v>3503</v>
      </c>
      <c r="AF1415">
        <v>85671469</v>
      </c>
      <c r="AG1415">
        <v>1298688</v>
      </c>
      <c r="AH1415" t="s">
        <v>38</v>
      </c>
      <c r="AI1415" t="s">
        <v>34</v>
      </c>
    </row>
    <row r="1416" spans="1:35" x14ac:dyDescent="0.3">
      <c r="A1416" s="1">
        <v>45309.769212962965</v>
      </c>
      <c r="B1416">
        <v>5</v>
      </c>
      <c r="C1416">
        <v>1</v>
      </c>
      <c r="D1416" t="s">
        <v>26</v>
      </c>
      <c r="E1416" t="s">
        <v>434</v>
      </c>
      <c r="F1416" t="s">
        <v>435</v>
      </c>
      <c r="G1416" t="s">
        <v>41</v>
      </c>
      <c r="H1416">
        <f>---0--5162</f>
        <v>5162</v>
      </c>
      <c r="I1416">
        <v>0</v>
      </c>
      <c r="J1416" t="s">
        <v>42</v>
      </c>
      <c r="K1416" t="s">
        <v>43</v>
      </c>
      <c r="L1416" t="s">
        <v>44</v>
      </c>
      <c r="M1416" t="s">
        <v>434</v>
      </c>
      <c r="N1416" t="s">
        <v>435</v>
      </c>
      <c r="P1416" t="s">
        <v>33</v>
      </c>
      <c r="Q1416" t="s">
        <v>34</v>
      </c>
      <c r="S1416" t="s">
        <v>33</v>
      </c>
      <c r="T1416" t="s">
        <v>34</v>
      </c>
      <c r="V1416" t="s">
        <v>33</v>
      </c>
      <c r="W1416" t="s">
        <v>34</v>
      </c>
      <c r="Y1416" t="s">
        <v>33</v>
      </c>
      <c r="Z1416" t="s">
        <v>34</v>
      </c>
      <c r="AA1416" t="s">
        <v>3504</v>
      </c>
      <c r="AB1416" t="s">
        <v>36</v>
      </c>
      <c r="AC1416">
        <v>31659724</v>
      </c>
      <c r="AD1416" t="s">
        <v>62</v>
      </c>
      <c r="AE1416" t="s">
        <v>435</v>
      </c>
      <c r="AF1416">
        <v>85671469</v>
      </c>
      <c r="AG1416">
        <v>1298689</v>
      </c>
      <c r="AH1416" t="s">
        <v>1117</v>
      </c>
      <c r="AI1416" t="s">
        <v>34</v>
      </c>
    </row>
    <row r="1417" spans="1:35" x14ac:dyDescent="0.3">
      <c r="A1417" s="1">
        <v>45309.769270833334</v>
      </c>
      <c r="B1417">
        <v>7</v>
      </c>
      <c r="C1417">
        <v>1</v>
      </c>
      <c r="D1417" t="s">
        <v>26</v>
      </c>
      <c r="E1417" t="s">
        <v>3505</v>
      </c>
      <c r="F1417" t="s">
        <v>3506</v>
      </c>
      <c r="G1417" t="s">
        <v>142</v>
      </c>
      <c r="H1417" t="s">
        <v>2471</v>
      </c>
      <c r="I1417">
        <v>0</v>
      </c>
      <c r="K1417" t="s">
        <v>31</v>
      </c>
      <c r="L1417" t="s">
        <v>32</v>
      </c>
      <c r="M1417" t="s">
        <v>3505</v>
      </c>
      <c r="N1417" t="s">
        <v>3506</v>
      </c>
      <c r="P1417" t="s">
        <v>33</v>
      </c>
      <c r="Q1417" t="s">
        <v>34</v>
      </c>
      <c r="S1417" t="s">
        <v>33</v>
      </c>
      <c r="T1417" t="s">
        <v>34</v>
      </c>
      <c r="V1417" t="s">
        <v>33</v>
      </c>
      <c r="W1417" t="s">
        <v>34</v>
      </c>
      <c r="Y1417" t="s">
        <v>33</v>
      </c>
      <c r="Z1417" t="s">
        <v>34</v>
      </c>
      <c r="AA1417" t="s">
        <v>35</v>
      </c>
      <c r="AB1417" t="s">
        <v>36</v>
      </c>
      <c r="AC1417">
        <v>31661673</v>
      </c>
      <c r="AD1417" t="s">
        <v>37</v>
      </c>
      <c r="AE1417" t="s">
        <v>3506</v>
      </c>
      <c r="AF1417">
        <v>85671469</v>
      </c>
      <c r="AG1417">
        <v>1298690</v>
      </c>
      <c r="AH1417" t="s">
        <v>99</v>
      </c>
      <c r="AI1417" t="s">
        <v>34</v>
      </c>
    </row>
    <row r="1418" spans="1:35" x14ac:dyDescent="0.3">
      <c r="A1418" s="1">
        <v>45309.771145833336</v>
      </c>
      <c r="B1418">
        <v>5</v>
      </c>
      <c r="C1418">
        <v>1</v>
      </c>
      <c r="D1418" t="s">
        <v>26</v>
      </c>
      <c r="E1418" t="s">
        <v>668</v>
      </c>
      <c r="F1418" t="s">
        <v>669</v>
      </c>
      <c r="G1418" t="s">
        <v>41</v>
      </c>
      <c r="H1418">
        <f>---0--2672</f>
        <v>2672</v>
      </c>
      <c r="I1418">
        <v>0</v>
      </c>
      <c r="J1418" t="s">
        <v>42</v>
      </c>
      <c r="K1418" t="s">
        <v>43</v>
      </c>
      <c r="L1418" t="s">
        <v>44</v>
      </c>
      <c r="M1418" t="s">
        <v>668</v>
      </c>
      <c r="N1418" t="s">
        <v>669</v>
      </c>
      <c r="P1418" t="s">
        <v>33</v>
      </c>
      <c r="Q1418" t="s">
        <v>34</v>
      </c>
      <c r="S1418" t="s">
        <v>33</v>
      </c>
      <c r="T1418" t="s">
        <v>34</v>
      </c>
      <c r="V1418" t="s">
        <v>33</v>
      </c>
      <c r="W1418" t="s">
        <v>34</v>
      </c>
      <c r="Y1418" t="s">
        <v>33</v>
      </c>
      <c r="Z1418" t="s">
        <v>34</v>
      </c>
      <c r="AA1418" t="s">
        <v>3507</v>
      </c>
      <c r="AB1418" t="s">
        <v>36</v>
      </c>
      <c r="AC1418">
        <v>73848168</v>
      </c>
      <c r="AD1418" t="s">
        <v>108</v>
      </c>
      <c r="AE1418" t="s">
        <v>669</v>
      </c>
      <c r="AF1418">
        <v>795990586</v>
      </c>
      <c r="AG1418">
        <v>1298691</v>
      </c>
      <c r="AH1418" t="s">
        <v>38</v>
      </c>
      <c r="AI1418" t="s">
        <v>34</v>
      </c>
    </row>
    <row r="1419" spans="1:35" x14ac:dyDescent="0.3">
      <c r="A1419" s="1">
        <v>45309.774293981478</v>
      </c>
      <c r="B1419">
        <v>5</v>
      </c>
      <c r="C1419">
        <v>1</v>
      </c>
      <c r="D1419" t="s">
        <v>26</v>
      </c>
      <c r="E1419" t="s">
        <v>3508</v>
      </c>
      <c r="F1419" t="s">
        <v>3509</v>
      </c>
      <c r="G1419" t="s">
        <v>50</v>
      </c>
      <c r="H1419" t="s">
        <v>1415</v>
      </c>
      <c r="I1419">
        <v>0</v>
      </c>
      <c r="K1419" t="s">
        <v>31</v>
      </c>
      <c r="L1419" t="s">
        <v>32</v>
      </c>
      <c r="M1419" t="s">
        <v>3508</v>
      </c>
      <c r="N1419" t="s">
        <v>3509</v>
      </c>
      <c r="P1419" t="s">
        <v>33</v>
      </c>
      <c r="Q1419" t="s">
        <v>34</v>
      </c>
      <c r="S1419" t="s">
        <v>33</v>
      </c>
      <c r="T1419" t="s">
        <v>34</v>
      </c>
      <c r="V1419" t="s">
        <v>33</v>
      </c>
      <c r="W1419" t="s">
        <v>34</v>
      </c>
      <c r="Y1419" t="s">
        <v>33</v>
      </c>
      <c r="Z1419" t="s">
        <v>34</v>
      </c>
      <c r="AA1419" t="s">
        <v>35</v>
      </c>
      <c r="AB1419" t="s">
        <v>36</v>
      </c>
      <c r="AC1419">
        <v>31762297</v>
      </c>
      <c r="AD1419" t="s">
        <v>37</v>
      </c>
      <c r="AE1419" t="s">
        <v>3509</v>
      </c>
      <c r="AF1419">
        <v>85671469</v>
      </c>
      <c r="AG1419">
        <v>1298692</v>
      </c>
      <c r="AH1419" t="s">
        <v>3176</v>
      </c>
      <c r="AI1419" t="s">
        <v>34</v>
      </c>
    </row>
    <row r="1420" spans="1:35" x14ac:dyDescent="0.3">
      <c r="A1420" s="1">
        <v>45309.775289351855</v>
      </c>
      <c r="B1420">
        <v>8</v>
      </c>
      <c r="C1420">
        <v>1</v>
      </c>
      <c r="D1420" t="s">
        <v>26</v>
      </c>
      <c r="E1420" t="s">
        <v>3510</v>
      </c>
      <c r="F1420" t="s">
        <v>3511</v>
      </c>
      <c r="G1420" t="s">
        <v>41</v>
      </c>
      <c r="H1420">
        <f>---0--8553</f>
        <v>8553</v>
      </c>
      <c r="I1420">
        <v>0</v>
      </c>
      <c r="J1420" t="s">
        <v>42</v>
      </c>
      <c r="K1420" t="s">
        <v>43</v>
      </c>
      <c r="L1420" t="s">
        <v>44</v>
      </c>
      <c r="M1420" t="s">
        <v>3510</v>
      </c>
      <c r="N1420" t="s">
        <v>3511</v>
      </c>
      <c r="P1420" t="s">
        <v>33</v>
      </c>
      <c r="Q1420" t="s">
        <v>34</v>
      </c>
      <c r="S1420" t="s">
        <v>33</v>
      </c>
      <c r="T1420" t="s">
        <v>34</v>
      </c>
      <c r="V1420" t="s">
        <v>33</v>
      </c>
      <c r="W1420" t="s">
        <v>34</v>
      </c>
      <c r="Y1420" t="s">
        <v>33</v>
      </c>
      <c r="Z1420" t="s">
        <v>34</v>
      </c>
      <c r="AA1420" t="s">
        <v>1287</v>
      </c>
      <c r="AB1420" t="s">
        <v>36</v>
      </c>
      <c r="AC1420">
        <v>30002841</v>
      </c>
      <c r="AD1420" t="s">
        <v>663</v>
      </c>
      <c r="AE1420" t="s">
        <v>3511</v>
      </c>
      <c r="AF1420">
        <v>76598102</v>
      </c>
      <c r="AG1420">
        <v>1298693</v>
      </c>
      <c r="AH1420" t="s">
        <v>2181</v>
      </c>
      <c r="AI1420" t="s">
        <v>34</v>
      </c>
    </row>
    <row r="1421" spans="1:35" x14ac:dyDescent="0.3">
      <c r="A1421" s="1">
        <v>45309.777743055558</v>
      </c>
      <c r="B1421">
        <v>8</v>
      </c>
      <c r="C1421">
        <v>1</v>
      </c>
      <c r="D1421" t="s">
        <v>26</v>
      </c>
      <c r="E1421" t="s">
        <v>3512</v>
      </c>
      <c r="F1421" t="s">
        <v>3513</v>
      </c>
      <c r="G1421" t="s">
        <v>50</v>
      </c>
      <c r="H1421" t="s">
        <v>1363</v>
      </c>
      <c r="I1421">
        <v>0</v>
      </c>
      <c r="K1421" t="s">
        <v>31</v>
      </c>
      <c r="L1421" t="s">
        <v>32</v>
      </c>
      <c r="M1421" t="s">
        <v>3512</v>
      </c>
      <c r="N1421" t="s">
        <v>3513</v>
      </c>
      <c r="P1421" t="s">
        <v>33</v>
      </c>
      <c r="Q1421" t="s">
        <v>34</v>
      </c>
      <c r="S1421" t="s">
        <v>33</v>
      </c>
      <c r="T1421" t="s">
        <v>34</v>
      </c>
      <c r="V1421" t="s">
        <v>33</v>
      </c>
      <c r="W1421" t="s">
        <v>34</v>
      </c>
      <c r="Y1421" t="s">
        <v>33</v>
      </c>
      <c r="Z1421" t="s">
        <v>34</v>
      </c>
      <c r="AA1421" t="s">
        <v>35</v>
      </c>
      <c r="AB1421" t="s">
        <v>36</v>
      </c>
      <c r="AC1421">
        <v>31835673</v>
      </c>
      <c r="AD1421" t="s">
        <v>37</v>
      </c>
      <c r="AE1421" t="s">
        <v>3513</v>
      </c>
      <c r="AF1421">
        <v>85671469</v>
      </c>
      <c r="AG1421">
        <v>1298694</v>
      </c>
      <c r="AH1421" t="s">
        <v>38</v>
      </c>
      <c r="AI1421" t="s">
        <v>34</v>
      </c>
    </row>
    <row r="1422" spans="1:35" x14ac:dyDescent="0.3">
      <c r="A1422" s="1">
        <v>45309.782187500001</v>
      </c>
      <c r="B1422">
        <v>5</v>
      </c>
      <c r="C1422">
        <v>1</v>
      </c>
      <c r="D1422" t="s">
        <v>26</v>
      </c>
      <c r="E1422" t="s">
        <v>3514</v>
      </c>
      <c r="F1422" t="s">
        <v>3515</v>
      </c>
      <c r="G1422" t="s">
        <v>131</v>
      </c>
      <c r="H1422" t="s">
        <v>2495</v>
      </c>
      <c r="I1422">
        <v>0</v>
      </c>
      <c r="K1422" t="s">
        <v>31</v>
      </c>
      <c r="L1422" t="s">
        <v>32</v>
      </c>
      <c r="M1422" t="s">
        <v>3514</v>
      </c>
      <c r="N1422" t="s">
        <v>3515</v>
      </c>
      <c r="P1422" t="s">
        <v>33</v>
      </c>
      <c r="Q1422" t="s">
        <v>34</v>
      </c>
      <c r="S1422" t="s">
        <v>33</v>
      </c>
      <c r="T1422" t="s">
        <v>34</v>
      </c>
      <c r="V1422" t="s">
        <v>33</v>
      </c>
      <c r="W1422" t="s">
        <v>34</v>
      </c>
      <c r="Y1422" t="s">
        <v>33</v>
      </c>
      <c r="Z1422" t="s">
        <v>34</v>
      </c>
      <c r="AA1422" t="s">
        <v>35</v>
      </c>
      <c r="AB1422" t="s">
        <v>36</v>
      </c>
      <c r="AC1422">
        <v>31919185</v>
      </c>
      <c r="AD1422" t="s">
        <v>37</v>
      </c>
      <c r="AE1422" t="s">
        <v>3515</v>
      </c>
      <c r="AF1422">
        <v>85671469</v>
      </c>
      <c r="AG1422">
        <v>1298695</v>
      </c>
      <c r="AH1422" t="s">
        <v>38</v>
      </c>
      <c r="AI1422" t="s">
        <v>34</v>
      </c>
    </row>
    <row r="1423" spans="1:35" x14ac:dyDescent="0.3">
      <c r="A1423" s="1">
        <v>45309.783078703702</v>
      </c>
      <c r="B1423">
        <v>8</v>
      </c>
      <c r="C1423">
        <v>1</v>
      </c>
      <c r="D1423" t="s">
        <v>26</v>
      </c>
      <c r="E1423" t="s">
        <v>434</v>
      </c>
      <c r="F1423" t="s">
        <v>435</v>
      </c>
      <c r="G1423" t="s">
        <v>41</v>
      </c>
      <c r="H1423">
        <v>1</v>
      </c>
      <c r="I1423">
        <v>0</v>
      </c>
      <c r="J1423" t="s">
        <v>1125</v>
      </c>
      <c r="K1423" t="s">
        <v>31</v>
      </c>
      <c r="L1423" t="s">
        <v>202</v>
      </c>
      <c r="M1423" t="s">
        <v>434</v>
      </c>
      <c r="N1423" t="s">
        <v>435</v>
      </c>
      <c r="P1423" t="s">
        <v>33</v>
      </c>
      <c r="Q1423" t="s">
        <v>34</v>
      </c>
      <c r="S1423" t="s">
        <v>33</v>
      </c>
      <c r="T1423" t="s">
        <v>34</v>
      </c>
      <c r="V1423" t="s">
        <v>33</v>
      </c>
      <c r="W1423" t="s">
        <v>34</v>
      </c>
      <c r="Y1423" t="s">
        <v>33</v>
      </c>
      <c r="Z1423" t="s">
        <v>34</v>
      </c>
      <c r="AB1423" t="s">
        <v>36</v>
      </c>
      <c r="AE1423" t="s">
        <v>34</v>
      </c>
      <c r="AG1423">
        <v>1298696</v>
      </c>
      <c r="AH1423" t="s">
        <v>38</v>
      </c>
      <c r="AI1423" t="s">
        <v>34</v>
      </c>
    </row>
    <row r="1424" spans="1:35" x14ac:dyDescent="0.3">
      <c r="A1424" s="1">
        <v>45309.785277777781</v>
      </c>
      <c r="B1424">
        <v>4</v>
      </c>
      <c r="C1424">
        <v>2</v>
      </c>
      <c r="D1424" t="s">
        <v>26</v>
      </c>
      <c r="E1424" t="s">
        <v>3516</v>
      </c>
      <c r="F1424" t="s">
        <v>3517</v>
      </c>
      <c r="G1424" t="s">
        <v>1209</v>
      </c>
      <c r="H1424" t="s">
        <v>1402</v>
      </c>
      <c r="I1424">
        <v>0</v>
      </c>
      <c r="J1424" t="s">
        <v>1403</v>
      </c>
      <c r="K1424" t="s">
        <v>31</v>
      </c>
      <c r="L1424" t="s">
        <v>749</v>
      </c>
      <c r="M1424" t="s">
        <v>3516</v>
      </c>
      <c r="N1424" t="s">
        <v>3517</v>
      </c>
      <c r="P1424" t="s">
        <v>33</v>
      </c>
      <c r="Q1424" t="s">
        <v>34</v>
      </c>
      <c r="S1424" t="s">
        <v>33</v>
      </c>
      <c r="T1424" t="s">
        <v>34</v>
      </c>
      <c r="V1424" t="s">
        <v>33</v>
      </c>
      <c r="W1424" t="s">
        <v>34</v>
      </c>
      <c r="Y1424" t="s">
        <v>33</v>
      </c>
      <c r="Z1424" t="s">
        <v>34</v>
      </c>
      <c r="AB1424" t="s">
        <v>36</v>
      </c>
      <c r="AE1424" t="s">
        <v>34</v>
      </c>
      <c r="AG1424">
        <v>1298697</v>
      </c>
      <c r="AH1424" t="s">
        <v>347</v>
      </c>
      <c r="AI1424" t="s">
        <v>34</v>
      </c>
    </row>
    <row r="1425" spans="1:35" x14ac:dyDescent="0.3">
      <c r="A1425" s="1">
        <v>45309.786631944444</v>
      </c>
      <c r="B1425">
        <v>5</v>
      </c>
      <c r="C1425">
        <v>1</v>
      </c>
      <c r="D1425" t="s">
        <v>26</v>
      </c>
      <c r="E1425" t="s">
        <v>3518</v>
      </c>
      <c r="F1425" t="s">
        <v>3519</v>
      </c>
      <c r="G1425" t="s">
        <v>29</v>
      </c>
      <c r="H1425" t="s">
        <v>1472</v>
      </c>
      <c r="I1425">
        <v>0</v>
      </c>
      <c r="K1425" t="s">
        <v>31</v>
      </c>
      <c r="L1425" t="s">
        <v>32</v>
      </c>
      <c r="M1425" t="s">
        <v>3518</v>
      </c>
      <c r="N1425" t="s">
        <v>3519</v>
      </c>
      <c r="P1425" t="s">
        <v>33</v>
      </c>
      <c r="Q1425" t="s">
        <v>34</v>
      </c>
      <c r="S1425" t="s">
        <v>33</v>
      </c>
      <c r="T1425" t="s">
        <v>34</v>
      </c>
      <c r="V1425" t="s">
        <v>33</v>
      </c>
      <c r="W1425" t="s">
        <v>34</v>
      </c>
      <c r="Y1425" t="s">
        <v>33</v>
      </c>
      <c r="Z1425" t="s">
        <v>34</v>
      </c>
      <c r="AA1425" t="s">
        <v>35</v>
      </c>
      <c r="AB1425" t="s">
        <v>36</v>
      </c>
      <c r="AC1425">
        <v>32012106</v>
      </c>
      <c r="AD1425" t="s">
        <v>37</v>
      </c>
      <c r="AE1425" t="s">
        <v>3519</v>
      </c>
      <c r="AF1425">
        <v>85671469</v>
      </c>
      <c r="AG1425">
        <v>1298698</v>
      </c>
      <c r="AH1425" t="s">
        <v>38</v>
      </c>
      <c r="AI1425" t="s">
        <v>34</v>
      </c>
    </row>
    <row r="1426" spans="1:35" x14ac:dyDescent="0.3">
      <c r="A1426" s="1">
        <v>45309.789247685185</v>
      </c>
      <c r="B1426">
        <v>8</v>
      </c>
      <c r="C1426">
        <v>1</v>
      </c>
      <c r="D1426" t="s">
        <v>26</v>
      </c>
      <c r="E1426" t="s">
        <v>3520</v>
      </c>
      <c r="F1426" t="s">
        <v>3521</v>
      </c>
      <c r="G1426" t="s">
        <v>41</v>
      </c>
      <c r="H1426">
        <f>---0--1232</f>
        <v>1232</v>
      </c>
      <c r="I1426">
        <v>0</v>
      </c>
      <c r="J1426" t="s">
        <v>42</v>
      </c>
      <c r="K1426" t="s">
        <v>43</v>
      </c>
      <c r="L1426" t="s">
        <v>202</v>
      </c>
      <c r="M1426" t="s">
        <v>3520</v>
      </c>
      <c r="N1426" t="s">
        <v>3521</v>
      </c>
      <c r="P1426" t="s">
        <v>33</v>
      </c>
      <c r="Q1426" t="s">
        <v>34</v>
      </c>
      <c r="S1426" t="s">
        <v>33</v>
      </c>
      <c r="T1426" t="s">
        <v>34</v>
      </c>
      <c r="V1426" t="s">
        <v>33</v>
      </c>
      <c r="W1426" t="s">
        <v>34</v>
      </c>
      <c r="Y1426" t="s">
        <v>33</v>
      </c>
      <c r="Z1426" t="s">
        <v>34</v>
      </c>
      <c r="AB1426" t="s">
        <v>36</v>
      </c>
      <c r="AE1426" t="s">
        <v>34</v>
      </c>
      <c r="AG1426">
        <v>1298699</v>
      </c>
      <c r="AH1426" t="s">
        <v>243</v>
      </c>
      <c r="AI1426" t="s">
        <v>34</v>
      </c>
    </row>
    <row r="1427" spans="1:35" x14ac:dyDescent="0.3">
      <c r="A1427" s="1">
        <v>45309.792638888888</v>
      </c>
      <c r="B1427">
        <v>5</v>
      </c>
      <c r="C1427">
        <v>1</v>
      </c>
      <c r="D1427" t="s">
        <v>26</v>
      </c>
      <c r="E1427" t="s">
        <v>3522</v>
      </c>
      <c r="F1427" t="s">
        <v>3523</v>
      </c>
      <c r="G1427" t="s">
        <v>50</v>
      </c>
      <c r="H1427" t="s">
        <v>1448</v>
      </c>
      <c r="I1427">
        <v>0</v>
      </c>
      <c r="K1427" t="s">
        <v>31</v>
      </c>
      <c r="L1427" t="s">
        <v>32</v>
      </c>
      <c r="M1427" t="s">
        <v>3522</v>
      </c>
      <c r="N1427" t="s">
        <v>3523</v>
      </c>
      <c r="P1427" t="s">
        <v>33</v>
      </c>
      <c r="Q1427" t="s">
        <v>34</v>
      </c>
      <c r="S1427" t="s">
        <v>33</v>
      </c>
      <c r="T1427" t="s">
        <v>34</v>
      </c>
      <c r="V1427" t="s">
        <v>33</v>
      </c>
      <c r="W1427" t="s">
        <v>34</v>
      </c>
      <c r="Y1427" t="s">
        <v>33</v>
      </c>
      <c r="Z1427" t="s">
        <v>34</v>
      </c>
      <c r="AA1427" t="s">
        <v>35</v>
      </c>
      <c r="AB1427" t="s">
        <v>36</v>
      </c>
      <c r="AC1427">
        <v>32126952</v>
      </c>
      <c r="AD1427" t="s">
        <v>37</v>
      </c>
      <c r="AE1427" t="s">
        <v>3523</v>
      </c>
      <c r="AF1427">
        <v>85671469</v>
      </c>
      <c r="AG1427">
        <v>1298700</v>
      </c>
      <c r="AH1427" t="s">
        <v>3176</v>
      </c>
      <c r="AI1427" t="s">
        <v>34</v>
      </c>
    </row>
    <row r="1428" spans="1:35" x14ac:dyDescent="0.3">
      <c r="A1428" s="1">
        <v>45309.792708333334</v>
      </c>
      <c r="B1428">
        <v>8</v>
      </c>
      <c r="C1428">
        <v>1</v>
      </c>
      <c r="D1428" t="s">
        <v>26</v>
      </c>
      <c r="E1428" t="s">
        <v>2817</v>
      </c>
      <c r="F1428" t="s">
        <v>2818</v>
      </c>
      <c r="G1428" t="s">
        <v>50</v>
      </c>
      <c r="H1428" t="s">
        <v>1460</v>
      </c>
      <c r="I1428">
        <v>0</v>
      </c>
      <c r="K1428" t="s">
        <v>31</v>
      </c>
      <c r="L1428" t="s">
        <v>32</v>
      </c>
      <c r="M1428" t="s">
        <v>2817</v>
      </c>
      <c r="N1428" t="s">
        <v>2818</v>
      </c>
      <c r="P1428" t="s">
        <v>33</v>
      </c>
      <c r="Q1428" t="s">
        <v>34</v>
      </c>
      <c r="S1428" t="s">
        <v>33</v>
      </c>
      <c r="T1428" t="s">
        <v>34</v>
      </c>
      <c r="V1428" t="s">
        <v>33</v>
      </c>
      <c r="W1428" t="s">
        <v>34</v>
      </c>
      <c r="Y1428" t="s">
        <v>33</v>
      </c>
      <c r="Z1428" t="s">
        <v>34</v>
      </c>
      <c r="AA1428" t="s">
        <v>35</v>
      </c>
      <c r="AB1428" t="s">
        <v>36</v>
      </c>
      <c r="AC1428">
        <v>32127691</v>
      </c>
      <c r="AD1428" t="s">
        <v>37</v>
      </c>
      <c r="AE1428" t="s">
        <v>2818</v>
      </c>
      <c r="AF1428">
        <v>85671469</v>
      </c>
      <c r="AG1428">
        <v>1298701</v>
      </c>
      <c r="AH1428" t="s">
        <v>38</v>
      </c>
      <c r="AI1428" t="s">
        <v>34</v>
      </c>
    </row>
    <row r="1429" spans="1:35" x14ac:dyDescent="0.3">
      <c r="A1429" s="1">
        <v>45309.794270833336</v>
      </c>
      <c r="B1429">
        <v>8</v>
      </c>
      <c r="C1429">
        <v>1</v>
      </c>
      <c r="D1429" t="s">
        <v>26</v>
      </c>
      <c r="E1429" t="s">
        <v>3524</v>
      </c>
      <c r="F1429" t="s">
        <v>3525</v>
      </c>
      <c r="G1429" t="s">
        <v>41</v>
      </c>
      <c r="H1429">
        <f>---0--716</f>
        <v>716</v>
      </c>
      <c r="I1429">
        <v>0</v>
      </c>
      <c r="J1429" t="s">
        <v>42</v>
      </c>
      <c r="K1429" t="s">
        <v>43</v>
      </c>
      <c r="L1429" t="s">
        <v>44</v>
      </c>
      <c r="M1429" t="s">
        <v>3524</v>
      </c>
      <c r="N1429" t="s">
        <v>3525</v>
      </c>
      <c r="P1429" t="s">
        <v>33</v>
      </c>
      <c r="Q1429" t="s">
        <v>34</v>
      </c>
      <c r="S1429" t="s">
        <v>33</v>
      </c>
      <c r="T1429" t="s">
        <v>34</v>
      </c>
      <c r="V1429" t="s">
        <v>33</v>
      </c>
      <c r="W1429" t="s">
        <v>34</v>
      </c>
      <c r="Y1429" t="s">
        <v>33</v>
      </c>
      <c r="Z1429" t="s">
        <v>34</v>
      </c>
      <c r="AA1429" t="s">
        <v>975</v>
      </c>
      <c r="AB1429" t="s">
        <v>36</v>
      </c>
      <c r="AC1429">
        <v>74197084</v>
      </c>
      <c r="AD1429" t="s">
        <v>46</v>
      </c>
      <c r="AE1429" t="s">
        <v>3525</v>
      </c>
      <c r="AF1429">
        <v>795990586</v>
      </c>
      <c r="AG1429">
        <v>1298702</v>
      </c>
      <c r="AH1429" t="s">
        <v>38</v>
      </c>
      <c r="AI1429" t="s">
        <v>34</v>
      </c>
    </row>
    <row r="1430" spans="1:35" x14ac:dyDescent="0.3">
      <c r="A1430" s="1">
        <v>45309.797731481478</v>
      </c>
      <c r="B1430">
        <v>8</v>
      </c>
      <c r="C1430">
        <v>1</v>
      </c>
      <c r="D1430" t="s">
        <v>26</v>
      </c>
      <c r="E1430" t="s">
        <v>3526</v>
      </c>
      <c r="F1430" t="s">
        <v>3527</v>
      </c>
      <c r="G1430" t="s">
        <v>73</v>
      </c>
      <c r="H1430" t="s">
        <v>1508</v>
      </c>
      <c r="I1430">
        <v>0</v>
      </c>
      <c r="J1430" t="s">
        <v>1509</v>
      </c>
      <c r="K1430" t="s">
        <v>31</v>
      </c>
      <c r="L1430" t="s">
        <v>44</v>
      </c>
      <c r="M1430" t="s">
        <v>3526</v>
      </c>
      <c r="N1430" t="s">
        <v>3527</v>
      </c>
      <c r="P1430" t="s">
        <v>33</v>
      </c>
      <c r="Q1430" t="s">
        <v>34</v>
      </c>
      <c r="S1430" t="s">
        <v>33</v>
      </c>
      <c r="T1430" t="s">
        <v>34</v>
      </c>
      <c r="V1430" t="s">
        <v>33</v>
      </c>
      <c r="W1430" t="s">
        <v>34</v>
      </c>
      <c r="Y1430" t="s">
        <v>33</v>
      </c>
      <c r="Z1430" t="s">
        <v>34</v>
      </c>
      <c r="AA1430" t="s">
        <v>862</v>
      </c>
      <c r="AB1430" t="s">
        <v>36</v>
      </c>
      <c r="AC1430">
        <v>32226576</v>
      </c>
      <c r="AD1430" t="s">
        <v>138</v>
      </c>
      <c r="AE1430" t="s">
        <v>3527</v>
      </c>
      <c r="AF1430">
        <v>85671469</v>
      </c>
      <c r="AG1430">
        <v>1298703</v>
      </c>
      <c r="AH1430" t="s">
        <v>3528</v>
      </c>
      <c r="AI1430" t="s">
        <v>34</v>
      </c>
    </row>
    <row r="1431" spans="1:35" x14ac:dyDescent="0.3">
      <c r="A1431" s="1">
        <v>45309.798460648148</v>
      </c>
      <c r="B1431">
        <v>3</v>
      </c>
      <c r="C1431">
        <v>2</v>
      </c>
      <c r="D1431" t="s">
        <v>26</v>
      </c>
      <c r="E1431" t="s">
        <v>3529</v>
      </c>
      <c r="F1431" t="s">
        <v>3530</v>
      </c>
      <c r="G1431" t="s">
        <v>41</v>
      </c>
      <c r="H1431">
        <f>---0--7223</f>
        <v>7223</v>
      </c>
      <c r="I1431">
        <v>0</v>
      </c>
      <c r="J1431" t="s">
        <v>42</v>
      </c>
      <c r="K1431" t="s">
        <v>43</v>
      </c>
      <c r="L1431" t="s">
        <v>44</v>
      </c>
      <c r="M1431" t="s">
        <v>3529</v>
      </c>
      <c r="N1431" t="s">
        <v>3530</v>
      </c>
      <c r="P1431" t="s">
        <v>33</v>
      </c>
      <c r="Q1431" t="s">
        <v>34</v>
      </c>
      <c r="S1431" t="s">
        <v>33</v>
      </c>
      <c r="T1431" t="s">
        <v>34</v>
      </c>
      <c r="V1431" t="s">
        <v>33</v>
      </c>
      <c r="W1431" t="s">
        <v>34</v>
      </c>
      <c r="Y1431" t="s">
        <v>33</v>
      </c>
      <c r="Z1431" t="s">
        <v>34</v>
      </c>
      <c r="AA1431" t="s">
        <v>1057</v>
      </c>
      <c r="AB1431" t="s">
        <v>36</v>
      </c>
      <c r="AC1431">
        <v>88326670</v>
      </c>
      <c r="AD1431" t="s">
        <v>671</v>
      </c>
      <c r="AE1431" t="s">
        <v>3530</v>
      </c>
      <c r="AF1431">
        <v>156704864</v>
      </c>
      <c r="AG1431">
        <v>1298704</v>
      </c>
      <c r="AH1431" t="s">
        <v>38</v>
      </c>
      <c r="AI1431" t="s">
        <v>34</v>
      </c>
    </row>
    <row r="1432" spans="1:35" x14ac:dyDescent="0.3">
      <c r="A1432" s="1">
        <v>45309.801249999997</v>
      </c>
      <c r="B1432">
        <v>5</v>
      </c>
      <c r="C1432">
        <v>1</v>
      </c>
      <c r="D1432" t="s">
        <v>26</v>
      </c>
      <c r="E1432" t="s">
        <v>3531</v>
      </c>
      <c r="F1432" t="s">
        <v>3532</v>
      </c>
      <c r="G1432" t="s">
        <v>131</v>
      </c>
      <c r="H1432" t="s">
        <v>543</v>
      </c>
      <c r="I1432">
        <v>0</v>
      </c>
      <c r="K1432" t="s">
        <v>31</v>
      </c>
      <c r="L1432" t="s">
        <v>32</v>
      </c>
      <c r="M1432" t="s">
        <v>3531</v>
      </c>
      <c r="N1432" t="s">
        <v>3532</v>
      </c>
      <c r="P1432" t="s">
        <v>33</v>
      </c>
      <c r="Q1432" t="s">
        <v>34</v>
      </c>
      <c r="S1432" t="s">
        <v>33</v>
      </c>
      <c r="T1432" t="s">
        <v>34</v>
      </c>
      <c r="V1432" t="s">
        <v>33</v>
      </c>
      <c r="W1432" t="s">
        <v>34</v>
      </c>
      <c r="Y1432" t="s">
        <v>33</v>
      </c>
      <c r="Z1432" t="s">
        <v>34</v>
      </c>
      <c r="AA1432" t="s">
        <v>3533</v>
      </c>
      <c r="AB1432" t="s">
        <v>36</v>
      </c>
      <c r="AC1432">
        <v>0</v>
      </c>
      <c r="AE1432" t="s">
        <v>3532</v>
      </c>
      <c r="AF1432">
        <v>0</v>
      </c>
      <c r="AG1432">
        <v>1298705</v>
      </c>
      <c r="AH1432" t="s">
        <v>38</v>
      </c>
      <c r="AI1432" t="s">
        <v>34</v>
      </c>
    </row>
    <row r="1433" spans="1:35" x14ac:dyDescent="0.3">
      <c r="A1433" s="1">
        <v>45309.802581018521</v>
      </c>
      <c r="B1433">
        <v>4</v>
      </c>
      <c r="C1433">
        <v>2</v>
      </c>
      <c r="D1433" t="s">
        <v>26</v>
      </c>
      <c r="E1433" t="s">
        <v>3534</v>
      </c>
      <c r="F1433" t="s">
        <v>3535</v>
      </c>
      <c r="G1433" t="s">
        <v>1209</v>
      </c>
      <c r="H1433" t="s">
        <v>1407</v>
      </c>
      <c r="I1433">
        <v>0</v>
      </c>
      <c r="J1433" t="s">
        <v>1408</v>
      </c>
      <c r="K1433" t="s">
        <v>31</v>
      </c>
      <c r="L1433" t="s">
        <v>749</v>
      </c>
      <c r="M1433" t="s">
        <v>3534</v>
      </c>
      <c r="N1433" t="s">
        <v>3535</v>
      </c>
      <c r="P1433" t="s">
        <v>33</v>
      </c>
      <c r="Q1433" t="s">
        <v>34</v>
      </c>
      <c r="S1433" t="s">
        <v>33</v>
      </c>
      <c r="T1433" t="s">
        <v>34</v>
      </c>
      <c r="V1433" t="s">
        <v>33</v>
      </c>
      <c r="W1433" t="s">
        <v>34</v>
      </c>
      <c r="Y1433" t="s">
        <v>33</v>
      </c>
      <c r="Z1433" t="s">
        <v>34</v>
      </c>
      <c r="AB1433" t="s">
        <v>36</v>
      </c>
      <c r="AE1433" t="s">
        <v>34</v>
      </c>
      <c r="AG1433">
        <v>1298706</v>
      </c>
      <c r="AH1433" t="s">
        <v>3009</v>
      </c>
      <c r="AI1433" t="s">
        <v>34</v>
      </c>
    </row>
    <row r="1434" spans="1:35" x14ac:dyDescent="0.3">
      <c r="A1434" s="1">
        <v>45309.807893518519</v>
      </c>
      <c r="B1434">
        <v>5</v>
      </c>
      <c r="C1434">
        <v>1</v>
      </c>
      <c r="D1434" t="s">
        <v>1002</v>
      </c>
      <c r="E1434" t="s">
        <v>3536</v>
      </c>
      <c r="F1434" t="s">
        <v>3537</v>
      </c>
      <c r="G1434" t="s">
        <v>1005</v>
      </c>
      <c r="H1434" t="s">
        <v>3538</v>
      </c>
      <c r="I1434">
        <v>0</v>
      </c>
      <c r="J1434" t="s">
        <v>3539</v>
      </c>
      <c r="K1434" t="s">
        <v>31</v>
      </c>
      <c r="L1434" t="s">
        <v>44</v>
      </c>
      <c r="M1434" t="s">
        <v>3536</v>
      </c>
      <c r="N1434" t="s">
        <v>3537</v>
      </c>
      <c r="P1434" t="s">
        <v>33</v>
      </c>
      <c r="Q1434" t="s">
        <v>34</v>
      </c>
      <c r="S1434" t="s">
        <v>33</v>
      </c>
      <c r="T1434" t="s">
        <v>34</v>
      </c>
      <c r="V1434" t="s">
        <v>33</v>
      </c>
      <c r="W1434" t="s">
        <v>34</v>
      </c>
      <c r="Y1434" t="s">
        <v>33</v>
      </c>
      <c r="Z1434" t="s">
        <v>34</v>
      </c>
      <c r="AA1434" t="s">
        <v>3540</v>
      </c>
      <c r="AB1434" t="s">
        <v>36</v>
      </c>
      <c r="AC1434">
        <v>74393400</v>
      </c>
      <c r="AD1434" t="s">
        <v>58</v>
      </c>
      <c r="AE1434" t="s">
        <v>3537</v>
      </c>
      <c r="AF1434">
        <v>795990586</v>
      </c>
      <c r="AG1434">
        <v>1298707</v>
      </c>
      <c r="AH1434" t="s">
        <v>38</v>
      </c>
      <c r="AI1434" t="s">
        <v>34</v>
      </c>
    </row>
    <row r="1435" spans="1:35" x14ac:dyDescent="0.3">
      <c r="A1435" s="1">
        <v>45309.815729166665</v>
      </c>
      <c r="B1435">
        <v>8</v>
      </c>
      <c r="C1435">
        <v>1</v>
      </c>
      <c r="D1435" t="s">
        <v>26</v>
      </c>
      <c r="E1435" t="s">
        <v>3541</v>
      </c>
      <c r="F1435" t="s">
        <v>3542</v>
      </c>
      <c r="G1435" t="s">
        <v>41</v>
      </c>
      <c r="H1435">
        <f>---0--6212</f>
        <v>6212</v>
      </c>
      <c r="I1435">
        <v>0</v>
      </c>
      <c r="J1435" t="s">
        <v>42</v>
      </c>
      <c r="K1435" t="s">
        <v>43</v>
      </c>
      <c r="L1435" t="s">
        <v>44</v>
      </c>
      <c r="M1435" t="s">
        <v>3541</v>
      </c>
      <c r="N1435" t="s">
        <v>3542</v>
      </c>
      <c r="P1435" t="s">
        <v>33</v>
      </c>
      <c r="Q1435" t="s">
        <v>34</v>
      </c>
      <c r="S1435" t="s">
        <v>33</v>
      </c>
      <c r="T1435" t="s">
        <v>34</v>
      </c>
      <c r="V1435" t="s">
        <v>33</v>
      </c>
      <c r="W1435" t="s">
        <v>34</v>
      </c>
      <c r="Y1435" t="s">
        <v>33</v>
      </c>
      <c r="Z1435" t="s">
        <v>34</v>
      </c>
      <c r="AA1435" t="s">
        <v>2350</v>
      </c>
      <c r="AB1435" t="s">
        <v>36</v>
      </c>
      <c r="AC1435">
        <v>32553461</v>
      </c>
      <c r="AD1435" t="s">
        <v>138</v>
      </c>
      <c r="AE1435" t="s">
        <v>3542</v>
      </c>
      <c r="AF1435">
        <v>85671469</v>
      </c>
      <c r="AG1435">
        <v>1298708</v>
      </c>
      <c r="AH1435" t="s">
        <v>3543</v>
      </c>
      <c r="AI1435" t="s">
        <v>34</v>
      </c>
    </row>
    <row r="1436" spans="1:35" x14ac:dyDescent="0.3">
      <c r="A1436" s="1">
        <v>45309.817013888889</v>
      </c>
      <c r="B1436">
        <v>7</v>
      </c>
      <c r="C1436">
        <v>1</v>
      </c>
      <c r="D1436" t="s">
        <v>26</v>
      </c>
      <c r="E1436" t="s">
        <v>3544</v>
      </c>
      <c r="F1436" t="s">
        <v>3545</v>
      </c>
      <c r="G1436" t="s">
        <v>50</v>
      </c>
      <c r="H1436" t="s">
        <v>1418</v>
      </c>
      <c r="I1436">
        <v>0</v>
      </c>
      <c r="K1436" t="s">
        <v>31</v>
      </c>
      <c r="L1436" t="s">
        <v>32</v>
      </c>
      <c r="M1436" t="s">
        <v>3544</v>
      </c>
      <c r="N1436" t="s">
        <v>3545</v>
      </c>
      <c r="P1436" t="s">
        <v>33</v>
      </c>
      <c r="Q1436" t="s">
        <v>34</v>
      </c>
      <c r="S1436" t="s">
        <v>33</v>
      </c>
      <c r="T1436" t="s">
        <v>34</v>
      </c>
      <c r="V1436" t="s">
        <v>33</v>
      </c>
      <c r="W1436" t="s">
        <v>34</v>
      </c>
      <c r="Y1436" t="s">
        <v>33</v>
      </c>
      <c r="Z1436" t="s">
        <v>34</v>
      </c>
      <c r="AA1436" t="s">
        <v>35</v>
      </c>
      <c r="AB1436" t="s">
        <v>36</v>
      </c>
      <c r="AC1436">
        <v>32583260</v>
      </c>
      <c r="AD1436" t="s">
        <v>37</v>
      </c>
      <c r="AE1436" t="s">
        <v>3545</v>
      </c>
      <c r="AF1436">
        <v>85671469</v>
      </c>
      <c r="AG1436">
        <v>1298709</v>
      </c>
      <c r="AH1436" t="s">
        <v>493</v>
      </c>
      <c r="AI1436" t="s">
        <v>34</v>
      </c>
    </row>
    <row r="1437" spans="1:35" x14ac:dyDescent="0.3">
      <c r="A1437" s="1">
        <v>45309.817465277774</v>
      </c>
      <c r="B1437">
        <v>6</v>
      </c>
      <c r="C1437">
        <v>1</v>
      </c>
      <c r="D1437" t="s">
        <v>26</v>
      </c>
      <c r="E1437" t="s">
        <v>3546</v>
      </c>
      <c r="F1437" t="s">
        <v>3547</v>
      </c>
      <c r="G1437" t="s">
        <v>41</v>
      </c>
      <c r="H1437">
        <f>---0--4628</f>
        <v>4628</v>
      </c>
      <c r="I1437">
        <v>0</v>
      </c>
      <c r="J1437" t="s">
        <v>42</v>
      </c>
      <c r="K1437" t="s">
        <v>43</v>
      </c>
      <c r="L1437" t="s">
        <v>44</v>
      </c>
      <c r="M1437" t="s">
        <v>3546</v>
      </c>
      <c r="N1437" t="s">
        <v>3547</v>
      </c>
      <c r="P1437" t="s">
        <v>33</v>
      </c>
      <c r="Q1437" t="s">
        <v>34</v>
      </c>
      <c r="S1437" t="s">
        <v>33</v>
      </c>
      <c r="T1437" t="s">
        <v>34</v>
      </c>
      <c r="V1437" t="s">
        <v>33</v>
      </c>
      <c r="W1437" t="s">
        <v>34</v>
      </c>
      <c r="Y1437" t="s">
        <v>33</v>
      </c>
      <c r="Z1437" t="s">
        <v>34</v>
      </c>
      <c r="AA1437" t="s">
        <v>3548</v>
      </c>
      <c r="AB1437" t="s">
        <v>36</v>
      </c>
      <c r="AC1437">
        <v>18655</v>
      </c>
      <c r="AD1437" t="s">
        <v>77</v>
      </c>
      <c r="AE1437" t="s">
        <v>3547</v>
      </c>
      <c r="AF1437">
        <v>870021815</v>
      </c>
      <c r="AG1437">
        <v>1298710</v>
      </c>
      <c r="AH1437" t="s">
        <v>3549</v>
      </c>
      <c r="AI1437" t="s">
        <v>34</v>
      </c>
    </row>
    <row r="1438" spans="1:35" x14ac:dyDescent="0.3">
      <c r="A1438" s="1">
        <v>45309.818553240744</v>
      </c>
      <c r="B1438">
        <v>1</v>
      </c>
      <c r="C1438">
        <v>2</v>
      </c>
      <c r="D1438" t="s">
        <v>26</v>
      </c>
      <c r="E1438" t="s">
        <v>3550</v>
      </c>
      <c r="F1438" t="s">
        <v>3551</v>
      </c>
      <c r="G1438" t="s">
        <v>90</v>
      </c>
      <c r="H1438" t="s">
        <v>1588</v>
      </c>
      <c r="I1438">
        <v>0</v>
      </c>
      <c r="K1438" t="s">
        <v>31</v>
      </c>
      <c r="L1438" t="s">
        <v>32</v>
      </c>
      <c r="M1438" t="s">
        <v>3550</v>
      </c>
      <c r="N1438" t="s">
        <v>3551</v>
      </c>
      <c r="P1438" t="s">
        <v>33</v>
      </c>
      <c r="Q1438" t="s">
        <v>34</v>
      </c>
      <c r="S1438" t="s">
        <v>33</v>
      </c>
      <c r="T1438" t="s">
        <v>34</v>
      </c>
      <c r="V1438" t="s">
        <v>33</v>
      </c>
      <c r="W1438" t="s">
        <v>34</v>
      </c>
      <c r="Y1438" t="s">
        <v>33</v>
      </c>
      <c r="Z1438" t="s">
        <v>34</v>
      </c>
      <c r="AA1438" t="s">
        <v>92</v>
      </c>
      <c r="AB1438" t="s">
        <v>36</v>
      </c>
      <c r="AC1438">
        <v>52074649</v>
      </c>
      <c r="AD1438" t="s">
        <v>93</v>
      </c>
      <c r="AE1438" t="s">
        <v>3551</v>
      </c>
      <c r="AF1438">
        <v>9978044714</v>
      </c>
      <c r="AG1438">
        <v>1298711</v>
      </c>
      <c r="AH1438" t="s">
        <v>347</v>
      </c>
      <c r="AI1438" t="s">
        <v>34</v>
      </c>
    </row>
    <row r="1439" spans="1:35" x14ac:dyDescent="0.3">
      <c r="A1439" s="1">
        <v>45309.818807870368</v>
      </c>
      <c r="B1439">
        <v>3</v>
      </c>
      <c r="C1439">
        <v>2</v>
      </c>
      <c r="D1439" t="s">
        <v>26</v>
      </c>
      <c r="E1439" t="s">
        <v>113</v>
      </c>
      <c r="F1439" t="s">
        <v>114</v>
      </c>
      <c r="G1439" t="s">
        <v>41</v>
      </c>
      <c r="H1439">
        <f>---0--2629</f>
        <v>2629</v>
      </c>
      <c r="I1439">
        <v>0</v>
      </c>
      <c r="J1439" t="s">
        <v>42</v>
      </c>
      <c r="K1439" t="s">
        <v>43</v>
      </c>
      <c r="L1439" t="s">
        <v>44</v>
      </c>
      <c r="M1439" t="s">
        <v>113</v>
      </c>
      <c r="N1439" t="s">
        <v>114</v>
      </c>
      <c r="P1439" t="s">
        <v>33</v>
      </c>
      <c r="Q1439" t="s">
        <v>34</v>
      </c>
      <c r="S1439" t="s">
        <v>33</v>
      </c>
      <c r="T1439" t="s">
        <v>34</v>
      </c>
      <c r="V1439" t="s">
        <v>33</v>
      </c>
      <c r="W1439" t="s">
        <v>34</v>
      </c>
      <c r="Y1439" t="s">
        <v>33</v>
      </c>
      <c r="Z1439" t="s">
        <v>34</v>
      </c>
      <c r="AA1439" t="s">
        <v>868</v>
      </c>
      <c r="AB1439" t="s">
        <v>36</v>
      </c>
      <c r="AC1439">
        <v>32609545</v>
      </c>
      <c r="AD1439" t="s">
        <v>62</v>
      </c>
      <c r="AE1439" t="s">
        <v>114</v>
      </c>
      <c r="AF1439">
        <v>85671469</v>
      </c>
      <c r="AG1439">
        <v>1298712</v>
      </c>
      <c r="AH1439" t="s">
        <v>38</v>
      </c>
      <c r="AI1439" t="s">
        <v>34</v>
      </c>
    </row>
    <row r="1440" spans="1:35" x14ac:dyDescent="0.3">
      <c r="A1440" s="1">
        <v>45309.821597222224</v>
      </c>
      <c r="B1440">
        <v>8</v>
      </c>
      <c r="C1440">
        <v>1</v>
      </c>
      <c r="D1440" t="s">
        <v>26</v>
      </c>
      <c r="E1440" t="s">
        <v>729</v>
      </c>
      <c r="F1440" t="s">
        <v>730</v>
      </c>
      <c r="G1440" t="s">
        <v>41</v>
      </c>
      <c r="H1440">
        <f>---0--2629</f>
        <v>2629</v>
      </c>
      <c r="I1440">
        <v>0</v>
      </c>
      <c r="J1440" t="s">
        <v>42</v>
      </c>
      <c r="K1440" t="s">
        <v>43</v>
      </c>
      <c r="L1440" t="s">
        <v>44</v>
      </c>
      <c r="M1440" t="s">
        <v>729</v>
      </c>
      <c r="N1440" t="s">
        <v>730</v>
      </c>
      <c r="P1440" t="s">
        <v>33</v>
      </c>
      <c r="Q1440" t="s">
        <v>34</v>
      </c>
      <c r="S1440" t="s">
        <v>33</v>
      </c>
      <c r="T1440" t="s">
        <v>34</v>
      </c>
      <c r="V1440" t="s">
        <v>33</v>
      </c>
      <c r="W1440" t="s">
        <v>34</v>
      </c>
      <c r="Y1440" t="s">
        <v>33</v>
      </c>
      <c r="Z1440" t="s">
        <v>34</v>
      </c>
      <c r="AA1440" t="s">
        <v>208</v>
      </c>
      <c r="AB1440" t="s">
        <v>36</v>
      </c>
      <c r="AC1440">
        <v>14212700</v>
      </c>
      <c r="AD1440" t="s">
        <v>209</v>
      </c>
      <c r="AE1440" t="s">
        <v>730</v>
      </c>
      <c r="AF1440">
        <v>978632586</v>
      </c>
      <c r="AG1440">
        <v>1298713</v>
      </c>
      <c r="AH1440" t="s">
        <v>38</v>
      </c>
      <c r="AI1440" t="s">
        <v>34</v>
      </c>
    </row>
    <row r="1441" spans="1:35" x14ac:dyDescent="0.3">
      <c r="A1441" s="1">
        <v>45309.821828703702</v>
      </c>
      <c r="B1441">
        <v>6</v>
      </c>
      <c r="C1441">
        <v>1</v>
      </c>
      <c r="D1441" t="s">
        <v>26</v>
      </c>
      <c r="E1441" t="s">
        <v>3552</v>
      </c>
      <c r="F1441" t="s">
        <v>3553</v>
      </c>
      <c r="G1441" t="s">
        <v>50</v>
      </c>
      <c r="H1441" t="s">
        <v>1463</v>
      </c>
      <c r="I1441">
        <v>0</v>
      </c>
      <c r="K1441" t="s">
        <v>31</v>
      </c>
      <c r="L1441" t="s">
        <v>32</v>
      </c>
      <c r="M1441" t="s">
        <v>3552</v>
      </c>
      <c r="N1441" t="s">
        <v>3553</v>
      </c>
      <c r="P1441" t="s">
        <v>33</v>
      </c>
      <c r="Q1441" t="s">
        <v>34</v>
      </c>
      <c r="S1441" t="s">
        <v>33</v>
      </c>
      <c r="T1441" t="s">
        <v>34</v>
      </c>
      <c r="V1441" t="s">
        <v>33</v>
      </c>
      <c r="W1441" t="s">
        <v>34</v>
      </c>
      <c r="Y1441" t="s">
        <v>33</v>
      </c>
      <c r="Z1441" t="s">
        <v>34</v>
      </c>
      <c r="AA1441" t="s">
        <v>35</v>
      </c>
      <c r="AB1441" t="s">
        <v>36</v>
      </c>
      <c r="AC1441">
        <v>32666657</v>
      </c>
      <c r="AD1441" t="s">
        <v>37</v>
      </c>
      <c r="AE1441" t="s">
        <v>3553</v>
      </c>
      <c r="AF1441">
        <v>85671469</v>
      </c>
      <c r="AG1441">
        <v>1298714</v>
      </c>
      <c r="AH1441" t="s">
        <v>343</v>
      </c>
      <c r="AI1441" t="s">
        <v>34</v>
      </c>
    </row>
    <row r="1442" spans="1:35" x14ac:dyDescent="0.3">
      <c r="A1442" s="1">
        <v>45309.821875000001</v>
      </c>
      <c r="B1442">
        <v>5</v>
      </c>
      <c r="C1442">
        <v>1</v>
      </c>
      <c r="D1442" t="s">
        <v>26</v>
      </c>
      <c r="E1442" t="s">
        <v>3325</v>
      </c>
      <c r="F1442" t="s">
        <v>3326</v>
      </c>
      <c r="G1442" t="s">
        <v>50</v>
      </c>
      <c r="H1442" t="s">
        <v>1453</v>
      </c>
      <c r="I1442">
        <v>0</v>
      </c>
      <c r="K1442" t="s">
        <v>31</v>
      </c>
      <c r="L1442" t="s">
        <v>32</v>
      </c>
      <c r="M1442" t="s">
        <v>3325</v>
      </c>
      <c r="N1442" t="s">
        <v>3326</v>
      </c>
      <c r="P1442" t="s">
        <v>33</v>
      </c>
      <c r="Q1442" t="s">
        <v>34</v>
      </c>
      <c r="S1442" t="s">
        <v>33</v>
      </c>
      <c r="T1442" t="s">
        <v>34</v>
      </c>
      <c r="V1442" t="s">
        <v>33</v>
      </c>
      <c r="W1442" t="s">
        <v>34</v>
      </c>
      <c r="Y1442" t="s">
        <v>33</v>
      </c>
      <c r="Z1442" t="s">
        <v>34</v>
      </c>
      <c r="AA1442" t="s">
        <v>35</v>
      </c>
      <c r="AB1442" t="s">
        <v>36</v>
      </c>
      <c r="AC1442">
        <v>32667047</v>
      </c>
      <c r="AD1442" t="s">
        <v>37</v>
      </c>
      <c r="AE1442" t="s">
        <v>3326</v>
      </c>
      <c r="AF1442">
        <v>85671469</v>
      </c>
      <c r="AG1442">
        <v>1298715</v>
      </c>
      <c r="AH1442" t="s">
        <v>38</v>
      </c>
      <c r="AI1442" t="s">
        <v>34</v>
      </c>
    </row>
    <row r="1443" spans="1:35" x14ac:dyDescent="0.3">
      <c r="A1443" s="1">
        <v>45309.822199074071</v>
      </c>
      <c r="B1443">
        <v>4</v>
      </c>
      <c r="C1443">
        <v>2</v>
      </c>
      <c r="D1443" t="s">
        <v>26</v>
      </c>
      <c r="E1443" t="s">
        <v>3554</v>
      </c>
      <c r="F1443" t="s">
        <v>3555</v>
      </c>
      <c r="G1443" t="s">
        <v>41</v>
      </c>
      <c r="H1443">
        <f>---0--1386</f>
        <v>1386</v>
      </c>
      <c r="I1443">
        <v>0</v>
      </c>
      <c r="J1443" t="s">
        <v>42</v>
      </c>
      <c r="K1443" t="s">
        <v>43</v>
      </c>
      <c r="L1443" t="s">
        <v>44</v>
      </c>
      <c r="M1443" t="s">
        <v>3554</v>
      </c>
      <c r="N1443" t="s">
        <v>3555</v>
      </c>
      <c r="P1443" t="s">
        <v>33</v>
      </c>
      <c r="Q1443" t="s">
        <v>34</v>
      </c>
      <c r="S1443" t="s">
        <v>33</v>
      </c>
      <c r="T1443" t="s">
        <v>34</v>
      </c>
      <c r="V1443" t="s">
        <v>33</v>
      </c>
      <c r="W1443" t="s">
        <v>34</v>
      </c>
      <c r="Y1443" t="s">
        <v>33</v>
      </c>
      <c r="Z1443" t="s">
        <v>34</v>
      </c>
      <c r="AA1443" t="s">
        <v>862</v>
      </c>
      <c r="AB1443" t="s">
        <v>36</v>
      </c>
      <c r="AC1443">
        <v>32670181</v>
      </c>
      <c r="AD1443" t="s">
        <v>138</v>
      </c>
      <c r="AE1443" t="s">
        <v>3555</v>
      </c>
      <c r="AF1443">
        <v>85671469</v>
      </c>
      <c r="AG1443">
        <v>1298716</v>
      </c>
      <c r="AH1443" t="s">
        <v>3556</v>
      </c>
      <c r="AI1443" t="s">
        <v>34</v>
      </c>
    </row>
    <row r="1444" spans="1:35" x14ac:dyDescent="0.3">
      <c r="A1444" s="1">
        <v>45309.82471064815</v>
      </c>
      <c r="B1444">
        <v>5</v>
      </c>
      <c r="C1444">
        <v>1</v>
      </c>
      <c r="D1444" t="s">
        <v>26</v>
      </c>
      <c r="E1444" t="s">
        <v>3557</v>
      </c>
      <c r="F1444" t="s">
        <v>3558</v>
      </c>
      <c r="G1444" t="s">
        <v>50</v>
      </c>
      <c r="H1444" t="s">
        <v>1634</v>
      </c>
      <c r="I1444">
        <v>0</v>
      </c>
      <c r="K1444" t="s">
        <v>31</v>
      </c>
      <c r="L1444" t="s">
        <v>32</v>
      </c>
      <c r="M1444" t="s">
        <v>3557</v>
      </c>
      <c r="N1444" t="s">
        <v>3558</v>
      </c>
      <c r="P1444" t="s">
        <v>33</v>
      </c>
      <c r="Q1444" t="s">
        <v>34</v>
      </c>
      <c r="S1444" t="s">
        <v>33</v>
      </c>
      <c r="T1444" t="s">
        <v>34</v>
      </c>
      <c r="V1444" t="s">
        <v>33</v>
      </c>
      <c r="W1444" t="s">
        <v>34</v>
      </c>
      <c r="Y1444" t="s">
        <v>33</v>
      </c>
      <c r="Z1444" t="s">
        <v>34</v>
      </c>
      <c r="AA1444" t="s">
        <v>35</v>
      </c>
      <c r="AB1444" t="s">
        <v>36</v>
      </c>
      <c r="AC1444">
        <v>32721955</v>
      </c>
      <c r="AD1444" t="s">
        <v>37</v>
      </c>
      <c r="AE1444" t="s">
        <v>3558</v>
      </c>
      <c r="AF1444">
        <v>85671469</v>
      </c>
      <c r="AG1444">
        <v>1298717</v>
      </c>
      <c r="AH1444" t="s">
        <v>38</v>
      </c>
      <c r="AI1444" t="s">
        <v>34</v>
      </c>
    </row>
    <row r="1445" spans="1:35" x14ac:dyDescent="0.3">
      <c r="A1445" s="1">
        <v>45309.832557870373</v>
      </c>
      <c r="B1445">
        <v>5</v>
      </c>
      <c r="C1445">
        <v>1</v>
      </c>
      <c r="D1445" t="s">
        <v>26</v>
      </c>
      <c r="E1445" t="s">
        <v>3559</v>
      </c>
      <c r="F1445" t="s">
        <v>3560</v>
      </c>
      <c r="G1445" t="s">
        <v>41</v>
      </c>
      <c r="H1445">
        <f>---0--8057</f>
        <v>8057</v>
      </c>
      <c r="I1445">
        <v>0</v>
      </c>
      <c r="J1445" t="s">
        <v>42</v>
      </c>
      <c r="K1445" t="s">
        <v>43</v>
      </c>
      <c r="L1445" t="s">
        <v>44</v>
      </c>
      <c r="M1445" t="s">
        <v>3559</v>
      </c>
      <c r="N1445" t="s">
        <v>3560</v>
      </c>
      <c r="P1445" t="s">
        <v>33</v>
      </c>
      <c r="Q1445" t="s">
        <v>34</v>
      </c>
      <c r="S1445" t="s">
        <v>33</v>
      </c>
      <c r="T1445" t="s">
        <v>34</v>
      </c>
      <c r="V1445" t="s">
        <v>33</v>
      </c>
      <c r="W1445" t="s">
        <v>34</v>
      </c>
      <c r="Y1445" t="s">
        <v>33</v>
      </c>
      <c r="Z1445" t="s">
        <v>34</v>
      </c>
      <c r="AA1445" t="s">
        <v>1287</v>
      </c>
      <c r="AB1445" t="s">
        <v>36</v>
      </c>
      <c r="AC1445">
        <v>30084519</v>
      </c>
      <c r="AD1445" t="s">
        <v>663</v>
      </c>
      <c r="AE1445" t="s">
        <v>3560</v>
      </c>
      <c r="AF1445">
        <v>76598102</v>
      </c>
      <c r="AG1445">
        <v>1298718</v>
      </c>
      <c r="AH1445" t="s">
        <v>38</v>
      </c>
      <c r="AI1445" t="s">
        <v>34</v>
      </c>
    </row>
    <row r="1446" spans="1:35" x14ac:dyDescent="0.3">
      <c r="A1446" s="1">
        <v>45309.83457175926</v>
      </c>
      <c r="B1446">
        <v>5</v>
      </c>
      <c r="C1446">
        <v>1</v>
      </c>
      <c r="D1446" t="s">
        <v>26</v>
      </c>
      <c r="E1446" t="s">
        <v>3561</v>
      </c>
      <c r="F1446" t="s">
        <v>3562</v>
      </c>
      <c r="G1446" t="s">
        <v>73</v>
      </c>
      <c r="H1446" t="s">
        <v>481</v>
      </c>
      <c r="I1446">
        <v>0</v>
      </c>
      <c r="J1446" t="s">
        <v>482</v>
      </c>
      <c r="K1446" t="s">
        <v>31</v>
      </c>
      <c r="L1446" t="s">
        <v>44</v>
      </c>
      <c r="M1446" t="s">
        <v>3561</v>
      </c>
      <c r="N1446" t="s">
        <v>3562</v>
      </c>
      <c r="P1446" t="s">
        <v>33</v>
      </c>
      <c r="Q1446" t="s">
        <v>34</v>
      </c>
      <c r="S1446" t="s">
        <v>33</v>
      </c>
      <c r="T1446" t="s">
        <v>34</v>
      </c>
      <c r="V1446" t="s">
        <v>33</v>
      </c>
      <c r="W1446" t="s">
        <v>34</v>
      </c>
      <c r="Y1446" t="s">
        <v>33</v>
      </c>
      <c r="Z1446" t="s">
        <v>34</v>
      </c>
      <c r="AA1446" t="s">
        <v>76</v>
      </c>
      <c r="AB1446" t="s">
        <v>36</v>
      </c>
      <c r="AC1446">
        <v>340772</v>
      </c>
      <c r="AD1446" t="s">
        <v>77</v>
      </c>
      <c r="AE1446" t="s">
        <v>3562</v>
      </c>
      <c r="AF1446">
        <v>870021815</v>
      </c>
      <c r="AG1446">
        <v>1298719</v>
      </c>
      <c r="AH1446" t="s">
        <v>38</v>
      </c>
      <c r="AI1446" t="s">
        <v>34</v>
      </c>
    </row>
    <row r="1447" spans="1:35" x14ac:dyDescent="0.3">
      <c r="A1447" s="1">
        <v>45309.837719907409</v>
      </c>
      <c r="B1447">
        <v>5</v>
      </c>
      <c r="C1447">
        <v>1</v>
      </c>
      <c r="D1447" t="s">
        <v>26</v>
      </c>
      <c r="E1447" t="s">
        <v>3563</v>
      </c>
      <c r="F1447" t="s">
        <v>3564</v>
      </c>
      <c r="G1447" t="s">
        <v>142</v>
      </c>
      <c r="H1447" t="s">
        <v>1426</v>
      </c>
      <c r="I1447">
        <v>0</v>
      </c>
      <c r="K1447" t="s">
        <v>31</v>
      </c>
      <c r="L1447" t="s">
        <v>32</v>
      </c>
      <c r="M1447" t="s">
        <v>3563</v>
      </c>
      <c r="N1447" t="s">
        <v>3564</v>
      </c>
      <c r="P1447" t="s">
        <v>33</v>
      </c>
      <c r="Q1447" t="s">
        <v>34</v>
      </c>
      <c r="S1447" t="s">
        <v>33</v>
      </c>
      <c r="T1447" t="s">
        <v>34</v>
      </c>
      <c r="V1447" t="s">
        <v>33</v>
      </c>
      <c r="W1447" t="s">
        <v>34</v>
      </c>
      <c r="Y1447" t="s">
        <v>33</v>
      </c>
      <c r="Z1447" t="s">
        <v>34</v>
      </c>
      <c r="AA1447" t="s">
        <v>35</v>
      </c>
      <c r="AB1447" t="s">
        <v>36</v>
      </c>
      <c r="AC1447">
        <v>32940405</v>
      </c>
      <c r="AD1447" t="s">
        <v>37</v>
      </c>
      <c r="AE1447" t="s">
        <v>3564</v>
      </c>
      <c r="AF1447">
        <v>85671469</v>
      </c>
      <c r="AG1447">
        <v>1298720</v>
      </c>
      <c r="AH1447" t="s">
        <v>38</v>
      </c>
      <c r="AI1447" t="s">
        <v>34</v>
      </c>
    </row>
    <row r="1448" spans="1:35" x14ac:dyDescent="0.3">
      <c r="A1448" s="1">
        <v>45309.837789351855</v>
      </c>
      <c r="B1448">
        <v>8</v>
      </c>
      <c r="C1448">
        <v>1</v>
      </c>
      <c r="D1448" t="s">
        <v>26</v>
      </c>
      <c r="E1448" t="s">
        <v>3565</v>
      </c>
      <c r="F1448" t="s">
        <v>3566</v>
      </c>
      <c r="G1448" t="s">
        <v>41</v>
      </c>
      <c r="H1448">
        <f>---0--3092</f>
        <v>3092</v>
      </c>
      <c r="I1448">
        <v>0</v>
      </c>
      <c r="J1448" t="s">
        <v>42</v>
      </c>
      <c r="K1448" t="s">
        <v>43</v>
      </c>
      <c r="L1448" t="s">
        <v>44</v>
      </c>
      <c r="M1448" t="s">
        <v>3565</v>
      </c>
      <c r="N1448" t="s">
        <v>3566</v>
      </c>
      <c r="P1448" t="s">
        <v>33</v>
      </c>
      <c r="Q1448" t="s">
        <v>34</v>
      </c>
      <c r="S1448" t="s">
        <v>33</v>
      </c>
      <c r="T1448" t="s">
        <v>34</v>
      </c>
      <c r="V1448" t="s">
        <v>33</v>
      </c>
      <c r="W1448" t="s">
        <v>34</v>
      </c>
      <c r="Y1448" t="s">
        <v>33</v>
      </c>
      <c r="Z1448" t="s">
        <v>34</v>
      </c>
      <c r="AA1448" t="s">
        <v>1219</v>
      </c>
      <c r="AB1448" t="s">
        <v>36</v>
      </c>
      <c r="AC1448">
        <v>56985661</v>
      </c>
      <c r="AD1448" t="s">
        <v>82</v>
      </c>
      <c r="AE1448" t="s">
        <v>3566</v>
      </c>
      <c r="AF1448">
        <v>156704864</v>
      </c>
      <c r="AG1448">
        <v>1298721</v>
      </c>
      <c r="AH1448" t="s">
        <v>38</v>
      </c>
      <c r="AI1448" t="s">
        <v>34</v>
      </c>
    </row>
    <row r="1449" spans="1:35" x14ac:dyDescent="0.3">
      <c r="A1449" s="1">
        <v>45309.838136574072</v>
      </c>
      <c r="B1449">
        <v>7</v>
      </c>
      <c r="C1449">
        <v>1</v>
      </c>
      <c r="D1449" t="s">
        <v>26</v>
      </c>
      <c r="E1449" t="s">
        <v>3567</v>
      </c>
      <c r="F1449" t="s">
        <v>3568</v>
      </c>
      <c r="G1449" t="s">
        <v>41</v>
      </c>
      <c r="H1449">
        <f>---0--1463</f>
        <v>1463</v>
      </c>
      <c r="I1449">
        <v>0</v>
      </c>
      <c r="J1449" t="s">
        <v>42</v>
      </c>
      <c r="K1449" t="s">
        <v>43</v>
      </c>
      <c r="L1449" t="s">
        <v>44</v>
      </c>
      <c r="M1449" t="s">
        <v>3567</v>
      </c>
      <c r="N1449" t="s">
        <v>3568</v>
      </c>
      <c r="P1449" t="s">
        <v>33</v>
      </c>
      <c r="Q1449" t="s">
        <v>34</v>
      </c>
      <c r="S1449" t="s">
        <v>33</v>
      </c>
      <c r="T1449" t="s">
        <v>34</v>
      </c>
      <c r="V1449" t="s">
        <v>33</v>
      </c>
      <c r="W1449" t="s">
        <v>34</v>
      </c>
      <c r="Y1449" t="s">
        <v>33</v>
      </c>
      <c r="Z1449" t="s">
        <v>34</v>
      </c>
      <c r="AA1449" t="s">
        <v>3344</v>
      </c>
      <c r="AB1449" t="s">
        <v>36</v>
      </c>
      <c r="AC1449">
        <v>473771</v>
      </c>
      <c r="AD1449" t="s">
        <v>932</v>
      </c>
      <c r="AE1449" t="s">
        <v>3568</v>
      </c>
      <c r="AF1449">
        <v>870021815</v>
      </c>
      <c r="AG1449">
        <v>1298722</v>
      </c>
      <c r="AH1449" t="s">
        <v>38</v>
      </c>
      <c r="AI1449" t="s">
        <v>34</v>
      </c>
    </row>
    <row r="1450" spans="1:35" x14ac:dyDescent="0.3">
      <c r="A1450" s="1">
        <v>45309.849131944444</v>
      </c>
      <c r="B1450">
        <v>5</v>
      </c>
      <c r="C1450">
        <v>1</v>
      </c>
      <c r="D1450" t="s">
        <v>26</v>
      </c>
      <c r="E1450" t="s">
        <v>3569</v>
      </c>
      <c r="F1450" t="s">
        <v>3570</v>
      </c>
      <c r="G1450" t="s">
        <v>73</v>
      </c>
      <c r="H1450" t="s">
        <v>1377</v>
      </c>
      <c r="I1450">
        <v>0</v>
      </c>
      <c r="J1450" t="s">
        <v>1378</v>
      </c>
      <c r="K1450" t="s">
        <v>31</v>
      </c>
      <c r="L1450" t="s">
        <v>44</v>
      </c>
      <c r="M1450" t="s">
        <v>3569</v>
      </c>
      <c r="N1450" t="s">
        <v>3570</v>
      </c>
      <c r="P1450" t="s">
        <v>33</v>
      </c>
      <c r="Q1450" t="s">
        <v>34</v>
      </c>
      <c r="S1450" t="s">
        <v>33</v>
      </c>
      <c r="T1450" t="s">
        <v>34</v>
      </c>
      <c r="V1450" t="s">
        <v>33</v>
      </c>
      <c r="W1450" t="s">
        <v>34</v>
      </c>
      <c r="Y1450" t="s">
        <v>33</v>
      </c>
      <c r="Z1450" t="s">
        <v>34</v>
      </c>
      <c r="AA1450" t="s">
        <v>137</v>
      </c>
      <c r="AB1450" t="s">
        <v>36</v>
      </c>
      <c r="AC1450">
        <v>33121134</v>
      </c>
      <c r="AD1450" t="s">
        <v>138</v>
      </c>
      <c r="AE1450" t="s">
        <v>3570</v>
      </c>
      <c r="AF1450">
        <v>85671469</v>
      </c>
      <c r="AG1450">
        <v>1298723</v>
      </c>
      <c r="AH1450" t="s">
        <v>3571</v>
      </c>
      <c r="AI1450" t="s">
        <v>34</v>
      </c>
    </row>
    <row r="1451" spans="1:35" x14ac:dyDescent="0.3">
      <c r="A1451" s="1">
        <v>45309.850243055553</v>
      </c>
      <c r="B1451">
        <v>6</v>
      </c>
      <c r="C1451">
        <v>1</v>
      </c>
      <c r="D1451" t="s">
        <v>26</v>
      </c>
      <c r="E1451" t="s">
        <v>3572</v>
      </c>
      <c r="F1451" t="s">
        <v>3573</v>
      </c>
      <c r="G1451" t="s">
        <v>50</v>
      </c>
      <c r="H1451" t="s">
        <v>1488</v>
      </c>
      <c r="I1451">
        <v>0</v>
      </c>
      <c r="K1451" t="s">
        <v>31</v>
      </c>
      <c r="L1451" t="s">
        <v>32</v>
      </c>
      <c r="M1451" t="s">
        <v>3572</v>
      </c>
      <c r="N1451" t="s">
        <v>3573</v>
      </c>
      <c r="P1451" t="s">
        <v>33</v>
      </c>
      <c r="Q1451" t="s">
        <v>34</v>
      </c>
      <c r="S1451" t="s">
        <v>33</v>
      </c>
      <c r="T1451" t="s">
        <v>34</v>
      </c>
      <c r="V1451" t="s">
        <v>33</v>
      </c>
      <c r="W1451" t="s">
        <v>34</v>
      </c>
      <c r="Y1451" t="s">
        <v>33</v>
      </c>
      <c r="Z1451" t="s">
        <v>34</v>
      </c>
      <c r="AA1451" t="s">
        <v>35</v>
      </c>
      <c r="AB1451" t="s">
        <v>36</v>
      </c>
      <c r="AC1451">
        <v>33136989</v>
      </c>
      <c r="AD1451" t="s">
        <v>37</v>
      </c>
      <c r="AE1451" t="s">
        <v>3573</v>
      </c>
      <c r="AF1451">
        <v>85671469</v>
      </c>
      <c r="AG1451">
        <v>1298724</v>
      </c>
      <c r="AH1451" t="s">
        <v>38</v>
      </c>
      <c r="AI1451" t="s">
        <v>34</v>
      </c>
    </row>
    <row r="1452" spans="1:35" x14ac:dyDescent="0.3">
      <c r="A1452" s="1">
        <v>45309.855370370373</v>
      </c>
      <c r="B1452">
        <v>7</v>
      </c>
      <c r="C1452">
        <v>1</v>
      </c>
      <c r="D1452" t="s">
        <v>26</v>
      </c>
      <c r="E1452" t="s">
        <v>3574</v>
      </c>
      <c r="F1452" t="s">
        <v>3575</v>
      </c>
      <c r="G1452" t="s">
        <v>41</v>
      </c>
      <c r="H1452">
        <f>---0--6422</f>
        <v>6422</v>
      </c>
      <c r="I1452">
        <v>0</v>
      </c>
      <c r="J1452" t="s">
        <v>42</v>
      </c>
      <c r="K1452" t="s">
        <v>43</v>
      </c>
      <c r="L1452" t="s">
        <v>44</v>
      </c>
      <c r="M1452" t="s">
        <v>3574</v>
      </c>
      <c r="N1452" t="s">
        <v>3575</v>
      </c>
      <c r="P1452" t="s">
        <v>33</v>
      </c>
      <c r="Q1452" t="s">
        <v>34</v>
      </c>
      <c r="S1452" t="s">
        <v>33</v>
      </c>
      <c r="T1452" t="s">
        <v>34</v>
      </c>
      <c r="V1452" t="s">
        <v>33</v>
      </c>
      <c r="W1452" t="s">
        <v>34</v>
      </c>
      <c r="Y1452" t="s">
        <v>33</v>
      </c>
      <c r="Z1452" t="s">
        <v>34</v>
      </c>
      <c r="AA1452" t="s">
        <v>845</v>
      </c>
      <c r="AB1452" t="s">
        <v>36</v>
      </c>
      <c r="AC1452">
        <v>74966428</v>
      </c>
      <c r="AD1452" t="s">
        <v>46</v>
      </c>
      <c r="AE1452" t="s">
        <v>3575</v>
      </c>
      <c r="AF1452">
        <v>795990586</v>
      </c>
      <c r="AG1452">
        <v>1298725</v>
      </c>
      <c r="AH1452" t="s">
        <v>38</v>
      </c>
      <c r="AI1452" t="s">
        <v>34</v>
      </c>
    </row>
    <row r="1453" spans="1:35" x14ac:dyDescent="0.3">
      <c r="A1453" s="1">
        <v>45309.856192129628</v>
      </c>
      <c r="B1453">
        <v>5</v>
      </c>
      <c r="C1453">
        <v>1</v>
      </c>
      <c r="D1453" t="s">
        <v>26</v>
      </c>
      <c r="E1453" t="s">
        <v>3576</v>
      </c>
      <c r="F1453" t="s">
        <v>3577</v>
      </c>
      <c r="G1453" t="s">
        <v>131</v>
      </c>
      <c r="H1453" t="s">
        <v>1437</v>
      </c>
      <c r="I1453">
        <v>0</v>
      </c>
      <c r="K1453" t="s">
        <v>31</v>
      </c>
      <c r="L1453" t="s">
        <v>32</v>
      </c>
      <c r="M1453" t="s">
        <v>3576</v>
      </c>
      <c r="N1453" t="s">
        <v>3577</v>
      </c>
      <c r="P1453" t="s">
        <v>33</v>
      </c>
      <c r="Q1453" t="s">
        <v>34</v>
      </c>
      <c r="S1453" t="s">
        <v>33</v>
      </c>
      <c r="T1453" t="s">
        <v>34</v>
      </c>
      <c r="V1453" t="s">
        <v>33</v>
      </c>
      <c r="W1453" t="s">
        <v>34</v>
      </c>
      <c r="Y1453" t="s">
        <v>33</v>
      </c>
      <c r="Z1453" t="s">
        <v>34</v>
      </c>
      <c r="AA1453" t="s">
        <v>35</v>
      </c>
      <c r="AB1453" t="s">
        <v>36</v>
      </c>
      <c r="AC1453">
        <v>33224882</v>
      </c>
      <c r="AD1453" t="s">
        <v>37</v>
      </c>
      <c r="AE1453" t="s">
        <v>3577</v>
      </c>
      <c r="AF1453">
        <v>85671469</v>
      </c>
      <c r="AG1453">
        <v>1298726</v>
      </c>
      <c r="AH1453" t="s">
        <v>343</v>
      </c>
      <c r="AI1453" t="s">
        <v>34</v>
      </c>
    </row>
    <row r="1454" spans="1:35" x14ac:dyDescent="0.3">
      <c r="A1454" s="1">
        <v>45309.856354166666</v>
      </c>
      <c r="B1454">
        <v>8</v>
      </c>
      <c r="C1454">
        <v>1</v>
      </c>
      <c r="D1454" t="s">
        <v>26</v>
      </c>
      <c r="E1454" t="s">
        <v>3578</v>
      </c>
      <c r="F1454" t="s">
        <v>3579</v>
      </c>
      <c r="G1454" t="s">
        <v>41</v>
      </c>
      <c r="H1454">
        <f>---0--5688</f>
        <v>5688</v>
      </c>
      <c r="I1454">
        <v>0</v>
      </c>
      <c r="J1454" t="s">
        <v>42</v>
      </c>
      <c r="K1454" t="s">
        <v>43</v>
      </c>
      <c r="L1454" t="s">
        <v>44</v>
      </c>
      <c r="M1454" t="s">
        <v>3578</v>
      </c>
      <c r="N1454" t="s">
        <v>3579</v>
      </c>
      <c r="P1454" t="s">
        <v>33</v>
      </c>
      <c r="Q1454" t="s">
        <v>34</v>
      </c>
      <c r="S1454" t="s">
        <v>33</v>
      </c>
      <c r="T1454" t="s">
        <v>34</v>
      </c>
      <c r="V1454" t="s">
        <v>33</v>
      </c>
      <c r="W1454" t="s">
        <v>34</v>
      </c>
      <c r="Y1454" t="s">
        <v>33</v>
      </c>
      <c r="Z1454" t="s">
        <v>34</v>
      </c>
      <c r="AA1454" t="s">
        <v>3580</v>
      </c>
      <c r="AB1454" t="s">
        <v>36</v>
      </c>
      <c r="AC1454">
        <v>74981534</v>
      </c>
      <c r="AD1454" t="s">
        <v>108</v>
      </c>
      <c r="AE1454" t="s">
        <v>3579</v>
      </c>
      <c r="AF1454">
        <v>795990586</v>
      </c>
      <c r="AG1454">
        <v>1298727</v>
      </c>
      <c r="AH1454" t="s">
        <v>38</v>
      </c>
      <c r="AI1454" t="s">
        <v>34</v>
      </c>
    </row>
    <row r="1455" spans="1:35" x14ac:dyDescent="0.3">
      <c r="A1455" s="1">
        <v>45309.857106481482</v>
      </c>
      <c r="B1455">
        <v>4</v>
      </c>
      <c r="C1455">
        <v>2</v>
      </c>
      <c r="D1455" t="s">
        <v>26</v>
      </c>
      <c r="E1455" t="s">
        <v>3581</v>
      </c>
      <c r="F1455" t="s">
        <v>3582</v>
      </c>
      <c r="G1455" t="s">
        <v>73</v>
      </c>
      <c r="H1455" t="s">
        <v>1529</v>
      </c>
      <c r="I1455">
        <v>0</v>
      </c>
      <c r="K1455" t="s">
        <v>31</v>
      </c>
      <c r="L1455" t="s">
        <v>44</v>
      </c>
      <c r="M1455" t="s">
        <v>3581</v>
      </c>
      <c r="N1455" t="s">
        <v>3582</v>
      </c>
      <c r="P1455" t="s">
        <v>33</v>
      </c>
      <c r="Q1455" t="s">
        <v>34</v>
      </c>
      <c r="S1455" t="s">
        <v>33</v>
      </c>
      <c r="T1455" t="s">
        <v>34</v>
      </c>
      <c r="V1455" t="s">
        <v>33</v>
      </c>
      <c r="W1455" t="s">
        <v>34</v>
      </c>
      <c r="Y1455" t="s">
        <v>33</v>
      </c>
      <c r="Z1455" t="s">
        <v>34</v>
      </c>
      <c r="AA1455" t="s">
        <v>76</v>
      </c>
      <c r="AB1455" t="s">
        <v>36</v>
      </c>
      <c r="AC1455">
        <v>536689</v>
      </c>
      <c r="AD1455" t="s">
        <v>77</v>
      </c>
      <c r="AE1455" t="s">
        <v>3582</v>
      </c>
      <c r="AF1455">
        <v>870021815</v>
      </c>
      <c r="AG1455">
        <v>1298728</v>
      </c>
      <c r="AH1455" t="s">
        <v>150</v>
      </c>
      <c r="AI1455" t="s">
        <v>34</v>
      </c>
    </row>
    <row r="1456" spans="1:35" x14ac:dyDescent="0.3">
      <c r="A1456" s="1">
        <v>45309.862013888887</v>
      </c>
      <c r="B1456">
        <v>5</v>
      </c>
      <c r="C1456">
        <v>1</v>
      </c>
      <c r="D1456" t="s">
        <v>26</v>
      </c>
      <c r="E1456" t="s">
        <v>3583</v>
      </c>
      <c r="F1456" t="s">
        <v>3584</v>
      </c>
      <c r="G1456" t="s">
        <v>41</v>
      </c>
      <c r="H1456">
        <f>---0--7189</f>
        <v>7189</v>
      </c>
      <c r="I1456">
        <v>0</v>
      </c>
      <c r="J1456" t="s">
        <v>42</v>
      </c>
      <c r="K1456" t="s">
        <v>43</v>
      </c>
      <c r="L1456" t="s">
        <v>44</v>
      </c>
      <c r="M1456" t="s">
        <v>3583</v>
      </c>
      <c r="N1456" t="s">
        <v>3584</v>
      </c>
      <c r="P1456" t="s">
        <v>33</v>
      </c>
      <c r="Q1456" t="s">
        <v>34</v>
      </c>
      <c r="S1456" t="s">
        <v>33</v>
      </c>
      <c r="T1456" t="s">
        <v>34</v>
      </c>
      <c r="V1456" t="s">
        <v>33</v>
      </c>
      <c r="W1456" t="s">
        <v>34</v>
      </c>
      <c r="Y1456" t="s">
        <v>33</v>
      </c>
      <c r="Z1456" t="s">
        <v>34</v>
      </c>
      <c r="AA1456" t="s">
        <v>757</v>
      </c>
      <c r="AB1456" t="s">
        <v>36</v>
      </c>
      <c r="AC1456">
        <v>30017550</v>
      </c>
      <c r="AD1456" t="s">
        <v>758</v>
      </c>
      <c r="AE1456" t="s">
        <v>3584</v>
      </c>
      <c r="AF1456">
        <v>76598102</v>
      </c>
      <c r="AG1456">
        <v>1298729</v>
      </c>
      <c r="AH1456" t="s">
        <v>38</v>
      </c>
      <c r="AI1456" t="s">
        <v>34</v>
      </c>
    </row>
    <row r="1457" spans="1:35" x14ac:dyDescent="0.3">
      <c r="A1457" s="1">
        <v>45309.863009259258</v>
      </c>
      <c r="B1457">
        <v>6</v>
      </c>
      <c r="C1457">
        <v>1</v>
      </c>
      <c r="D1457" t="s">
        <v>26</v>
      </c>
      <c r="E1457" t="s">
        <v>3585</v>
      </c>
      <c r="F1457" t="s">
        <v>3586</v>
      </c>
      <c r="G1457" t="s">
        <v>50</v>
      </c>
      <c r="H1457" t="s">
        <v>1559</v>
      </c>
      <c r="I1457">
        <v>0</v>
      </c>
      <c r="K1457" t="s">
        <v>31</v>
      </c>
      <c r="L1457" t="s">
        <v>32</v>
      </c>
      <c r="M1457" t="s">
        <v>3585</v>
      </c>
      <c r="N1457" t="s">
        <v>3586</v>
      </c>
      <c r="P1457" t="s">
        <v>33</v>
      </c>
      <c r="Q1457" t="s">
        <v>34</v>
      </c>
      <c r="S1457" t="s">
        <v>33</v>
      </c>
      <c r="T1457" t="s">
        <v>34</v>
      </c>
      <c r="V1457" t="s">
        <v>33</v>
      </c>
      <c r="W1457" t="s">
        <v>34</v>
      </c>
      <c r="Y1457" t="s">
        <v>33</v>
      </c>
      <c r="Z1457" t="s">
        <v>34</v>
      </c>
      <c r="AA1457" t="s">
        <v>35</v>
      </c>
      <c r="AB1457" t="s">
        <v>36</v>
      </c>
      <c r="AC1457">
        <v>33335773</v>
      </c>
      <c r="AD1457" t="s">
        <v>37</v>
      </c>
      <c r="AE1457" t="s">
        <v>3586</v>
      </c>
      <c r="AF1457">
        <v>85671469</v>
      </c>
      <c r="AG1457">
        <v>1298730</v>
      </c>
      <c r="AH1457" t="s">
        <v>624</v>
      </c>
      <c r="AI1457" t="s">
        <v>34</v>
      </c>
    </row>
    <row r="1458" spans="1:35" x14ac:dyDescent="0.3">
      <c r="A1458" s="1">
        <v>45309.86346064815</v>
      </c>
      <c r="B1458">
        <v>8</v>
      </c>
      <c r="C1458">
        <v>1</v>
      </c>
      <c r="D1458" t="s">
        <v>26</v>
      </c>
      <c r="E1458" t="s">
        <v>3587</v>
      </c>
      <c r="F1458" t="s">
        <v>3588</v>
      </c>
      <c r="G1458" t="s">
        <v>41</v>
      </c>
      <c r="H1458">
        <f>---0--7822</f>
        <v>7822</v>
      </c>
      <c r="I1458">
        <v>0</v>
      </c>
      <c r="J1458" t="s">
        <v>42</v>
      </c>
      <c r="K1458" t="s">
        <v>43</v>
      </c>
      <c r="L1458" t="s">
        <v>44</v>
      </c>
      <c r="M1458" t="s">
        <v>3587</v>
      </c>
      <c r="N1458" t="s">
        <v>3588</v>
      </c>
      <c r="P1458" t="s">
        <v>33</v>
      </c>
      <c r="Q1458" t="s">
        <v>34</v>
      </c>
      <c r="S1458" t="s">
        <v>33</v>
      </c>
      <c r="T1458" t="s">
        <v>34</v>
      </c>
      <c r="V1458" t="s">
        <v>33</v>
      </c>
      <c r="W1458" t="s">
        <v>34</v>
      </c>
      <c r="Y1458" t="s">
        <v>33</v>
      </c>
      <c r="Z1458" t="s">
        <v>34</v>
      </c>
      <c r="AA1458" t="s">
        <v>107</v>
      </c>
      <c r="AB1458" t="s">
        <v>36</v>
      </c>
      <c r="AC1458">
        <v>75045958</v>
      </c>
      <c r="AD1458" t="s">
        <v>108</v>
      </c>
      <c r="AE1458" t="s">
        <v>3588</v>
      </c>
      <c r="AF1458">
        <v>795990586</v>
      </c>
      <c r="AG1458">
        <v>1298731</v>
      </c>
      <c r="AH1458" t="s">
        <v>506</v>
      </c>
      <c r="AI1458" t="s">
        <v>34</v>
      </c>
    </row>
    <row r="1459" spans="1:35" x14ac:dyDescent="0.3">
      <c r="A1459" s="1">
        <v>45309.864016203705</v>
      </c>
      <c r="B1459">
        <v>1</v>
      </c>
      <c r="C1459">
        <v>2</v>
      </c>
      <c r="D1459" t="s">
        <v>26</v>
      </c>
      <c r="E1459" t="s">
        <v>3589</v>
      </c>
      <c r="F1459" t="s">
        <v>3590</v>
      </c>
      <c r="G1459" t="s">
        <v>41</v>
      </c>
      <c r="H1459">
        <f>---0--3846</f>
        <v>3846</v>
      </c>
      <c r="I1459">
        <v>0</v>
      </c>
      <c r="J1459" t="s">
        <v>42</v>
      </c>
      <c r="K1459" t="s">
        <v>43</v>
      </c>
      <c r="L1459" t="s">
        <v>44</v>
      </c>
      <c r="M1459" t="s">
        <v>3589</v>
      </c>
      <c r="N1459" t="s">
        <v>3590</v>
      </c>
      <c r="P1459" t="s">
        <v>33</v>
      </c>
      <c r="Q1459" t="s">
        <v>34</v>
      </c>
      <c r="S1459" t="s">
        <v>33</v>
      </c>
      <c r="T1459" t="s">
        <v>34</v>
      </c>
      <c r="V1459" t="s">
        <v>33</v>
      </c>
      <c r="W1459" t="s">
        <v>34</v>
      </c>
      <c r="Y1459" t="s">
        <v>33</v>
      </c>
      <c r="Z1459" t="s">
        <v>34</v>
      </c>
      <c r="AA1459" t="s">
        <v>1116</v>
      </c>
      <c r="AB1459" t="s">
        <v>36</v>
      </c>
      <c r="AC1459">
        <v>25268101</v>
      </c>
      <c r="AD1459" t="s">
        <v>1021</v>
      </c>
      <c r="AE1459" t="s">
        <v>3590</v>
      </c>
      <c r="AF1459">
        <v>978632586</v>
      </c>
      <c r="AG1459">
        <v>1298732</v>
      </c>
      <c r="AH1459" t="s">
        <v>2228</v>
      </c>
      <c r="AI1459" t="s">
        <v>34</v>
      </c>
    </row>
    <row r="1460" spans="1:35" x14ac:dyDescent="0.3">
      <c r="A1460" s="1">
        <v>45309.867071759261</v>
      </c>
      <c r="B1460">
        <v>4</v>
      </c>
      <c r="C1460">
        <v>2</v>
      </c>
      <c r="D1460" t="s">
        <v>26</v>
      </c>
      <c r="E1460" t="s">
        <v>668</v>
      </c>
      <c r="F1460" t="s">
        <v>669</v>
      </c>
      <c r="G1460" t="s">
        <v>41</v>
      </c>
      <c r="H1460">
        <f>---0--5200</f>
        <v>5200</v>
      </c>
      <c r="I1460">
        <v>0</v>
      </c>
      <c r="J1460" t="s">
        <v>42</v>
      </c>
      <c r="K1460" t="s">
        <v>43</v>
      </c>
      <c r="L1460" t="s">
        <v>44</v>
      </c>
      <c r="M1460" t="s">
        <v>668</v>
      </c>
      <c r="N1460" t="s">
        <v>669</v>
      </c>
      <c r="P1460" t="s">
        <v>33</v>
      </c>
      <c r="Q1460" t="s">
        <v>34</v>
      </c>
      <c r="S1460" t="s">
        <v>33</v>
      </c>
      <c r="T1460" t="s">
        <v>34</v>
      </c>
      <c r="V1460" t="s">
        <v>33</v>
      </c>
      <c r="W1460" t="s">
        <v>34</v>
      </c>
      <c r="Y1460" t="s">
        <v>33</v>
      </c>
      <c r="Z1460" t="s">
        <v>34</v>
      </c>
      <c r="AA1460" t="s">
        <v>868</v>
      </c>
      <c r="AB1460" t="s">
        <v>36</v>
      </c>
      <c r="AC1460">
        <v>33395808</v>
      </c>
      <c r="AD1460" t="s">
        <v>62</v>
      </c>
      <c r="AE1460" t="s">
        <v>669</v>
      </c>
      <c r="AF1460">
        <v>85671469</v>
      </c>
      <c r="AG1460">
        <v>1298733</v>
      </c>
      <c r="AH1460" t="s">
        <v>38</v>
      </c>
      <c r="AI1460" t="s">
        <v>34</v>
      </c>
    </row>
    <row r="1461" spans="1:35" x14ac:dyDescent="0.3">
      <c r="A1461" s="1">
        <v>45309.868923611109</v>
      </c>
      <c r="B1461">
        <v>6</v>
      </c>
      <c r="C1461">
        <v>1</v>
      </c>
      <c r="D1461" t="s">
        <v>26</v>
      </c>
      <c r="E1461" t="s">
        <v>3591</v>
      </c>
      <c r="F1461" t="s">
        <v>3592</v>
      </c>
      <c r="G1461" t="s">
        <v>41</v>
      </c>
      <c r="H1461">
        <f>---0--3026</f>
        <v>3026</v>
      </c>
      <c r="I1461">
        <v>0</v>
      </c>
      <c r="J1461" t="s">
        <v>42</v>
      </c>
      <c r="K1461" t="s">
        <v>43</v>
      </c>
      <c r="L1461" t="s">
        <v>44</v>
      </c>
      <c r="M1461" t="s">
        <v>3591</v>
      </c>
      <c r="N1461" t="s">
        <v>3592</v>
      </c>
      <c r="P1461" t="s">
        <v>33</v>
      </c>
      <c r="Q1461" t="s">
        <v>34</v>
      </c>
      <c r="S1461" t="s">
        <v>33</v>
      </c>
      <c r="T1461" t="s">
        <v>34</v>
      </c>
      <c r="V1461" t="s">
        <v>33</v>
      </c>
      <c r="W1461" t="s">
        <v>34</v>
      </c>
      <c r="Y1461" t="s">
        <v>33</v>
      </c>
      <c r="Z1461" t="s">
        <v>34</v>
      </c>
      <c r="AA1461" t="s">
        <v>666</v>
      </c>
      <c r="AB1461" t="s">
        <v>36</v>
      </c>
      <c r="AC1461">
        <v>33420987</v>
      </c>
      <c r="AD1461" t="s">
        <v>138</v>
      </c>
      <c r="AE1461" t="s">
        <v>3592</v>
      </c>
      <c r="AF1461">
        <v>85671469</v>
      </c>
      <c r="AG1461">
        <v>1298734</v>
      </c>
      <c r="AH1461" t="s">
        <v>550</v>
      </c>
      <c r="AI1461" t="s">
        <v>34</v>
      </c>
    </row>
    <row r="1462" spans="1:35" x14ac:dyDescent="0.3">
      <c r="A1462" s="1">
        <v>45309.872291666667</v>
      </c>
      <c r="B1462">
        <v>6</v>
      </c>
      <c r="C1462">
        <v>1</v>
      </c>
      <c r="D1462" t="s">
        <v>26</v>
      </c>
      <c r="E1462" t="s">
        <v>3593</v>
      </c>
      <c r="F1462" t="s">
        <v>3594</v>
      </c>
      <c r="G1462" t="s">
        <v>41</v>
      </c>
      <c r="H1462">
        <f>---0--6631</f>
        <v>6631</v>
      </c>
      <c r="I1462">
        <v>0</v>
      </c>
      <c r="J1462" t="s">
        <v>42</v>
      </c>
      <c r="K1462" t="s">
        <v>43</v>
      </c>
      <c r="L1462" t="s">
        <v>44</v>
      </c>
      <c r="M1462" t="s">
        <v>3593</v>
      </c>
      <c r="N1462" t="s">
        <v>3594</v>
      </c>
      <c r="P1462" t="s">
        <v>33</v>
      </c>
      <c r="Q1462" t="s">
        <v>34</v>
      </c>
      <c r="S1462" t="s">
        <v>33</v>
      </c>
      <c r="T1462" t="s">
        <v>34</v>
      </c>
      <c r="V1462" t="s">
        <v>33</v>
      </c>
      <c r="W1462" t="s">
        <v>34</v>
      </c>
      <c r="Y1462" t="s">
        <v>33</v>
      </c>
      <c r="Z1462" t="s">
        <v>34</v>
      </c>
      <c r="AA1462" t="s">
        <v>3595</v>
      </c>
      <c r="AB1462" t="s">
        <v>36</v>
      </c>
      <c r="AC1462">
        <v>75126213</v>
      </c>
      <c r="AD1462" t="s">
        <v>3596</v>
      </c>
      <c r="AE1462" t="s">
        <v>3594</v>
      </c>
      <c r="AF1462">
        <v>795990586</v>
      </c>
      <c r="AG1462">
        <v>1298735</v>
      </c>
      <c r="AH1462" t="s">
        <v>87</v>
      </c>
      <c r="AI1462" t="s">
        <v>34</v>
      </c>
    </row>
    <row r="1463" spans="1:35" x14ac:dyDescent="0.3">
      <c r="A1463" s="1">
        <v>45309.878645833334</v>
      </c>
      <c r="B1463">
        <v>6</v>
      </c>
      <c r="C1463">
        <v>1</v>
      </c>
      <c r="D1463" t="s">
        <v>26</v>
      </c>
      <c r="E1463" t="s">
        <v>3597</v>
      </c>
      <c r="F1463" t="s">
        <v>3598</v>
      </c>
      <c r="G1463" t="s">
        <v>41</v>
      </c>
      <c r="H1463">
        <f>---0--5560</f>
        <v>5560</v>
      </c>
      <c r="I1463">
        <v>0</v>
      </c>
      <c r="J1463" t="s">
        <v>42</v>
      </c>
      <c r="K1463" t="s">
        <v>43</v>
      </c>
      <c r="L1463" t="s">
        <v>44</v>
      </c>
      <c r="M1463" t="s">
        <v>3597</v>
      </c>
      <c r="N1463" t="s">
        <v>3598</v>
      </c>
      <c r="P1463" t="s">
        <v>33</v>
      </c>
      <c r="Q1463" t="s">
        <v>34</v>
      </c>
      <c r="S1463" t="s">
        <v>33</v>
      </c>
      <c r="T1463" t="s">
        <v>34</v>
      </c>
      <c r="V1463" t="s">
        <v>33</v>
      </c>
      <c r="W1463" t="s">
        <v>34</v>
      </c>
      <c r="Y1463" t="s">
        <v>33</v>
      </c>
      <c r="Z1463" t="s">
        <v>34</v>
      </c>
      <c r="AA1463" t="s">
        <v>3599</v>
      </c>
      <c r="AB1463" t="s">
        <v>36</v>
      </c>
      <c r="AC1463">
        <v>55750061</v>
      </c>
      <c r="AD1463" t="s">
        <v>3600</v>
      </c>
      <c r="AE1463" t="s">
        <v>3598</v>
      </c>
      <c r="AF1463">
        <v>9978044714</v>
      </c>
      <c r="AG1463">
        <v>1298736</v>
      </c>
      <c r="AH1463" t="s">
        <v>104</v>
      </c>
      <c r="AI1463" t="s">
        <v>34</v>
      </c>
    </row>
    <row r="1464" spans="1:35" x14ac:dyDescent="0.3">
      <c r="A1464" s="1">
        <v>45309.879062499997</v>
      </c>
      <c r="B1464">
        <v>8</v>
      </c>
      <c r="C1464">
        <v>1</v>
      </c>
      <c r="D1464" t="s">
        <v>26</v>
      </c>
      <c r="E1464" t="s">
        <v>3601</v>
      </c>
      <c r="F1464" t="s">
        <v>3602</v>
      </c>
      <c r="G1464" t="s">
        <v>131</v>
      </c>
      <c r="H1464" t="s">
        <v>1063</v>
      </c>
      <c r="I1464">
        <v>0</v>
      </c>
      <c r="K1464" t="s">
        <v>31</v>
      </c>
      <c r="L1464" t="s">
        <v>32</v>
      </c>
      <c r="M1464" t="s">
        <v>3601</v>
      </c>
      <c r="N1464" t="s">
        <v>3602</v>
      </c>
      <c r="P1464" t="s">
        <v>33</v>
      </c>
      <c r="Q1464" t="s">
        <v>34</v>
      </c>
      <c r="S1464" t="s">
        <v>33</v>
      </c>
      <c r="T1464" t="s">
        <v>34</v>
      </c>
      <c r="V1464" t="s">
        <v>33</v>
      </c>
      <c r="W1464" t="s">
        <v>34</v>
      </c>
      <c r="Y1464" t="s">
        <v>33</v>
      </c>
      <c r="Z1464" t="s">
        <v>34</v>
      </c>
      <c r="AA1464" t="s">
        <v>35</v>
      </c>
      <c r="AB1464" t="s">
        <v>36</v>
      </c>
      <c r="AC1464">
        <v>33565348</v>
      </c>
      <c r="AD1464" t="s">
        <v>37</v>
      </c>
      <c r="AE1464" t="s">
        <v>3602</v>
      </c>
      <c r="AF1464">
        <v>85671469</v>
      </c>
      <c r="AG1464">
        <v>1298737</v>
      </c>
      <c r="AH1464" t="s">
        <v>150</v>
      </c>
      <c r="AI1464" t="s">
        <v>34</v>
      </c>
    </row>
    <row r="1465" spans="1:35" x14ac:dyDescent="0.3">
      <c r="A1465" s="1">
        <v>45309.879652777781</v>
      </c>
      <c r="B1465">
        <v>5</v>
      </c>
      <c r="C1465">
        <v>1</v>
      </c>
      <c r="D1465" t="s">
        <v>26</v>
      </c>
      <c r="E1465" t="s">
        <v>3603</v>
      </c>
      <c r="F1465" t="s">
        <v>3604</v>
      </c>
      <c r="G1465" t="s">
        <v>41</v>
      </c>
      <c r="H1465">
        <f>---0--2620</f>
        <v>2620</v>
      </c>
      <c r="I1465">
        <v>0</v>
      </c>
      <c r="J1465" t="s">
        <v>42</v>
      </c>
      <c r="K1465" t="s">
        <v>43</v>
      </c>
      <c r="L1465" t="s">
        <v>44</v>
      </c>
      <c r="M1465" t="s">
        <v>3603</v>
      </c>
      <c r="N1465" t="s">
        <v>3604</v>
      </c>
      <c r="P1465" t="s">
        <v>33</v>
      </c>
      <c r="Q1465" t="s">
        <v>34</v>
      </c>
      <c r="S1465" t="s">
        <v>33</v>
      </c>
      <c r="T1465" t="s">
        <v>34</v>
      </c>
      <c r="V1465" t="s">
        <v>33</v>
      </c>
      <c r="W1465" t="s">
        <v>34</v>
      </c>
      <c r="Y1465" t="s">
        <v>33</v>
      </c>
      <c r="Z1465" t="s">
        <v>34</v>
      </c>
      <c r="AA1465" t="s">
        <v>1085</v>
      </c>
      <c r="AB1465" t="s">
        <v>36</v>
      </c>
      <c r="AC1465">
        <v>75187549</v>
      </c>
      <c r="AD1465" t="s">
        <v>58</v>
      </c>
      <c r="AE1465" t="s">
        <v>3604</v>
      </c>
      <c r="AF1465">
        <v>795990586</v>
      </c>
      <c r="AG1465">
        <v>1298738</v>
      </c>
      <c r="AH1465" t="s">
        <v>38</v>
      </c>
      <c r="AI1465" t="s">
        <v>34</v>
      </c>
    </row>
    <row r="1466" spans="1:35" x14ac:dyDescent="0.3">
      <c r="A1466" s="1">
        <v>45309.885243055556</v>
      </c>
      <c r="B1466">
        <v>5</v>
      </c>
      <c r="C1466">
        <v>1</v>
      </c>
      <c r="D1466" t="s">
        <v>26</v>
      </c>
      <c r="E1466" t="s">
        <v>3605</v>
      </c>
      <c r="F1466" t="s">
        <v>3606</v>
      </c>
      <c r="G1466" t="s">
        <v>41</v>
      </c>
      <c r="H1466">
        <f>---0--2633</f>
        <v>2633</v>
      </c>
      <c r="I1466">
        <v>0</v>
      </c>
      <c r="J1466" t="s">
        <v>42</v>
      </c>
      <c r="K1466" t="s">
        <v>43</v>
      </c>
      <c r="L1466" t="s">
        <v>1547</v>
      </c>
      <c r="M1466" t="s">
        <v>1548</v>
      </c>
      <c r="N1466" t="s">
        <v>1549</v>
      </c>
      <c r="O1466" t="s">
        <v>44</v>
      </c>
      <c r="P1466" t="s">
        <v>3607</v>
      </c>
      <c r="Q1466" t="s">
        <v>3608</v>
      </c>
      <c r="S1466" t="s">
        <v>33</v>
      </c>
      <c r="T1466" t="s">
        <v>34</v>
      </c>
      <c r="V1466" t="s">
        <v>33</v>
      </c>
      <c r="W1466" t="s">
        <v>34</v>
      </c>
      <c r="Y1466" t="s">
        <v>33</v>
      </c>
      <c r="Z1466" t="s">
        <v>34</v>
      </c>
      <c r="AA1466" t="s">
        <v>3507</v>
      </c>
      <c r="AB1466" t="s">
        <v>36</v>
      </c>
      <c r="AC1466">
        <v>75240251</v>
      </c>
      <c r="AD1466" t="s">
        <v>108</v>
      </c>
      <c r="AE1466" t="s">
        <v>3608</v>
      </c>
      <c r="AF1466">
        <v>795990586</v>
      </c>
      <c r="AG1466">
        <v>1298739</v>
      </c>
      <c r="AH1466" t="s">
        <v>199</v>
      </c>
      <c r="AI1466" t="s">
        <v>34</v>
      </c>
    </row>
    <row r="1467" spans="1:35" x14ac:dyDescent="0.3">
      <c r="A1467" s="1">
        <v>45309.890347222223</v>
      </c>
      <c r="B1467">
        <v>8</v>
      </c>
      <c r="C1467">
        <v>1</v>
      </c>
      <c r="D1467" t="s">
        <v>26</v>
      </c>
      <c r="E1467" t="s">
        <v>764</v>
      </c>
      <c r="F1467" t="s">
        <v>765</v>
      </c>
      <c r="G1467" t="s">
        <v>41</v>
      </c>
      <c r="H1467">
        <f>---0--1289</f>
        <v>1289</v>
      </c>
      <c r="I1467">
        <v>0</v>
      </c>
      <c r="J1467" t="s">
        <v>42</v>
      </c>
      <c r="K1467" t="s">
        <v>43</v>
      </c>
      <c r="L1467" t="s">
        <v>44</v>
      </c>
      <c r="M1467" t="s">
        <v>764</v>
      </c>
      <c r="N1467" t="s">
        <v>765</v>
      </c>
      <c r="P1467" t="s">
        <v>33</v>
      </c>
      <c r="Q1467" t="s">
        <v>34</v>
      </c>
      <c r="S1467" t="s">
        <v>33</v>
      </c>
      <c r="T1467" t="s">
        <v>34</v>
      </c>
      <c r="V1467" t="s">
        <v>33</v>
      </c>
      <c r="W1467" t="s">
        <v>34</v>
      </c>
      <c r="Y1467" t="s">
        <v>33</v>
      </c>
      <c r="Z1467" t="s">
        <v>34</v>
      </c>
      <c r="AA1467" t="s">
        <v>3609</v>
      </c>
      <c r="AB1467" t="s">
        <v>36</v>
      </c>
      <c r="AC1467">
        <v>6088311</v>
      </c>
      <c r="AD1467" t="s">
        <v>1021</v>
      </c>
      <c r="AE1467" t="s">
        <v>765</v>
      </c>
      <c r="AF1467">
        <v>978632586</v>
      </c>
      <c r="AG1467">
        <v>1298740</v>
      </c>
      <c r="AH1467" t="s">
        <v>38</v>
      </c>
      <c r="AI1467" t="s">
        <v>34</v>
      </c>
    </row>
    <row r="1468" spans="1:35" x14ac:dyDescent="0.3">
      <c r="A1468" s="1">
        <v>45309.893541666665</v>
      </c>
      <c r="B1468">
        <v>8</v>
      </c>
      <c r="C1468">
        <v>1</v>
      </c>
      <c r="D1468" t="s">
        <v>26</v>
      </c>
      <c r="E1468" t="s">
        <v>3610</v>
      </c>
      <c r="F1468" t="s">
        <v>3611</v>
      </c>
      <c r="G1468" t="s">
        <v>50</v>
      </c>
      <c r="H1468" t="s">
        <v>51</v>
      </c>
      <c r="I1468">
        <v>0</v>
      </c>
      <c r="K1468" t="s">
        <v>31</v>
      </c>
      <c r="L1468" t="s">
        <v>32</v>
      </c>
      <c r="M1468" t="s">
        <v>3610</v>
      </c>
      <c r="N1468" t="s">
        <v>3611</v>
      </c>
      <c r="P1468" t="s">
        <v>33</v>
      </c>
      <c r="Q1468" t="s">
        <v>34</v>
      </c>
      <c r="S1468" t="s">
        <v>33</v>
      </c>
      <c r="T1468" t="s">
        <v>34</v>
      </c>
      <c r="V1468" t="s">
        <v>33</v>
      </c>
      <c r="W1468" t="s">
        <v>34</v>
      </c>
      <c r="Y1468" t="s">
        <v>33</v>
      </c>
      <c r="Z1468" t="s">
        <v>34</v>
      </c>
      <c r="AA1468" t="s">
        <v>35</v>
      </c>
      <c r="AB1468" t="s">
        <v>36</v>
      </c>
      <c r="AC1468">
        <v>33770682</v>
      </c>
      <c r="AD1468" t="s">
        <v>37</v>
      </c>
      <c r="AE1468" t="s">
        <v>3611</v>
      </c>
      <c r="AF1468">
        <v>85671469</v>
      </c>
      <c r="AG1468">
        <v>1298741</v>
      </c>
      <c r="AH1468" t="s">
        <v>38</v>
      </c>
      <c r="AI1468" t="s">
        <v>34</v>
      </c>
    </row>
    <row r="1469" spans="1:35" x14ac:dyDescent="0.3">
      <c r="A1469" s="1">
        <v>45309.896782407406</v>
      </c>
      <c r="B1469">
        <v>8</v>
      </c>
      <c r="C1469">
        <v>1</v>
      </c>
      <c r="D1469" t="s">
        <v>26</v>
      </c>
      <c r="E1469" t="s">
        <v>3258</v>
      </c>
      <c r="F1469" t="s">
        <v>3259</v>
      </c>
      <c r="G1469" t="s">
        <v>50</v>
      </c>
      <c r="H1469" t="s">
        <v>1542</v>
      </c>
      <c r="I1469">
        <v>0</v>
      </c>
      <c r="K1469" t="s">
        <v>31</v>
      </c>
      <c r="L1469" t="s">
        <v>32</v>
      </c>
      <c r="M1469" t="s">
        <v>3258</v>
      </c>
      <c r="N1469" t="s">
        <v>3259</v>
      </c>
      <c r="P1469" t="s">
        <v>33</v>
      </c>
      <c r="Q1469" t="s">
        <v>34</v>
      </c>
      <c r="S1469" t="s">
        <v>33</v>
      </c>
      <c r="T1469" t="s">
        <v>34</v>
      </c>
      <c r="V1469" t="s">
        <v>33</v>
      </c>
      <c r="W1469" t="s">
        <v>34</v>
      </c>
      <c r="Y1469" t="s">
        <v>33</v>
      </c>
      <c r="Z1469" t="s">
        <v>34</v>
      </c>
      <c r="AA1469" t="s">
        <v>35</v>
      </c>
      <c r="AB1469" t="s">
        <v>36</v>
      </c>
      <c r="AC1469">
        <v>33811927</v>
      </c>
      <c r="AD1469" t="s">
        <v>37</v>
      </c>
      <c r="AE1469" t="s">
        <v>3259</v>
      </c>
      <c r="AF1469">
        <v>85671469</v>
      </c>
      <c r="AG1469">
        <v>1298742</v>
      </c>
      <c r="AH1469" t="s">
        <v>360</v>
      </c>
      <c r="AI1469" t="s">
        <v>34</v>
      </c>
    </row>
    <row r="1470" spans="1:35" x14ac:dyDescent="0.3">
      <c r="A1470" s="1">
        <v>45309.899004629631</v>
      </c>
      <c r="B1470">
        <v>8</v>
      </c>
      <c r="C1470">
        <v>1</v>
      </c>
      <c r="D1470" t="s">
        <v>26</v>
      </c>
      <c r="E1470" t="s">
        <v>3612</v>
      </c>
      <c r="F1470" t="s">
        <v>3613</v>
      </c>
      <c r="G1470" t="s">
        <v>41</v>
      </c>
      <c r="H1470">
        <f>---0--3214</f>
        <v>3214</v>
      </c>
      <c r="I1470">
        <v>0</v>
      </c>
      <c r="J1470" t="s">
        <v>42</v>
      </c>
      <c r="K1470" t="s">
        <v>43</v>
      </c>
      <c r="L1470" t="s">
        <v>44</v>
      </c>
      <c r="M1470" t="s">
        <v>3612</v>
      </c>
      <c r="N1470" t="s">
        <v>3613</v>
      </c>
      <c r="P1470" t="s">
        <v>33</v>
      </c>
      <c r="Q1470" t="s">
        <v>34</v>
      </c>
      <c r="S1470" t="s">
        <v>33</v>
      </c>
      <c r="T1470" t="s">
        <v>34</v>
      </c>
      <c r="V1470" t="s">
        <v>33</v>
      </c>
      <c r="W1470" t="s">
        <v>34</v>
      </c>
      <c r="Y1470" t="s">
        <v>33</v>
      </c>
      <c r="Z1470" t="s">
        <v>34</v>
      </c>
      <c r="AA1470" t="s">
        <v>137</v>
      </c>
      <c r="AB1470" t="s">
        <v>36</v>
      </c>
      <c r="AC1470">
        <v>33836198</v>
      </c>
      <c r="AD1470" t="s">
        <v>138</v>
      </c>
      <c r="AE1470" t="s">
        <v>3613</v>
      </c>
      <c r="AF1470">
        <v>85671469</v>
      </c>
      <c r="AG1470">
        <v>1298743</v>
      </c>
      <c r="AH1470" t="s">
        <v>1708</v>
      </c>
      <c r="AI1470" t="s">
        <v>34</v>
      </c>
    </row>
    <row r="1471" spans="1:35" x14ac:dyDescent="0.3">
      <c r="A1471" s="1">
        <v>45309.90047453704</v>
      </c>
      <c r="B1471">
        <v>5</v>
      </c>
      <c r="C1471">
        <v>1</v>
      </c>
      <c r="D1471" t="s">
        <v>26</v>
      </c>
      <c r="E1471" t="s">
        <v>764</v>
      </c>
      <c r="F1471" t="s">
        <v>765</v>
      </c>
      <c r="G1471" t="s">
        <v>41</v>
      </c>
      <c r="H1471">
        <f>---0--785</f>
        <v>785</v>
      </c>
      <c r="I1471">
        <v>0</v>
      </c>
      <c r="J1471" t="s">
        <v>42</v>
      </c>
      <c r="K1471" t="s">
        <v>43</v>
      </c>
      <c r="L1471" t="s">
        <v>44</v>
      </c>
      <c r="M1471" t="s">
        <v>764</v>
      </c>
      <c r="N1471" t="s">
        <v>765</v>
      </c>
      <c r="P1471" t="s">
        <v>33</v>
      </c>
      <c r="Q1471" t="s">
        <v>34</v>
      </c>
      <c r="S1471" t="s">
        <v>33</v>
      </c>
      <c r="T1471" t="s">
        <v>34</v>
      </c>
      <c r="V1471" t="s">
        <v>33</v>
      </c>
      <c r="W1471" t="s">
        <v>34</v>
      </c>
      <c r="Y1471" t="s">
        <v>33</v>
      </c>
      <c r="Z1471" t="s">
        <v>34</v>
      </c>
      <c r="AA1471" t="s">
        <v>3614</v>
      </c>
      <c r="AB1471" t="s">
        <v>36</v>
      </c>
      <c r="AC1471">
        <v>75337137</v>
      </c>
      <c r="AD1471" t="s">
        <v>3615</v>
      </c>
      <c r="AE1471" t="s">
        <v>765</v>
      </c>
      <c r="AF1471">
        <v>795990586</v>
      </c>
      <c r="AG1471">
        <v>1298744</v>
      </c>
      <c r="AH1471" t="s">
        <v>38</v>
      </c>
      <c r="AI1471" t="s">
        <v>34</v>
      </c>
    </row>
    <row r="1472" spans="1:35" x14ac:dyDescent="0.3">
      <c r="A1472" s="1">
        <v>45309.903217592589</v>
      </c>
      <c r="B1472">
        <v>5</v>
      </c>
      <c r="C1472">
        <v>1</v>
      </c>
      <c r="D1472" t="s">
        <v>26</v>
      </c>
      <c r="E1472" t="s">
        <v>3616</v>
      </c>
      <c r="F1472" t="s">
        <v>3617</v>
      </c>
      <c r="G1472" t="s">
        <v>41</v>
      </c>
      <c r="H1472">
        <f>---0--4914</f>
        <v>4914</v>
      </c>
      <c r="I1472">
        <v>0</v>
      </c>
      <c r="J1472" t="s">
        <v>42</v>
      </c>
      <c r="K1472" t="s">
        <v>43</v>
      </c>
      <c r="L1472" t="s">
        <v>44</v>
      </c>
      <c r="M1472" t="s">
        <v>3616</v>
      </c>
      <c r="N1472" t="s">
        <v>3617</v>
      </c>
      <c r="P1472" t="s">
        <v>33</v>
      </c>
      <c r="Q1472" t="s">
        <v>34</v>
      </c>
      <c r="S1472" t="s">
        <v>33</v>
      </c>
      <c r="T1472" t="s">
        <v>34</v>
      </c>
      <c r="V1472" t="s">
        <v>33</v>
      </c>
      <c r="W1472" t="s">
        <v>34</v>
      </c>
      <c r="Y1472" t="s">
        <v>33</v>
      </c>
      <c r="Z1472" t="s">
        <v>34</v>
      </c>
      <c r="AA1472" t="s">
        <v>793</v>
      </c>
      <c r="AB1472" t="s">
        <v>36</v>
      </c>
      <c r="AC1472">
        <v>63667685</v>
      </c>
      <c r="AD1472" t="s">
        <v>602</v>
      </c>
      <c r="AE1472" t="s">
        <v>3617</v>
      </c>
      <c r="AF1472">
        <v>9978044714</v>
      </c>
      <c r="AG1472">
        <v>1298745</v>
      </c>
      <c r="AH1472" t="s">
        <v>38</v>
      </c>
      <c r="AI1472" t="s">
        <v>34</v>
      </c>
    </row>
    <row r="1473" spans="1:35" x14ac:dyDescent="0.3">
      <c r="A1473" s="1">
        <v>45309.905312499999</v>
      </c>
      <c r="B1473">
        <v>5</v>
      </c>
      <c r="C1473">
        <v>1</v>
      </c>
      <c r="D1473" t="s">
        <v>26</v>
      </c>
      <c r="E1473" t="s">
        <v>668</v>
      </c>
      <c r="F1473" t="s">
        <v>669</v>
      </c>
      <c r="G1473" t="s">
        <v>41</v>
      </c>
      <c r="H1473">
        <f>---0--9746</f>
        <v>9746</v>
      </c>
      <c r="I1473">
        <v>0</v>
      </c>
      <c r="J1473" t="s">
        <v>42</v>
      </c>
      <c r="K1473" t="s">
        <v>43</v>
      </c>
      <c r="L1473" t="s">
        <v>44</v>
      </c>
      <c r="M1473" t="s">
        <v>668</v>
      </c>
      <c r="N1473" t="s">
        <v>669</v>
      </c>
      <c r="P1473" t="s">
        <v>33</v>
      </c>
      <c r="Q1473" t="s">
        <v>34</v>
      </c>
      <c r="S1473" t="s">
        <v>33</v>
      </c>
      <c r="T1473" t="s">
        <v>34</v>
      </c>
      <c r="V1473" t="s">
        <v>33</v>
      </c>
      <c r="W1473" t="s">
        <v>34</v>
      </c>
      <c r="Y1473" t="s">
        <v>33</v>
      </c>
      <c r="Z1473" t="s">
        <v>34</v>
      </c>
      <c r="AA1473" t="s">
        <v>686</v>
      </c>
      <c r="AB1473" t="s">
        <v>36</v>
      </c>
      <c r="AC1473">
        <v>30020471</v>
      </c>
      <c r="AD1473" t="s">
        <v>652</v>
      </c>
      <c r="AE1473" t="s">
        <v>669</v>
      </c>
      <c r="AF1473">
        <v>76598102</v>
      </c>
      <c r="AG1473">
        <v>1298746</v>
      </c>
      <c r="AH1473" t="s">
        <v>38</v>
      </c>
      <c r="AI1473" t="s">
        <v>34</v>
      </c>
    </row>
    <row r="1474" spans="1:35" x14ac:dyDescent="0.3">
      <c r="A1474" s="1">
        <v>45309.91065972222</v>
      </c>
      <c r="B1474">
        <v>6</v>
      </c>
      <c r="C1474">
        <v>1</v>
      </c>
      <c r="D1474" t="s">
        <v>26</v>
      </c>
      <c r="E1474" t="s">
        <v>3618</v>
      </c>
      <c r="F1474" t="s">
        <v>3619</v>
      </c>
      <c r="G1474" t="s">
        <v>41</v>
      </c>
      <c r="H1474">
        <f>---0--275</f>
        <v>275</v>
      </c>
      <c r="I1474">
        <v>0</v>
      </c>
      <c r="J1474" t="s">
        <v>42</v>
      </c>
      <c r="K1474" t="s">
        <v>43</v>
      </c>
      <c r="L1474" t="s">
        <v>44</v>
      </c>
      <c r="M1474" t="s">
        <v>3618</v>
      </c>
      <c r="N1474" t="s">
        <v>3619</v>
      </c>
      <c r="P1474" t="s">
        <v>33</v>
      </c>
      <c r="Q1474" t="s">
        <v>34</v>
      </c>
      <c r="S1474" t="s">
        <v>33</v>
      </c>
      <c r="T1474" t="s">
        <v>34</v>
      </c>
      <c r="V1474" t="s">
        <v>33</v>
      </c>
      <c r="W1474" t="s">
        <v>34</v>
      </c>
      <c r="Y1474" t="s">
        <v>33</v>
      </c>
      <c r="Z1474" t="s">
        <v>34</v>
      </c>
      <c r="AA1474" t="s">
        <v>1475</v>
      </c>
      <c r="AB1474" t="s">
        <v>36</v>
      </c>
      <c r="AC1474">
        <v>33979551</v>
      </c>
      <c r="AD1474" t="s">
        <v>1476</v>
      </c>
      <c r="AE1474" t="s">
        <v>3619</v>
      </c>
      <c r="AF1474">
        <v>85671469</v>
      </c>
      <c r="AG1474">
        <v>1298747</v>
      </c>
      <c r="AH1474" t="s">
        <v>38</v>
      </c>
      <c r="AI1474" t="s">
        <v>34</v>
      </c>
    </row>
    <row r="1475" spans="1:35" x14ac:dyDescent="0.3">
      <c r="A1475" s="1">
        <v>45309.911099537036</v>
      </c>
      <c r="B1475">
        <v>1</v>
      </c>
      <c r="C1475">
        <v>1</v>
      </c>
      <c r="D1475" t="s">
        <v>26</v>
      </c>
      <c r="E1475" t="s">
        <v>3620</v>
      </c>
      <c r="F1475" t="s">
        <v>3621</v>
      </c>
      <c r="G1475" t="s">
        <v>41</v>
      </c>
      <c r="H1475">
        <f>---0--8197</f>
        <v>8197</v>
      </c>
      <c r="I1475">
        <v>0</v>
      </c>
      <c r="J1475" t="s">
        <v>42</v>
      </c>
      <c r="K1475" t="s">
        <v>43</v>
      </c>
      <c r="L1475" t="s">
        <v>44</v>
      </c>
      <c r="M1475" t="s">
        <v>3620</v>
      </c>
      <c r="N1475" t="s">
        <v>3621</v>
      </c>
      <c r="P1475" t="s">
        <v>33</v>
      </c>
      <c r="Q1475" t="s">
        <v>34</v>
      </c>
      <c r="S1475" t="s">
        <v>33</v>
      </c>
      <c r="T1475" t="s">
        <v>34</v>
      </c>
      <c r="V1475" t="s">
        <v>33</v>
      </c>
      <c r="W1475" t="s">
        <v>34</v>
      </c>
      <c r="Y1475" t="s">
        <v>33</v>
      </c>
      <c r="Z1475" t="s">
        <v>34</v>
      </c>
      <c r="AA1475" t="s">
        <v>2512</v>
      </c>
      <c r="AB1475" t="s">
        <v>36</v>
      </c>
      <c r="AC1475">
        <v>34491007</v>
      </c>
      <c r="AD1475" t="s">
        <v>1021</v>
      </c>
      <c r="AE1475" t="s">
        <v>3621</v>
      </c>
      <c r="AF1475">
        <v>978632586</v>
      </c>
      <c r="AG1475">
        <v>1298748</v>
      </c>
      <c r="AH1475" t="s">
        <v>38</v>
      </c>
      <c r="AI1475" t="s">
        <v>34</v>
      </c>
    </row>
    <row r="1476" spans="1:35" x14ac:dyDescent="0.3">
      <c r="A1476" s="1">
        <v>45309.913310185184</v>
      </c>
      <c r="B1476">
        <v>8</v>
      </c>
      <c r="C1476">
        <v>1</v>
      </c>
      <c r="D1476" t="s">
        <v>26</v>
      </c>
      <c r="E1476" t="s">
        <v>3622</v>
      </c>
      <c r="F1476" t="s">
        <v>3623</v>
      </c>
      <c r="G1476" t="s">
        <v>90</v>
      </c>
      <c r="H1476" t="s">
        <v>1374</v>
      </c>
      <c r="I1476">
        <v>0</v>
      </c>
      <c r="K1476" t="s">
        <v>31</v>
      </c>
      <c r="L1476" t="s">
        <v>32</v>
      </c>
      <c r="M1476" t="s">
        <v>3622</v>
      </c>
      <c r="N1476" t="s">
        <v>3623</v>
      </c>
      <c r="P1476" t="s">
        <v>33</v>
      </c>
      <c r="Q1476" t="s">
        <v>34</v>
      </c>
      <c r="S1476" t="s">
        <v>33</v>
      </c>
      <c r="T1476" t="s">
        <v>34</v>
      </c>
      <c r="V1476" t="s">
        <v>33</v>
      </c>
      <c r="W1476" t="s">
        <v>34</v>
      </c>
      <c r="Y1476" t="s">
        <v>33</v>
      </c>
      <c r="Z1476" t="s">
        <v>34</v>
      </c>
      <c r="AA1476" t="s">
        <v>92</v>
      </c>
      <c r="AB1476" t="s">
        <v>36</v>
      </c>
      <c r="AC1476">
        <v>45217810</v>
      </c>
      <c r="AD1476" t="s">
        <v>93</v>
      </c>
      <c r="AE1476" t="s">
        <v>3623</v>
      </c>
      <c r="AF1476">
        <v>9978044714</v>
      </c>
      <c r="AG1476">
        <v>1298749</v>
      </c>
      <c r="AH1476" t="s">
        <v>744</v>
      </c>
      <c r="AI1476" t="s">
        <v>34</v>
      </c>
    </row>
    <row r="1477" spans="1:35" x14ac:dyDescent="0.3">
      <c r="A1477" s="1">
        <v>45309.9137962963</v>
      </c>
      <c r="B1477">
        <v>5</v>
      </c>
      <c r="C1477">
        <v>1</v>
      </c>
      <c r="D1477" t="s">
        <v>26</v>
      </c>
      <c r="E1477" t="s">
        <v>3624</v>
      </c>
      <c r="F1477" t="s">
        <v>3625</v>
      </c>
      <c r="G1477" t="s">
        <v>90</v>
      </c>
      <c r="H1477" t="s">
        <v>91</v>
      </c>
      <c r="I1477">
        <v>0</v>
      </c>
      <c r="K1477" t="s">
        <v>31</v>
      </c>
      <c r="L1477" t="s">
        <v>32</v>
      </c>
      <c r="M1477" t="s">
        <v>3624</v>
      </c>
      <c r="N1477" t="s">
        <v>3625</v>
      </c>
      <c r="P1477" t="s">
        <v>33</v>
      </c>
      <c r="Q1477" t="s">
        <v>34</v>
      </c>
      <c r="S1477" t="s">
        <v>33</v>
      </c>
      <c r="T1477" t="s">
        <v>34</v>
      </c>
      <c r="V1477" t="s">
        <v>33</v>
      </c>
      <c r="W1477" t="s">
        <v>34</v>
      </c>
      <c r="Y1477" t="s">
        <v>33</v>
      </c>
      <c r="Z1477" t="s">
        <v>34</v>
      </c>
      <c r="AA1477" t="s">
        <v>92</v>
      </c>
      <c r="AB1477" t="s">
        <v>36</v>
      </c>
      <c r="AC1477">
        <v>21556742</v>
      </c>
      <c r="AD1477" t="s">
        <v>93</v>
      </c>
      <c r="AE1477" t="s">
        <v>3625</v>
      </c>
      <c r="AF1477">
        <v>9978044714</v>
      </c>
      <c r="AG1477">
        <v>1298750</v>
      </c>
      <c r="AH1477" t="s">
        <v>915</v>
      </c>
      <c r="AI1477" t="s">
        <v>34</v>
      </c>
    </row>
    <row r="1478" spans="1:35" x14ac:dyDescent="0.3">
      <c r="A1478" s="1">
        <v>45309.919004629628</v>
      </c>
      <c r="B1478">
        <v>5</v>
      </c>
      <c r="C1478">
        <v>1</v>
      </c>
      <c r="D1478" t="s">
        <v>26</v>
      </c>
      <c r="E1478" t="s">
        <v>3626</v>
      </c>
      <c r="F1478" t="s">
        <v>3627</v>
      </c>
      <c r="G1478" t="s">
        <v>73</v>
      </c>
      <c r="H1478" t="s">
        <v>126</v>
      </c>
      <c r="I1478">
        <v>0</v>
      </c>
      <c r="J1478" t="s">
        <v>127</v>
      </c>
      <c r="K1478" t="s">
        <v>31</v>
      </c>
      <c r="L1478" t="s">
        <v>44</v>
      </c>
      <c r="M1478" t="s">
        <v>3626</v>
      </c>
      <c r="N1478" t="s">
        <v>3627</v>
      </c>
      <c r="P1478" t="s">
        <v>33</v>
      </c>
      <c r="Q1478" t="s">
        <v>34</v>
      </c>
      <c r="S1478" t="s">
        <v>33</v>
      </c>
      <c r="T1478" t="s">
        <v>34</v>
      </c>
      <c r="V1478" t="s">
        <v>33</v>
      </c>
      <c r="W1478" t="s">
        <v>34</v>
      </c>
      <c r="Y1478" t="s">
        <v>33</v>
      </c>
      <c r="Z1478" t="s">
        <v>34</v>
      </c>
      <c r="AA1478" t="s">
        <v>76</v>
      </c>
      <c r="AB1478" t="s">
        <v>36</v>
      </c>
      <c r="AC1478">
        <v>136711</v>
      </c>
      <c r="AD1478" t="s">
        <v>77</v>
      </c>
      <c r="AE1478" t="s">
        <v>3627</v>
      </c>
      <c r="AF1478">
        <v>870021815</v>
      </c>
      <c r="AG1478">
        <v>1298751</v>
      </c>
      <c r="AH1478" t="s">
        <v>3628</v>
      </c>
      <c r="AI1478" t="s">
        <v>34</v>
      </c>
    </row>
    <row r="1479" spans="1:35" x14ac:dyDescent="0.3">
      <c r="A1479" s="1">
        <v>45309.919444444444</v>
      </c>
      <c r="B1479">
        <v>8</v>
      </c>
      <c r="C1479">
        <v>1</v>
      </c>
      <c r="D1479" t="s">
        <v>26</v>
      </c>
      <c r="E1479" t="s">
        <v>3629</v>
      </c>
      <c r="F1479" t="s">
        <v>3630</v>
      </c>
      <c r="G1479" t="s">
        <v>142</v>
      </c>
      <c r="H1479" t="s">
        <v>3631</v>
      </c>
      <c r="I1479">
        <v>0</v>
      </c>
      <c r="K1479" t="s">
        <v>31</v>
      </c>
      <c r="L1479" t="s">
        <v>32</v>
      </c>
      <c r="M1479" t="s">
        <v>3629</v>
      </c>
      <c r="N1479" t="s">
        <v>3630</v>
      </c>
      <c r="P1479" t="s">
        <v>33</v>
      </c>
      <c r="Q1479" t="s">
        <v>34</v>
      </c>
      <c r="S1479" t="s">
        <v>33</v>
      </c>
      <c r="T1479" t="s">
        <v>34</v>
      </c>
      <c r="V1479" t="s">
        <v>33</v>
      </c>
      <c r="W1479" t="s">
        <v>34</v>
      </c>
      <c r="Y1479" t="s">
        <v>33</v>
      </c>
      <c r="Z1479" t="s">
        <v>34</v>
      </c>
      <c r="AA1479" t="s">
        <v>35</v>
      </c>
      <c r="AB1479" t="s">
        <v>36</v>
      </c>
      <c r="AC1479">
        <v>34088273</v>
      </c>
      <c r="AD1479" t="s">
        <v>37</v>
      </c>
      <c r="AE1479" t="s">
        <v>3630</v>
      </c>
      <c r="AF1479">
        <v>85671469</v>
      </c>
      <c r="AG1479">
        <v>1298752</v>
      </c>
      <c r="AH1479" t="s">
        <v>38</v>
      </c>
      <c r="AI1479" t="s">
        <v>34</v>
      </c>
    </row>
    <row r="1480" spans="1:35" x14ac:dyDescent="0.3">
      <c r="A1480" s="1">
        <v>45309.920671296299</v>
      </c>
      <c r="B1480">
        <v>8</v>
      </c>
      <c r="C1480">
        <v>1</v>
      </c>
      <c r="D1480" t="s">
        <v>26</v>
      </c>
      <c r="E1480" t="s">
        <v>3632</v>
      </c>
      <c r="F1480" t="s">
        <v>3633</v>
      </c>
      <c r="G1480" t="s">
        <v>90</v>
      </c>
      <c r="H1480" t="s">
        <v>736</v>
      </c>
      <c r="I1480">
        <v>0</v>
      </c>
      <c r="K1480" t="s">
        <v>31</v>
      </c>
      <c r="L1480" t="s">
        <v>32</v>
      </c>
      <c r="M1480" t="s">
        <v>3632</v>
      </c>
      <c r="N1480" t="s">
        <v>3633</v>
      </c>
      <c r="P1480" t="s">
        <v>33</v>
      </c>
      <c r="Q1480" t="s">
        <v>34</v>
      </c>
      <c r="S1480" t="s">
        <v>33</v>
      </c>
      <c r="T1480" t="s">
        <v>34</v>
      </c>
      <c r="V1480" t="s">
        <v>33</v>
      </c>
      <c r="W1480" t="s">
        <v>34</v>
      </c>
      <c r="Y1480" t="s">
        <v>33</v>
      </c>
      <c r="Z1480" t="s">
        <v>34</v>
      </c>
      <c r="AA1480" t="s">
        <v>92</v>
      </c>
      <c r="AB1480" t="s">
        <v>36</v>
      </c>
      <c r="AC1480">
        <v>47359379</v>
      </c>
      <c r="AD1480" t="s">
        <v>93</v>
      </c>
      <c r="AE1480" t="s">
        <v>3633</v>
      </c>
      <c r="AF1480">
        <v>9978044714</v>
      </c>
      <c r="AG1480">
        <v>1298753</v>
      </c>
      <c r="AH1480" t="s">
        <v>595</v>
      </c>
      <c r="AI1480" t="s">
        <v>34</v>
      </c>
    </row>
    <row r="1481" spans="1:35" x14ac:dyDescent="0.3">
      <c r="A1481" s="1">
        <v>45309.929363425923</v>
      </c>
      <c r="B1481">
        <v>6</v>
      </c>
      <c r="C1481">
        <v>1</v>
      </c>
      <c r="D1481" t="s">
        <v>26</v>
      </c>
      <c r="E1481" t="s">
        <v>3634</v>
      </c>
      <c r="F1481" t="s">
        <v>3635</v>
      </c>
      <c r="G1481" t="s">
        <v>41</v>
      </c>
      <c r="H1481">
        <f>---0--3414</f>
        <v>3414</v>
      </c>
      <c r="I1481">
        <v>0</v>
      </c>
      <c r="J1481" t="s">
        <v>42</v>
      </c>
      <c r="K1481" t="s">
        <v>43</v>
      </c>
      <c r="L1481" t="s">
        <v>44</v>
      </c>
      <c r="M1481" t="s">
        <v>3634</v>
      </c>
      <c r="N1481" t="s">
        <v>3635</v>
      </c>
      <c r="P1481" t="s">
        <v>33</v>
      </c>
      <c r="Q1481" t="s">
        <v>34</v>
      </c>
      <c r="S1481" t="s">
        <v>33</v>
      </c>
      <c r="T1481" t="s">
        <v>34</v>
      </c>
      <c r="V1481" t="s">
        <v>33</v>
      </c>
      <c r="W1481" t="s">
        <v>34</v>
      </c>
      <c r="Y1481" t="s">
        <v>33</v>
      </c>
      <c r="Z1481" t="s">
        <v>34</v>
      </c>
      <c r="AA1481" t="s">
        <v>707</v>
      </c>
      <c r="AB1481" t="s">
        <v>36</v>
      </c>
      <c r="AC1481">
        <v>30078785</v>
      </c>
      <c r="AD1481" t="s">
        <v>652</v>
      </c>
      <c r="AE1481" t="s">
        <v>3635</v>
      </c>
      <c r="AF1481">
        <v>76598102</v>
      </c>
      <c r="AG1481">
        <v>1298754</v>
      </c>
      <c r="AH1481" t="s">
        <v>383</v>
      </c>
      <c r="AI1481" t="s">
        <v>34</v>
      </c>
    </row>
    <row r="1482" spans="1:35" x14ac:dyDescent="0.3">
      <c r="A1482" s="1">
        <v>45309.929502314815</v>
      </c>
      <c r="B1482">
        <v>5</v>
      </c>
      <c r="C1482">
        <v>1</v>
      </c>
      <c r="D1482" t="s">
        <v>26</v>
      </c>
      <c r="E1482" t="s">
        <v>3636</v>
      </c>
      <c r="F1482" t="s">
        <v>3637</v>
      </c>
      <c r="G1482" t="s">
        <v>131</v>
      </c>
      <c r="H1482" t="s">
        <v>562</v>
      </c>
      <c r="I1482">
        <v>0</v>
      </c>
      <c r="K1482" t="s">
        <v>31</v>
      </c>
      <c r="L1482" t="s">
        <v>32</v>
      </c>
      <c r="M1482" t="s">
        <v>3636</v>
      </c>
      <c r="N1482" t="s">
        <v>3637</v>
      </c>
      <c r="P1482" t="s">
        <v>33</v>
      </c>
      <c r="Q1482" t="s">
        <v>34</v>
      </c>
      <c r="S1482" t="s">
        <v>33</v>
      </c>
      <c r="T1482" t="s">
        <v>34</v>
      </c>
      <c r="V1482" t="s">
        <v>33</v>
      </c>
      <c r="W1482" t="s">
        <v>34</v>
      </c>
      <c r="Y1482" t="s">
        <v>33</v>
      </c>
      <c r="Z1482" t="s">
        <v>34</v>
      </c>
      <c r="AA1482" t="s">
        <v>35</v>
      </c>
      <c r="AB1482" t="s">
        <v>36</v>
      </c>
      <c r="AC1482">
        <v>34199361</v>
      </c>
      <c r="AD1482" t="s">
        <v>37</v>
      </c>
      <c r="AE1482" t="s">
        <v>3637</v>
      </c>
      <c r="AF1482">
        <v>85671469</v>
      </c>
      <c r="AG1482">
        <v>1298755</v>
      </c>
      <c r="AH1482" t="s">
        <v>150</v>
      </c>
      <c r="AI1482" t="s">
        <v>34</v>
      </c>
    </row>
    <row r="1483" spans="1:35" x14ac:dyDescent="0.3">
      <c r="A1483" s="1">
        <v>45309.932199074072</v>
      </c>
      <c r="B1483">
        <v>8</v>
      </c>
      <c r="C1483">
        <v>1</v>
      </c>
      <c r="D1483" t="s">
        <v>26</v>
      </c>
      <c r="E1483" t="s">
        <v>3638</v>
      </c>
      <c r="F1483" t="s">
        <v>3639</v>
      </c>
      <c r="G1483" t="s">
        <v>41</v>
      </c>
      <c r="H1483">
        <f>---0--5544</f>
        <v>5544</v>
      </c>
      <c r="I1483">
        <v>0</v>
      </c>
      <c r="J1483" t="s">
        <v>42</v>
      </c>
      <c r="K1483" t="s">
        <v>43</v>
      </c>
      <c r="L1483" t="s">
        <v>44</v>
      </c>
      <c r="M1483" t="s">
        <v>3638</v>
      </c>
      <c r="N1483" t="s">
        <v>3639</v>
      </c>
      <c r="P1483" t="s">
        <v>33</v>
      </c>
      <c r="Q1483" t="s">
        <v>34</v>
      </c>
      <c r="S1483" t="s">
        <v>33</v>
      </c>
      <c r="T1483" t="s">
        <v>34</v>
      </c>
      <c r="V1483" t="s">
        <v>33</v>
      </c>
      <c r="W1483" t="s">
        <v>34</v>
      </c>
      <c r="Y1483" t="s">
        <v>33</v>
      </c>
      <c r="Z1483" t="s">
        <v>34</v>
      </c>
      <c r="AA1483" t="s">
        <v>137</v>
      </c>
      <c r="AB1483" t="s">
        <v>36</v>
      </c>
      <c r="AC1483">
        <v>34229728</v>
      </c>
      <c r="AD1483" t="s">
        <v>138</v>
      </c>
      <c r="AE1483" t="s">
        <v>3639</v>
      </c>
      <c r="AF1483">
        <v>85671469</v>
      </c>
      <c r="AG1483">
        <v>1298756</v>
      </c>
      <c r="AH1483" t="s">
        <v>854</v>
      </c>
      <c r="AI1483" t="s">
        <v>34</v>
      </c>
    </row>
    <row r="1484" spans="1:35" x14ac:dyDescent="0.3">
      <c r="A1484" s="1">
        <v>45309.93409722222</v>
      </c>
      <c r="B1484">
        <v>8</v>
      </c>
      <c r="C1484">
        <v>1</v>
      </c>
      <c r="D1484" t="s">
        <v>1002</v>
      </c>
      <c r="E1484" t="s">
        <v>3640</v>
      </c>
      <c r="F1484" t="s">
        <v>3641</v>
      </c>
      <c r="G1484" t="s">
        <v>1005</v>
      </c>
      <c r="H1484" t="s">
        <v>3642</v>
      </c>
      <c r="I1484">
        <v>0</v>
      </c>
      <c r="J1484" t="s">
        <v>3643</v>
      </c>
      <c r="K1484" t="s">
        <v>31</v>
      </c>
      <c r="L1484" t="s">
        <v>44</v>
      </c>
      <c r="M1484" t="s">
        <v>3640</v>
      </c>
      <c r="N1484" t="s">
        <v>3641</v>
      </c>
      <c r="P1484" t="s">
        <v>33</v>
      </c>
      <c r="Q1484" t="s">
        <v>34</v>
      </c>
      <c r="S1484" t="s">
        <v>33</v>
      </c>
      <c r="T1484" t="s">
        <v>34</v>
      </c>
      <c r="V1484" t="s">
        <v>33</v>
      </c>
      <c r="W1484" t="s">
        <v>34</v>
      </c>
      <c r="Y1484" t="s">
        <v>33</v>
      </c>
      <c r="Z1484" t="s">
        <v>34</v>
      </c>
      <c r="AA1484" t="s">
        <v>3200</v>
      </c>
      <c r="AB1484" t="s">
        <v>36</v>
      </c>
      <c r="AC1484">
        <v>46502237</v>
      </c>
      <c r="AD1484" t="s">
        <v>602</v>
      </c>
      <c r="AE1484" t="s">
        <v>3641</v>
      </c>
      <c r="AF1484">
        <v>9978044714</v>
      </c>
      <c r="AG1484">
        <v>1298757</v>
      </c>
      <c r="AH1484" t="s">
        <v>901</v>
      </c>
      <c r="AI1484" t="s">
        <v>34</v>
      </c>
    </row>
    <row r="1485" spans="1:35" x14ac:dyDescent="0.3">
      <c r="A1485" s="1">
        <v>45309.943194444444</v>
      </c>
      <c r="B1485">
        <v>5</v>
      </c>
      <c r="C1485">
        <v>1</v>
      </c>
      <c r="D1485" t="s">
        <v>26</v>
      </c>
      <c r="E1485" t="s">
        <v>3644</v>
      </c>
      <c r="F1485" t="s">
        <v>3645</v>
      </c>
      <c r="G1485" t="s">
        <v>73</v>
      </c>
      <c r="H1485" t="s">
        <v>1444</v>
      </c>
      <c r="I1485">
        <v>0</v>
      </c>
      <c r="J1485" t="s">
        <v>1445</v>
      </c>
      <c r="K1485" t="s">
        <v>31</v>
      </c>
      <c r="L1485" t="s">
        <v>44</v>
      </c>
      <c r="M1485" t="s">
        <v>3644</v>
      </c>
      <c r="N1485" t="s">
        <v>3645</v>
      </c>
      <c r="P1485" t="s">
        <v>33</v>
      </c>
      <c r="Q1485" t="s">
        <v>34</v>
      </c>
      <c r="S1485" t="s">
        <v>33</v>
      </c>
      <c r="T1485" t="s">
        <v>34</v>
      </c>
      <c r="V1485" t="s">
        <v>33</v>
      </c>
      <c r="W1485" t="s">
        <v>34</v>
      </c>
      <c r="Y1485" t="s">
        <v>33</v>
      </c>
      <c r="Z1485" t="s">
        <v>34</v>
      </c>
      <c r="AA1485" t="s">
        <v>76</v>
      </c>
      <c r="AB1485" t="s">
        <v>36</v>
      </c>
      <c r="AC1485">
        <v>40383</v>
      </c>
      <c r="AD1485" t="s">
        <v>77</v>
      </c>
      <c r="AE1485" t="s">
        <v>3645</v>
      </c>
      <c r="AF1485">
        <v>870021815</v>
      </c>
      <c r="AG1485">
        <v>1298758</v>
      </c>
      <c r="AH1485" t="s">
        <v>383</v>
      </c>
      <c r="AI1485" t="s">
        <v>34</v>
      </c>
    </row>
    <row r="1486" spans="1:35" x14ac:dyDescent="0.3">
      <c r="A1486" s="1">
        <v>45309.952893518515</v>
      </c>
      <c r="B1486">
        <v>8</v>
      </c>
      <c r="C1486">
        <v>1</v>
      </c>
      <c r="D1486" t="s">
        <v>26</v>
      </c>
      <c r="E1486" t="s">
        <v>3646</v>
      </c>
      <c r="F1486" t="s">
        <v>3647</v>
      </c>
      <c r="G1486" t="s">
        <v>41</v>
      </c>
      <c r="H1486">
        <f>---0--8921</f>
        <v>8921</v>
      </c>
      <c r="I1486">
        <v>0</v>
      </c>
      <c r="J1486" t="s">
        <v>42</v>
      </c>
      <c r="K1486" t="s">
        <v>43</v>
      </c>
      <c r="L1486" t="s">
        <v>44</v>
      </c>
      <c r="M1486" t="s">
        <v>3646</v>
      </c>
      <c r="N1486" t="s">
        <v>3647</v>
      </c>
      <c r="P1486" t="s">
        <v>33</v>
      </c>
      <c r="Q1486" t="s">
        <v>34</v>
      </c>
      <c r="S1486" t="s">
        <v>33</v>
      </c>
      <c r="T1486" t="s">
        <v>34</v>
      </c>
      <c r="V1486" t="s">
        <v>33</v>
      </c>
      <c r="W1486" t="s">
        <v>34</v>
      </c>
      <c r="Y1486" t="s">
        <v>33</v>
      </c>
      <c r="Z1486" t="s">
        <v>34</v>
      </c>
      <c r="AA1486" t="s">
        <v>1481</v>
      </c>
      <c r="AB1486" t="s">
        <v>36</v>
      </c>
      <c r="AC1486">
        <v>30076746</v>
      </c>
      <c r="AD1486" t="s">
        <v>758</v>
      </c>
      <c r="AE1486" t="s">
        <v>3647</v>
      </c>
      <c r="AF1486">
        <v>76598102</v>
      </c>
      <c r="AG1486">
        <v>1298759</v>
      </c>
      <c r="AH1486" t="s">
        <v>38</v>
      </c>
      <c r="AI1486" t="s">
        <v>34</v>
      </c>
    </row>
    <row r="1487" spans="1:35" x14ac:dyDescent="0.3">
      <c r="A1487" s="1">
        <v>45309.956122685187</v>
      </c>
      <c r="B1487">
        <v>8</v>
      </c>
      <c r="C1487">
        <v>1</v>
      </c>
      <c r="D1487" t="s">
        <v>26</v>
      </c>
      <c r="E1487" t="s">
        <v>3648</v>
      </c>
      <c r="F1487" t="s">
        <v>3649</v>
      </c>
      <c r="G1487" t="s">
        <v>73</v>
      </c>
      <c r="H1487" t="s">
        <v>97</v>
      </c>
      <c r="I1487">
        <v>0</v>
      </c>
      <c r="J1487" t="s">
        <v>98</v>
      </c>
      <c r="K1487" t="s">
        <v>31</v>
      </c>
      <c r="L1487" t="s">
        <v>44</v>
      </c>
      <c r="M1487" t="s">
        <v>3648</v>
      </c>
      <c r="N1487" t="s">
        <v>3649</v>
      </c>
      <c r="P1487" t="s">
        <v>33</v>
      </c>
      <c r="Q1487" t="s">
        <v>34</v>
      </c>
      <c r="S1487" t="s">
        <v>33</v>
      </c>
      <c r="T1487" t="s">
        <v>34</v>
      </c>
      <c r="V1487" t="s">
        <v>33</v>
      </c>
      <c r="W1487" t="s">
        <v>34</v>
      </c>
      <c r="Y1487" t="s">
        <v>33</v>
      </c>
      <c r="Z1487" t="s">
        <v>34</v>
      </c>
      <c r="AA1487" t="s">
        <v>76</v>
      </c>
      <c r="AB1487" t="s">
        <v>36</v>
      </c>
      <c r="AC1487">
        <v>654756</v>
      </c>
      <c r="AD1487" t="s">
        <v>77</v>
      </c>
      <c r="AE1487" t="s">
        <v>3649</v>
      </c>
      <c r="AF1487">
        <v>870021815</v>
      </c>
      <c r="AG1487">
        <v>1298760</v>
      </c>
      <c r="AH1487" t="s">
        <v>383</v>
      </c>
      <c r="AI1487" t="s">
        <v>34</v>
      </c>
    </row>
    <row r="1488" spans="1:35" x14ac:dyDescent="0.3">
      <c r="A1488" s="1">
        <v>45309.958275462966</v>
      </c>
      <c r="B1488">
        <v>5</v>
      </c>
      <c r="C1488">
        <v>1</v>
      </c>
      <c r="D1488" t="s">
        <v>26</v>
      </c>
      <c r="E1488" t="s">
        <v>113</v>
      </c>
      <c r="F1488" t="s">
        <v>114</v>
      </c>
      <c r="G1488" t="s">
        <v>41</v>
      </c>
      <c r="H1488">
        <f>---0--3509</f>
        <v>3509</v>
      </c>
      <c r="I1488">
        <v>0</v>
      </c>
      <c r="J1488" t="s">
        <v>42</v>
      </c>
      <c r="K1488" t="s">
        <v>43</v>
      </c>
      <c r="L1488" t="s">
        <v>44</v>
      </c>
      <c r="M1488" t="s">
        <v>113</v>
      </c>
      <c r="N1488" t="s">
        <v>114</v>
      </c>
      <c r="P1488" t="s">
        <v>33</v>
      </c>
      <c r="Q1488" t="s">
        <v>34</v>
      </c>
      <c r="S1488" t="s">
        <v>33</v>
      </c>
      <c r="T1488" t="s">
        <v>34</v>
      </c>
      <c r="V1488" t="s">
        <v>33</v>
      </c>
      <c r="W1488" t="s">
        <v>34</v>
      </c>
      <c r="Y1488" t="s">
        <v>33</v>
      </c>
      <c r="Z1488" t="s">
        <v>34</v>
      </c>
      <c r="AA1488" t="s">
        <v>795</v>
      </c>
      <c r="AB1488" t="s">
        <v>36</v>
      </c>
      <c r="AC1488">
        <v>20179820</v>
      </c>
      <c r="AD1488" t="s">
        <v>796</v>
      </c>
      <c r="AE1488" t="s">
        <v>114</v>
      </c>
      <c r="AF1488">
        <v>76598102</v>
      </c>
      <c r="AG1488">
        <v>1298761</v>
      </c>
      <c r="AH1488" t="s">
        <v>38</v>
      </c>
      <c r="AI1488" t="s">
        <v>34</v>
      </c>
    </row>
    <row r="1489" spans="1:35" x14ac:dyDescent="0.3">
      <c r="A1489" s="1">
        <v>45309.959560185183</v>
      </c>
      <c r="B1489">
        <v>6</v>
      </c>
      <c r="C1489">
        <v>1</v>
      </c>
      <c r="D1489" t="s">
        <v>26</v>
      </c>
      <c r="E1489" t="s">
        <v>3650</v>
      </c>
      <c r="F1489" t="s">
        <v>3651</v>
      </c>
      <c r="G1489" t="s">
        <v>73</v>
      </c>
      <c r="H1489" t="s">
        <v>74</v>
      </c>
      <c r="I1489">
        <v>0</v>
      </c>
      <c r="J1489" t="s">
        <v>75</v>
      </c>
      <c r="K1489" t="s">
        <v>31</v>
      </c>
      <c r="L1489" t="s">
        <v>44</v>
      </c>
      <c r="M1489" t="s">
        <v>3650</v>
      </c>
      <c r="N1489" t="s">
        <v>3651</v>
      </c>
      <c r="P1489" t="s">
        <v>33</v>
      </c>
      <c r="Q1489" t="s">
        <v>34</v>
      </c>
      <c r="S1489" t="s">
        <v>33</v>
      </c>
      <c r="T1489" t="s">
        <v>34</v>
      </c>
      <c r="V1489" t="s">
        <v>33</v>
      </c>
      <c r="W1489" t="s">
        <v>34</v>
      </c>
      <c r="Y1489" t="s">
        <v>33</v>
      </c>
      <c r="Z1489" t="s">
        <v>34</v>
      </c>
      <c r="AA1489" t="s">
        <v>76</v>
      </c>
      <c r="AB1489" t="s">
        <v>36</v>
      </c>
      <c r="AC1489">
        <v>350859</v>
      </c>
      <c r="AD1489" t="s">
        <v>77</v>
      </c>
      <c r="AE1489" t="s">
        <v>3651</v>
      </c>
      <c r="AF1489">
        <v>870021815</v>
      </c>
      <c r="AG1489">
        <v>1298762</v>
      </c>
      <c r="AH1489" t="s">
        <v>550</v>
      </c>
      <c r="AI1489" t="s">
        <v>34</v>
      </c>
    </row>
    <row r="1490" spans="1:35" x14ac:dyDescent="0.3">
      <c r="A1490" s="1">
        <v>45309.960682870369</v>
      </c>
      <c r="B1490">
        <v>7</v>
      </c>
      <c r="C1490">
        <v>1</v>
      </c>
      <c r="D1490" t="s">
        <v>26</v>
      </c>
      <c r="E1490" t="s">
        <v>3652</v>
      </c>
      <c r="F1490" t="s">
        <v>3653</v>
      </c>
      <c r="G1490" t="s">
        <v>90</v>
      </c>
      <c r="H1490" t="s">
        <v>581</v>
      </c>
      <c r="I1490">
        <v>0</v>
      </c>
      <c r="K1490" t="s">
        <v>31</v>
      </c>
      <c r="L1490" t="s">
        <v>32</v>
      </c>
      <c r="M1490" t="s">
        <v>3652</v>
      </c>
      <c r="N1490" t="s">
        <v>3653</v>
      </c>
      <c r="P1490" t="s">
        <v>33</v>
      </c>
      <c r="Q1490" t="s">
        <v>34</v>
      </c>
      <c r="S1490" t="s">
        <v>33</v>
      </c>
      <c r="T1490" t="s">
        <v>34</v>
      </c>
      <c r="V1490" t="s">
        <v>33</v>
      </c>
      <c r="W1490" t="s">
        <v>34</v>
      </c>
      <c r="Y1490" t="s">
        <v>33</v>
      </c>
      <c r="Z1490" t="s">
        <v>34</v>
      </c>
      <c r="AA1490" t="s">
        <v>92</v>
      </c>
      <c r="AB1490" t="s">
        <v>36</v>
      </c>
      <c r="AC1490">
        <v>40955207</v>
      </c>
      <c r="AD1490" t="s">
        <v>93</v>
      </c>
      <c r="AE1490" t="s">
        <v>3653</v>
      </c>
      <c r="AF1490">
        <v>9978044714</v>
      </c>
      <c r="AG1490">
        <v>1298763</v>
      </c>
      <c r="AH1490" t="s">
        <v>3654</v>
      </c>
      <c r="AI1490" t="s">
        <v>34</v>
      </c>
    </row>
    <row r="1491" spans="1:35" x14ac:dyDescent="0.3">
      <c r="A1491" s="1">
        <v>45309.963449074072</v>
      </c>
      <c r="B1491">
        <v>8</v>
      </c>
      <c r="C1491">
        <v>1</v>
      </c>
      <c r="D1491" t="s">
        <v>26</v>
      </c>
      <c r="E1491" t="s">
        <v>3655</v>
      </c>
      <c r="F1491" t="s">
        <v>3656</v>
      </c>
      <c r="G1491" t="s">
        <v>142</v>
      </c>
      <c r="H1491" t="s">
        <v>191</v>
      </c>
      <c r="I1491">
        <v>0</v>
      </c>
      <c r="K1491" t="s">
        <v>31</v>
      </c>
      <c r="L1491" t="s">
        <v>32</v>
      </c>
      <c r="M1491" t="s">
        <v>3655</v>
      </c>
      <c r="N1491" t="s">
        <v>3656</v>
      </c>
      <c r="P1491" t="s">
        <v>33</v>
      </c>
      <c r="Q1491" t="s">
        <v>34</v>
      </c>
      <c r="S1491" t="s">
        <v>33</v>
      </c>
      <c r="T1491" t="s">
        <v>34</v>
      </c>
      <c r="V1491" t="s">
        <v>33</v>
      </c>
      <c r="W1491" t="s">
        <v>34</v>
      </c>
      <c r="Y1491" t="s">
        <v>33</v>
      </c>
      <c r="Z1491" t="s">
        <v>34</v>
      </c>
      <c r="AA1491" t="s">
        <v>35</v>
      </c>
      <c r="AB1491" t="s">
        <v>36</v>
      </c>
      <c r="AC1491">
        <v>34538463</v>
      </c>
      <c r="AD1491" t="s">
        <v>37</v>
      </c>
      <c r="AE1491" t="s">
        <v>3656</v>
      </c>
      <c r="AF1491">
        <v>85671469</v>
      </c>
      <c r="AG1491">
        <v>1298764</v>
      </c>
      <c r="AH1491" t="s">
        <v>38</v>
      </c>
      <c r="AI1491" t="s">
        <v>34</v>
      </c>
    </row>
    <row r="1492" spans="1:35" x14ac:dyDescent="0.3">
      <c r="A1492" s="1">
        <v>45309.964814814812</v>
      </c>
      <c r="B1492">
        <v>8</v>
      </c>
      <c r="C1492">
        <v>1</v>
      </c>
      <c r="D1492" t="s">
        <v>26</v>
      </c>
      <c r="E1492" t="s">
        <v>3657</v>
      </c>
      <c r="F1492" t="s">
        <v>3658</v>
      </c>
      <c r="G1492" t="s">
        <v>73</v>
      </c>
      <c r="H1492" t="s">
        <v>3659</v>
      </c>
      <c r="I1492">
        <v>0</v>
      </c>
      <c r="J1492" t="s">
        <v>3660</v>
      </c>
      <c r="K1492" t="s">
        <v>31</v>
      </c>
      <c r="L1492" t="s">
        <v>44</v>
      </c>
      <c r="M1492" t="s">
        <v>3657</v>
      </c>
      <c r="N1492" t="s">
        <v>3658</v>
      </c>
      <c r="P1492" t="s">
        <v>33</v>
      </c>
      <c r="Q1492" t="s">
        <v>34</v>
      </c>
      <c r="S1492" t="s">
        <v>33</v>
      </c>
      <c r="T1492" t="s">
        <v>34</v>
      </c>
      <c r="V1492" t="s">
        <v>33</v>
      </c>
      <c r="W1492" t="s">
        <v>34</v>
      </c>
      <c r="Y1492" t="s">
        <v>33</v>
      </c>
      <c r="Z1492" t="s">
        <v>34</v>
      </c>
      <c r="AA1492" t="s">
        <v>137</v>
      </c>
      <c r="AB1492" t="s">
        <v>36</v>
      </c>
      <c r="AC1492">
        <v>34560559</v>
      </c>
      <c r="AD1492" t="s">
        <v>138</v>
      </c>
      <c r="AE1492" t="s">
        <v>3658</v>
      </c>
      <c r="AF1492">
        <v>85671469</v>
      </c>
      <c r="AG1492">
        <v>1298765</v>
      </c>
      <c r="AH1492" t="s">
        <v>906</v>
      </c>
      <c r="AI1492" t="s">
        <v>34</v>
      </c>
    </row>
    <row r="1493" spans="1:35" x14ac:dyDescent="0.3">
      <c r="A1493" s="1">
        <v>45309.965729166666</v>
      </c>
      <c r="B1493">
        <v>8</v>
      </c>
      <c r="C1493">
        <v>1</v>
      </c>
      <c r="D1493" t="s">
        <v>26</v>
      </c>
      <c r="E1493" t="s">
        <v>3661</v>
      </c>
      <c r="F1493" t="s">
        <v>3662</v>
      </c>
      <c r="G1493" t="s">
        <v>142</v>
      </c>
      <c r="H1493" t="s">
        <v>149</v>
      </c>
      <c r="I1493">
        <v>0</v>
      </c>
      <c r="K1493" t="s">
        <v>31</v>
      </c>
      <c r="L1493" t="s">
        <v>32</v>
      </c>
      <c r="M1493" t="s">
        <v>3661</v>
      </c>
      <c r="N1493" t="s">
        <v>3662</v>
      </c>
      <c r="P1493" t="s">
        <v>33</v>
      </c>
      <c r="Q1493" t="s">
        <v>34</v>
      </c>
      <c r="S1493" t="s">
        <v>33</v>
      </c>
      <c r="T1493" t="s">
        <v>34</v>
      </c>
      <c r="V1493" t="s">
        <v>33</v>
      </c>
      <c r="W1493" t="s">
        <v>34</v>
      </c>
      <c r="Y1493" t="s">
        <v>33</v>
      </c>
      <c r="Z1493" t="s">
        <v>34</v>
      </c>
      <c r="AA1493" t="s">
        <v>35</v>
      </c>
      <c r="AB1493" t="s">
        <v>36</v>
      </c>
      <c r="AC1493">
        <v>34564714</v>
      </c>
      <c r="AD1493" t="s">
        <v>37</v>
      </c>
      <c r="AE1493" t="s">
        <v>3662</v>
      </c>
      <c r="AF1493">
        <v>85671469</v>
      </c>
      <c r="AG1493">
        <v>1298766</v>
      </c>
      <c r="AH1493" t="s">
        <v>1263</v>
      </c>
      <c r="AI1493" t="s">
        <v>34</v>
      </c>
    </row>
    <row r="1494" spans="1:35" x14ac:dyDescent="0.3">
      <c r="A1494" s="1">
        <v>45309.973553240743</v>
      </c>
      <c r="B1494">
        <v>5</v>
      </c>
      <c r="C1494">
        <v>1</v>
      </c>
      <c r="D1494" t="s">
        <v>26</v>
      </c>
      <c r="E1494" t="s">
        <v>3663</v>
      </c>
      <c r="F1494" t="s">
        <v>3664</v>
      </c>
      <c r="G1494" t="s">
        <v>29</v>
      </c>
      <c r="H1494" t="s">
        <v>3665</v>
      </c>
      <c r="I1494">
        <v>0</v>
      </c>
      <c r="K1494" t="s">
        <v>31</v>
      </c>
      <c r="L1494" t="s">
        <v>32</v>
      </c>
      <c r="M1494" t="s">
        <v>3663</v>
      </c>
      <c r="N1494" t="s">
        <v>3664</v>
      </c>
      <c r="P1494" t="s">
        <v>33</v>
      </c>
      <c r="Q1494" t="s">
        <v>34</v>
      </c>
      <c r="S1494" t="s">
        <v>33</v>
      </c>
      <c r="T1494" t="s">
        <v>34</v>
      </c>
      <c r="V1494" t="s">
        <v>33</v>
      </c>
      <c r="W1494" t="s">
        <v>34</v>
      </c>
      <c r="Y1494" t="s">
        <v>33</v>
      </c>
      <c r="Z1494" t="s">
        <v>34</v>
      </c>
      <c r="AA1494" t="s">
        <v>35</v>
      </c>
      <c r="AB1494" t="s">
        <v>36</v>
      </c>
      <c r="AC1494">
        <v>34628687</v>
      </c>
      <c r="AD1494" t="s">
        <v>37</v>
      </c>
      <c r="AE1494" t="s">
        <v>3664</v>
      </c>
      <c r="AF1494">
        <v>85671469</v>
      </c>
      <c r="AG1494">
        <v>1298767</v>
      </c>
      <c r="AH1494" t="s">
        <v>38</v>
      </c>
      <c r="AI1494" t="s">
        <v>34</v>
      </c>
    </row>
    <row r="1495" spans="1:35" x14ac:dyDescent="0.3">
      <c r="A1495" s="1">
        <v>45309.975034722222</v>
      </c>
      <c r="B1495">
        <v>6</v>
      </c>
      <c r="C1495">
        <v>1</v>
      </c>
      <c r="D1495" t="s">
        <v>26</v>
      </c>
      <c r="E1495" t="s">
        <v>1664</v>
      </c>
      <c r="F1495" t="s">
        <v>1665</v>
      </c>
      <c r="G1495" t="s">
        <v>90</v>
      </c>
      <c r="H1495" t="s">
        <v>1501</v>
      </c>
      <c r="I1495">
        <v>0</v>
      </c>
      <c r="K1495" t="s">
        <v>31</v>
      </c>
      <c r="L1495" t="s">
        <v>32</v>
      </c>
      <c r="M1495" t="s">
        <v>1664</v>
      </c>
      <c r="N1495" t="s">
        <v>1665</v>
      </c>
      <c r="P1495" t="s">
        <v>33</v>
      </c>
      <c r="Q1495" t="s">
        <v>34</v>
      </c>
      <c r="S1495" t="s">
        <v>33</v>
      </c>
      <c r="T1495" t="s">
        <v>34</v>
      </c>
      <c r="V1495" t="s">
        <v>33</v>
      </c>
      <c r="W1495" t="s">
        <v>34</v>
      </c>
      <c r="Y1495" t="s">
        <v>33</v>
      </c>
      <c r="Z1495" t="s">
        <v>34</v>
      </c>
      <c r="AA1495" t="s">
        <v>92</v>
      </c>
      <c r="AB1495" t="s">
        <v>36</v>
      </c>
      <c r="AC1495">
        <v>34061952</v>
      </c>
      <c r="AD1495" t="s">
        <v>93</v>
      </c>
      <c r="AE1495" t="s">
        <v>1665</v>
      </c>
      <c r="AF1495">
        <v>9978044714</v>
      </c>
      <c r="AG1495">
        <v>1298768</v>
      </c>
      <c r="AH1495" t="s">
        <v>972</v>
      </c>
      <c r="AI1495" t="s">
        <v>34</v>
      </c>
    </row>
    <row r="1496" spans="1:35" x14ac:dyDescent="0.3">
      <c r="A1496" s="1">
        <v>45309.975856481484</v>
      </c>
      <c r="B1496">
        <v>2</v>
      </c>
      <c r="C1496">
        <v>1</v>
      </c>
      <c r="D1496" t="s">
        <v>26</v>
      </c>
      <c r="E1496" t="s">
        <v>434</v>
      </c>
      <c r="F1496" t="s">
        <v>435</v>
      </c>
      <c r="G1496" t="s">
        <v>41</v>
      </c>
      <c r="H1496">
        <f>---0--5224</f>
        <v>5224</v>
      </c>
      <c r="I1496">
        <v>0</v>
      </c>
      <c r="J1496" t="s">
        <v>42</v>
      </c>
      <c r="K1496" t="s">
        <v>43</v>
      </c>
      <c r="L1496" t="s">
        <v>44</v>
      </c>
      <c r="M1496" t="s">
        <v>434</v>
      </c>
      <c r="N1496" t="s">
        <v>435</v>
      </c>
      <c r="P1496" t="s">
        <v>33</v>
      </c>
      <c r="Q1496" t="s">
        <v>34</v>
      </c>
      <c r="S1496" t="s">
        <v>33</v>
      </c>
      <c r="T1496" t="s">
        <v>34</v>
      </c>
      <c r="V1496" t="s">
        <v>33</v>
      </c>
      <c r="W1496" t="s">
        <v>34</v>
      </c>
      <c r="Y1496" t="s">
        <v>33</v>
      </c>
      <c r="Z1496" t="s">
        <v>34</v>
      </c>
      <c r="AA1496" t="s">
        <v>76</v>
      </c>
      <c r="AB1496" t="s">
        <v>36</v>
      </c>
      <c r="AC1496">
        <v>672976</v>
      </c>
      <c r="AD1496" t="s">
        <v>77</v>
      </c>
      <c r="AE1496" t="s">
        <v>435</v>
      </c>
      <c r="AF1496">
        <v>870021815</v>
      </c>
      <c r="AG1496">
        <v>1298769</v>
      </c>
      <c r="AH1496" t="s">
        <v>38</v>
      </c>
      <c r="AI1496" t="s">
        <v>34</v>
      </c>
    </row>
    <row r="1497" spans="1:35" x14ac:dyDescent="0.3">
      <c r="A1497" s="1">
        <v>45309.992222222223</v>
      </c>
      <c r="B1497">
        <v>8</v>
      </c>
      <c r="C1497">
        <v>1</v>
      </c>
      <c r="D1497" t="s">
        <v>26</v>
      </c>
      <c r="E1497" t="s">
        <v>3666</v>
      </c>
      <c r="F1497" t="s">
        <v>3667</v>
      </c>
      <c r="G1497" t="s">
        <v>41</v>
      </c>
      <c r="H1497">
        <f>---0--2523</f>
        <v>2523</v>
      </c>
      <c r="I1497">
        <v>0</v>
      </c>
      <c r="J1497" t="s">
        <v>42</v>
      </c>
      <c r="K1497" t="s">
        <v>43</v>
      </c>
      <c r="L1497" t="s">
        <v>44</v>
      </c>
      <c r="M1497" t="s">
        <v>3666</v>
      </c>
      <c r="N1497" t="s">
        <v>3667</v>
      </c>
      <c r="P1497" t="s">
        <v>33</v>
      </c>
      <c r="Q1497" t="s">
        <v>34</v>
      </c>
      <c r="S1497" t="s">
        <v>33</v>
      </c>
      <c r="T1497" t="s">
        <v>34</v>
      </c>
      <c r="V1497" t="s">
        <v>33</v>
      </c>
      <c r="W1497" t="s">
        <v>34</v>
      </c>
      <c r="Y1497" t="s">
        <v>33</v>
      </c>
      <c r="Z1497" t="s">
        <v>34</v>
      </c>
      <c r="AA1497" t="s">
        <v>436</v>
      </c>
      <c r="AB1497" t="s">
        <v>36</v>
      </c>
      <c r="AC1497">
        <v>75708321</v>
      </c>
      <c r="AD1497" t="s">
        <v>437</v>
      </c>
      <c r="AE1497" t="s">
        <v>3667</v>
      </c>
      <c r="AF1497">
        <v>795990586</v>
      </c>
      <c r="AG1497">
        <v>1298770</v>
      </c>
      <c r="AH1497" t="s">
        <v>1137</v>
      </c>
      <c r="AI1497" t="s">
        <v>34</v>
      </c>
    </row>
    <row r="1498" spans="1:35" x14ac:dyDescent="0.3">
      <c r="A1498" s="1">
        <v>45309.997245370374</v>
      </c>
      <c r="B1498">
        <v>5</v>
      </c>
      <c r="C1498">
        <v>1</v>
      </c>
      <c r="D1498" t="s">
        <v>26</v>
      </c>
      <c r="E1498" t="s">
        <v>3668</v>
      </c>
      <c r="F1498" t="s">
        <v>3669</v>
      </c>
      <c r="G1498" t="s">
        <v>50</v>
      </c>
      <c r="H1498" t="s">
        <v>160</v>
      </c>
      <c r="I1498">
        <v>0</v>
      </c>
      <c r="K1498" t="s">
        <v>31</v>
      </c>
      <c r="L1498" t="s">
        <v>32</v>
      </c>
      <c r="M1498" t="s">
        <v>3668</v>
      </c>
      <c r="N1498" t="s">
        <v>3669</v>
      </c>
      <c r="P1498" t="s">
        <v>33</v>
      </c>
      <c r="Q1498" t="s">
        <v>34</v>
      </c>
      <c r="S1498" t="s">
        <v>33</v>
      </c>
      <c r="T1498" t="s">
        <v>34</v>
      </c>
      <c r="V1498" t="s">
        <v>33</v>
      </c>
      <c r="W1498" t="s">
        <v>34</v>
      </c>
      <c r="Y1498" t="s">
        <v>33</v>
      </c>
      <c r="Z1498" t="s">
        <v>34</v>
      </c>
      <c r="AA1498" t="s">
        <v>35</v>
      </c>
      <c r="AB1498" t="s">
        <v>36</v>
      </c>
      <c r="AC1498">
        <v>34814112</v>
      </c>
      <c r="AD1498" t="s">
        <v>37</v>
      </c>
      <c r="AE1498" t="s">
        <v>3669</v>
      </c>
      <c r="AF1498">
        <v>85671469</v>
      </c>
      <c r="AG1498">
        <v>1298771</v>
      </c>
      <c r="AH1498" t="s">
        <v>3670</v>
      </c>
      <c r="AI1498" t="s">
        <v>34</v>
      </c>
    </row>
    <row r="1499" spans="1:35" x14ac:dyDescent="0.3">
      <c r="A1499" s="1">
        <v>45310.002280092594</v>
      </c>
      <c r="B1499">
        <v>8</v>
      </c>
      <c r="C1499">
        <v>1</v>
      </c>
      <c r="D1499" t="s">
        <v>26</v>
      </c>
      <c r="E1499" t="s">
        <v>3671</v>
      </c>
      <c r="F1499" t="s">
        <v>3672</v>
      </c>
      <c r="G1499" t="s">
        <v>90</v>
      </c>
      <c r="H1499" t="s">
        <v>170</v>
      </c>
      <c r="I1499">
        <v>0</v>
      </c>
      <c r="K1499" t="s">
        <v>31</v>
      </c>
      <c r="L1499" t="s">
        <v>32</v>
      </c>
      <c r="M1499" t="s">
        <v>3671</v>
      </c>
      <c r="N1499" t="s">
        <v>3672</v>
      </c>
      <c r="P1499" t="s">
        <v>33</v>
      </c>
      <c r="Q1499" t="s">
        <v>34</v>
      </c>
      <c r="S1499" t="s">
        <v>33</v>
      </c>
      <c r="T1499" t="s">
        <v>34</v>
      </c>
      <c r="V1499" t="s">
        <v>33</v>
      </c>
      <c r="W1499" t="s">
        <v>34</v>
      </c>
      <c r="Y1499" t="s">
        <v>33</v>
      </c>
      <c r="Z1499" t="s">
        <v>34</v>
      </c>
      <c r="AA1499" t="s">
        <v>92</v>
      </c>
      <c r="AB1499" t="s">
        <v>36</v>
      </c>
      <c r="AC1499">
        <v>30277744</v>
      </c>
      <c r="AD1499" t="s">
        <v>93</v>
      </c>
      <c r="AE1499" t="s">
        <v>3672</v>
      </c>
      <c r="AF1499">
        <v>9978044714</v>
      </c>
      <c r="AG1499">
        <v>1298772</v>
      </c>
      <c r="AH1499" t="s">
        <v>171</v>
      </c>
      <c r="AI1499" t="s">
        <v>34</v>
      </c>
    </row>
    <row r="1500" spans="1:35" x14ac:dyDescent="0.3">
      <c r="A1500" s="1">
        <v>45310.004814814813</v>
      </c>
      <c r="B1500">
        <v>8</v>
      </c>
      <c r="C1500">
        <v>1</v>
      </c>
      <c r="D1500" t="s">
        <v>26</v>
      </c>
      <c r="E1500" t="s">
        <v>3673</v>
      </c>
      <c r="F1500" t="s">
        <v>3674</v>
      </c>
      <c r="G1500" t="s">
        <v>41</v>
      </c>
      <c r="H1500">
        <f>---0--1828</f>
        <v>1828</v>
      </c>
      <c r="I1500">
        <v>0</v>
      </c>
      <c r="J1500" t="s">
        <v>42</v>
      </c>
      <c r="K1500" t="s">
        <v>43</v>
      </c>
      <c r="L1500" t="s">
        <v>44</v>
      </c>
      <c r="M1500" t="s">
        <v>3673</v>
      </c>
      <c r="N1500" t="s">
        <v>3674</v>
      </c>
      <c r="P1500" t="s">
        <v>33</v>
      </c>
      <c r="Q1500" t="s">
        <v>34</v>
      </c>
      <c r="S1500" t="s">
        <v>33</v>
      </c>
      <c r="T1500" t="s">
        <v>34</v>
      </c>
      <c r="V1500" t="s">
        <v>33</v>
      </c>
      <c r="W1500" t="s">
        <v>34</v>
      </c>
      <c r="Y1500" t="s">
        <v>33</v>
      </c>
      <c r="Z1500" t="s">
        <v>34</v>
      </c>
      <c r="AA1500" t="s">
        <v>102</v>
      </c>
      <c r="AB1500" t="s">
        <v>36</v>
      </c>
      <c r="AC1500">
        <v>75732354</v>
      </c>
      <c r="AD1500" t="s">
        <v>103</v>
      </c>
      <c r="AE1500" t="s">
        <v>3674</v>
      </c>
      <c r="AF1500">
        <v>795990586</v>
      </c>
      <c r="AG1500">
        <v>1298773</v>
      </c>
      <c r="AH1500" t="s">
        <v>921</v>
      </c>
      <c r="AI1500" t="s">
        <v>34</v>
      </c>
    </row>
    <row r="1501" spans="1:35" x14ac:dyDescent="0.3">
      <c r="A1501" s="1">
        <v>45310.008657407408</v>
      </c>
      <c r="B1501">
        <v>8</v>
      </c>
      <c r="C1501">
        <v>1</v>
      </c>
      <c r="D1501" t="s">
        <v>26</v>
      </c>
      <c r="E1501" t="s">
        <v>3675</v>
      </c>
      <c r="F1501" t="s">
        <v>3676</v>
      </c>
      <c r="G1501" t="s">
        <v>50</v>
      </c>
      <c r="H1501" t="s">
        <v>1526</v>
      </c>
      <c r="I1501">
        <v>0</v>
      </c>
      <c r="K1501" t="s">
        <v>31</v>
      </c>
      <c r="L1501" t="s">
        <v>32</v>
      </c>
      <c r="M1501" t="s">
        <v>3675</v>
      </c>
      <c r="N1501" t="s">
        <v>3676</v>
      </c>
      <c r="P1501" t="s">
        <v>33</v>
      </c>
      <c r="Q1501" t="s">
        <v>34</v>
      </c>
      <c r="S1501" t="s">
        <v>33</v>
      </c>
      <c r="T1501" t="s">
        <v>34</v>
      </c>
      <c r="V1501" t="s">
        <v>33</v>
      </c>
      <c r="W1501" t="s">
        <v>34</v>
      </c>
      <c r="Y1501" t="s">
        <v>33</v>
      </c>
      <c r="Z1501" t="s">
        <v>34</v>
      </c>
      <c r="AA1501" t="s">
        <v>35</v>
      </c>
      <c r="AB1501" t="s">
        <v>36</v>
      </c>
      <c r="AC1501">
        <v>34897282</v>
      </c>
      <c r="AD1501" t="s">
        <v>37</v>
      </c>
      <c r="AE1501" t="s">
        <v>3676</v>
      </c>
      <c r="AF1501">
        <v>85671469</v>
      </c>
      <c r="AG1501">
        <v>1298774</v>
      </c>
      <c r="AH1501" t="s">
        <v>38</v>
      </c>
      <c r="AI1501" t="s">
        <v>34</v>
      </c>
    </row>
    <row r="1502" spans="1:35" x14ac:dyDescent="0.3">
      <c r="A1502" s="1">
        <v>45310.012141203704</v>
      </c>
      <c r="B1502">
        <v>8</v>
      </c>
      <c r="C1502">
        <v>1</v>
      </c>
      <c r="D1502" t="s">
        <v>26</v>
      </c>
      <c r="E1502" t="s">
        <v>3677</v>
      </c>
      <c r="F1502" t="s">
        <v>3678</v>
      </c>
      <c r="G1502" t="s">
        <v>90</v>
      </c>
      <c r="H1502" t="s">
        <v>212</v>
      </c>
      <c r="I1502">
        <v>0</v>
      </c>
      <c r="K1502" t="s">
        <v>31</v>
      </c>
      <c r="L1502" t="s">
        <v>32</v>
      </c>
      <c r="M1502" t="s">
        <v>3677</v>
      </c>
      <c r="N1502" t="s">
        <v>3678</v>
      </c>
      <c r="P1502" t="s">
        <v>33</v>
      </c>
      <c r="Q1502" t="s">
        <v>34</v>
      </c>
      <c r="S1502" t="s">
        <v>33</v>
      </c>
      <c r="T1502" t="s">
        <v>34</v>
      </c>
      <c r="V1502" t="s">
        <v>33</v>
      </c>
      <c r="W1502" t="s">
        <v>34</v>
      </c>
      <c r="Y1502" t="s">
        <v>33</v>
      </c>
      <c r="Z1502" t="s">
        <v>34</v>
      </c>
      <c r="AA1502" t="s">
        <v>92</v>
      </c>
      <c r="AB1502" t="s">
        <v>36</v>
      </c>
      <c r="AC1502">
        <v>66965477</v>
      </c>
      <c r="AD1502" t="s">
        <v>93</v>
      </c>
      <c r="AE1502" t="s">
        <v>3678</v>
      </c>
      <c r="AF1502">
        <v>9978044714</v>
      </c>
      <c r="AG1502">
        <v>1298775</v>
      </c>
      <c r="AH1502" t="s">
        <v>1781</v>
      </c>
      <c r="AI1502" t="s">
        <v>34</v>
      </c>
    </row>
    <row r="1503" spans="1:35" x14ac:dyDescent="0.3">
      <c r="A1503" s="1">
        <v>45310.012546296297</v>
      </c>
      <c r="B1503">
        <v>5</v>
      </c>
      <c r="C1503">
        <v>1</v>
      </c>
      <c r="D1503" t="s">
        <v>26</v>
      </c>
      <c r="E1503" t="s">
        <v>3679</v>
      </c>
      <c r="F1503" t="s">
        <v>3680</v>
      </c>
      <c r="G1503" t="s">
        <v>41</v>
      </c>
      <c r="H1503">
        <f>---0--4029</f>
        <v>4029</v>
      </c>
      <c r="I1503">
        <v>0</v>
      </c>
      <c r="J1503" t="s">
        <v>42</v>
      </c>
      <c r="K1503" t="s">
        <v>43</v>
      </c>
      <c r="L1503" t="s">
        <v>44</v>
      </c>
      <c r="M1503" t="s">
        <v>3679</v>
      </c>
      <c r="N1503" t="s">
        <v>3680</v>
      </c>
      <c r="P1503" t="s">
        <v>33</v>
      </c>
      <c r="Q1503" t="s">
        <v>34</v>
      </c>
      <c r="S1503" t="s">
        <v>33</v>
      </c>
      <c r="T1503" t="s">
        <v>34</v>
      </c>
      <c r="V1503" t="s">
        <v>33</v>
      </c>
      <c r="W1503" t="s">
        <v>34</v>
      </c>
      <c r="Y1503" t="s">
        <v>33</v>
      </c>
      <c r="Z1503" t="s">
        <v>34</v>
      </c>
      <c r="AA1503" t="s">
        <v>799</v>
      </c>
      <c r="AB1503" t="s">
        <v>36</v>
      </c>
      <c r="AC1503">
        <v>30002743</v>
      </c>
      <c r="AD1503" t="s">
        <v>758</v>
      </c>
      <c r="AE1503" t="s">
        <v>3680</v>
      </c>
      <c r="AF1503">
        <v>76598102</v>
      </c>
      <c r="AG1503">
        <v>1298776</v>
      </c>
      <c r="AH1503" t="s">
        <v>38</v>
      </c>
      <c r="AI1503" t="s">
        <v>34</v>
      </c>
    </row>
    <row r="1504" spans="1:35" x14ac:dyDescent="0.3">
      <c r="A1504" s="1">
        <v>45310.01489583333</v>
      </c>
      <c r="B1504">
        <v>5</v>
      </c>
      <c r="C1504">
        <v>1</v>
      </c>
      <c r="D1504" t="s">
        <v>26</v>
      </c>
      <c r="E1504" t="s">
        <v>3681</v>
      </c>
      <c r="F1504" t="s">
        <v>3682</v>
      </c>
      <c r="G1504" t="s">
        <v>50</v>
      </c>
      <c r="H1504" t="s">
        <v>635</v>
      </c>
      <c r="I1504">
        <v>0</v>
      </c>
      <c r="K1504" t="s">
        <v>31</v>
      </c>
      <c r="L1504" t="s">
        <v>32</v>
      </c>
      <c r="M1504" t="s">
        <v>3681</v>
      </c>
      <c r="N1504" t="s">
        <v>3682</v>
      </c>
      <c r="P1504" t="s">
        <v>33</v>
      </c>
      <c r="Q1504" t="s">
        <v>34</v>
      </c>
      <c r="S1504" t="s">
        <v>33</v>
      </c>
      <c r="T1504" t="s">
        <v>34</v>
      </c>
      <c r="V1504" t="s">
        <v>33</v>
      </c>
      <c r="W1504" t="s">
        <v>34</v>
      </c>
      <c r="Y1504" t="s">
        <v>33</v>
      </c>
      <c r="Z1504" t="s">
        <v>34</v>
      </c>
      <c r="AA1504" t="s">
        <v>35</v>
      </c>
      <c r="AB1504" t="s">
        <v>36</v>
      </c>
      <c r="AC1504">
        <v>34927705</v>
      </c>
      <c r="AD1504" t="s">
        <v>37</v>
      </c>
      <c r="AE1504" t="s">
        <v>3682</v>
      </c>
      <c r="AF1504">
        <v>85671469</v>
      </c>
      <c r="AG1504">
        <v>1298777</v>
      </c>
      <c r="AH1504" t="s">
        <v>38</v>
      </c>
      <c r="AI1504" t="s">
        <v>34</v>
      </c>
    </row>
    <row r="1505" spans="1:35" x14ac:dyDescent="0.3">
      <c r="A1505" s="1">
        <v>45310.020937499998</v>
      </c>
      <c r="B1505">
        <v>5</v>
      </c>
      <c r="C1505">
        <v>1</v>
      </c>
      <c r="D1505" t="s">
        <v>26</v>
      </c>
      <c r="E1505" t="s">
        <v>3683</v>
      </c>
      <c r="F1505" t="s">
        <v>3684</v>
      </c>
      <c r="G1505" t="s">
        <v>73</v>
      </c>
      <c r="H1505" t="s">
        <v>178</v>
      </c>
      <c r="I1505">
        <v>0</v>
      </c>
      <c r="J1505" t="s">
        <v>179</v>
      </c>
      <c r="K1505" t="s">
        <v>31</v>
      </c>
      <c r="L1505" t="s">
        <v>44</v>
      </c>
      <c r="M1505" t="s">
        <v>3683</v>
      </c>
      <c r="N1505" t="s">
        <v>3684</v>
      </c>
      <c r="P1505" t="s">
        <v>33</v>
      </c>
      <c r="Q1505" t="s">
        <v>34</v>
      </c>
      <c r="S1505" t="s">
        <v>33</v>
      </c>
      <c r="T1505" t="s">
        <v>34</v>
      </c>
      <c r="V1505" t="s">
        <v>33</v>
      </c>
      <c r="W1505" t="s">
        <v>34</v>
      </c>
      <c r="Y1505" t="s">
        <v>33</v>
      </c>
      <c r="Z1505" t="s">
        <v>34</v>
      </c>
      <c r="AA1505" t="s">
        <v>137</v>
      </c>
      <c r="AB1505" t="s">
        <v>36</v>
      </c>
      <c r="AC1505">
        <v>34970365</v>
      </c>
      <c r="AD1505" t="s">
        <v>138</v>
      </c>
      <c r="AE1505" t="s">
        <v>3684</v>
      </c>
      <c r="AF1505">
        <v>85671469</v>
      </c>
      <c r="AG1505">
        <v>1298778</v>
      </c>
      <c r="AH1505" t="s">
        <v>898</v>
      </c>
      <c r="AI1505" t="s">
        <v>34</v>
      </c>
    </row>
    <row r="1506" spans="1:35" x14ac:dyDescent="0.3">
      <c r="A1506" s="1">
        <v>45310.021134259259</v>
      </c>
      <c r="B1506">
        <v>8</v>
      </c>
      <c r="C1506">
        <v>1</v>
      </c>
      <c r="D1506" t="s">
        <v>26</v>
      </c>
      <c r="E1506" t="s">
        <v>374</v>
      </c>
      <c r="F1506" t="s">
        <v>375</v>
      </c>
      <c r="G1506" t="s">
        <v>142</v>
      </c>
      <c r="H1506" t="s">
        <v>296</v>
      </c>
      <c r="I1506">
        <v>0</v>
      </c>
      <c r="K1506" t="s">
        <v>31</v>
      </c>
      <c r="L1506" t="s">
        <v>32</v>
      </c>
      <c r="M1506" t="s">
        <v>374</v>
      </c>
      <c r="N1506" t="s">
        <v>375</v>
      </c>
      <c r="P1506" t="s">
        <v>33</v>
      </c>
      <c r="Q1506" t="s">
        <v>34</v>
      </c>
      <c r="S1506" t="s">
        <v>33</v>
      </c>
      <c r="T1506" t="s">
        <v>34</v>
      </c>
      <c r="V1506" t="s">
        <v>33</v>
      </c>
      <c r="W1506" t="s">
        <v>34</v>
      </c>
      <c r="Y1506" t="s">
        <v>33</v>
      </c>
      <c r="Z1506" t="s">
        <v>34</v>
      </c>
      <c r="AA1506" t="s">
        <v>35</v>
      </c>
      <c r="AB1506" t="s">
        <v>36</v>
      </c>
      <c r="AC1506">
        <v>34966800</v>
      </c>
      <c r="AD1506" t="s">
        <v>37</v>
      </c>
      <c r="AE1506" t="s">
        <v>375</v>
      </c>
      <c r="AF1506">
        <v>85671469</v>
      </c>
      <c r="AG1506">
        <v>1298779</v>
      </c>
      <c r="AH1506" t="s">
        <v>38</v>
      </c>
      <c r="AI1506" t="s">
        <v>34</v>
      </c>
    </row>
    <row r="1507" spans="1:35" x14ac:dyDescent="0.3">
      <c r="A1507" s="1">
        <v>45310.021770833337</v>
      </c>
      <c r="B1507">
        <v>8</v>
      </c>
      <c r="C1507">
        <v>1</v>
      </c>
      <c r="D1507" t="s">
        <v>26</v>
      </c>
      <c r="E1507" t="s">
        <v>3685</v>
      </c>
      <c r="F1507" t="s">
        <v>3686</v>
      </c>
      <c r="G1507" t="s">
        <v>41</v>
      </c>
      <c r="H1507">
        <f>---0--5553</f>
        <v>5553</v>
      </c>
      <c r="I1507">
        <v>0</v>
      </c>
      <c r="J1507" t="s">
        <v>42</v>
      </c>
      <c r="K1507" t="s">
        <v>43</v>
      </c>
      <c r="L1507" t="s">
        <v>44</v>
      </c>
      <c r="M1507" t="s">
        <v>3685</v>
      </c>
      <c r="N1507" t="s">
        <v>3686</v>
      </c>
      <c r="P1507" t="s">
        <v>33</v>
      </c>
      <c r="Q1507" t="s">
        <v>34</v>
      </c>
      <c r="S1507" t="s">
        <v>33</v>
      </c>
      <c r="T1507" t="s">
        <v>34</v>
      </c>
      <c r="V1507" t="s">
        <v>33</v>
      </c>
      <c r="W1507" t="s">
        <v>34</v>
      </c>
      <c r="Y1507" t="s">
        <v>33</v>
      </c>
      <c r="Z1507" t="s">
        <v>34</v>
      </c>
      <c r="AA1507" t="s">
        <v>2038</v>
      </c>
      <c r="AB1507" t="s">
        <v>36</v>
      </c>
      <c r="AC1507">
        <v>75756319</v>
      </c>
      <c r="AD1507" t="s">
        <v>120</v>
      </c>
      <c r="AE1507" t="s">
        <v>3686</v>
      </c>
      <c r="AF1507">
        <v>795990586</v>
      </c>
      <c r="AG1507">
        <v>1298780</v>
      </c>
      <c r="AH1507" t="s">
        <v>38</v>
      </c>
      <c r="AI1507" t="s">
        <v>34</v>
      </c>
    </row>
    <row r="1508" spans="1:35" x14ac:dyDescent="0.3">
      <c r="A1508" s="1">
        <v>45310.028379629628</v>
      </c>
      <c r="B1508">
        <v>5</v>
      </c>
      <c r="C1508">
        <v>1</v>
      </c>
      <c r="D1508" t="s">
        <v>26</v>
      </c>
      <c r="E1508" t="s">
        <v>3687</v>
      </c>
      <c r="F1508" t="s">
        <v>3688</v>
      </c>
      <c r="G1508" t="s">
        <v>142</v>
      </c>
      <c r="H1508" t="s">
        <v>143</v>
      </c>
      <c r="I1508">
        <v>0</v>
      </c>
      <c r="K1508" t="s">
        <v>31</v>
      </c>
      <c r="L1508" t="s">
        <v>32</v>
      </c>
      <c r="M1508" t="s">
        <v>3687</v>
      </c>
      <c r="N1508" t="s">
        <v>3688</v>
      </c>
      <c r="P1508" t="s">
        <v>33</v>
      </c>
      <c r="Q1508" t="s">
        <v>34</v>
      </c>
      <c r="S1508" t="s">
        <v>33</v>
      </c>
      <c r="T1508" t="s">
        <v>34</v>
      </c>
      <c r="V1508" t="s">
        <v>33</v>
      </c>
      <c r="W1508" t="s">
        <v>34</v>
      </c>
      <c r="Y1508" t="s">
        <v>33</v>
      </c>
      <c r="Z1508" t="s">
        <v>34</v>
      </c>
      <c r="AA1508" t="s">
        <v>35</v>
      </c>
      <c r="AB1508" t="s">
        <v>36</v>
      </c>
      <c r="AC1508">
        <v>35035965</v>
      </c>
      <c r="AD1508" t="s">
        <v>37</v>
      </c>
      <c r="AE1508" t="s">
        <v>3688</v>
      </c>
      <c r="AF1508">
        <v>85671469</v>
      </c>
      <c r="AG1508">
        <v>1298781</v>
      </c>
      <c r="AH1508" t="s">
        <v>175</v>
      </c>
      <c r="AI1508" t="s">
        <v>34</v>
      </c>
    </row>
    <row r="1509" spans="1:35" x14ac:dyDescent="0.3">
      <c r="A1509" s="1">
        <v>45310.032222222224</v>
      </c>
      <c r="B1509">
        <v>5</v>
      </c>
      <c r="C1509">
        <v>1</v>
      </c>
      <c r="D1509" t="s">
        <v>26</v>
      </c>
      <c r="E1509" t="s">
        <v>3689</v>
      </c>
      <c r="F1509" t="s">
        <v>3690</v>
      </c>
      <c r="G1509" t="s">
        <v>131</v>
      </c>
      <c r="H1509" t="s">
        <v>174</v>
      </c>
      <c r="I1509">
        <v>0</v>
      </c>
      <c r="K1509" t="s">
        <v>31</v>
      </c>
      <c r="L1509" t="s">
        <v>32</v>
      </c>
      <c r="M1509" t="s">
        <v>3689</v>
      </c>
      <c r="N1509" t="s">
        <v>3690</v>
      </c>
      <c r="P1509" t="s">
        <v>33</v>
      </c>
      <c r="Q1509" t="s">
        <v>34</v>
      </c>
      <c r="S1509" t="s">
        <v>33</v>
      </c>
      <c r="T1509" t="s">
        <v>34</v>
      </c>
      <c r="V1509" t="s">
        <v>33</v>
      </c>
      <c r="W1509" t="s">
        <v>34</v>
      </c>
      <c r="Y1509" t="s">
        <v>33</v>
      </c>
      <c r="Z1509" t="s">
        <v>34</v>
      </c>
      <c r="AA1509" t="s">
        <v>35</v>
      </c>
      <c r="AB1509" t="s">
        <v>36</v>
      </c>
      <c r="AC1509">
        <v>35073108</v>
      </c>
      <c r="AD1509" t="s">
        <v>37</v>
      </c>
      <c r="AE1509" t="s">
        <v>3690</v>
      </c>
      <c r="AF1509">
        <v>85671469</v>
      </c>
      <c r="AG1509">
        <v>1298782</v>
      </c>
      <c r="AH1509" t="s">
        <v>566</v>
      </c>
      <c r="AI1509" t="s">
        <v>34</v>
      </c>
    </row>
    <row r="1510" spans="1:35" x14ac:dyDescent="0.3">
      <c r="A1510" s="1">
        <v>45310.033043981479</v>
      </c>
      <c r="B1510">
        <v>8</v>
      </c>
      <c r="C1510">
        <v>1</v>
      </c>
      <c r="D1510" t="s">
        <v>26</v>
      </c>
      <c r="E1510" t="s">
        <v>2486</v>
      </c>
      <c r="F1510" t="s">
        <v>2487</v>
      </c>
      <c r="G1510" t="s">
        <v>41</v>
      </c>
      <c r="H1510">
        <f>---0--3437</f>
        <v>3437</v>
      </c>
      <c r="I1510">
        <v>0</v>
      </c>
      <c r="J1510" t="s">
        <v>42</v>
      </c>
      <c r="K1510" t="s">
        <v>43</v>
      </c>
      <c r="L1510" t="s">
        <v>44</v>
      </c>
      <c r="M1510" t="s">
        <v>2486</v>
      </c>
      <c r="N1510" t="s">
        <v>2487</v>
      </c>
      <c r="P1510" t="s">
        <v>33</v>
      </c>
      <c r="Q1510" t="s">
        <v>34</v>
      </c>
      <c r="S1510" t="s">
        <v>33</v>
      </c>
      <c r="T1510" t="s">
        <v>34</v>
      </c>
      <c r="V1510" t="s">
        <v>33</v>
      </c>
      <c r="W1510" t="s">
        <v>34</v>
      </c>
      <c r="Y1510" t="s">
        <v>33</v>
      </c>
      <c r="Z1510" t="s">
        <v>34</v>
      </c>
      <c r="AA1510" t="s">
        <v>848</v>
      </c>
      <c r="AB1510" t="s">
        <v>36</v>
      </c>
      <c r="AC1510">
        <v>45964086</v>
      </c>
      <c r="AD1510" t="s">
        <v>849</v>
      </c>
      <c r="AE1510" t="s">
        <v>2487</v>
      </c>
      <c r="AF1510">
        <v>978632586</v>
      </c>
      <c r="AG1510">
        <v>1298783</v>
      </c>
      <c r="AH1510" t="s">
        <v>87</v>
      </c>
      <c r="AI1510" t="s">
        <v>34</v>
      </c>
    </row>
    <row r="1511" spans="1:35" x14ac:dyDescent="0.3">
      <c r="A1511" s="1">
        <v>45310.036168981482</v>
      </c>
      <c r="B1511">
        <v>8</v>
      </c>
      <c r="C1511">
        <v>1</v>
      </c>
      <c r="D1511" t="s">
        <v>26</v>
      </c>
      <c r="E1511" t="s">
        <v>3691</v>
      </c>
      <c r="F1511" t="s">
        <v>3692</v>
      </c>
      <c r="G1511" t="s">
        <v>29</v>
      </c>
      <c r="H1511" t="s">
        <v>253</v>
      </c>
      <c r="I1511">
        <v>0</v>
      </c>
      <c r="K1511" t="s">
        <v>31</v>
      </c>
      <c r="L1511" t="s">
        <v>32</v>
      </c>
      <c r="M1511" t="s">
        <v>3691</v>
      </c>
      <c r="N1511" t="s">
        <v>3692</v>
      </c>
      <c r="P1511" t="s">
        <v>33</v>
      </c>
      <c r="Q1511" t="s">
        <v>34</v>
      </c>
      <c r="S1511" t="s">
        <v>33</v>
      </c>
      <c r="T1511" t="s">
        <v>34</v>
      </c>
      <c r="V1511" t="s">
        <v>33</v>
      </c>
      <c r="W1511" t="s">
        <v>34</v>
      </c>
      <c r="Y1511" t="s">
        <v>33</v>
      </c>
      <c r="Z1511" t="s">
        <v>34</v>
      </c>
      <c r="AA1511" t="s">
        <v>35</v>
      </c>
      <c r="AB1511" t="s">
        <v>36</v>
      </c>
      <c r="AC1511">
        <v>35110161</v>
      </c>
      <c r="AD1511" t="s">
        <v>37</v>
      </c>
      <c r="AE1511" t="s">
        <v>3692</v>
      </c>
      <c r="AF1511">
        <v>85671469</v>
      </c>
      <c r="AG1511">
        <v>1298784</v>
      </c>
      <c r="AH1511" t="s">
        <v>38</v>
      </c>
      <c r="AI1511" t="s">
        <v>34</v>
      </c>
    </row>
    <row r="1512" spans="1:35" x14ac:dyDescent="0.3">
      <c r="A1512" s="1">
        <v>45310.038495370369</v>
      </c>
      <c r="B1512">
        <v>8</v>
      </c>
      <c r="C1512">
        <v>1</v>
      </c>
      <c r="D1512" t="s">
        <v>26</v>
      </c>
      <c r="E1512" t="s">
        <v>3693</v>
      </c>
      <c r="F1512" t="s">
        <v>3694</v>
      </c>
      <c r="G1512" t="s">
        <v>50</v>
      </c>
      <c r="H1512" t="s">
        <v>205</v>
      </c>
      <c r="I1512">
        <v>0</v>
      </c>
      <c r="K1512" t="s">
        <v>31</v>
      </c>
      <c r="L1512" t="s">
        <v>32</v>
      </c>
      <c r="M1512" t="s">
        <v>3693</v>
      </c>
      <c r="N1512" t="s">
        <v>3694</v>
      </c>
      <c r="P1512" t="s">
        <v>33</v>
      </c>
      <c r="Q1512" t="s">
        <v>34</v>
      </c>
      <c r="S1512" t="s">
        <v>33</v>
      </c>
      <c r="T1512" t="s">
        <v>34</v>
      </c>
      <c r="V1512" t="s">
        <v>33</v>
      </c>
      <c r="W1512" t="s">
        <v>34</v>
      </c>
      <c r="Y1512" t="s">
        <v>33</v>
      </c>
      <c r="Z1512" t="s">
        <v>34</v>
      </c>
      <c r="AA1512" t="s">
        <v>35</v>
      </c>
      <c r="AB1512" t="s">
        <v>36</v>
      </c>
      <c r="AC1512">
        <v>35130598</v>
      </c>
      <c r="AD1512" t="s">
        <v>37</v>
      </c>
      <c r="AE1512" t="s">
        <v>3694</v>
      </c>
      <c r="AF1512">
        <v>85671469</v>
      </c>
      <c r="AG1512">
        <v>1298785</v>
      </c>
      <c r="AH1512" t="s">
        <v>38</v>
      </c>
      <c r="AI1512" t="s">
        <v>34</v>
      </c>
    </row>
    <row r="1513" spans="1:35" x14ac:dyDescent="0.3">
      <c r="A1513" s="1">
        <v>45310.039270833331</v>
      </c>
      <c r="B1513">
        <v>5</v>
      </c>
      <c r="C1513">
        <v>1</v>
      </c>
      <c r="D1513" t="s">
        <v>26</v>
      </c>
      <c r="E1513" t="s">
        <v>3695</v>
      </c>
      <c r="F1513" t="s">
        <v>3696</v>
      </c>
      <c r="G1513" t="s">
        <v>131</v>
      </c>
      <c r="H1513" t="s">
        <v>223</v>
      </c>
      <c r="I1513">
        <v>0</v>
      </c>
      <c r="K1513" t="s">
        <v>31</v>
      </c>
      <c r="L1513" t="s">
        <v>32</v>
      </c>
      <c r="M1513" t="s">
        <v>3695</v>
      </c>
      <c r="N1513" t="s">
        <v>3696</v>
      </c>
      <c r="P1513" t="s">
        <v>33</v>
      </c>
      <c r="Q1513" t="s">
        <v>34</v>
      </c>
      <c r="S1513" t="s">
        <v>33</v>
      </c>
      <c r="T1513" t="s">
        <v>34</v>
      </c>
      <c r="V1513" t="s">
        <v>33</v>
      </c>
      <c r="W1513" t="s">
        <v>34</v>
      </c>
      <c r="Y1513" t="s">
        <v>33</v>
      </c>
      <c r="Z1513" t="s">
        <v>34</v>
      </c>
      <c r="AA1513" t="s">
        <v>35</v>
      </c>
      <c r="AB1513" t="s">
        <v>36</v>
      </c>
      <c r="AC1513">
        <v>35143691</v>
      </c>
      <c r="AD1513" t="s">
        <v>37</v>
      </c>
      <c r="AE1513" t="s">
        <v>3696</v>
      </c>
      <c r="AF1513">
        <v>85671469</v>
      </c>
      <c r="AG1513">
        <v>1298786</v>
      </c>
      <c r="AH1513" t="s">
        <v>38</v>
      </c>
      <c r="AI1513" t="s">
        <v>34</v>
      </c>
    </row>
    <row r="1514" spans="1:35" x14ac:dyDescent="0.3">
      <c r="A1514" s="1">
        <v>45310.047442129631</v>
      </c>
      <c r="B1514">
        <v>5</v>
      </c>
      <c r="C1514">
        <v>1</v>
      </c>
      <c r="D1514" t="s">
        <v>26</v>
      </c>
      <c r="E1514" t="s">
        <v>3697</v>
      </c>
      <c r="F1514" t="s">
        <v>3698</v>
      </c>
      <c r="G1514" t="s">
        <v>73</v>
      </c>
      <c r="H1514" t="s">
        <v>135</v>
      </c>
      <c r="I1514">
        <v>0</v>
      </c>
      <c r="J1514" t="s">
        <v>136</v>
      </c>
      <c r="K1514" t="s">
        <v>31</v>
      </c>
      <c r="L1514" t="s">
        <v>44</v>
      </c>
      <c r="M1514" t="s">
        <v>3697</v>
      </c>
      <c r="N1514" t="s">
        <v>3698</v>
      </c>
      <c r="P1514" t="s">
        <v>33</v>
      </c>
      <c r="Q1514" t="s">
        <v>34</v>
      </c>
      <c r="S1514" t="s">
        <v>33</v>
      </c>
      <c r="T1514" t="s">
        <v>34</v>
      </c>
      <c r="V1514" t="s">
        <v>33</v>
      </c>
      <c r="W1514" t="s">
        <v>34</v>
      </c>
      <c r="Y1514" t="s">
        <v>33</v>
      </c>
      <c r="Z1514" t="s">
        <v>34</v>
      </c>
      <c r="AA1514" t="s">
        <v>137</v>
      </c>
      <c r="AB1514" t="s">
        <v>36</v>
      </c>
      <c r="AC1514">
        <v>35199712</v>
      </c>
      <c r="AD1514" t="s">
        <v>138</v>
      </c>
      <c r="AE1514" t="s">
        <v>3698</v>
      </c>
      <c r="AF1514">
        <v>85671469</v>
      </c>
      <c r="AG1514">
        <v>1298787</v>
      </c>
      <c r="AH1514" t="s">
        <v>1076</v>
      </c>
      <c r="AI1514" t="s">
        <v>34</v>
      </c>
    </row>
    <row r="1515" spans="1:35" x14ac:dyDescent="0.3">
      <c r="A1515" s="1">
        <v>45310.04859953704</v>
      </c>
      <c r="B1515">
        <v>8</v>
      </c>
      <c r="C1515">
        <v>1</v>
      </c>
      <c r="D1515" t="s">
        <v>26</v>
      </c>
      <c r="E1515" t="s">
        <v>3699</v>
      </c>
      <c r="F1515" t="s">
        <v>3700</v>
      </c>
      <c r="G1515" t="s">
        <v>29</v>
      </c>
      <c r="H1515" t="s">
        <v>549</v>
      </c>
      <c r="I1515">
        <v>0</v>
      </c>
      <c r="K1515" t="s">
        <v>31</v>
      </c>
      <c r="L1515" t="s">
        <v>32</v>
      </c>
      <c r="M1515" t="s">
        <v>3699</v>
      </c>
      <c r="N1515" t="s">
        <v>3700</v>
      </c>
      <c r="P1515" t="s">
        <v>33</v>
      </c>
      <c r="Q1515" t="s">
        <v>34</v>
      </c>
      <c r="S1515" t="s">
        <v>33</v>
      </c>
      <c r="T1515" t="s">
        <v>34</v>
      </c>
      <c r="V1515" t="s">
        <v>33</v>
      </c>
      <c r="W1515" t="s">
        <v>34</v>
      </c>
      <c r="Y1515" t="s">
        <v>33</v>
      </c>
      <c r="Z1515" t="s">
        <v>34</v>
      </c>
      <c r="AA1515" t="s">
        <v>35</v>
      </c>
      <c r="AB1515" t="s">
        <v>36</v>
      </c>
      <c r="AC1515">
        <v>35223034</v>
      </c>
      <c r="AD1515" t="s">
        <v>37</v>
      </c>
      <c r="AE1515" t="s">
        <v>3700</v>
      </c>
      <c r="AF1515">
        <v>85671469</v>
      </c>
      <c r="AG1515">
        <v>1298788</v>
      </c>
      <c r="AH1515" t="s">
        <v>744</v>
      </c>
      <c r="AI1515" t="s">
        <v>34</v>
      </c>
    </row>
    <row r="1516" spans="1:35" x14ac:dyDescent="0.3">
      <c r="A1516" s="1">
        <v>45310.051481481481</v>
      </c>
      <c r="B1516">
        <v>8</v>
      </c>
      <c r="C1516">
        <v>1</v>
      </c>
      <c r="D1516" t="s">
        <v>26</v>
      </c>
      <c r="E1516" t="s">
        <v>3701</v>
      </c>
      <c r="F1516" t="s">
        <v>3702</v>
      </c>
      <c r="G1516" t="s">
        <v>50</v>
      </c>
      <c r="H1516" t="s">
        <v>242</v>
      </c>
      <c r="I1516">
        <v>0</v>
      </c>
      <c r="K1516" t="s">
        <v>31</v>
      </c>
      <c r="L1516" t="s">
        <v>32</v>
      </c>
      <c r="M1516" t="s">
        <v>3701</v>
      </c>
      <c r="N1516" t="s">
        <v>3702</v>
      </c>
      <c r="P1516" t="s">
        <v>33</v>
      </c>
      <c r="Q1516" t="s">
        <v>34</v>
      </c>
      <c r="S1516" t="s">
        <v>33</v>
      </c>
      <c r="T1516" t="s">
        <v>34</v>
      </c>
      <c r="V1516" t="s">
        <v>33</v>
      </c>
      <c r="W1516" t="s">
        <v>34</v>
      </c>
      <c r="Y1516" t="s">
        <v>33</v>
      </c>
      <c r="Z1516" t="s">
        <v>34</v>
      </c>
      <c r="AA1516" t="s">
        <v>35</v>
      </c>
      <c r="AB1516" t="s">
        <v>36</v>
      </c>
      <c r="AC1516">
        <v>35245646</v>
      </c>
      <c r="AD1516" t="s">
        <v>37</v>
      </c>
      <c r="AE1516" t="s">
        <v>3702</v>
      </c>
      <c r="AF1516">
        <v>85671469</v>
      </c>
      <c r="AG1516">
        <v>1298789</v>
      </c>
      <c r="AH1516" t="s">
        <v>806</v>
      </c>
      <c r="AI1516" t="s">
        <v>34</v>
      </c>
    </row>
    <row r="1517" spans="1:35" x14ac:dyDescent="0.3">
      <c r="A1517" s="1">
        <v>45310.053368055553</v>
      </c>
      <c r="B1517">
        <v>3</v>
      </c>
      <c r="C1517">
        <v>1</v>
      </c>
      <c r="D1517" t="s">
        <v>26</v>
      </c>
      <c r="E1517" t="s">
        <v>3703</v>
      </c>
      <c r="F1517" t="s">
        <v>3704</v>
      </c>
      <c r="G1517" t="s">
        <v>41</v>
      </c>
      <c r="H1517">
        <f>---0--9616</f>
        <v>9616</v>
      </c>
      <c r="I1517">
        <v>0</v>
      </c>
      <c r="J1517" t="s">
        <v>42</v>
      </c>
      <c r="K1517" t="s">
        <v>43</v>
      </c>
      <c r="L1517" t="s">
        <v>44</v>
      </c>
      <c r="M1517" t="s">
        <v>3703</v>
      </c>
      <c r="N1517" t="s">
        <v>3704</v>
      </c>
      <c r="P1517" t="s">
        <v>33</v>
      </c>
      <c r="Q1517" t="s">
        <v>34</v>
      </c>
      <c r="S1517" t="s">
        <v>33</v>
      </c>
      <c r="T1517" t="s">
        <v>34</v>
      </c>
      <c r="V1517" t="s">
        <v>33</v>
      </c>
      <c r="W1517" t="s">
        <v>34</v>
      </c>
      <c r="Y1517" t="s">
        <v>33</v>
      </c>
      <c r="Z1517" t="s">
        <v>34</v>
      </c>
      <c r="AA1517" t="s">
        <v>208</v>
      </c>
      <c r="AB1517" t="s">
        <v>36</v>
      </c>
      <c r="AC1517">
        <v>14307305</v>
      </c>
      <c r="AD1517" t="s">
        <v>209</v>
      </c>
      <c r="AE1517" t="s">
        <v>3704</v>
      </c>
      <c r="AF1517">
        <v>978632586</v>
      </c>
      <c r="AG1517">
        <v>1298790</v>
      </c>
      <c r="AH1517" t="s">
        <v>38</v>
      </c>
      <c r="AI1517" t="s">
        <v>34</v>
      </c>
    </row>
    <row r="1518" spans="1:35" x14ac:dyDescent="0.3">
      <c r="A1518" s="1">
        <v>45310.054918981485</v>
      </c>
      <c r="B1518">
        <v>5</v>
      </c>
      <c r="C1518">
        <v>1</v>
      </c>
      <c r="D1518" t="s">
        <v>26</v>
      </c>
      <c r="E1518" t="s">
        <v>3705</v>
      </c>
      <c r="F1518" t="s">
        <v>3706</v>
      </c>
      <c r="G1518" t="s">
        <v>131</v>
      </c>
      <c r="H1518" t="s">
        <v>537</v>
      </c>
      <c r="I1518">
        <v>0</v>
      </c>
      <c r="K1518" t="s">
        <v>31</v>
      </c>
      <c r="L1518" t="s">
        <v>32</v>
      </c>
      <c r="M1518" t="s">
        <v>3705</v>
      </c>
      <c r="N1518" t="s">
        <v>3706</v>
      </c>
      <c r="P1518" t="s">
        <v>33</v>
      </c>
      <c r="Q1518" t="s">
        <v>34</v>
      </c>
      <c r="S1518" t="s">
        <v>33</v>
      </c>
      <c r="T1518" t="s">
        <v>34</v>
      </c>
      <c r="V1518" t="s">
        <v>33</v>
      </c>
      <c r="W1518" t="s">
        <v>34</v>
      </c>
      <c r="Y1518" t="s">
        <v>33</v>
      </c>
      <c r="Z1518" t="s">
        <v>34</v>
      </c>
      <c r="AA1518" t="s">
        <v>35</v>
      </c>
      <c r="AB1518" t="s">
        <v>36</v>
      </c>
      <c r="AC1518">
        <v>35280230</v>
      </c>
      <c r="AD1518" t="s">
        <v>37</v>
      </c>
      <c r="AE1518" t="s">
        <v>3706</v>
      </c>
      <c r="AF1518">
        <v>85671469</v>
      </c>
      <c r="AG1518">
        <v>1298791</v>
      </c>
      <c r="AH1518" t="s">
        <v>38</v>
      </c>
      <c r="AI1518" t="s">
        <v>34</v>
      </c>
    </row>
    <row r="1519" spans="1:35" x14ac:dyDescent="0.3">
      <c r="A1519" s="1">
        <v>45310.055601851855</v>
      </c>
      <c r="B1519">
        <v>6</v>
      </c>
      <c r="C1519">
        <v>1</v>
      </c>
      <c r="D1519" t="s">
        <v>26</v>
      </c>
      <c r="E1519" t="s">
        <v>3707</v>
      </c>
      <c r="F1519" t="s">
        <v>3708</v>
      </c>
      <c r="G1519" t="s">
        <v>41</v>
      </c>
      <c r="H1519">
        <f>---0--2562</f>
        <v>2562</v>
      </c>
      <c r="I1519">
        <v>0</v>
      </c>
      <c r="J1519" t="s">
        <v>42</v>
      </c>
      <c r="K1519" t="s">
        <v>43</v>
      </c>
      <c r="L1519" t="s">
        <v>44</v>
      </c>
      <c r="M1519" t="s">
        <v>3707</v>
      </c>
      <c r="N1519" t="s">
        <v>3708</v>
      </c>
      <c r="P1519" t="s">
        <v>33</v>
      </c>
      <c r="Q1519" t="s">
        <v>34</v>
      </c>
      <c r="S1519" t="s">
        <v>33</v>
      </c>
      <c r="T1519" t="s">
        <v>34</v>
      </c>
      <c r="V1519" t="s">
        <v>33</v>
      </c>
      <c r="W1519" t="s">
        <v>34</v>
      </c>
      <c r="Y1519" t="s">
        <v>33</v>
      </c>
      <c r="Z1519" t="s">
        <v>34</v>
      </c>
      <c r="AA1519" t="s">
        <v>832</v>
      </c>
      <c r="AB1519" t="s">
        <v>36</v>
      </c>
      <c r="AC1519">
        <v>42086544</v>
      </c>
      <c r="AD1519" t="s">
        <v>67</v>
      </c>
      <c r="AE1519" t="s">
        <v>3708</v>
      </c>
      <c r="AF1519">
        <v>131827720</v>
      </c>
      <c r="AG1519">
        <v>1298792</v>
      </c>
      <c r="AH1519" t="s">
        <v>1090</v>
      </c>
      <c r="AI1519" t="s">
        <v>34</v>
      </c>
    </row>
    <row r="1520" spans="1:35" x14ac:dyDescent="0.3">
      <c r="A1520" s="1">
        <v>45310.060520833336</v>
      </c>
      <c r="B1520">
        <v>5</v>
      </c>
      <c r="C1520">
        <v>1</v>
      </c>
      <c r="D1520" t="s">
        <v>26</v>
      </c>
      <c r="E1520" t="s">
        <v>3709</v>
      </c>
      <c r="F1520" t="s">
        <v>3710</v>
      </c>
      <c r="G1520" t="s">
        <v>50</v>
      </c>
      <c r="H1520" t="s">
        <v>272</v>
      </c>
      <c r="I1520">
        <v>0</v>
      </c>
      <c r="K1520" t="s">
        <v>31</v>
      </c>
      <c r="L1520" t="s">
        <v>32</v>
      </c>
      <c r="M1520" t="s">
        <v>3709</v>
      </c>
      <c r="N1520" t="s">
        <v>3710</v>
      </c>
      <c r="P1520" t="s">
        <v>33</v>
      </c>
      <c r="Q1520" t="s">
        <v>34</v>
      </c>
      <c r="S1520" t="s">
        <v>33</v>
      </c>
      <c r="T1520" t="s">
        <v>34</v>
      </c>
      <c r="V1520" t="s">
        <v>33</v>
      </c>
      <c r="W1520" t="s">
        <v>34</v>
      </c>
      <c r="Y1520" t="s">
        <v>33</v>
      </c>
      <c r="Z1520" t="s">
        <v>34</v>
      </c>
      <c r="AA1520" t="s">
        <v>35</v>
      </c>
      <c r="AB1520" t="s">
        <v>36</v>
      </c>
      <c r="AC1520">
        <v>35322865</v>
      </c>
      <c r="AD1520" t="s">
        <v>37</v>
      </c>
      <c r="AE1520" t="s">
        <v>3710</v>
      </c>
      <c r="AF1520">
        <v>85671469</v>
      </c>
      <c r="AG1520">
        <v>1298793</v>
      </c>
      <c r="AH1520" t="s">
        <v>38</v>
      </c>
      <c r="AI1520" t="s">
        <v>34</v>
      </c>
    </row>
    <row r="1521" spans="1:35" x14ac:dyDescent="0.3">
      <c r="A1521" s="1">
        <v>45310.062476851854</v>
      </c>
      <c r="B1521">
        <v>5</v>
      </c>
      <c r="C1521">
        <v>1</v>
      </c>
      <c r="D1521" t="s">
        <v>26</v>
      </c>
      <c r="E1521" t="s">
        <v>2576</v>
      </c>
      <c r="F1521" t="s">
        <v>2577</v>
      </c>
      <c r="G1521" t="s">
        <v>142</v>
      </c>
      <c r="H1521" t="s">
        <v>285</v>
      </c>
      <c r="I1521">
        <v>0</v>
      </c>
      <c r="K1521" t="s">
        <v>31</v>
      </c>
      <c r="L1521" t="s">
        <v>32</v>
      </c>
      <c r="M1521" t="s">
        <v>2576</v>
      </c>
      <c r="N1521" t="s">
        <v>2577</v>
      </c>
      <c r="P1521" t="s">
        <v>33</v>
      </c>
      <c r="Q1521" t="s">
        <v>34</v>
      </c>
      <c r="S1521" t="s">
        <v>33</v>
      </c>
      <c r="T1521" t="s">
        <v>34</v>
      </c>
      <c r="V1521" t="s">
        <v>33</v>
      </c>
      <c r="W1521" t="s">
        <v>34</v>
      </c>
      <c r="Y1521" t="s">
        <v>33</v>
      </c>
      <c r="Z1521" t="s">
        <v>34</v>
      </c>
      <c r="AA1521" t="s">
        <v>35</v>
      </c>
      <c r="AB1521" t="s">
        <v>36</v>
      </c>
      <c r="AC1521">
        <v>35340048</v>
      </c>
      <c r="AD1521" t="s">
        <v>37</v>
      </c>
      <c r="AE1521" t="s">
        <v>2577</v>
      </c>
      <c r="AF1521">
        <v>85671469</v>
      </c>
      <c r="AG1521">
        <v>1298794</v>
      </c>
      <c r="AH1521" t="s">
        <v>383</v>
      </c>
      <c r="AI1521" t="s">
        <v>34</v>
      </c>
    </row>
    <row r="1522" spans="1:35" x14ac:dyDescent="0.3">
      <c r="A1522" s="1">
        <v>45310.063969907409</v>
      </c>
      <c r="B1522">
        <v>6</v>
      </c>
      <c r="C1522">
        <v>1</v>
      </c>
      <c r="D1522" t="s">
        <v>26</v>
      </c>
      <c r="E1522" t="s">
        <v>3711</v>
      </c>
      <c r="F1522" t="s">
        <v>3712</v>
      </c>
      <c r="G1522" t="s">
        <v>41</v>
      </c>
      <c r="H1522">
        <f>---0--2580</f>
        <v>2580</v>
      </c>
      <c r="I1522">
        <v>0</v>
      </c>
      <c r="J1522" t="s">
        <v>42</v>
      </c>
      <c r="K1522" t="s">
        <v>43</v>
      </c>
      <c r="L1522" t="s">
        <v>202</v>
      </c>
      <c r="M1522" t="s">
        <v>3711</v>
      </c>
      <c r="N1522" t="s">
        <v>3712</v>
      </c>
      <c r="P1522" t="s">
        <v>33</v>
      </c>
      <c r="Q1522" t="s">
        <v>34</v>
      </c>
      <c r="S1522" t="s">
        <v>33</v>
      </c>
      <c r="T1522" t="s">
        <v>34</v>
      </c>
      <c r="V1522" t="s">
        <v>33</v>
      </c>
      <c r="W1522" t="s">
        <v>34</v>
      </c>
      <c r="Y1522" t="s">
        <v>33</v>
      </c>
      <c r="Z1522" t="s">
        <v>34</v>
      </c>
      <c r="AB1522" t="s">
        <v>36</v>
      </c>
      <c r="AE1522" t="s">
        <v>34</v>
      </c>
      <c r="AG1522">
        <v>1298795</v>
      </c>
      <c r="AH1522" t="s">
        <v>38</v>
      </c>
      <c r="AI1522" t="s">
        <v>34</v>
      </c>
    </row>
    <row r="1523" spans="1:35" x14ac:dyDescent="0.3">
      <c r="A1523" s="1">
        <v>45310.065740740742</v>
      </c>
      <c r="B1523">
        <v>5</v>
      </c>
      <c r="C1523">
        <v>1</v>
      </c>
      <c r="D1523" t="s">
        <v>26</v>
      </c>
      <c r="E1523" t="s">
        <v>3713</v>
      </c>
      <c r="F1523" t="s">
        <v>3714</v>
      </c>
      <c r="G1523" t="s">
        <v>142</v>
      </c>
      <c r="H1523" t="s">
        <v>390</v>
      </c>
      <c r="I1523">
        <v>0</v>
      </c>
      <c r="K1523" t="s">
        <v>31</v>
      </c>
      <c r="L1523" t="s">
        <v>32</v>
      </c>
      <c r="M1523" t="s">
        <v>3713</v>
      </c>
      <c r="N1523" t="s">
        <v>3714</v>
      </c>
      <c r="P1523" t="s">
        <v>33</v>
      </c>
      <c r="Q1523" t="s">
        <v>34</v>
      </c>
      <c r="S1523" t="s">
        <v>33</v>
      </c>
      <c r="T1523" t="s">
        <v>34</v>
      </c>
      <c r="V1523" t="s">
        <v>33</v>
      </c>
      <c r="W1523" t="s">
        <v>34</v>
      </c>
      <c r="Y1523" t="s">
        <v>33</v>
      </c>
      <c r="Z1523" t="s">
        <v>34</v>
      </c>
      <c r="AA1523" t="s">
        <v>35</v>
      </c>
      <c r="AB1523" t="s">
        <v>36</v>
      </c>
      <c r="AC1523">
        <v>35362544</v>
      </c>
      <c r="AD1523" t="s">
        <v>37</v>
      </c>
      <c r="AE1523" t="s">
        <v>3714</v>
      </c>
      <c r="AF1523">
        <v>85671469</v>
      </c>
      <c r="AG1523">
        <v>1298796</v>
      </c>
      <c r="AH1523" t="s">
        <v>38</v>
      </c>
      <c r="AI1523" t="s">
        <v>34</v>
      </c>
    </row>
    <row r="1524" spans="1:35" x14ac:dyDescent="0.3">
      <c r="A1524" s="1">
        <v>45310.066284722219</v>
      </c>
      <c r="B1524">
        <v>6</v>
      </c>
      <c r="C1524">
        <v>1</v>
      </c>
      <c r="D1524" t="s">
        <v>26</v>
      </c>
      <c r="E1524" t="s">
        <v>3715</v>
      </c>
      <c r="F1524" t="s">
        <v>3716</v>
      </c>
      <c r="G1524" t="s">
        <v>29</v>
      </c>
      <c r="H1524" t="s">
        <v>3717</v>
      </c>
      <c r="I1524">
        <v>0</v>
      </c>
      <c r="K1524" t="s">
        <v>31</v>
      </c>
      <c r="L1524" t="s">
        <v>32</v>
      </c>
      <c r="M1524" t="s">
        <v>3715</v>
      </c>
      <c r="N1524" t="s">
        <v>3716</v>
      </c>
      <c r="P1524" t="s">
        <v>33</v>
      </c>
      <c r="Q1524" t="s">
        <v>34</v>
      </c>
      <c r="S1524" t="s">
        <v>33</v>
      </c>
      <c r="T1524" t="s">
        <v>34</v>
      </c>
      <c r="V1524" t="s">
        <v>33</v>
      </c>
      <c r="W1524" t="s">
        <v>34</v>
      </c>
      <c r="Y1524" t="s">
        <v>33</v>
      </c>
      <c r="Z1524" t="s">
        <v>34</v>
      </c>
      <c r="AA1524" t="s">
        <v>35</v>
      </c>
      <c r="AB1524" t="s">
        <v>36</v>
      </c>
      <c r="AC1524">
        <v>35355915</v>
      </c>
      <c r="AD1524" t="s">
        <v>37</v>
      </c>
      <c r="AE1524" t="s">
        <v>3716</v>
      </c>
      <c r="AF1524">
        <v>85671469</v>
      </c>
      <c r="AG1524">
        <v>1298797</v>
      </c>
      <c r="AH1524" t="s">
        <v>199</v>
      </c>
      <c r="AI1524" t="s">
        <v>34</v>
      </c>
    </row>
    <row r="1525" spans="1:35" x14ac:dyDescent="0.3">
      <c r="A1525" s="1">
        <v>45310.067210648151</v>
      </c>
      <c r="B1525">
        <v>8</v>
      </c>
      <c r="C1525">
        <v>1</v>
      </c>
      <c r="D1525" t="s">
        <v>26</v>
      </c>
      <c r="E1525" t="s">
        <v>3718</v>
      </c>
      <c r="F1525" t="s">
        <v>3719</v>
      </c>
      <c r="G1525" t="s">
        <v>29</v>
      </c>
      <c r="H1525" t="s">
        <v>220</v>
      </c>
      <c r="I1525">
        <v>0</v>
      </c>
      <c r="K1525" t="s">
        <v>31</v>
      </c>
      <c r="L1525" t="s">
        <v>32</v>
      </c>
      <c r="M1525" t="s">
        <v>3718</v>
      </c>
      <c r="N1525" t="s">
        <v>3719</v>
      </c>
      <c r="P1525" t="s">
        <v>33</v>
      </c>
      <c r="Q1525" t="s">
        <v>34</v>
      </c>
      <c r="S1525" t="s">
        <v>33</v>
      </c>
      <c r="T1525" t="s">
        <v>34</v>
      </c>
      <c r="V1525" t="s">
        <v>33</v>
      </c>
      <c r="W1525" t="s">
        <v>34</v>
      </c>
      <c r="Y1525" t="s">
        <v>33</v>
      </c>
      <c r="Z1525" t="s">
        <v>34</v>
      </c>
      <c r="AA1525" t="s">
        <v>35</v>
      </c>
      <c r="AB1525" t="s">
        <v>36</v>
      </c>
      <c r="AC1525">
        <v>35359322</v>
      </c>
      <c r="AD1525" t="s">
        <v>37</v>
      </c>
      <c r="AE1525" t="s">
        <v>3719</v>
      </c>
      <c r="AF1525">
        <v>85671469</v>
      </c>
      <c r="AG1525">
        <v>1298798</v>
      </c>
      <c r="AH1525" t="s">
        <v>38</v>
      </c>
      <c r="AI1525" t="s">
        <v>34</v>
      </c>
    </row>
    <row r="1526" spans="1:35" x14ac:dyDescent="0.3">
      <c r="A1526" s="1">
        <v>45310.06726851852</v>
      </c>
      <c r="B1526">
        <v>7</v>
      </c>
      <c r="C1526">
        <v>1</v>
      </c>
      <c r="D1526" t="s">
        <v>26</v>
      </c>
      <c r="E1526" t="s">
        <v>3720</v>
      </c>
      <c r="F1526" t="s">
        <v>3721</v>
      </c>
      <c r="G1526" t="s">
        <v>142</v>
      </c>
      <c r="H1526" t="s">
        <v>2658</v>
      </c>
      <c r="I1526">
        <v>0</v>
      </c>
      <c r="K1526" t="s">
        <v>31</v>
      </c>
      <c r="L1526" t="s">
        <v>32</v>
      </c>
      <c r="M1526" t="s">
        <v>3720</v>
      </c>
      <c r="N1526" t="s">
        <v>3721</v>
      </c>
      <c r="P1526" t="s">
        <v>33</v>
      </c>
      <c r="Q1526" t="s">
        <v>34</v>
      </c>
      <c r="S1526" t="s">
        <v>33</v>
      </c>
      <c r="T1526" t="s">
        <v>34</v>
      </c>
      <c r="V1526" t="s">
        <v>33</v>
      </c>
      <c r="W1526" t="s">
        <v>34</v>
      </c>
      <c r="Y1526" t="s">
        <v>33</v>
      </c>
      <c r="Z1526" t="s">
        <v>34</v>
      </c>
      <c r="AA1526" t="s">
        <v>35</v>
      </c>
      <c r="AB1526" t="s">
        <v>36</v>
      </c>
      <c r="AC1526">
        <v>35368028</v>
      </c>
      <c r="AD1526" t="s">
        <v>37</v>
      </c>
      <c r="AE1526" t="s">
        <v>3721</v>
      </c>
      <c r="AF1526">
        <v>85671469</v>
      </c>
      <c r="AG1526">
        <v>1298799</v>
      </c>
      <c r="AH1526" t="s">
        <v>806</v>
      </c>
      <c r="AI1526" t="s">
        <v>34</v>
      </c>
    </row>
    <row r="1527" spans="1:35" x14ac:dyDescent="0.3">
      <c r="A1527" s="1">
        <v>45310.069027777776</v>
      </c>
      <c r="B1527">
        <v>4</v>
      </c>
      <c r="C1527">
        <v>1</v>
      </c>
      <c r="D1527" t="s">
        <v>26</v>
      </c>
      <c r="E1527" t="s">
        <v>3722</v>
      </c>
      <c r="F1527" t="s">
        <v>3723</v>
      </c>
      <c r="G1527" t="s">
        <v>90</v>
      </c>
      <c r="H1527" t="s">
        <v>326</v>
      </c>
      <c r="I1527">
        <v>0</v>
      </c>
      <c r="K1527" t="s">
        <v>31</v>
      </c>
      <c r="L1527" t="s">
        <v>32</v>
      </c>
      <c r="M1527" t="s">
        <v>3722</v>
      </c>
      <c r="N1527" t="s">
        <v>3723</v>
      </c>
      <c r="P1527" t="s">
        <v>33</v>
      </c>
      <c r="Q1527" t="s">
        <v>34</v>
      </c>
      <c r="S1527" t="s">
        <v>33</v>
      </c>
      <c r="T1527" t="s">
        <v>34</v>
      </c>
      <c r="V1527" t="s">
        <v>33</v>
      </c>
      <c r="W1527" t="s">
        <v>34</v>
      </c>
      <c r="Y1527" t="s">
        <v>33</v>
      </c>
      <c r="Z1527" t="s">
        <v>34</v>
      </c>
      <c r="AA1527" t="s">
        <v>92</v>
      </c>
      <c r="AB1527" t="s">
        <v>36</v>
      </c>
      <c r="AC1527">
        <v>66181412</v>
      </c>
      <c r="AD1527" t="s">
        <v>93</v>
      </c>
      <c r="AE1527" t="s">
        <v>3723</v>
      </c>
      <c r="AF1527">
        <v>9978044714</v>
      </c>
      <c r="AG1527">
        <v>1298800</v>
      </c>
      <c r="AH1527" t="s">
        <v>128</v>
      </c>
      <c r="AI1527" t="s">
        <v>34</v>
      </c>
    </row>
    <row r="1528" spans="1:35" x14ac:dyDescent="0.3">
      <c r="A1528" s="1">
        <v>45310.069074074076</v>
      </c>
      <c r="B1528">
        <v>5</v>
      </c>
      <c r="C1528">
        <v>1</v>
      </c>
      <c r="D1528" t="s">
        <v>26</v>
      </c>
      <c r="E1528" t="s">
        <v>3724</v>
      </c>
      <c r="F1528" t="s">
        <v>3725</v>
      </c>
      <c r="G1528" t="s">
        <v>131</v>
      </c>
      <c r="H1528" t="s">
        <v>342</v>
      </c>
      <c r="I1528">
        <v>0</v>
      </c>
      <c r="K1528" t="s">
        <v>31</v>
      </c>
      <c r="L1528" t="s">
        <v>32</v>
      </c>
      <c r="M1528" t="s">
        <v>3724</v>
      </c>
      <c r="N1528" t="s">
        <v>3725</v>
      </c>
      <c r="P1528" t="s">
        <v>33</v>
      </c>
      <c r="Q1528" t="s">
        <v>34</v>
      </c>
      <c r="S1528" t="s">
        <v>33</v>
      </c>
      <c r="T1528" t="s">
        <v>34</v>
      </c>
      <c r="V1528" t="s">
        <v>33</v>
      </c>
      <c r="W1528" t="s">
        <v>34</v>
      </c>
      <c r="Y1528" t="s">
        <v>33</v>
      </c>
      <c r="Z1528" t="s">
        <v>34</v>
      </c>
      <c r="AA1528" t="s">
        <v>35</v>
      </c>
      <c r="AB1528" t="s">
        <v>36</v>
      </c>
      <c r="AC1528">
        <v>35376282</v>
      </c>
      <c r="AD1528" t="s">
        <v>37</v>
      </c>
      <c r="AE1528" t="s">
        <v>3725</v>
      </c>
      <c r="AF1528">
        <v>85671469</v>
      </c>
      <c r="AG1528">
        <v>1298801</v>
      </c>
      <c r="AH1528" t="s">
        <v>257</v>
      </c>
      <c r="AI1528" t="s">
        <v>34</v>
      </c>
    </row>
    <row r="1529" spans="1:35" x14ac:dyDescent="0.3">
      <c r="A1529" s="1">
        <v>45310.070601851854</v>
      </c>
      <c r="B1529">
        <v>8</v>
      </c>
      <c r="C1529">
        <v>1</v>
      </c>
      <c r="D1529" t="s">
        <v>26</v>
      </c>
      <c r="E1529" t="s">
        <v>3726</v>
      </c>
      <c r="F1529" t="s">
        <v>3727</v>
      </c>
      <c r="G1529" t="s">
        <v>131</v>
      </c>
      <c r="H1529" t="s">
        <v>1609</v>
      </c>
      <c r="I1529">
        <v>0</v>
      </c>
      <c r="K1529" t="s">
        <v>31</v>
      </c>
      <c r="L1529" t="s">
        <v>32</v>
      </c>
      <c r="M1529" t="s">
        <v>3726</v>
      </c>
      <c r="N1529" t="s">
        <v>3727</v>
      </c>
      <c r="P1529" t="s">
        <v>33</v>
      </c>
      <c r="Q1529" t="s">
        <v>34</v>
      </c>
      <c r="S1529" t="s">
        <v>33</v>
      </c>
      <c r="T1529" t="s">
        <v>34</v>
      </c>
      <c r="V1529" t="s">
        <v>33</v>
      </c>
      <c r="W1529" t="s">
        <v>34</v>
      </c>
      <c r="Y1529" t="s">
        <v>33</v>
      </c>
      <c r="Z1529" t="s">
        <v>34</v>
      </c>
      <c r="AA1529" t="s">
        <v>35</v>
      </c>
      <c r="AB1529" t="s">
        <v>36</v>
      </c>
      <c r="AC1529">
        <v>35391887</v>
      </c>
      <c r="AD1529" t="s">
        <v>37</v>
      </c>
      <c r="AE1529" t="s">
        <v>3727</v>
      </c>
      <c r="AF1529">
        <v>85671469</v>
      </c>
      <c r="AG1529">
        <v>1298802</v>
      </c>
      <c r="AH1529" t="s">
        <v>383</v>
      </c>
      <c r="AI1529" t="s">
        <v>34</v>
      </c>
    </row>
    <row r="1530" spans="1:35" x14ac:dyDescent="0.3">
      <c r="A1530" s="1">
        <v>45310.073541666665</v>
      </c>
      <c r="B1530">
        <v>5</v>
      </c>
      <c r="C1530">
        <v>1</v>
      </c>
      <c r="D1530" t="s">
        <v>26</v>
      </c>
      <c r="E1530" t="s">
        <v>3728</v>
      </c>
      <c r="F1530" t="s">
        <v>3729</v>
      </c>
      <c r="G1530" t="s">
        <v>131</v>
      </c>
      <c r="H1530" t="s">
        <v>1693</v>
      </c>
      <c r="I1530">
        <v>0</v>
      </c>
      <c r="K1530" t="s">
        <v>31</v>
      </c>
      <c r="L1530" t="s">
        <v>32</v>
      </c>
      <c r="M1530" t="s">
        <v>3728</v>
      </c>
      <c r="N1530" t="s">
        <v>3729</v>
      </c>
      <c r="P1530" t="s">
        <v>33</v>
      </c>
      <c r="Q1530" t="s">
        <v>34</v>
      </c>
      <c r="S1530" t="s">
        <v>33</v>
      </c>
      <c r="T1530" t="s">
        <v>34</v>
      </c>
      <c r="V1530" t="s">
        <v>33</v>
      </c>
      <c r="W1530" t="s">
        <v>34</v>
      </c>
      <c r="Y1530" t="s">
        <v>33</v>
      </c>
      <c r="Z1530" t="s">
        <v>34</v>
      </c>
      <c r="AA1530" t="s">
        <v>35</v>
      </c>
      <c r="AB1530" t="s">
        <v>36</v>
      </c>
      <c r="AC1530">
        <v>35412688</v>
      </c>
      <c r="AD1530" t="s">
        <v>37</v>
      </c>
      <c r="AE1530" t="s">
        <v>3729</v>
      </c>
      <c r="AF1530">
        <v>85671469</v>
      </c>
      <c r="AG1530">
        <v>1298803</v>
      </c>
      <c r="AH1530" t="s">
        <v>38</v>
      </c>
      <c r="AI1530" t="s">
        <v>34</v>
      </c>
    </row>
    <row r="1531" spans="1:35" x14ac:dyDescent="0.3">
      <c r="A1531" s="1">
        <v>45310.074143518519</v>
      </c>
      <c r="B1531">
        <v>8</v>
      </c>
      <c r="C1531">
        <v>1</v>
      </c>
      <c r="D1531" t="s">
        <v>26</v>
      </c>
      <c r="E1531" t="s">
        <v>3730</v>
      </c>
      <c r="F1531" t="s">
        <v>3731</v>
      </c>
      <c r="G1531" t="s">
        <v>73</v>
      </c>
      <c r="H1531" t="s">
        <v>183</v>
      </c>
      <c r="I1531">
        <v>0</v>
      </c>
      <c r="J1531" t="s">
        <v>184</v>
      </c>
      <c r="K1531" t="s">
        <v>31</v>
      </c>
      <c r="L1531" t="s">
        <v>44</v>
      </c>
      <c r="M1531" t="s">
        <v>3730</v>
      </c>
      <c r="N1531" t="s">
        <v>3731</v>
      </c>
      <c r="P1531" t="s">
        <v>33</v>
      </c>
      <c r="Q1531" t="s">
        <v>34</v>
      </c>
      <c r="S1531" t="s">
        <v>33</v>
      </c>
      <c r="T1531" t="s">
        <v>34</v>
      </c>
      <c r="V1531" t="s">
        <v>33</v>
      </c>
      <c r="W1531" t="s">
        <v>34</v>
      </c>
      <c r="Y1531" t="s">
        <v>33</v>
      </c>
      <c r="Z1531" t="s">
        <v>34</v>
      </c>
      <c r="AA1531" t="s">
        <v>137</v>
      </c>
      <c r="AB1531" t="s">
        <v>36</v>
      </c>
      <c r="AC1531">
        <v>35422753</v>
      </c>
      <c r="AD1531" t="s">
        <v>138</v>
      </c>
      <c r="AE1531" t="s">
        <v>3731</v>
      </c>
      <c r="AF1531">
        <v>85671469</v>
      </c>
      <c r="AG1531">
        <v>1298804</v>
      </c>
      <c r="AH1531" t="s">
        <v>2041</v>
      </c>
      <c r="AI1531" t="s">
        <v>34</v>
      </c>
    </row>
    <row r="1532" spans="1:35" x14ac:dyDescent="0.3">
      <c r="A1532" s="1">
        <v>45310.075138888889</v>
      </c>
      <c r="B1532">
        <v>7</v>
      </c>
      <c r="C1532">
        <v>1</v>
      </c>
      <c r="D1532" t="s">
        <v>26</v>
      </c>
      <c r="E1532" t="s">
        <v>3732</v>
      </c>
      <c r="F1532" t="s">
        <v>3733</v>
      </c>
      <c r="G1532" t="s">
        <v>73</v>
      </c>
      <c r="H1532" t="s">
        <v>877</v>
      </c>
      <c r="I1532">
        <v>0</v>
      </c>
      <c r="J1532" t="s">
        <v>878</v>
      </c>
      <c r="K1532" t="s">
        <v>31</v>
      </c>
      <c r="L1532" t="s">
        <v>44</v>
      </c>
      <c r="M1532" t="s">
        <v>3732</v>
      </c>
      <c r="N1532" t="s">
        <v>3733</v>
      </c>
      <c r="P1532" t="s">
        <v>33</v>
      </c>
      <c r="Q1532" t="s">
        <v>34</v>
      </c>
      <c r="S1532" t="s">
        <v>33</v>
      </c>
      <c r="T1532" t="s">
        <v>34</v>
      </c>
      <c r="V1532" t="s">
        <v>33</v>
      </c>
      <c r="W1532" t="s">
        <v>34</v>
      </c>
      <c r="Y1532" t="s">
        <v>33</v>
      </c>
      <c r="Z1532" t="s">
        <v>34</v>
      </c>
      <c r="AA1532" t="s">
        <v>76</v>
      </c>
      <c r="AB1532" t="s">
        <v>36</v>
      </c>
      <c r="AC1532">
        <v>827946</v>
      </c>
      <c r="AD1532" t="s">
        <v>77</v>
      </c>
      <c r="AE1532" t="s">
        <v>3733</v>
      </c>
      <c r="AF1532">
        <v>870021815</v>
      </c>
      <c r="AG1532">
        <v>1298805</v>
      </c>
      <c r="AH1532" t="s">
        <v>175</v>
      </c>
      <c r="AI1532" t="s">
        <v>34</v>
      </c>
    </row>
    <row r="1533" spans="1:35" x14ac:dyDescent="0.3">
      <c r="A1533" s="1">
        <v>45310.075775462959</v>
      </c>
      <c r="B1533">
        <v>5</v>
      </c>
      <c r="C1533">
        <v>1</v>
      </c>
      <c r="D1533" t="s">
        <v>26</v>
      </c>
      <c r="E1533" t="s">
        <v>3734</v>
      </c>
      <c r="F1533" t="s">
        <v>3735</v>
      </c>
      <c r="G1533" t="s">
        <v>131</v>
      </c>
      <c r="H1533" t="s">
        <v>266</v>
      </c>
      <c r="I1533">
        <v>0</v>
      </c>
      <c r="K1533" t="s">
        <v>31</v>
      </c>
      <c r="L1533" t="s">
        <v>32</v>
      </c>
      <c r="M1533" t="s">
        <v>3734</v>
      </c>
      <c r="N1533" t="s">
        <v>3735</v>
      </c>
      <c r="P1533" t="s">
        <v>33</v>
      </c>
      <c r="Q1533" t="s">
        <v>34</v>
      </c>
      <c r="S1533" t="s">
        <v>33</v>
      </c>
      <c r="T1533" t="s">
        <v>34</v>
      </c>
      <c r="V1533" t="s">
        <v>33</v>
      </c>
      <c r="W1533" t="s">
        <v>34</v>
      </c>
      <c r="Y1533" t="s">
        <v>33</v>
      </c>
      <c r="Z1533" t="s">
        <v>34</v>
      </c>
      <c r="AA1533" t="s">
        <v>35</v>
      </c>
      <c r="AB1533" t="s">
        <v>36</v>
      </c>
      <c r="AC1533">
        <v>35428681</v>
      </c>
      <c r="AD1533" t="s">
        <v>37</v>
      </c>
      <c r="AE1533" t="s">
        <v>3735</v>
      </c>
      <c r="AF1533">
        <v>85671469</v>
      </c>
      <c r="AG1533">
        <v>1298806</v>
      </c>
      <c r="AH1533" t="s">
        <v>38</v>
      </c>
      <c r="AI1533" t="s">
        <v>34</v>
      </c>
    </row>
    <row r="1534" spans="1:35" x14ac:dyDescent="0.3">
      <c r="A1534" s="1">
        <v>45310.078564814816</v>
      </c>
      <c r="B1534">
        <v>6</v>
      </c>
      <c r="C1534">
        <v>1</v>
      </c>
      <c r="D1534" t="s">
        <v>26</v>
      </c>
      <c r="E1534" t="s">
        <v>3736</v>
      </c>
      <c r="F1534" t="s">
        <v>3737</v>
      </c>
      <c r="G1534" t="s">
        <v>90</v>
      </c>
      <c r="H1534" t="s">
        <v>346</v>
      </c>
      <c r="I1534">
        <v>0</v>
      </c>
      <c r="K1534" t="s">
        <v>31</v>
      </c>
      <c r="L1534" t="s">
        <v>32</v>
      </c>
      <c r="M1534" t="s">
        <v>3736</v>
      </c>
      <c r="N1534" t="s">
        <v>3737</v>
      </c>
      <c r="P1534" t="s">
        <v>33</v>
      </c>
      <c r="Q1534" t="s">
        <v>34</v>
      </c>
      <c r="S1534" t="s">
        <v>33</v>
      </c>
      <c r="T1534" t="s">
        <v>34</v>
      </c>
      <c r="V1534" t="s">
        <v>33</v>
      </c>
      <c r="W1534" t="s">
        <v>34</v>
      </c>
      <c r="Y1534" t="s">
        <v>33</v>
      </c>
      <c r="Z1534" t="s">
        <v>34</v>
      </c>
      <c r="AA1534" t="s">
        <v>92</v>
      </c>
      <c r="AB1534" t="s">
        <v>36</v>
      </c>
      <c r="AC1534">
        <v>57307049</v>
      </c>
      <c r="AD1534" t="s">
        <v>93</v>
      </c>
      <c r="AE1534" t="s">
        <v>3737</v>
      </c>
      <c r="AF1534">
        <v>9978044714</v>
      </c>
      <c r="AG1534">
        <v>1298807</v>
      </c>
      <c r="AH1534" t="s">
        <v>3461</v>
      </c>
      <c r="AI1534" t="s">
        <v>34</v>
      </c>
    </row>
    <row r="1535" spans="1:35" x14ac:dyDescent="0.3">
      <c r="A1535" s="1">
        <v>45310.079560185186</v>
      </c>
      <c r="B1535">
        <v>8</v>
      </c>
      <c r="C1535">
        <v>1</v>
      </c>
      <c r="D1535" t="s">
        <v>26</v>
      </c>
      <c r="E1535" t="s">
        <v>3738</v>
      </c>
      <c r="F1535" t="s">
        <v>3739</v>
      </c>
      <c r="G1535" t="s">
        <v>131</v>
      </c>
      <c r="H1535" t="s">
        <v>1761</v>
      </c>
      <c r="I1535">
        <v>0</v>
      </c>
      <c r="K1535" t="s">
        <v>31</v>
      </c>
      <c r="L1535" t="s">
        <v>32</v>
      </c>
      <c r="M1535" t="s">
        <v>3738</v>
      </c>
      <c r="N1535" t="s">
        <v>3739</v>
      </c>
      <c r="P1535" t="s">
        <v>33</v>
      </c>
      <c r="Q1535" t="s">
        <v>34</v>
      </c>
      <c r="S1535" t="s">
        <v>33</v>
      </c>
      <c r="T1535" t="s">
        <v>34</v>
      </c>
      <c r="V1535" t="s">
        <v>33</v>
      </c>
      <c r="W1535" t="s">
        <v>34</v>
      </c>
      <c r="Y1535" t="s">
        <v>33</v>
      </c>
      <c r="Z1535" t="s">
        <v>34</v>
      </c>
      <c r="AA1535" t="s">
        <v>35</v>
      </c>
      <c r="AB1535" t="s">
        <v>36</v>
      </c>
      <c r="AC1535">
        <v>35462046</v>
      </c>
      <c r="AD1535" t="s">
        <v>37</v>
      </c>
      <c r="AE1535" t="s">
        <v>3739</v>
      </c>
      <c r="AF1535">
        <v>85671469</v>
      </c>
      <c r="AG1535">
        <v>1298808</v>
      </c>
      <c r="AH1535" t="s">
        <v>217</v>
      </c>
      <c r="AI1535" t="s">
        <v>34</v>
      </c>
    </row>
    <row r="1536" spans="1:35" x14ac:dyDescent="0.3">
      <c r="A1536" s="1">
        <v>45310.086261574077</v>
      </c>
      <c r="B1536">
        <v>5</v>
      </c>
      <c r="C1536">
        <v>1</v>
      </c>
      <c r="D1536" t="s">
        <v>26</v>
      </c>
      <c r="E1536" t="s">
        <v>3740</v>
      </c>
      <c r="F1536" t="s">
        <v>3741</v>
      </c>
      <c r="G1536" t="s">
        <v>29</v>
      </c>
      <c r="H1536" t="s">
        <v>250</v>
      </c>
      <c r="I1536">
        <v>0</v>
      </c>
      <c r="K1536" t="s">
        <v>31</v>
      </c>
      <c r="L1536" t="s">
        <v>32</v>
      </c>
      <c r="M1536" t="s">
        <v>3740</v>
      </c>
      <c r="N1536" t="s">
        <v>3741</v>
      </c>
      <c r="P1536" t="s">
        <v>33</v>
      </c>
      <c r="Q1536" t="s">
        <v>34</v>
      </c>
      <c r="S1536" t="s">
        <v>33</v>
      </c>
      <c r="T1536" t="s">
        <v>34</v>
      </c>
      <c r="V1536" t="s">
        <v>33</v>
      </c>
      <c r="W1536" t="s">
        <v>34</v>
      </c>
      <c r="Y1536" t="s">
        <v>33</v>
      </c>
      <c r="Z1536" t="s">
        <v>34</v>
      </c>
      <c r="AA1536" t="s">
        <v>35</v>
      </c>
      <c r="AB1536" t="s">
        <v>36</v>
      </c>
      <c r="AC1536">
        <v>35504797</v>
      </c>
      <c r="AD1536" t="s">
        <v>37</v>
      </c>
      <c r="AE1536" t="s">
        <v>3741</v>
      </c>
      <c r="AF1536">
        <v>85671469</v>
      </c>
      <c r="AG1536">
        <v>1298809</v>
      </c>
      <c r="AH1536" t="s">
        <v>38</v>
      </c>
      <c r="AI1536" t="s">
        <v>34</v>
      </c>
    </row>
    <row r="1537" spans="1:35" x14ac:dyDescent="0.3">
      <c r="A1537" s="1">
        <v>45310.087141203701</v>
      </c>
      <c r="B1537">
        <v>6</v>
      </c>
      <c r="C1537">
        <v>1</v>
      </c>
      <c r="D1537" t="s">
        <v>26</v>
      </c>
      <c r="E1537" t="s">
        <v>2039</v>
      </c>
      <c r="F1537" t="s">
        <v>2040</v>
      </c>
      <c r="G1537" t="s">
        <v>142</v>
      </c>
      <c r="H1537" t="s">
        <v>246</v>
      </c>
      <c r="I1537">
        <v>0</v>
      </c>
      <c r="K1537" t="s">
        <v>31</v>
      </c>
      <c r="L1537" t="s">
        <v>32</v>
      </c>
      <c r="M1537" t="s">
        <v>2039</v>
      </c>
      <c r="N1537" t="s">
        <v>2040</v>
      </c>
      <c r="P1537" t="s">
        <v>33</v>
      </c>
      <c r="Q1537" t="s">
        <v>34</v>
      </c>
      <c r="S1537" t="s">
        <v>33</v>
      </c>
      <c r="T1537" t="s">
        <v>34</v>
      </c>
      <c r="V1537" t="s">
        <v>33</v>
      </c>
      <c r="W1537" t="s">
        <v>34</v>
      </c>
      <c r="Y1537" t="s">
        <v>33</v>
      </c>
      <c r="Z1537" t="s">
        <v>34</v>
      </c>
      <c r="AA1537" t="s">
        <v>35</v>
      </c>
      <c r="AB1537" t="s">
        <v>36</v>
      </c>
      <c r="AC1537">
        <v>35526375</v>
      </c>
      <c r="AD1537" t="s">
        <v>37</v>
      </c>
      <c r="AE1537" t="s">
        <v>2040</v>
      </c>
      <c r="AF1537">
        <v>85671469</v>
      </c>
      <c r="AG1537">
        <v>1298810</v>
      </c>
      <c r="AH1537" t="s">
        <v>486</v>
      </c>
      <c r="AI1537" t="s">
        <v>34</v>
      </c>
    </row>
    <row r="1538" spans="1:35" x14ac:dyDescent="0.3">
      <c r="A1538" s="1">
        <v>45310.090127314812</v>
      </c>
      <c r="B1538">
        <v>5</v>
      </c>
      <c r="C1538">
        <v>1</v>
      </c>
      <c r="D1538" t="s">
        <v>26</v>
      </c>
      <c r="E1538" t="s">
        <v>3742</v>
      </c>
      <c r="F1538" t="s">
        <v>3743</v>
      </c>
      <c r="G1538" t="s">
        <v>142</v>
      </c>
      <c r="H1538" t="s">
        <v>353</v>
      </c>
      <c r="I1538">
        <v>0</v>
      </c>
      <c r="K1538" t="s">
        <v>31</v>
      </c>
      <c r="L1538" t="s">
        <v>32</v>
      </c>
      <c r="M1538" t="s">
        <v>3742</v>
      </c>
      <c r="N1538" t="s">
        <v>3743</v>
      </c>
      <c r="P1538" t="s">
        <v>33</v>
      </c>
      <c r="Q1538" t="s">
        <v>34</v>
      </c>
      <c r="S1538" t="s">
        <v>33</v>
      </c>
      <c r="T1538" t="s">
        <v>34</v>
      </c>
      <c r="V1538" t="s">
        <v>33</v>
      </c>
      <c r="W1538" t="s">
        <v>34</v>
      </c>
      <c r="Y1538" t="s">
        <v>33</v>
      </c>
      <c r="Z1538" t="s">
        <v>34</v>
      </c>
      <c r="AA1538" t="s">
        <v>35</v>
      </c>
      <c r="AB1538" t="s">
        <v>36</v>
      </c>
      <c r="AC1538">
        <v>35543362</v>
      </c>
      <c r="AD1538" t="s">
        <v>37</v>
      </c>
      <c r="AE1538" t="s">
        <v>3743</v>
      </c>
      <c r="AF1538">
        <v>85671469</v>
      </c>
      <c r="AG1538">
        <v>1298811</v>
      </c>
      <c r="AH1538" t="s">
        <v>1781</v>
      </c>
      <c r="AI1538" t="s">
        <v>34</v>
      </c>
    </row>
    <row r="1539" spans="1:35" x14ac:dyDescent="0.3">
      <c r="A1539" s="1">
        <v>45310.090694444443</v>
      </c>
      <c r="B1539">
        <v>6</v>
      </c>
      <c r="C1539">
        <v>1</v>
      </c>
      <c r="D1539" t="s">
        <v>26</v>
      </c>
      <c r="E1539" t="s">
        <v>3744</v>
      </c>
      <c r="F1539" t="s">
        <v>3745</v>
      </c>
      <c r="G1539" t="s">
        <v>142</v>
      </c>
      <c r="H1539" t="s">
        <v>307</v>
      </c>
      <c r="I1539">
        <v>0</v>
      </c>
      <c r="K1539" t="s">
        <v>31</v>
      </c>
      <c r="L1539" t="s">
        <v>32</v>
      </c>
      <c r="M1539" t="s">
        <v>3744</v>
      </c>
      <c r="N1539" t="s">
        <v>3745</v>
      </c>
      <c r="P1539" t="s">
        <v>33</v>
      </c>
      <c r="Q1539" t="s">
        <v>34</v>
      </c>
      <c r="S1539" t="s">
        <v>33</v>
      </c>
      <c r="T1539" t="s">
        <v>34</v>
      </c>
      <c r="V1539" t="s">
        <v>33</v>
      </c>
      <c r="W1539" t="s">
        <v>34</v>
      </c>
      <c r="Y1539" t="s">
        <v>33</v>
      </c>
      <c r="Z1539" t="s">
        <v>34</v>
      </c>
      <c r="AA1539" t="s">
        <v>35</v>
      </c>
      <c r="AB1539" t="s">
        <v>36</v>
      </c>
      <c r="AC1539">
        <v>35557322</v>
      </c>
      <c r="AD1539" t="s">
        <v>37</v>
      </c>
      <c r="AE1539" t="s">
        <v>3745</v>
      </c>
      <c r="AF1539">
        <v>85671469</v>
      </c>
      <c r="AG1539">
        <v>1298812</v>
      </c>
      <c r="AH1539" t="s">
        <v>38</v>
      </c>
      <c r="AI1539" t="s">
        <v>34</v>
      </c>
    </row>
    <row r="1540" spans="1:35" x14ac:dyDescent="0.3">
      <c r="A1540" s="1">
        <v>45310.091203703705</v>
      </c>
      <c r="B1540">
        <v>1</v>
      </c>
      <c r="C1540">
        <v>1</v>
      </c>
      <c r="D1540" t="s">
        <v>26</v>
      </c>
      <c r="E1540" t="s">
        <v>3746</v>
      </c>
      <c r="F1540" t="s">
        <v>3747</v>
      </c>
      <c r="G1540" t="s">
        <v>50</v>
      </c>
      <c r="H1540" t="s">
        <v>289</v>
      </c>
      <c r="I1540">
        <v>0</v>
      </c>
      <c r="K1540" t="s">
        <v>31</v>
      </c>
      <c r="L1540" t="s">
        <v>32</v>
      </c>
      <c r="M1540" t="s">
        <v>3746</v>
      </c>
      <c r="N1540" t="s">
        <v>3747</v>
      </c>
      <c r="P1540" t="s">
        <v>33</v>
      </c>
      <c r="Q1540" t="s">
        <v>34</v>
      </c>
      <c r="S1540" t="s">
        <v>33</v>
      </c>
      <c r="T1540" t="s">
        <v>34</v>
      </c>
      <c r="V1540" t="s">
        <v>33</v>
      </c>
      <c r="W1540" t="s">
        <v>34</v>
      </c>
      <c r="Y1540" t="s">
        <v>33</v>
      </c>
      <c r="Z1540" t="s">
        <v>34</v>
      </c>
      <c r="AA1540" t="s">
        <v>35</v>
      </c>
      <c r="AB1540" t="s">
        <v>36</v>
      </c>
      <c r="AC1540">
        <v>35558384</v>
      </c>
      <c r="AD1540" t="s">
        <v>37</v>
      </c>
      <c r="AE1540" t="s">
        <v>3747</v>
      </c>
      <c r="AF1540">
        <v>85671469</v>
      </c>
      <c r="AG1540">
        <v>1298813</v>
      </c>
      <c r="AH1540" t="s">
        <v>38</v>
      </c>
      <c r="AI1540" t="s">
        <v>34</v>
      </c>
    </row>
    <row r="1541" spans="1:35" x14ac:dyDescent="0.3">
      <c r="A1541" s="1">
        <v>45310.091689814813</v>
      </c>
      <c r="B1541">
        <v>8</v>
      </c>
      <c r="C1541">
        <v>1</v>
      </c>
      <c r="D1541" t="s">
        <v>26</v>
      </c>
      <c r="E1541" t="s">
        <v>3748</v>
      </c>
      <c r="F1541" t="s">
        <v>3749</v>
      </c>
      <c r="G1541" t="s">
        <v>90</v>
      </c>
      <c r="H1541" t="s">
        <v>232</v>
      </c>
      <c r="I1541">
        <v>0</v>
      </c>
      <c r="K1541" t="s">
        <v>31</v>
      </c>
      <c r="L1541" t="s">
        <v>32</v>
      </c>
      <c r="M1541" t="s">
        <v>3748</v>
      </c>
      <c r="N1541" t="s">
        <v>3749</v>
      </c>
      <c r="P1541" t="s">
        <v>33</v>
      </c>
      <c r="Q1541" t="s">
        <v>34</v>
      </c>
      <c r="S1541" t="s">
        <v>33</v>
      </c>
      <c r="T1541" t="s">
        <v>34</v>
      </c>
      <c r="V1541" t="s">
        <v>33</v>
      </c>
      <c r="W1541" t="s">
        <v>34</v>
      </c>
      <c r="Y1541" t="s">
        <v>33</v>
      </c>
      <c r="Z1541" t="s">
        <v>34</v>
      </c>
      <c r="AA1541" t="s">
        <v>92</v>
      </c>
      <c r="AB1541" t="s">
        <v>36</v>
      </c>
      <c r="AC1541">
        <v>49474742</v>
      </c>
      <c r="AD1541" t="s">
        <v>93</v>
      </c>
      <c r="AE1541" t="s">
        <v>3749</v>
      </c>
      <c r="AF1541">
        <v>9978044714</v>
      </c>
      <c r="AG1541">
        <v>1298814</v>
      </c>
      <c r="AH1541" t="s">
        <v>427</v>
      </c>
      <c r="AI1541" t="s">
        <v>34</v>
      </c>
    </row>
    <row r="1542" spans="1:35" x14ac:dyDescent="0.3">
      <c r="A1542" s="1">
        <v>45310.093495370369</v>
      </c>
      <c r="B1542">
        <v>5</v>
      </c>
      <c r="C1542">
        <v>1</v>
      </c>
      <c r="D1542" t="s">
        <v>26</v>
      </c>
      <c r="E1542" t="s">
        <v>3750</v>
      </c>
      <c r="F1542" t="s">
        <v>3751</v>
      </c>
      <c r="G1542" t="s">
        <v>131</v>
      </c>
      <c r="H1542" t="s">
        <v>356</v>
      </c>
      <c r="I1542">
        <v>0</v>
      </c>
      <c r="K1542" t="s">
        <v>31</v>
      </c>
      <c r="L1542" t="s">
        <v>32</v>
      </c>
      <c r="M1542" t="s">
        <v>3750</v>
      </c>
      <c r="N1542" t="s">
        <v>3751</v>
      </c>
      <c r="P1542" t="s">
        <v>33</v>
      </c>
      <c r="Q1542" t="s">
        <v>34</v>
      </c>
      <c r="S1542" t="s">
        <v>33</v>
      </c>
      <c r="T1542" t="s">
        <v>34</v>
      </c>
      <c r="V1542" t="s">
        <v>33</v>
      </c>
      <c r="W1542" t="s">
        <v>34</v>
      </c>
      <c r="Y1542" t="s">
        <v>33</v>
      </c>
      <c r="Z1542" t="s">
        <v>34</v>
      </c>
      <c r="AA1542" t="s">
        <v>35</v>
      </c>
      <c r="AB1542" t="s">
        <v>36</v>
      </c>
      <c r="AC1542">
        <v>35570194</v>
      </c>
      <c r="AD1542" t="s">
        <v>37</v>
      </c>
      <c r="AE1542" t="s">
        <v>3751</v>
      </c>
      <c r="AF1542">
        <v>85671469</v>
      </c>
      <c r="AG1542">
        <v>1298815</v>
      </c>
      <c r="AH1542" t="s">
        <v>38</v>
      </c>
      <c r="AI1542" t="s">
        <v>34</v>
      </c>
    </row>
    <row r="1543" spans="1:35" x14ac:dyDescent="0.3">
      <c r="A1543" s="1">
        <v>45310.094212962962</v>
      </c>
      <c r="B1543">
        <v>7</v>
      </c>
      <c r="C1543">
        <v>1</v>
      </c>
      <c r="D1543" t="s">
        <v>26</v>
      </c>
      <c r="E1543" t="s">
        <v>3752</v>
      </c>
      <c r="F1543" t="s">
        <v>3753</v>
      </c>
      <c r="G1543" t="s">
        <v>142</v>
      </c>
      <c r="H1543" t="s">
        <v>282</v>
      </c>
      <c r="I1543">
        <v>0</v>
      </c>
      <c r="K1543" t="s">
        <v>31</v>
      </c>
      <c r="L1543" t="s">
        <v>32</v>
      </c>
      <c r="M1543" t="s">
        <v>3752</v>
      </c>
      <c r="N1543" t="s">
        <v>3753</v>
      </c>
      <c r="P1543" t="s">
        <v>33</v>
      </c>
      <c r="Q1543" t="s">
        <v>34</v>
      </c>
      <c r="S1543" t="s">
        <v>33</v>
      </c>
      <c r="T1543" t="s">
        <v>34</v>
      </c>
      <c r="V1543" t="s">
        <v>33</v>
      </c>
      <c r="W1543" t="s">
        <v>34</v>
      </c>
      <c r="Y1543" t="s">
        <v>33</v>
      </c>
      <c r="Z1543" t="s">
        <v>34</v>
      </c>
      <c r="AA1543" t="s">
        <v>35</v>
      </c>
      <c r="AB1543" t="s">
        <v>36</v>
      </c>
      <c r="AC1543">
        <v>35564734</v>
      </c>
      <c r="AD1543" t="s">
        <v>37</v>
      </c>
      <c r="AE1543" t="s">
        <v>3753</v>
      </c>
      <c r="AF1543">
        <v>85671469</v>
      </c>
      <c r="AG1543">
        <v>1298816</v>
      </c>
      <c r="AH1543" t="s">
        <v>175</v>
      </c>
      <c r="AI1543" t="s">
        <v>34</v>
      </c>
    </row>
    <row r="1544" spans="1:35" x14ac:dyDescent="0.3">
      <c r="A1544" s="1">
        <v>45310.094270833331</v>
      </c>
      <c r="B1544">
        <v>8</v>
      </c>
      <c r="C1544">
        <v>1</v>
      </c>
      <c r="D1544" t="s">
        <v>26</v>
      </c>
      <c r="E1544" t="s">
        <v>3754</v>
      </c>
      <c r="F1544" t="s">
        <v>3755</v>
      </c>
      <c r="G1544" t="s">
        <v>131</v>
      </c>
      <c r="H1544" t="s">
        <v>198</v>
      </c>
      <c r="I1544">
        <v>0</v>
      </c>
      <c r="K1544" t="s">
        <v>31</v>
      </c>
      <c r="L1544" t="s">
        <v>32</v>
      </c>
      <c r="M1544" t="s">
        <v>3754</v>
      </c>
      <c r="N1544" t="s">
        <v>3755</v>
      </c>
      <c r="P1544" t="s">
        <v>33</v>
      </c>
      <c r="Q1544" t="s">
        <v>34</v>
      </c>
      <c r="S1544" t="s">
        <v>33</v>
      </c>
      <c r="T1544" t="s">
        <v>34</v>
      </c>
      <c r="V1544" t="s">
        <v>33</v>
      </c>
      <c r="W1544" t="s">
        <v>34</v>
      </c>
      <c r="Y1544" t="s">
        <v>33</v>
      </c>
      <c r="Z1544" t="s">
        <v>34</v>
      </c>
      <c r="AA1544" t="s">
        <v>35</v>
      </c>
      <c r="AB1544" t="s">
        <v>36</v>
      </c>
      <c r="AC1544">
        <v>35571681</v>
      </c>
      <c r="AD1544" t="s">
        <v>37</v>
      </c>
      <c r="AE1544" t="s">
        <v>3755</v>
      </c>
      <c r="AF1544">
        <v>85671469</v>
      </c>
      <c r="AG1544">
        <v>1298817</v>
      </c>
      <c r="AH1544" t="s">
        <v>3756</v>
      </c>
      <c r="AI1544" t="s">
        <v>34</v>
      </c>
    </row>
    <row r="1545" spans="1:35" x14ac:dyDescent="0.3">
      <c r="A1545" s="1">
        <v>45310.09516203704</v>
      </c>
      <c r="B1545">
        <v>6</v>
      </c>
      <c r="C1545">
        <v>1</v>
      </c>
      <c r="D1545" t="s">
        <v>26</v>
      </c>
      <c r="E1545" t="s">
        <v>3757</v>
      </c>
      <c r="F1545" t="s">
        <v>3758</v>
      </c>
      <c r="G1545" t="s">
        <v>29</v>
      </c>
      <c r="H1545" t="s">
        <v>3759</v>
      </c>
      <c r="I1545">
        <v>0</v>
      </c>
      <c r="K1545" t="s">
        <v>31</v>
      </c>
      <c r="L1545" t="s">
        <v>32</v>
      </c>
      <c r="M1545" t="s">
        <v>3757</v>
      </c>
      <c r="N1545" t="s">
        <v>3758</v>
      </c>
      <c r="P1545" t="s">
        <v>33</v>
      </c>
      <c r="Q1545" t="s">
        <v>34</v>
      </c>
      <c r="S1545" t="s">
        <v>33</v>
      </c>
      <c r="T1545" t="s">
        <v>34</v>
      </c>
      <c r="V1545" t="s">
        <v>33</v>
      </c>
      <c r="W1545" t="s">
        <v>34</v>
      </c>
      <c r="Y1545" t="s">
        <v>33</v>
      </c>
      <c r="Z1545" t="s">
        <v>34</v>
      </c>
      <c r="AA1545" t="s">
        <v>35</v>
      </c>
      <c r="AB1545" t="s">
        <v>36</v>
      </c>
      <c r="AC1545">
        <v>35566643</v>
      </c>
      <c r="AD1545" t="s">
        <v>37</v>
      </c>
      <c r="AE1545" t="s">
        <v>3758</v>
      </c>
      <c r="AF1545">
        <v>85671469</v>
      </c>
      <c r="AG1545">
        <v>1298818</v>
      </c>
      <c r="AH1545" t="s">
        <v>38</v>
      </c>
      <c r="AI1545" t="s">
        <v>34</v>
      </c>
    </row>
    <row r="1546" spans="1:35" x14ac:dyDescent="0.3">
      <c r="A1546" s="1">
        <v>45310.096250000002</v>
      </c>
      <c r="B1546">
        <v>8</v>
      </c>
      <c r="C1546">
        <v>1</v>
      </c>
      <c r="D1546" t="s">
        <v>26</v>
      </c>
      <c r="E1546" t="s">
        <v>3760</v>
      </c>
      <c r="F1546" t="s">
        <v>3761</v>
      </c>
      <c r="G1546" t="s">
        <v>131</v>
      </c>
      <c r="H1546" t="s">
        <v>1260</v>
      </c>
      <c r="I1546">
        <v>0</v>
      </c>
      <c r="K1546" t="s">
        <v>31</v>
      </c>
      <c r="L1546" t="s">
        <v>32</v>
      </c>
      <c r="M1546" t="s">
        <v>3760</v>
      </c>
      <c r="N1546" t="s">
        <v>3761</v>
      </c>
      <c r="P1546" t="s">
        <v>33</v>
      </c>
      <c r="Q1546" t="s">
        <v>34</v>
      </c>
      <c r="S1546" t="s">
        <v>33</v>
      </c>
      <c r="T1546" t="s">
        <v>34</v>
      </c>
      <c r="V1546" t="s">
        <v>33</v>
      </c>
      <c r="W1546" t="s">
        <v>34</v>
      </c>
      <c r="Y1546" t="s">
        <v>33</v>
      </c>
      <c r="Z1546" t="s">
        <v>34</v>
      </c>
      <c r="AA1546" t="s">
        <v>35</v>
      </c>
      <c r="AB1546" t="s">
        <v>36</v>
      </c>
      <c r="AC1546">
        <v>35575426</v>
      </c>
      <c r="AD1546" t="s">
        <v>37</v>
      </c>
      <c r="AE1546" t="s">
        <v>3761</v>
      </c>
      <c r="AF1546">
        <v>85671469</v>
      </c>
      <c r="AG1546">
        <v>1298819</v>
      </c>
      <c r="AH1546" t="s">
        <v>38</v>
      </c>
      <c r="AI1546" t="s">
        <v>34</v>
      </c>
    </row>
    <row r="1547" spans="1:35" x14ac:dyDescent="0.3">
      <c r="A1547" s="1">
        <v>45310.097418981481</v>
      </c>
      <c r="B1547">
        <v>5</v>
      </c>
      <c r="C1547">
        <v>1</v>
      </c>
      <c r="D1547" t="s">
        <v>26</v>
      </c>
      <c r="E1547" t="s">
        <v>3762</v>
      </c>
      <c r="F1547" t="s">
        <v>3763</v>
      </c>
      <c r="G1547" t="s">
        <v>50</v>
      </c>
      <c r="H1547" t="s">
        <v>275</v>
      </c>
      <c r="I1547">
        <v>0</v>
      </c>
      <c r="K1547" t="s">
        <v>31</v>
      </c>
      <c r="L1547" t="s">
        <v>32</v>
      </c>
      <c r="M1547" t="s">
        <v>3762</v>
      </c>
      <c r="N1547" t="s">
        <v>3763</v>
      </c>
      <c r="P1547" t="s">
        <v>33</v>
      </c>
      <c r="Q1547" t="s">
        <v>34</v>
      </c>
      <c r="S1547" t="s">
        <v>33</v>
      </c>
      <c r="T1547" t="s">
        <v>34</v>
      </c>
      <c r="V1547" t="s">
        <v>33</v>
      </c>
      <c r="W1547" t="s">
        <v>34</v>
      </c>
      <c r="Y1547" t="s">
        <v>33</v>
      </c>
      <c r="Z1547" t="s">
        <v>34</v>
      </c>
      <c r="AA1547" t="s">
        <v>35</v>
      </c>
      <c r="AB1547" t="s">
        <v>36</v>
      </c>
      <c r="AC1547">
        <v>35577560</v>
      </c>
      <c r="AD1547" t="s">
        <v>37</v>
      </c>
      <c r="AE1547" t="s">
        <v>3763</v>
      </c>
      <c r="AF1547">
        <v>85671469</v>
      </c>
      <c r="AG1547">
        <v>1298820</v>
      </c>
      <c r="AH1547" t="s">
        <v>38</v>
      </c>
      <c r="AI1547" t="s">
        <v>34</v>
      </c>
    </row>
    <row r="1548" spans="1:35" x14ac:dyDescent="0.3">
      <c r="A1548" s="1">
        <v>45310.098321759258</v>
      </c>
      <c r="B1548">
        <v>8</v>
      </c>
      <c r="C1548">
        <v>1</v>
      </c>
      <c r="D1548" t="s">
        <v>26</v>
      </c>
      <c r="E1548" t="s">
        <v>3764</v>
      </c>
      <c r="F1548" t="s">
        <v>3765</v>
      </c>
      <c r="G1548" t="s">
        <v>142</v>
      </c>
      <c r="H1548" t="s">
        <v>403</v>
      </c>
      <c r="I1548">
        <v>0</v>
      </c>
      <c r="K1548" t="s">
        <v>31</v>
      </c>
      <c r="L1548" t="s">
        <v>32</v>
      </c>
      <c r="M1548" t="s">
        <v>3764</v>
      </c>
      <c r="N1548" t="s">
        <v>3765</v>
      </c>
      <c r="P1548" t="s">
        <v>33</v>
      </c>
      <c r="Q1548" t="s">
        <v>34</v>
      </c>
      <c r="S1548" t="s">
        <v>33</v>
      </c>
      <c r="T1548" t="s">
        <v>34</v>
      </c>
      <c r="V1548" t="s">
        <v>33</v>
      </c>
      <c r="W1548" t="s">
        <v>34</v>
      </c>
      <c r="Y1548" t="s">
        <v>33</v>
      </c>
      <c r="Z1548" t="s">
        <v>34</v>
      </c>
      <c r="AA1548" t="s">
        <v>35</v>
      </c>
      <c r="AB1548" t="s">
        <v>36</v>
      </c>
      <c r="AC1548">
        <v>35582733</v>
      </c>
      <c r="AD1548" t="s">
        <v>37</v>
      </c>
      <c r="AE1548" t="s">
        <v>3765</v>
      </c>
      <c r="AF1548">
        <v>85671469</v>
      </c>
      <c r="AG1548">
        <v>1298821</v>
      </c>
      <c r="AH1548" t="s">
        <v>383</v>
      </c>
      <c r="AI1548" t="s">
        <v>34</v>
      </c>
    </row>
    <row r="1549" spans="1:35" x14ac:dyDescent="0.3">
      <c r="A1549" s="1">
        <v>45310.099270833336</v>
      </c>
      <c r="B1549">
        <v>8</v>
      </c>
      <c r="C1549">
        <v>1</v>
      </c>
      <c r="D1549" t="s">
        <v>26</v>
      </c>
      <c r="E1549" t="s">
        <v>3766</v>
      </c>
      <c r="F1549" t="s">
        <v>3767</v>
      </c>
      <c r="G1549" t="s">
        <v>73</v>
      </c>
      <c r="H1549" t="s">
        <v>1681</v>
      </c>
      <c r="I1549">
        <v>0</v>
      </c>
      <c r="J1549" t="s">
        <v>1682</v>
      </c>
      <c r="K1549" t="s">
        <v>31</v>
      </c>
      <c r="L1549" t="s">
        <v>44</v>
      </c>
      <c r="M1549" t="s">
        <v>3766</v>
      </c>
      <c r="N1549" t="s">
        <v>3767</v>
      </c>
      <c r="P1549" t="s">
        <v>33</v>
      </c>
      <c r="Q1549" t="s">
        <v>34</v>
      </c>
      <c r="S1549" t="s">
        <v>33</v>
      </c>
      <c r="T1549" t="s">
        <v>34</v>
      </c>
      <c r="V1549" t="s">
        <v>33</v>
      </c>
      <c r="W1549" t="s">
        <v>34</v>
      </c>
      <c r="Y1549" t="s">
        <v>33</v>
      </c>
      <c r="Z1549" t="s">
        <v>34</v>
      </c>
      <c r="AA1549" t="s">
        <v>76</v>
      </c>
      <c r="AB1549" t="s">
        <v>36</v>
      </c>
      <c r="AC1549">
        <v>358898</v>
      </c>
      <c r="AD1549" t="s">
        <v>77</v>
      </c>
      <c r="AE1549" t="s">
        <v>3767</v>
      </c>
      <c r="AF1549">
        <v>870021815</v>
      </c>
      <c r="AG1549">
        <v>1298822</v>
      </c>
      <c r="AH1549" t="s">
        <v>1683</v>
      </c>
      <c r="AI1549" t="s">
        <v>34</v>
      </c>
    </row>
    <row r="1550" spans="1:35" x14ac:dyDescent="0.3">
      <c r="A1550" s="1">
        <v>45310.101655092592</v>
      </c>
      <c r="B1550">
        <v>5</v>
      </c>
      <c r="C1550">
        <v>1</v>
      </c>
      <c r="D1550" t="s">
        <v>26</v>
      </c>
      <c r="E1550" t="s">
        <v>3768</v>
      </c>
      <c r="F1550" t="s">
        <v>3769</v>
      </c>
      <c r="G1550" t="s">
        <v>50</v>
      </c>
      <c r="H1550" t="s">
        <v>1597</v>
      </c>
      <c r="I1550">
        <v>0</v>
      </c>
      <c r="K1550" t="s">
        <v>31</v>
      </c>
      <c r="L1550" t="s">
        <v>32</v>
      </c>
      <c r="M1550" t="s">
        <v>3768</v>
      </c>
      <c r="N1550" t="s">
        <v>3769</v>
      </c>
      <c r="P1550" t="s">
        <v>33</v>
      </c>
      <c r="Q1550" t="s">
        <v>34</v>
      </c>
      <c r="S1550" t="s">
        <v>33</v>
      </c>
      <c r="T1550" t="s">
        <v>34</v>
      </c>
      <c r="V1550" t="s">
        <v>33</v>
      </c>
      <c r="W1550" t="s">
        <v>34</v>
      </c>
      <c r="Y1550" t="s">
        <v>33</v>
      </c>
      <c r="Z1550" t="s">
        <v>34</v>
      </c>
      <c r="AA1550" t="s">
        <v>35</v>
      </c>
      <c r="AB1550" t="s">
        <v>36</v>
      </c>
      <c r="AC1550">
        <v>35595295</v>
      </c>
      <c r="AD1550" t="s">
        <v>37</v>
      </c>
      <c r="AE1550" t="s">
        <v>3769</v>
      </c>
      <c r="AF1550">
        <v>85671469</v>
      </c>
      <c r="AG1550">
        <v>1298823</v>
      </c>
      <c r="AH1550" t="s">
        <v>38</v>
      </c>
      <c r="AI1550" t="s">
        <v>34</v>
      </c>
    </row>
    <row r="1551" spans="1:35" x14ac:dyDescent="0.3">
      <c r="A1551" s="1">
        <v>45310.101678240739</v>
      </c>
      <c r="B1551">
        <v>7</v>
      </c>
      <c r="C1551">
        <v>1</v>
      </c>
      <c r="D1551" t="s">
        <v>26</v>
      </c>
      <c r="E1551" t="s">
        <v>3770</v>
      </c>
      <c r="F1551" t="s">
        <v>3771</v>
      </c>
      <c r="G1551" t="s">
        <v>131</v>
      </c>
      <c r="H1551" t="s">
        <v>216</v>
      </c>
      <c r="I1551">
        <v>0</v>
      </c>
      <c r="K1551" t="s">
        <v>31</v>
      </c>
      <c r="L1551" t="s">
        <v>32</v>
      </c>
      <c r="M1551" t="s">
        <v>3770</v>
      </c>
      <c r="N1551" t="s">
        <v>3771</v>
      </c>
      <c r="P1551" t="s">
        <v>33</v>
      </c>
      <c r="Q1551" t="s">
        <v>34</v>
      </c>
      <c r="S1551" t="s">
        <v>33</v>
      </c>
      <c r="T1551" t="s">
        <v>34</v>
      </c>
      <c r="V1551" t="s">
        <v>33</v>
      </c>
      <c r="W1551" t="s">
        <v>34</v>
      </c>
      <c r="Y1551" t="s">
        <v>33</v>
      </c>
      <c r="Z1551" t="s">
        <v>34</v>
      </c>
      <c r="AA1551" t="s">
        <v>35</v>
      </c>
      <c r="AB1551" t="s">
        <v>36</v>
      </c>
      <c r="AC1551">
        <v>35595315</v>
      </c>
      <c r="AD1551" t="s">
        <v>37</v>
      </c>
      <c r="AE1551" t="s">
        <v>3771</v>
      </c>
      <c r="AF1551">
        <v>85671469</v>
      </c>
      <c r="AG1551">
        <v>1298824</v>
      </c>
      <c r="AH1551" t="s">
        <v>550</v>
      </c>
      <c r="AI1551" t="s">
        <v>34</v>
      </c>
    </row>
    <row r="1552" spans="1:35" x14ac:dyDescent="0.3">
      <c r="A1552" s="1">
        <v>45310.101782407408</v>
      </c>
      <c r="B1552">
        <v>8</v>
      </c>
      <c r="C1552">
        <v>1</v>
      </c>
      <c r="D1552" t="s">
        <v>26</v>
      </c>
      <c r="E1552" t="s">
        <v>3772</v>
      </c>
      <c r="F1552" t="s">
        <v>3773</v>
      </c>
      <c r="G1552" t="s">
        <v>29</v>
      </c>
      <c r="H1552" t="s">
        <v>528</v>
      </c>
      <c r="I1552">
        <v>0</v>
      </c>
      <c r="K1552" t="s">
        <v>31</v>
      </c>
      <c r="L1552" t="s">
        <v>32</v>
      </c>
      <c r="M1552" t="s">
        <v>3772</v>
      </c>
      <c r="N1552" t="s">
        <v>3773</v>
      </c>
      <c r="P1552" t="s">
        <v>33</v>
      </c>
      <c r="Q1552" t="s">
        <v>34</v>
      </c>
      <c r="S1552" t="s">
        <v>33</v>
      </c>
      <c r="T1552" t="s">
        <v>34</v>
      </c>
      <c r="V1552" t="s">
        <v>33</v>
      </c>
      <c r="W1552" t="s">
        <v>34</v>
      </c>
      <c r="Y1552" t="s">
        <v>33</v>
      </c>
      <c r="Z1552" t="s">
        <v>34</v>
      </c>
      <c r="AA1552" t="s">
        <v>35</v>
      </c>
      <c r="AB1552" t="s">
        <v>36</v>
      </c>
      <c r="AC1552">
        <v>35595497</v>
      </c>
      <c r="AD1552" t="s">
        <v>37</v>
      </c>
      <c r="AE1552" t="s">
        <v>3773</v>
      </c>
      <c r="AF1552">
        <v>85671469</v>
      </c>
      <c r="AG1552">
        <v>1298825</v>
      </c>
      <c r="AH1552" t="s">
        <v>38</v>
      </c>
      <c r="AI1552" t="s">
        <v>34</v>
      </c>
    </row>
    <row r="1553" spans="1:35" x14ac:dyDescent="0.3">
      <c r="A1553" s="1">
        <v>45310.101967592593</v>
      </c>
      <c r="B1553">
        <v>6</v>
      </c>
      <c r="C1553">
        <v>1</v>
      </c>
      <c r="D1553" t="s">
        <v>26</v>
      </c>
      <c r="E1553" t="s">
        <v>3774</v>
      </c>
      <c r="F1553" t="s">
        <v>3775</v>
      </c>
      <c r="G1553" t="s">
        <v>29</v>
      </c>
      <c r="H1553" t="s">
        <v>319</v>
      </c>
      <c r="I1553">
        <v>0</v>
      </c>
      <c r="K1553" t="s">
        <v>31</v>
      </c>
      <c r="L1553" t="s">
        <v>32</v>
      </c>
      <c r="M1553" t="s">
        <v>3774</v>
      </c>
      <c r="N1553" t="s">
        <v>3775</v>
      </c>
      <c r="P1553" t="s">
        <v>33</v>
      </c>
      <c r="Q1553" t="s">
        <v>34</v>
      </c>
      <c r="S1553" t="s">
        <v>33</v>
      </c>
      <c r="T1553" t="s">
        <v>34</v>
      </c>
      <c r="V1553" t="s">
        <v>33</v>
      </c>
      <c r="W1553" t="s">
        <v>34</v>
      </c>
      <c r="Y1553" t="s">
        <v>33</v>
      </c>
      <c r="Z1553" t="s">
        <v>34</v>
      </c>
      <c r="AA1553" t="s">
        <v>35</v>
      </c>
      <c r="AB1553" t="s">
        <v>36</v>
      </c>
      <c r="AC1553">
        <v>35595821</v>
      </c>
      <c r="AD1553" t="s">
        <v>37</v>
      </c>
      <c r="AE1553" t="s">
        <v>3775</v>
      </c>
      <c r="AF1553">
        <v>85671469</v>
      </c>
      <c r="AG1553">
        <v>1298826</v>
      </c>
      <c r="AH1553" t="s">
        <v>38</v>
      </c>
      <c r="AI1553" t="s">
        <v>34</v>
      </c>
    </row>
    <row r="1554" spans="1:35" x14ac:dyDescent="0.3">
      <c r="A1554" s="1">
        <v>45310.103634259256</v>
      </c>
      <c r="B1554">
        <v>8</v>
      </c>
      <c r="C1554">
        <v>1</v>
      </c>
      <c r="D1554" t="s">
        <v>26</v>
      </c>
      <c r="E1554" t="s">
        <v>3776</v>
      </c>
      <c r="F1554" t="s">
        <v>3777</v>
      </c>
      <c r="G1554" t="s">
        <v>29</v>
      </c>
      <c r="H1554" t="s">
        <v>1676</v>
      </c>
      <c r="I1554">
        <v>0</v>
      </c>
      <c r="K1554" t="s">
        <v>31</v>
      </c>
      <c r="L1554" t="s">
        <v>32</v>
      </c>
      <c r="M1554" t="s">
        <v>3776</v>
      </c>
      <c r="N1554" t="s">
        <v>3777</v>
      </c>
      <c r="P1554" t="s">
        <v>33</v>
      </c>
      <c r="Q1554" t="s">
        <v>34</v>
      </c>
      <c r="S1554" t="s">
        <v>33</v>
      </c>
      <c r="T1554" t="s">
        <v>34</v>
      </c>
      <c r="V1554" t="s">
        <v>33</v>
      </c>
      <c r="W1554" t="s">
        <v>34</v>
      </c>
      <c r="Y1554" t="s">
        <v>33</v>
      </c>
      <c r="Z1554" t="s">
        <v>34</v>
      </c>
      <c r="AA1554" t="s">
        <v>35</v>
      </c>
      <c r="AB1554" t="s">
        <v>36</v>
      </c>
      <c r="AC1554">
        <v>35598883</v>
      </c>
      <c r="AD1554" t="s">
        <v>37</v>
      </c>
      <c r="AE1554" t="s">
        <v>3777</v>
      </c>
      <c r="AF1554">
        <v>85671469</v>
      </c>
      <c r="AG1554">
        <v>1298827</v>
      </c>
      <c r="AH1554" t="s">
        <v>38</v>
      </c>
      <c r="AI1554" t="s">
        <v>34</v>
      </c>
    </row>
    <row r="1555" spans="1:35" x14ac:dyDescent="0.3">
      <c r="A1555" s="1">
        <v>45310.104467592595</v>
      </c>
      <c r="B1555">
        <v>5</v>
      </c>
      <c r="C1555">
        <v>1</v>
      </c>
      <c r="D1555" t="s">
        <v>26</v>
      </c>
      <c r="E1555" t="s">
        <v>3778</v>
      </c>
      <c r="F1555" t="s">
        <v>3779</v>
      </c>
      <c r="G1555" t="s">
        <v>90</v>
      </c>
      <c r="H1555" t="s">
        <v>322</v>
      </c>
      <c r="I1555">
        <v>0</v>
      </c>
      <c r="K1555" t="s">
        <v>31</v>
      </c>
      <c r="L1555" t="s">
        <v>32</v>
      </c>
      <c r="M1555" t="s">
        <v>3778</v>
      </c>
      <c r="N1555" t="s">
        <v>3779</v>
      </c>
      <c r="P1555" t="s">
        <v>33</v>
      </c>
      <c r="Q1555" t="s">
        <v>34</v>
      </c>
      <c r="S1555" t="s">
        <v>33</v>
      </c>
      <c r="T1555" t="s">
        <v>34</v>
      </c>
      <c r="V1555" t="s">
        <v>33</v>
      </c>
      <c r="W1555" t="s">
        <v>34</v>
      </c>
      <c r="Y1555" t="s">
        <v>33</v>
      </c>
      <c r="Z1555" t="s">
        <v>34</v>
      </c>
      <c r="AA1555" t="s">
        <v>92</v>
      </c>
      <c r="AB1555" t="s">
        <v>36</v>
      </c>
      <c r="AC1555">
        <v>28989652</v>
      </c>
      <c r="AD1555" t="s">
        <v>93</v>
      </c>
      <c r="AE1555" t="s">
        <v>3779</v>
      </c>
      <c r="AF1555">
        <v>9978044714</v>
      </c>
      <c r="AG1555">
        <v>1298828</v>
      </c>
      <c r="AH1555" t="s">
        <v>78</v>
      </c>
      <c r="AI1555" t="s">
        <v>34</v>
      </c>
    </row>
    <row r="1556" spans="1:35" x14ac:dyDescent="0.3">
      <c r="A1556" s="1">
        <v>45310.10664351852</v>
      </c>
      <c r="B1556">
        <v>5</v>
      </c>
      <c r="C1556">
        <v>1</v>
      </c>
      <c r="D1556" t="s">
        <v>26</v>
      </c>
      <c r="E1556" t="s">
        <v>3780</v>
      </c>
      <c r="F1556" t="s">
        <v>3781</v>
      </c>
      <c r="G1556" t="s">
        <v>90</v>
      </c>
      <c r="H1556" t="s">
        <v>1784</v>
      </c>
      <c r="I1556">
        <v>0</v>
      </c>
      <c r="K1556" t="s">
        <v>31</v>
      </c>
      <c r="L1556" t="s">
        <v>32</v>
      </c>
      <c r="M1556" t="s">
        <v>3780</v>
      </c>
      <c r="N1556" t="s">
        <v>3781</v>
      </c>
      <c r="P1556" t="s">
        <v>33</v>
      </c>
      <c r="Q1556" t="s">
        <v>34</v>
      </c>
      <c r="S1556" t="s">
        <v>33</v>
      </c>
      <c r="T1556" t="s">
        <v>34</v>
      </c>
      <c r="V1556" t="s">
        <v>33</v>
      </c>
      <c r="W1556" t="s">
        <v>34</v>
      </c>
      <c r="Y1556" t="s">
        <v>33</v>
      </c>
      <c r="Z1556" t="s">
        <v>34</v>
      </c>
      <c r="AA1556" t="s">
        <v>92</v>
      </c>
      <c r="AB1556" t="s">
        <v>36</v>
      </c>
      <c r="AC1556">
        <v>51249858</v>
      </c>
      <c r="AD1556" t="s">
        <v>93</v>
      </c>
      <c r="AE1556" t="s">
        <v>3781</v>
      </c>
      <c r="AF1556">
        <v>9978044714</v>
      </c>
      <c r="AG1556">
        <v>1298829</v>
      </c>
      <c r="AH1556" t="s">
        <v>233</v>
      </c>
      <c r="AI1556" t="s">
        <v>34</v>
      </c>
    </row>
    <row r="1557" spans="1:35" x14ac:dyDescent="0.3">
      <c r="A1557" s="1">
        <v>45310.107303240744</v>
      </c>
      <c r="B1557">
        <v>8</v>
      </c>
      <c r="C1557">
        <v>1</v>
      </c>
      <c r="D1557" t="s">
        <v>26</v>
      </c>
      <c r="E1557" t="s">
        <v>3782</v>
      </c>
      <c r="F1557" t="s">
        <v>3783</v>
      </c>
      <c r="G1557" t="s">
        <v>142</v>
      </c>
      <c r="H1557" t="s">
        <v>350</v>
      </c>
      <c r="I1557">
        <v>0</v>
      </c>
      <c r="K1557" t="s">
        <v>31</v>
      </c>
      <c r="L1557" t="s">
        <v>32</v>
      </c>
      <c r="M1557" t="s">
        <v>3782</v>
      </c>
      <c r="N1557" t="s">
        <v>3783</v>
      </c>
      <c r="P1557" t="s">
        <v>33</v>
      </c>
      <c r="Q1557" t="s">
        <v>34</v>
      </c>
      <c r="S1557" t="s">
        <v>33</v>
      </c>
      <c r="T1557" t="s">
        <v>34</v>
      </c>
      <c r="V1557" t="s">
        <v>33</v>
      </c>
      <c r="W1557" t="s">
        <v>34</v>
      </c>
      <c r="Y1557" t="s">
        <v>33</v>
      </c>
      <c r="Z1557" t="s">
        <v>34</v>
      </c>
      <c r="AA1557" t="s">
        <v>35</v>
      </c>
      <c r="AB1557" t="s">
        <v>36</v>
      </c>
      <c r="AC1557">
        <v>35615017</v>
      </c>
      <c r="AD1557" t="s">
        <v>37</v>
      </c>
      <c r="AE1557" t="s">
        <v>3783</v>
      </c>
      <c r="AF1557">
        <v>85671469</v>
      </c>
      <c r="AG1557">
        <v>1298830</v>
      </c>
      <c r="AH1557" t="s">
        <v>38</v>
      </c>
      <c r="AI1557" t="s">
        <v>34</v>
      </c>
    </row>
    <row r="1558" spans="1:35" x14ac:dyDescent="0.3">
      <c r="A1558" s="1">
        <v>45310.108958333331</v>
      </c>
      <c r="B1558">
        <v>5</v>
      </c>
      <c r="C1558">
        <v>1</v>
      </c>
      <c r="D1558" t="s">
        <v>26</v>
      </c>
      <c r="E1558" t="s">
        <v>3784</v>
      </c>
      <c r="F1558" t="s">
        <v>3785</v>
      </c>
      <c r="G1558" t="s">
        <v>142</v>
      </c>
      <c r="H1558" t="s">
        <v>2687</v>
      </c>
      <c r="I1558">
        <v>0</v>
      </c>
      <c r="K1558" t="s">
        <v>31</v>
      </c>
      <c r="L1558" t="s">
        <v>32</v>
      </c>
      <c r="M1558" t="s">
        <v>3784</v>
      </c>
      <c r="N1558" t="s">
        <v>3785</v>
      </c>
      <c r="P1558" t="s">
        <v>33</v>
      </c>
      <c r="Q1558" t="s">
        <v>34</v>
      </c>
      <c r="S1558" t="s">
        <v>33</v>
      </c>
      <c r="T1558" t="s">
        <v>34</v>
      </c>
      <c r="V1558" t="s">
        <v>33</v>
      </c>
      <c r="W1558" t="s">
        <v>34</v>
      </c>
      <c r="Y1558" t="s">
        <v>33</v>
      </c>
      <c r="Z1558" t="s">
        <v>34</v>
      </c>
      <c r="AA1558" t="s">
        <v>35</v>
      </c>
      <c r="AB1558" t="s">
        <v>36</v>
      </c>
      <c r="AC1558">
        <v>35617658</v>
      </c>
      <c r="AD1558" t="s">
        <v>37</v>
      </c>
      <c r="AE1558" t="s">
        <v>3785</v>
      </c>
      <c r="AF1558">
        <v>85671469</v>
      </c>
      <c r="AG1558">
        <v>1298831</v>
      </c>
      <c r="AH1558" t="s">
        <v>150</v>
      </c>
      <c r="AI1558" t="s">
        <v>34</v>
      </c>
    </row>
    <row r="1559" spans="1:35" x14ac:dyDescent="0.3">
      <c r="A1559" s="1">
        <v>45310.109270833331</v>
      </c>
      <c r="B1559">
        <v>8</v>
      </c>
      <c r="C1559">
        <v>1</v>
      </c>
      <c r="D1559" t="s">
        <v>26</v>
      </c>
      <c r="E1559" t="s">
        <v>3786</v>
      </c>
      <c r="F1559" t="s">
        <v>3787</v>
      </c>
      <c r="G1559" t="s">
        <v>29</v>
      </c>
      <c r="H1559" t="s">
        <v>1874</v>
      </c>
      <c r="I1559">
        <v>0</v>
      </c>
      <c r="K1559" t="s">
        <v>31</v>
      </c>
      <c r="L1559" t="s">
        <v>32</v>
      </c>
      <c r="M1559" t="s">
        <v>3786</v>
      </c>
      <c r="N1559" t="s">
        <v>3787</v>
      </c>
      <c r="P1559" t="s">
        <v>33</v>
      </c>
      <c r="Q1559" t="s">
        <v>34</v>
      </c>
      <c r="S1559" t="s">
        <v>33</v>
      </c>
      <c r="T1559" t="s">
        <v>34</v>
      </c>
      <c r="V1559" t="s">
        <v>33</v>
      </c>
      <c r="W1559" t="s">
        <v>34</v>
      </c>
      <c r="Y1559" t="s">
        <v>33</v>
      </c>
      <c r="Z1559" t="s">
        <v>34</v>
      </c>
      <c r="AA1559" t="s">
        <v>35</v>
      </c>
      <c r="AB1559" t="s">
        <v>36</v>
      </c>
      <c r="AC1559">
        <v>35622300</v>
      </c>
      <c r="AD1559" t="s">
        <v>37</v>
      </c>
      <c r="AE1559" t="s">
        <v>3787</v>
      </c>
      <c r="AF1559">
        <v>85671469</v>
      </c>
      <c r="AG1559">
        <v>1298832</v>
      </c>
      <c r="AH1559" t="s">
        <v>38</v>
      </c>
      <c r="AI1559" t="s">
        <v>34</v>
      </c>
    </row>
    <row r="1560" spans="1:35" x14ac:dyDescent="0.3">
      <c r="A1560" s="1">
        <v>45310.111458333333</v>
      </c>
      <c r="B1560">
        <v>6</v>
      </c>
      <c r="C1560">
        <v>1</v>
      </c>
      <c r="D1560" t="s">
        <v>26</v>
      </c>
      <c r="E1560" t="s">
        <v>3788</v>
      </c>
      <c r="F1560" t="s">
        <v>3789</v>
      </c>
      <c r="G1560" t="s">
        <v>142</v>
      </c>
      <c r="H1560" t="s">
        <v>260</v>
      </c>
      <c r="I1560">
        <v>0</v>
      </c>
      <c r="K1560" t="s">
        <v>31</v>
      </c>
      <c r="L1560" t="s">
        <v>32</v>
      </c>
      <c r="M1560" t="s">
        <v>3788</v>
      </c>
      <c r="N1560" t="s">
        <v>3789</v>
      </c>
      <c r="P1560" t="s">
        <v>33</v>
      </c>
      <c r="Q1560" t="s">
        <v>34</v>
      </c>
      <c r="S1560" t="s">
        <v>33</v>
      </c>
      <c r="T1560" t="s">
        <v>34</v>
      </c>
      <c r="V1560" t="s">
        <v>33</v>
      </c>
      <c r="W1560" t="s">
        <v>34</v>
      </c>
      <c r="Y1560" t="s">
        <v>33</v>
      </c>
      <c r="Z1560" t="s">
        <v>34</v>
      </c>
      <c r="AA1560" t="s">
        <v>35</v>
      </c>
      <c r="AB1560" t="s">
        <v>36</v>
      </c>
      <c r="AC1560">
        <v>35625698</v>
      </c>
      <c r="AD1560" t="s">
        <v>37</v>
      </c>
      <c r="AE1560" t="s">
        <v>3789</v>
      </c>
      <c r="AF1560">
        <v>85671469</v>
      </c>
      <c r="AG1560">
        <v>1298833</v>
      </c>
      <c r="AH1560" t="s">
        <v>38</v>
      </c>
      <c r="AI1560" t="s">
        <v>34</v>
      </c>
    </row>
    <row r="1561" spans="1:35" x14ac:dyDescent="0.3">
      <c r="A1561" s="1">
        <v>45310.111562500002</v>
      </c>
      <c r="B1561">
        <v>5</v>
      </c>
      <c r="C1561">
        <v>1</v>
      </c>
      <c r="D1561" t="s">
        <v>26</v>
      </c>
      <c r="E1561" t="s">
        <v>3790</v>
      </c>
      <c r="F1561" t="s">
        <v>3791</v>
      </c>
      <c r="G1561" t="s">
        <v>131</v>
      </c>
      <c r="H1561" t="s">
        <v>1745</v>
      </c>
      <c r="I1561">
        <v>0</v>
      </c>
      <c r="K1561" t="s">
        <v>31</v>
      </c>
      <c r="L1561" t="s">
        <v>32</v>
      </c>
      <c r="M1561" t="s">
        <v>3790</v>
      </c>
      <c r="N1561" t="s">
        <v>3791</v>
      </c>
      <c r="P1561" t="s">
        <v>33</v>
      </c>
      <c r="Q1561" t="s">
        <v>34</v>
      </c>
      <c r="S1561" t="s">
        <v>33</v>
      </c>
      <c r="T1561" t="s">
        <v>34</v>
      </c>
      <c r="V1561" t="s">
        <v>33</v>
      </c>
      <c r="W1561" t="s">
        <v>34</v>
      </c>
      <c r="Y1561" t="s">
        <v>33</v>
      </c>
      <c r="Z1561" t="s">
        <v>34</v>
      </c>
      <c r="AA1561" t="s">
        <v>35</v>
      </c>
      <c r="AB1561" t="s">
        <v>36</v>
      </c>
      <c r="AC1561">
        <v>35631519</v>
      </c>
      <c r="AD1561" t="s">
        <v>37</v>
      </c>
      <c r="AE1561" t="s">
        <v>3791</v>
      </c>
      <c r="AF1561">
        <v>85671469</v>
      </c>
      <c r="AG1561">
        <v>1298834</v>
      </c>
      <c r="AH1561" t="s">
        <v>217</v>
      </c>
      <c r="AI1561" t="s">
        <v>34</v>
      </c>
    </row>
    <row r="1562" spans="1:35" x14ac:dyDescent="0.3">
      <c r="A1562" s="1">
        <v>45310.111585648148</v>
      </c>
      <c r="B1562">
        <v>8</v>
      </c>
      <c r="C1562">
        <v>1</v>
      </c>
      <c r="D1562" t="s">
        <v>26</v>
      </c>
      <c r="E1562" t="s">
        <v>3792</v>
      </c>
      <c r="F1562" t="s">
        <v>3793</v>
      </c>
      <c r="G1562" t="s">
        <v>131</v>
      </c>
      <c r="H1562" t="s">
        <v>269</v>
      </c>
      <c r="I1562">
        <v>0</v>
      </c>
      <c r="K1562" t="s">
        <v>31</v>
      </c>
      <c r="L1562" t="s">
        <v>32</v>
      </c>
      <c r="M1562" t="s">
        <v>3792</v>
      </c>
      <c r="N1562" t="s">
        <v>3793</v>
      </c>
      <c r="P1562" t="s">
        <v>33</v>
      </c>
      <c r="Q1562" t="s">
        <v>34</v>
      </c>
      <c r="S1562" t="s">
        <v>33</v>
      </c>
      <c r="T1562" t="s">
        <v>34</v>
      </c>
      <c r="V1562" t="s">
        <v>33</v>
      </c>
      <c r="W1562" t="s">
        <v>34</v>
      </c>
      <c r="Y1562" t="s">
        <v>33</v>
      </c>
      <c r="Z1562" t="s">
        <v>34</v>
      </c>
      <c r="AA1562" t="s">
        <v>35</v>
      </c>
      <c r="AB1562" t="s">
        <v>36</v>
      </c>
      <c r="AC1562">
        <v>35625916</v>
      </c>
      <c r="AD1562" t="s">
        <v>37</v>
      </c>
      <c r="AE1562" t="s">
        <v>3793</v>
      </c>
      <c r="AF1562">
        <v>85671469</v>
      </c>
      <c r="AG1562">
        <v>1298835</v>
      </c>
      <c r="AH1562" t="s">
        <v>38</v>
      </c>
      <c r="AI1562" t="s">
        <v>34</v>
      </c>
    </row>
    <row r="1563" spans="1:35" x14ac:dyDescent="0.3">
      <c r="A1563" s="1">
        <v>45310.11482638889</v>
      </c>
      <c r="B1563">
        <v>5</v>
      </c>
      <c r="C1563">
        <v>1</v>
      </c>
      <c r="D1563" t="s">
        <v>26</v>
      </c>
      <c r="E1563" t="s">
        <v>3794</v>
      </c>
      <c r="F1563" t="s">
        <v>3795</v>
      </c>
      <c r="G1563" t="s">
        <v>90</v>
      </c>
      <c r="H1563" t="s">
        <v>363</v>
      </c>
      <c r="I1563">
        <v>0</v>
      </c>
      <c r="K1563" t="s">
        <v>31</v>
      </c>
      <c r="L1563" t="s">
        <v>32</v>
      </c>
      <c r="M1563" t="s">
        <v>3794</v>
      </c>
      <c r="N1563" t="s">
        <v>3795</v>
      </c>
      <c r="P1563" t="s">
        <v>33</v>
      </c>
      <c r="Q1563" t="s">
        <v>34</v>
      </c>
      <c r="S1563" t="s">
        <v>33</v>
      </c>
      <c r="T1563" t="s">
        <v>34</v>
      </c>
      <c r="V1563" t="s">
        <v>33</v>
      </c>
      <c r="W1563" t="s">
        <v>34</v>
      </c>
      <c r="Y1563" t="s">
        <v>33</v>
      </c>
      <c r="Z1563" t="s">
        <v>34</v>
      </c>
      <c r="AA1563" t="s">
        <v>92</v>
      </c>
      <c r="AB1563" t="s">
        <v>36</v>
      </c>
      <c r="AC1563">
        <v>35169032</v>
      </c>
      <c r="AD1563" t="s">
        <v>93</v>
      </c>
      <c r="AE1563" t="s">
        <v>3795</v>
      </c>
      <c r="AF1563">
        <v>9978044714</v>
      </c>
      <c r="AG1563">
        <v>1298836</v>
      </c>
      <c r="AH1563" t="s">
        <v>347</v>
      </c>
      <c r="AI1563" t="s">
        <v>34</v>
      </c>
    </row>
    <row r="1564" spans="1:35" x14ac:dyDescent="0.3">
      <c r="A1564" s="1">
        <v>45310.115601851852</v>
      </c>
      <c r="B1564">
        <v>6</v>
      </c>
      <c r="C1564">
        <v>1</v>
      </c>
      <c r="D1564" t="s">
        <v>26</v>
      </c>
      <c r="E1564" t="s">
        <v>3796</v>
      </c>
      <c r="F1564" t="s">
        <v>3797</v>
      </c>
      <c r="G1564" t="s">
        <v>131</v>
      </c>
      <c r="H1564" t="s">
        <v>194</v>
      </c>
      <c r="I1564">
        <v>0</v>
      </c>
      <c r="K1564" t="s">
        <v>31</v>
      </c>
      <c r="L1564" t="s">
        <v>32</v>
      </c>
      <c r="M1564" t="s">
        <v>3796</v>
      </c>
      <c r="N1564" t="s">
        <v>3797</v>
      </c>
      <c r="P1564" t="s">
        <v>33</v>
      </c>
      <c r="Q1564" t="s">
        <v>34</v>
      </c>
      <c r="S1564" t="s">
        <v>33</v>
      </c>
      <c r="T1564" t="s">
        <v>34</v>
      </c>
      <c r="V1564" t="s">
        <v>33</v>
      </c>
      <c r="W1564" t="s">
        <v>34</v>
      </c>
      <c r="Y1564" t="s">
        <v>33</v>
      </c>
      <c r="Z1564" t="s">
        <v>34</v>
      </c>
      <c r="AA1564" t="s">
        <v>35</v>
      </c>
      <c r="AB1564" t="s">
        <v>36</v>
      </c>
      <c r="AC1564">
        <v>35637497</v>
      </c>
      <c r="AD1564" t="s">
        <v>37</v>
      </c>
      <c r="AE1564" t="s">
        <v>3797</v>
      </c>
      <c r="AF1564">
        <v>85671469</v>
      </c>
      <c r="AG1564">
        <v>1298837</v>
      </c>
      <c r="AH1564" t="s">
        <v>195</v>
      </c>
      <c r="AI1564" t="s">
        <v>34</v>
      </c>
    </row>
    <row r="1565" spans="1:35" x14ac:dyDescent="0.3">
      <c r="A1565" s="1">
        <v>45310.118807870371</v>
      </c>
      <c r="B1565">
        <v>5</v>
      </c>
      <c r="C1565">
        <v>1</v>
      </c>
      <c r="D1565" t="s">
        <v>26</v>
      </c>
      <c r="E1565" t="s">
        <v>3798</v>
      </c>
      <c r="F1565" t="s">
        <v>3799</v>
      </c>
      <c r="G1565" t="s">
        <v>29</v>
      </c>
      <c r="H1565" t="s">
        <v>146</v>
      </c>
      <c r="I1565">
        <v>0</v>
      </c>
      <c r="K1565" t="s">
        <v>31</v>
      </c>
      <c r="L1565" t="s">
        <v>32</v>
      </c>
      <c r="M1565" t="s">
        <v>3798</v>
      </c>
      <c r="N1565" t="s">
        <v>3799</v>
      </c>
      <c r="P1565" t="s">
        <v>33</v>
      </c>
      <c r="Q1565" t="s">
        <v>34</v>
      </c>
      <c r="S1565" t="s">
        <v>33</v>
      </c>
      <c r="T1565" t="s">
        <v>34</v>
      </c>
      <c r="V1565" t="s">
        <v>33</v>
      </c>
      <c r="W1565" t="s">
        <v>34</v>
      </c>
      <c r="Y1565" t="s">
        <v>33</v>
      </c>
      <c r="Z1565" t="s">
        <v>34</v>
      </c>
      <c r="AA1565" t="s">
        <v>35</v>
      </c>
      <c r="AB1565" t="s">
        <v>36</v>
      </c>
      <c r="AC1565">
        <v>35651911</v>
      </c>
      <c r="AD1565" t="s">
        <v>37</v>
      </c>
      <c r="AE1565" t="s">
        <v>3799</v>
      </c>
      <c r="AF1565">
        <v>85671469</v>
      </c>
      <c r="AG1565">
        <v>1298838</v>
      </c>
      <c r="AH1565" t="s">
        <v>38</v>
      </c>
      <c r="AI1565" t="s">
        <v>34</v>
      </c>
    </row>
    <row r="1566" spans="1:35" x14ac:dyDescent="0.3">
      <c r="A1566" s="1">
        <v>45310.119375000002</v>
      </c>
      <c r="B1566">
        <v>8</v>
      </c>
      <c r="C1566">
        <v>1</v>
      </c>
      <c r="D1566" t="s">
        <v>26</v>
      </c>
      <c r="E1566" t="s">
        <v>3800</v>
      </c>
      <c r="F1566" t="s">
        <v>3801</v>
      </c>
      <c r="G1566" t="s">
        <v>90</v>
      </c>
      <c r="H1566" t="s">
        <v>1799</v>
      </c>
      <c r="I1566">
        <v>0</v>
      </c>
      <c r="K1566" t="s">
        <v>31</v>
      </c>
      <c r="L1566" t="s">
        <v>32</v>
      </c>
      <c r="M1566" t="s">
        <v>3800</v>
      </c>
      <c r="N1566" t="s">
        <v>3801</v>
      </c>
      <c r="P1566" t="s">
        <v>33</v>
      </c>
      <c r="Q1566" t="s">
        <v>34</v>
      </c>
      <c r="S1566" t="s">
        <v>33</v>
      </c>
      <c r="T1566" t="s">
        <v>34</v>
      </c>
      <c r="V1566" t="s">
        <v>33</v>
      </c>
      <c r="W1566" t="s">
        <v>34</v>
      </c>
      <c r="Y1566" t="s">
        <v>33</v>
      </c>
      <c r="Z1566" t="s">
        <v>34</v>
      </c>
      <c r="AA1566" t="s">
        <v>92</v>
      </c>
      <c r="AB1566" t="s">
        <v>36</v>
      </c>
      <c r="AC1566">
        <v>42200761</v>
      </c>
      <c r="AD1566" t="s">
        <v>93</v>
      </c>
      <c r="AE1566" t="s">
        <v>3801</v>
      </c>
      <c r="AF1566">
        <v>9978044714</v>
      </c>
      <c r="AG1566">
        <v>1298839</v>
      </c>
      <c r="AH1566" t="s">
        <v>213</v>
      </c>
      <c r="AI1566" t="s">
        <v>34</v>
      </c>
    </row>
    <row r="1567" spans="1:35" x14ac:dyDescent="0.3">
      <c r="A1567" s="1">
        <v>45310.119710648149</v>
      </c>
      <c r="B1567">
        <v>6</v>
      </c>
      <c r="C1567">
        <v>1</v>
      </c>
      <c r="D1567" t="s">
        <v>26</v>
      </c>
      <c r="E1567" t="s">
        <v>3802</v>
      </c>
      <c r="F1567" t="s">
        <v>3803</v>
      </c>
      <c r="G1567" t="s">
        <v>131</v>
      </c>
      <c r="H1567" t="s">
        <v>359</v>
      </c>
      <c r="I1567">
        <v>0</v>
      </c>
      <c r="K1567" t="s">
        <v>31</v>
      </c>
      <c r="L1567" t="s">
        <v>32</v>
      </c>
      <c r="M1567" t="s">
        <v>3802</v>
      </c>
      <c r="N1567" t="s">
        <v>3803</v>
      </c>
      <c r="P1567" t="s">
        <v>33</v>
      </c>
      <c r="Q1567" t="s">
        <v>34</v>
      </c>
      <c r="S1567" t="s">
        <v>33</v>
      </c>
      <c r="T1567" t="s">
        <v>34</v>
      </c>
      <c r="V1567" t="s">
        <v>33</v>
      </c>
      <c r="W1567" t="s">
        <v>34</v>
      </c>
      <c r="Y1567" t="s">
        <v>33</v>
      </c>
      <c r="Z1567" t="s">
        <v>34</v>
      </c>
      <c r="AA1567" t="s">
        <v>35</v>
      </c>
      <c r="AB1567" t="s">
        <v>36</v>
      </c>
      <c r="AC1567">
        <v>35648084</v>
      </c>
      <c r="AD1567" t="s">
        <v>37</v>
      </c>
      <c r="AE1567" t="s">
        <v>3803</v>
      </c>
      <c r="AF1567">
        <v>85671469</v>
      </c>
      <c r="AG1567">
        <v>1298840</v>
      </c>
      <c r="AH1567" t="s">
        <v>3176</v>
      </c>
      <c r="AI1567" t="s">
        <v>34</v>
      </c>
    </row>
    <row r="1568" spans="1:35" x14ac:dyDescent="0.3">
      <c r="A1568" s="1">
        <v>45310.120694444442</v>
      </c>
      <c r="B1568">
        <v>8</v>
      </c>
      <c r="C1568">
        <v>1</v>
      </c>
      <c r="D1568" t="s">
        <v>26</v>
      </c>
      <c r="E1568" t="s">
        <v>3804</v>
      </c>
      <c r="F1568" t="s">
        <v>3805</v>
      </c>
      <c r="G1568" t="s">
        <v>50</v>
      </c>
      <c r="H1568" t="s">
        <v>339</v>
      </c>
      <c r="I1568">
        <v>0</v>
      </c>
      <c r="K1568" t="s">
        <v>31</v>
      </c>
      <c r="L1568" t="s">
        <v>32</v>
      </c>
      <c r="M1568" t="s">
        <v>3804</v>
      </c>
      <c r="N1568" t="s">
        <v>3805</v>
      </c>
      <c r="P1568" t="s">
        <v>33</v>
      </c>
      <c r="Q1568" t="s">
        <v>34</v>
      </c>
      <c r="S1568" t="s">
        <v>33</v>
      </c>
      <c r="T1568" t="s">
        <v>34</v>
      </c>
      <c r="V1568" t="s">
        <v>33</v>
      </c>
      <c r="W1568" t="s">
        <v>34</v>
      </c>
      <c r="Y1568" t="s">
        <v>33</v>
      </c>
      <c r="Z1568" t="s">
        <v>34</v>
      </c>
      <c r="AA1568" t="s">
        <v>35</v>
      </c>
      <c r="AB1568" t="s">
        <v>36</v>
      </c>
      <c r="AC1568">
        <v>35649511</v>
      </c>
      <c r="AD1568" t="s">
        <v>37</v>
      </c>
      <c r="AE1568" t="s">
        <v>3805</v>
      </c>
      <c r="AF1568">
        <v>85671469</v>
      </c>
      <c r="AG1568">
        <v>1298841</v>
      </c>
      <c r="AH1568" t="s">
        <v>38</v>
      </c>
      <c r="AI1568" t="s">
        <v>34</v>
      </c>
    </row>
    <row r="1569" spans="1:35" x14ac:dyDescent="0.3">
      <c r="A1569" s="1">
        <v>45310.121516203704</v>
      </c>
      <c r="B1569">
        <v>7</v>
      </c>
      <c r="C1569">
        <v>1</v>
      </c>
      <c r="D1569" t="s">
        <v>26</v>
      </c>
      <c r="E1569" t="s">
        <v>3806</v>
      </c>
      <c r="F1569" t="s">
        <v>3807</v>
      </c>
      <c r="G1569" t="s">
        <v>50</v>
      </c>
      <c r="H1569" t="s">
        <v>330</v>
      </c>
      <c r="I1569">
        <v>0</v>
      </c>
      <c r="K1569" t="s">
        <v>31</v>
      </c>
      <c r="L1569" t="s">
        <v>32</v>
      </c>
      <c r="M1569" t="s">
        <v>3806</v>
      </c>
      <c r="N1569" t="s">
        <v>3807</v>
      </c>
      <c r="P1569" t="s">
        <v>33</v>
      </c>
      <c r="Q1569" t="s">
        <v>34</v>
      </c>
      <c r="S1569" t="s">
        <v>33</v>
      </c>
      <c r="T1569" t="s">
        <v>34</v>
      </c>
      <c r="V1569" t="s">
        <v>33</v>
      </c>
      <c r="W1569" t="s">
        <v>34</v>
      </c>
      <c r="Y1569" t="s">
        <v>33</v>
      </c>
      <c r="Z1569" t="s">
        <v>34</v>
      </c>
      <c r="AA1569" t="s">
        <v>35</v>
      </c>
      <c r="AB1569" t="s">
        <v>36</v>
      </c>
      <c r="AC1569">
        <v>35660694</v>
      </c>
      <c r="AD1569" t="s">
        <v>37</v>
      </c>
      <c r="AE1569" t="s">
        <v>3807</v>
      </c>
      <c r="AF1569">
        <v>85671469</v>
      </c>
      <c r="AG1569">
        <v>1298842</v>
      </c>
      <c r="AH1569" t="s">
        <v>128</v>
      </c>
      <c r="AI1569" t="s">
        <v>34</v>
      </c>
    </row>
    <row r="1570" spans="1:35" x14ac:dyDescent="0.3">
      <c r="A1570" s="1">
        <v>45310.122164351851</v>
      </c>
      <c r="B1570">
        <v>5</v>
      </c>
      <c r="C1570">
        <v>1</v>
      </c>
      <c r="D1570" t="s">
        <v>26</v>
      </c>
      <c r="E1570" t="s">
        <v>3808</v>
      </c>
      <c r="F1570" t="s">
        <v>3809</v>
      </c>
      <c r="G1570" t="s">
        <v>90</v>
      </c>
      <c r="H1570" t="s">
        <v>1733</v>
      </c>
      <c r="I1570">
        <v>0</v>
      </c>
      <c r="K1570" t="s">
        <v>31</v>
      </c>
      <c r="L1570" t="s">
        <v>32</v>
      </c>
      <c r="M1570" t="s">
        <v>3808</v>
      </c>
      <c r="N1570" t="s">
        <v>3809</v>
      </c>
      <c r="P1570" t="s">
        <v>33</v>
      </c>
      <c r="Q1570" t="s">
        <v>34</v>
      </c>
      <c r="S1570" t="s">
        <v>33</v>
      </c>
      <c r="T1570" t="s">
        <v>34</v>
      </c>
      <c r="V1570" t="s">
        <v>33</v>
      </c>
      <c r="W1570" t="s">
        <v>34</v>
      </c>
      <c r="Y1570" t="s">
        <v>33</v>
      </c>
      <c r="Z1570" t="s">
        <v>34</v>
      </c>
      <c r="AA1570" t="s">
        <v>92</v>
      </c>
      <c r="AB1570" t="s">
        <v>36</v>
      </c>
      <c r="AC1570">
        <v>44808504</v>
      </c>
      <c r="AD1570" t="s">
        <v>93</v>
      </c>
      <c r="AE1570" t="s">
        <v>3809</v>
      </c>
      <c r="AF1570">
        <v>9978044714</v>
      </c>
      <c r="AG1570">
        <v>1298843</v>
      </c>
      <c r="AH1570" t="s">
        <v>1099</v>
      </c>
      <c r="AI1570" t="s">
        <v>34</v>
      </c>
    </row>
    <row r="1571" spans="1:35" x14ac:dyDescent="0.3">
      <c r="A1571" s="1">
        <v>45310.12427083333</v>
      </c>
      <c r="B1571">
        <v>4</v>
      </c>
      <c r="C1571">
        <v>1</v>
      </c>
      <c r="D1571" t="s">
        <v>26</v>
      </c>
      <c r="E1571" t="s">
        <v>374</v>
      </c>
      <c r="F1571" t="s">
        <v>375</v>
      </c>
      <c r="G1571" t="s">
        <v>50</v>
      </c>
      <c r="H1571" t="s">
        <v>376</v>
      </c>
      <c r="I1571">
        <v>0</v>
      </c>
      <c r="K1571" t="s">
        <v>31</v>
      </c>
      <c r="L1571" t="s">
        <v>32</v>
      </c>
      <c r="M1571" t="s">
        <v>374</v>
      </c>
      <c r="N1571" t="s">
        <v>375</v>
      </c>
      <c r="P1571" t="s">
        <v>33</v>
      </c>
      <c r="Q1571" t="s">
        <v>34</v>
      </c>
      <c r="S1571" t="s">
        <v>33</v>
      </c>
      <c r="T1571" t="s">
        <v>34</v>
      </c>
      <c r="V1571" t="s">
        <v>33</v>
      </c>
      <c r="W1571" t="s">
        <v>34</v>
      </c>
      <c r="Y1571" t="s">
        <v>33</v>
      </c>
      <c r="Z1571" t="s">
        <v>34</v>
      </c>
      <c r="AA1571" t="s">
        <v>35</v>
      </c>
      <c r="AB1571" t="s">
        <v>36</v>
      </c>
      <c r="AC1571">
        <v>35659250</v>
      </c>
      <c r="AD1571" t="s">
        <v>37</v>
      </c>
      <c r="AE1571" t="s">
        <v>375</v>
      </c>
      <c r="AF1571">
        <v>85671469</v>
      </c>
      <c r="AG1571">
        <v>1298844</v>
      </c>
      <c r="AH1571" t="s">
        <v>38</v>
      </c>
      <c r="AI1571" t="s">
        <v>34</v>
      </c>
    </row>
    <row r="1572" spans="1:35" x14ac:dyDescent="0.3">
      <c r="A1572" s="1">
        <v>45310.125254629631</v>
      </c>
      <c r="B1572">
        <v>4</v>
      </c>
      <c r="C1572">
        <v>1</v>
      </c>
      <c r="D1572" t="s">
        <v>26</v>
      </c>
      <c r="E1572" t="s">
        <v>3810</v>
      </c>
      <c r="F1572" t="s">
        <v>3811</v>
      </c>
      <c r="G1572" t="s">
        <v>41</v>
      </c>
      <c r="H1572">
        <f>---0--4145</f>
        <v>4145</v>
      </c>
      <c r="I1572">
        <v>0</v>
      </c>
      <c r="J1572" t="s">
        <v>42</v>
      </c>
      <c r="K1572" t="s">
        <v>43</v>
      </c>
      <c r="L1572" t="s">
        <v>44</v>
      </c>
      <c r="M1572" t="s">
        <v>3810</v>
      </c>
      <c r="N1572" t="s">
        <v>3811</v>
      </c>
      <c r="P1572" t="s">
        <v>33</v>
      </c>
      <c r="Q1572" t="s">
        <v>34</v>
      </c>
      <c r="S1572" t="s">
        <v>33</v>
      </c>
      <c r="T1572" t="s">
        <v>34</v>
      </c>
      <c r="V1572" t="s">
        <v>33</v>
      </c>
      <c r="W1572" t="s">
        <v>34</v>
      </c>
      <c r="Y1572" t="s">
        <v>33</v>
      </c>
      <c r="Z1572" t="s">
        <v>34</v>
      </c>
      <c r="AA1572" t="s">
        <v>379</v>
      </c>
      <c r="AB1572" t="s">
        <v>36</v>
      </c>
      <c r="AC1572">
        <v>35670582</v>
      </c>
      <c r="AD1572" t="s">
        <v>62</v>
      </c>
      <c r="AE1572" t="s">
        <v>3811</v>
      </c>
      <c r="AF1572">
        <v>85671469</v>
      </c>
      <c r="AG1572">
        <v>1298845</v>
      </c>
      <c r="AH1572" t="s">
        <v>38</v>
      </c>
      <c r="AI1572" t="s">
        <v>34</v>
      </c>
    </row>
    <row r="1573" spans="1:35" x14ac:dyDescent="0.3">
      <c r="A1573" s="1">
        <v>45310.125601851854</v>
      </c>
      <c r="B1573">
        <v>5</v>
      </c>
      <c r="C1573">
        <v>1</v>
      </c>
      <c r="D1573" t="s">
        <v>26</v>
      </c>
      <c r="E1573" t="s">
        <v>3812</v>
      </c>
      <c r="F1573" t="s">
        <v>3813</v>
      </c>
      <c r="G1573" t="s">
        <v>73</v>
      </c>
      <c r="H1573" t="s">
        <v>302</v>
      </c>
      <c r="I1573">
        <v>0</v>
      </c>
      <c r="J1573" t="s">
        <v>303</v>
      </c>
      <c r="K1573" t="s">
        <v>31</v>
      </c>
      <c r="L1573" t="s">
        <v>44</v>
      </c>
      <c r="M1573" t="s">
        <v>3812</v>
      </c>
      <c r="N1573" t="s">
        <v>3813</v>
      </c>
      <c r="P1573" t="s">
        <v>33</v>
      </c>
      <c r="Q1573" t="s">
        <v>34</v>
      </c>
      <c r="S1573" t="s">
        <v>33</v>
      </c>
      <c r="T1573" t="s">
        <v>34</v>
      </c>
      <c r="V1573" t="s">
        <v>33</v>
      </c>
      <c r="W1573" t="s">
        <v>34</v>
      </c>
      <c r="Y1573" t="s">
        <v>33</v>
      </c>
      <c r="Z1573" t="s">
        <v>34</v>
      </c>
      <c r="AA1573" t="s">
        <v>166</v>
      </c>
      <c r="AB1573" t="s">
        <v>36</v>
      </c>
      <c r="AC1573">
        <v>35666395</v>
      </c>
      <c r="AD1573" t="s">
        <v>62</v>
      </c>
      <c r="AE1573" t="s">
        <v>3813</v>
      </c>
      <c r="AF1573">
        <v>85671469</v>
      </c>
      <c r="AG1573">
        <v>1298846</v>
      </c>
      <c r="AH1573" t="s">
        <v>891</v>
      </c>
      <c r="AI1573" t="s">
        <v>34</v>
      </c>
    </row>
    <row r="1574" spans="1:35" x14ac:dyDescent="0.3">
      <c r="A1574" s="1">
        <v>45310.12599537037</v>
      </c>
      <c r="B1574">
        <v>6</v>
      </c>
      <c r="C1574">
        <v>1</v>
      </c>
      <c r="D1574" t="s">
        <v>26</v>
      </c>
      <c r="E1574" t="s">
        <v>3814</v>
      </c>
      <c r="F1574" t="s">
        <v>3815</v>
      </c>
      <c r="G1574" t="s">
        <v>142</v>
      </c>
      <c r="H1574" t="s">
        <v>1702</v>
      </c>
      <c r="I1574">
        <v>0</v>
      </c>
      <c r="K1574" t="s">
        <v>31</v>
      </c>
      <c r="L1574" t="s">
        <v>32</v>
      </c>
      <c r="M1574" t="s">
        <v>3814</v>
      </c>
      <c r="N1574" t="s">
        <v>3815</v>
      </c>
      <c r="P1574" t="s">
        <v>33</v>
      </c>
      <c r="Q1574" t="s">
        <v>34</v>
      </c>
      <c r="S1574" t="s">
        <v>33</v>
      </c>
      <c r="T1574" t="s">
        <v>34</v>
      </c>
      <c r="V1574" t="s">
        <v>33</v>
      </c>
      <c r="W1574" t="s">
        <v>34</v>
      </c>
      <c r="Y1574" t="s">
        <v>33</v>
      </c>
      <c r="Z1574" t="s">
        <v>34</v>
      </c>
      <c r="AA1574" t="s">
        <v>35</v>
      </c>
      <c r="AB1574" t="s">
        <v>36</v>
      </c>
      <c r="AC1574">
        <v>35671543</v>
      </c>
      <c r="AD1574" t="s">
        <v>37</v>
      </c>
      <c r="AE1574" t="s">
        <v>3815</v>
      </c>
      <c r="AF1574">
        <v>85671469</v>
      </c>
      <c r="AG1574">
        <v>1298847</v>
      </c>
      <c r="AH1574" t="s">
        <v>38</v>
      </c>
      <c r="AI1574" t="s">
        <v>34</v>
      </c>
    </row>
    <row r="1575" spans="1:35" x14ac:dyDescent="0.3">
      <c r="A1575" s="1">
        <v>45310.126782407409</v>
      </c>
      <c r="B1575">
        <v>8</v>
      </c>
      <c r="C1575">
        <v>1</v>
      </c>
      <c r="D1575" t="s">
        <v>26</v>
      </c>
      <c r="E1575" t="s">
        <v>3816</v>
      </c>
      <c r="F1575" t="s">
        <v>3817</v>
      </c>
      <c r="G1575" t="s">
        <v>41</v>
      </c>
      <c r="H1575">
        <f>---0--2509</f>
        <v>2509</v>
      </c>
      <c r="I1575">
        <v>0</v>
      </c>
      <c r="J1575" t="s">
        <v>42</v>
      </c>
      <c r="K1575" t="s">
        <v>43</v>
      </c>
      <c r="L1575" t="s">
        <v>44</v>
      </c>
      <c r="M1575" t="s">
        <v>3816</v>
      </c>
      <c r="N1575" t="s">
        <v>3817</v>
      </c>
      <c r="P1575" t="s">
        <v>33</v>
      </c>
      <c r="Q1575" t="s">
        <v>34</v>
      </c>
      <c r="S1575" t="s">
        <v>33</v>
      </c>
      <c r="T1575" t="s">
        <v>34</v>
      </c>
      <c r="V1575" t="s">
        <v>33</v>
      </c>
      <c r="W1575" t="s">
        <v>34</v>
      </c>
      <c r="Y1575" t="s">
        <v>33</v>
      </c>
      <c r="Z1575" t="s">
        <v>34</v>
      </c>
      <c r="AA1575" t="s">
        <v>409</v>
      </c>
      <c r="AB1575" t="s">
        <v>36</v>
      </c>
      <c r="AC1575">
        <v>75852602</v>
      </c>
      <c r="AD1575" t="s">
        <v>410</v>
      </c>
      <c r="AE1575" t="s">
        <v>3817</v>
      </c>
      <c r="AF1575">
        <v>795990586</v>
      </c>
      <c r="AG1575">
        <v>1298848</v>
      </c>
      <c r="AH1575" t="s">
        <v>38</v>
      </c>
      <c r="AI1575" t="s">
        <v>34</v>
      </c>
    </row>
    <row r="1576" spans="1:35" x14ac:dyDescent="0.3">
      <c r="A1576" s="1">
        <v>45310.131041666667</v>
      </c>
      <c r="B1576">
        <v>6</v>
      </c>
      <c r="C1576">
        <v>1</v>
      </c>
      <c r="D1576" t="s">
        <v>26</v>
      </c>
      <c r="E1576" t="s">
        <v>3818</v>
      </c>
      <c r="F1576" t="s">
        <v>3819</v>
      </c>
      <c r="G1576" t="s">
        <v>90</v>
      </c>
      <c r="H1576" t="s">
        <v>366</v>
      </c>
      <c r="I1576">
        <v>0</v>
      </c>
      <c r="K1576" t="s">
        <v>31</v>
      </c>
      <c r="L1576" t="s">
        <v>32</v>
      </c>
      <c r="M1576" t="s">
        <v>3818</v>
      </c>
      <c r="N1576" t="s">
        <v>3819</v>
      </c>
      <c r="P1576" t="s">
        <v>33</v>
      </c>
      <c r="Q1576" t="s">
        <v>34</v>
      </c>
      <c r="S1576" t="s">
        <v>33</v>
      </c>
      <c r="T1576" t="s">
        <v>34</v>
      </c>
      <c r="V1576" t="s">
        <v>33</v>
      </c>
      <c r="W1576" t="s">
        <v>34</v>
      </c>
      <c r="Y1576" t="s">
        <v>33</v>
      </c>
      <c r="Z1576" t="s">
        <v>34</v>
      </c>
      <c r="AA1576" t="s">
        <v>92</v>
      </c>
      <c r="AB1576" t="s">
        <v>36</v>
      </c>
      <c r="AC1576">
        <v>45532133</v>
      </c>
      <c r="AD1576" t="s">
        <v>93</v>
      </c>
      <c r="AE1576" t="s">
        <v>3819</v>
      </c>
      <c r="AF1576">
        <v>9978044714</v>
      </c>
      <c r="AG1576">
        <v>1298849</v>
      </c>
      <c r="AH1576" t="s">
        <v>972</v>
      </c>
      <c r="AI1576" t="s">
        <v>34</v>
      </c>
    </row>
    <row r="1577" spans="1:35" x14ac:dyDescent="0.3">
      <c r="A1577" s="1">
        <v>45310.13108796296</v>
      </c>
      <c r="B1577">
        <v>5</v>
      </c>
      <c r="C1577">
        <v>1</v>
      </c>
      <c r="D1577" t="s">
        <v>26</v>
      </c>
      <c r="E1577" t="s">
        <v>3820</v>
      </c>
      <c r="F1577" t="s">
        <v>3821</v>
      </c>
      <c r="G1577" t="s">
        <v>131</v>
      </c>
      <c r="H1577" t="s">
        <v>997</v>
      </c>
      <c r="I1577">
        <v>0</v>
      </c>
      <c r="K1577" t="s">
        <v>31</v>
      </c>
      <c r="L1577" t="s">
        <v>32</v>
      </c>
      <c r="M1577" t="s">
        <v>3820</v>
      </c>
      <c r="N1577" t="s">
        <v>3821</v>
      </c>
      <c r="P1577" t="s">
        <v>33</v>
      </c>
      <c r="Q1577" t="s">
        <v>34</v>
      </c>
      <c r="S1577" t="s">
        <v>33</v>
      </c>
      <c r="T1577" t="s">
        <v>34</v>
      </c>
      <c r="V1577" t="s">
        <v>33</v>
      </c>
      <c r="W1577" t="s">
        <v>34</v>
      </c>
      <c r="Y1577" t="s">
        <v>33</v>
      </c>
      <c r="Z1577" t="s">
        <v>34</v>
      </c>
      <c r="AA1577" t="s">
        <v>35</v>
      </c>
      <c r="AB1577" t="s">
        <v>36</v>
      </c>
      <c r="AC1577">
        <v>35678057</v>
      </c>
      <c r="AD1577" t="s">
        <v>37</v>
      </c>
      <c r="AE1577" t="s">
        <v>3821</v>
      </c>
      <c r="AF1577">
        <v>85671469</v>
      </c>
      <c r="AG1577">
        <v>1298850</v>
      </c>
      <c r="AH1577" t="s">
        <v>199</v>
      </c>
      <c r="AI1577" t="s">
        <v>34</v>
      </c>
    </row>
    <row r="1578" spans="1:35" x14ac:dyDescent="0.3">
      <c r="A1578" s="1">
        <v>45310.131099537037</v>
      </c>
      <c r="B1578">
        <v>1</v>
      </c>
      <c r="C1578">
        <v>1</v>
      </c>
      <c r="D1578" t="s">
        <v>26</v>
      </c>
      <c r="E1578" t="s">
        <v>3822</v>
      </c>
      <c r="F1578" t="s">
        <v>3823</v>
      </c>
      <c r="G1578" t="s">
        <v>142</v>
      </c>
      <c r="H1578" t="s">
        <v>372</v>
      </c>
      <c r="I1578">
        <v>0</v>
      </c>
      <c r="K1578" t="s">
        <v>31</v>
      </c>
      <c r="L1578" t="s">
        <v>32</v>
      </c>
      <c r="M1578" t="s">
        <v>3822</v>
      </c>
      <c r="N1578" t="s">
        <v>3823</v>
      </c>
      <c r="P1578" t="s">
        <v>33</v>
      </c>
      <c r="Q1578" t="s">
        <v>34</v>
      </c>
      <c r="S1578" t="s">
        <v>33</v>
      </c>
      <c r="T1578" t="s">
        <v>34</v>
      </c>
      <c r="V1578" t="s">
        <v>33</v>
      </c>
      <c r="W1578" t="s">
        <v>34</v>
      </c>
      <c r="Y1578" t="s">
        <v>33</v>
      </c>
      <c r="Z1578" t="s">
        <v>34</v>
      </c>
      <c r="AA1578" t="s">
        <v>35</v>
      </c>
      <c r="AB1578" t="s">
        <v>36</v>
      </c>
      <c r="AC1578">
        <v>35683841</v>
      </c>
      <c r="AD1578" t="s">
        <v>37</v>
      </c>
      <c r="AE1578" t="s">
        <v>3823</v>
      </c>
      <c r="AF1578">
        <v>85671469</v>
      </c>
      <c r="AG1578">
        <v>1298851</v>
      </c>
      <c r="AH1578" t="s">
        <v>806</v>
      </c>
      <c r="AI1578" t="s">
        <v>34</v>
      </c>
    </row>
    <row r="1579" spans="1:35" x14ac:dyDescent="0.3">
      <c r="A1579" s="1">
        <v>45310.134942129633</v>
      </c>
      <c r="B1579">
        <v>5</v>
      </c>
      <c r="C1579">
        <v>1</v>
      </c>
      <c r="D1579" t="s">
        <v>26</v>
      </c>
      <c r="E1579" t="s">
        <v>3824</v>
      </c>
      <c r="F1579" t="s">
        <v>3825</v>
      </c>
      <c r="G1579" t="s">
        <v>131</v>
      </c>
      <c r="H1579" t="s">
        <v>239</v>
      </c>
      <c r="I1579">
        <v>0</v>
      </c>
      <c r="K1579" t="s">
        <v>31</v>
      </c>
      <c r="L1579" t="s">
        <v>32</v>
      </c>
      <c r="M1579" t="s">
        <v>3824</v>
      </c>
      <c r="N1579" t="s">
        <v>3825</v>
      </c>
      <c r="P1579" t="s">
        <v>33</v>
      </c>
      <c r="Q1579" t="s">
        <v>34</v>
      </c>
      <c r="S1579" t="s">
        <v>33</v>
      </c>
      <c r="T1579" t="s">
        <v>34</v>
      </c>
      <c r="V1579" t="s">
        <v>33</v>
      </c>
      <c r="W1579" t="s">
        <v>34</v>
      </c>
      <c r="Y1579" t="s">
        <v>33</v>
      </c>
      <c r="Z1579" t="s">
        <v>34</v>
      </c>
      <c r="AA1579" t="s">
        <v>35</v>
      </c>
      <c r="AB1579" t="s">
        <v>36</v>
      </c>
      <c r="AC1579">
        <v>35688823</v>
      </c>
      <c r="AD1579" t="s">
        <v>37</v>
      </c>
      <c r="AE1579" t="s">
        <v>3825</v>
      </c>
      <c r="AF1579">
        <v>85671469</v>
      </c>
      <c r="AG1579">
        <v>1298852</v>
      </c>
      <c r="AH1579" t="s">
        <v>38</v>
      </c>
      <c r="AI1579" t="s">
        <v>34</v>
      </c>
    </row>
    <row r="1580" spans="1:35" x14ac:dyDescent="0.3">
      <c r="A1580" s="1">
        <v>45310.136134259257</v>
      </c>
      <c r="B1580">
        <v>8</v>
      </c>
      <c r="C1580">
        <v>1</v>
      </c>
      <c r="D1580" t="s">
        <v>26</v>
      </c>
      <c r="E1580" t="s">
        <v>3826</v>
      </c>
      <c r="F1580" t="s">
        <v>3827</v>
      </c>
      <c r="G1580" t="s">
        <v>142</v>
      </c>
      <c r="H1580" t="s">
        <v>316</v>
      </c>
      <c r="I1580">
        <v>0</v>
      </c>
      <c r="K1580" t="s">
        <v>31</v>
      </c>
      <c r="L1580" t="s">
        <v>32</v>
      </c>
      <c r="M1580" t="s">
        <v>3826</v>
      </c>
      <c r="N1580" t="s">
        <v>3827</v>
      </c>
      <c r="P1580" t="s">
        <v>33</v>
      </c>
      <c r="Q1580" t="s">
        <v>34</v>
      </c>
      <c r="S1580" t="s">
        <v>33</v>
      </c>
      <c r="T1580" t="s">
        <v>34</v>
      </c>
      <c r="V1580" t="s">
        <v>33</v>
      </c>
      <c r="W1580" t="s">
        <v>34</v>
      </c>
      <c r="Y1580" t="s">
        <v>33</v>
      </c>
      <c r="Z1580" t="s">
        <v>34</v>
      </c>
      <c r="AA1580" t="s">
        <v>35</v>
      </c>
      <c r="AB1580" t="s">
        <v>36</v>
      </c>
      <c r="AC1580">
        <v>35694276</v>
      </c>
      <c r="AD1580" t="s">
        <v>37</v>
      </c>
      <c r="AE1580" t="s">
        <v>3827</v>
      </c>
      <c r="AF1580">
        <v>85671469</v>
      </c>
      <c r="AG1580">
        <v>1298853</v>
      </c>
      <c r="AH1580" t="s">
        <v>38</v>
      </c>
      <c r="AI1580" t="s">
        <v>34</v>
      </c>
    </row>
    <row r="1581" spans="1:35" x14ac:dyDescent="0.3">
      <c r="A1581" s="1">
        <v>45310.13753472222</v>
      </c>
      <c r="B1581">
        <v>8</v>
      </c>
      <c r="C1581">
        <v>1</v>
      </c>
      <c r="D1581" t="s">
        <v>26</v>
      </c>
      <c r="E1581" t="s">
        <v>3828</v>
      </c>
      <c r="F1581" t="s">
        <v>3829</v>
      </c>
      <c r="G1581" t="s">
        <v>73</v>
      </c>
      <c r="H1581" t="s">
        <v>2019</v>
      </c>
      <c r="I1581">
        <v>0</v>
      </c>
      <c r="J1581" t="s">
        <v>2020</v>
      </c>
      <c r="K1581" t="s">
        <v>31</v>
      </c>
      <c r="L1581" t="s">
        <v>44</v>
      </c>
      <c r="M1581" t="s">
        <v>3828</v>
      </c>
      <c r="N1581" t="s">
        <v>3829</v>
      </c>
      <c r="P1581" t="s">
        <v>33</v>
      </c>
      <c r="Q1581" t="s">
        <v>34</v>
      </c>
      <c r="S1581" t="s">
        <v>33</v>
      </c>
      <c r="T1581" t="s">
        <v>34</v>
      </c>
      <c r="V1581" t="s">
        <v>33</v>
      </c>
      <c r="W1581" t="s">
        <v>34</v>
      </c>
      <c r="Y1581" t="s">
        <v>33</v>
      </c>
      <c r="Z1581" t="s">
        <v>34</v>
      </c>
      <c r="AA1581" t="s">
        <v>137</v>
      </c>
      <c r="AB1581" t="s">
        <v>36</v>
      </c>
      <c r="AC1581">
        <v>35695880</v>
      </c>
      <c r="AD1581" t="s">
        <v>138</v>
      </c>
      <c r="AE1581" t="s">
        <v>3829</v>
      </c>
      <c r="AF1581">
        <v>85671469</v>
      </c>
      <c r="AG1581">
        <v>1298854</v>
      </c>
      <c r="AH1581" t="s">
        <v>2136</v>
      </c>
      <c r="AI1581" t="s">
        <v>34</v>
      </c>
    </row>
    <row r="1582" spans="1:35" x14ac:dyDescent="0.3">
      <c r="A1582" s="1">
        <v>45310.138599537036</v>
      </c>
      <c r="B1582">
        <v>8</v>
      </c>
      <c r="C1582">
        <v>1</v>
      </c>
      <c r="D1582" t="s">
        <v>26</v>
      </c>
      <c r="E1582" t="s">
        <v>3830</v>
      </c>
      <c r="F1582" t="s">
        <v>3831</v>
      </c>
      <c r="G1582" t="s">
        <v>131</v>
      </c>
      <c r="H1582" t="s">
        <v>562</v>
      </c>
      <c r="I1582">
        <v>0</v>
      </c>
      <c r="K1582" t="s">
        <v>31</v>
      </c>
      <c r="L1582" t="s">
        <v>32</v>
      </c>
      <c r="M1582" t="s">
        <v>3830</v>
      </c>
      <c r="N1582" t="s">
        <v>3831</v>
      </c>
      <c r="P1582" t="s">
        <v>33</v>
      </c>
      <c r="Q1582" t="s">
        <v>34</v>
      </c>
      <c r="S1582" t="s">
        <v>33</v>
      </c>
      <c r="T1582" t="s">
        <v>34</v>
      </c>
      <c r="V1582" t="s">
        <v>33</v>
      </c>
      <c r="W1582" t="s">
        <v>34</v>
      </c>
      <c r="Y1582" t="s">
        <v>33</v>
      </c>
      <c r="Z1582" t="s">
        <v>34</v>
      </c>
      <c r="AA1582" t="s">
        <v>35</v>
      </c>
      <c r="AB1582" t="s">
        <v>36</v>
      </c>
      <c r="AC1582">
        <v>35697166</v>
      </c>
      <c r="AD1582" t="s">
        <v>37</v>
      </c>
      <c r="AE1582" t="s">
        <v>3831</v>
      </c>
      <c r="AF1582">
        <v>85671469</v>
      </c>
      <c r="AG1582">
        <v>1298855</v>
      </c>
      <c r="AH1582" t="s">
        <v>3832</v>
      </c>
      <c r="AI1582" t="s">
        <v>34</v>
      </c>
    </row>
    <row r="1583" spans="1:35" x14ac:dyDescent="0.3">
      <c r="A1583" s="1">
        <v>45310.139328703706</v>
      </c>
      <c r="B1583">
        <v>6</v>
      </c>
      <c r="C1583">
        <v>1</v>
      </c>
      <c r="D1583" t="s">
        <v>26</v>
      </c>
      <c r="E1583" t="s">
        <v>3833</v>
      </c>
      <c r="F1583" t="s">
        <v>3834</v>
      </c>
      <c r="G1583" t="s">
        <v>131</v>
      </c>
      <c r="H1583" t="s">
        <v>1813</v>
      </c>
      <c r="I1583">
        <v>0</v>
      </c>
      <c r="K1583" t="s">
        <v>31</v>
      </c>
      <c r="L1583" t="s">
        <v>32</v>
      </c>
      <c r="M1583" t="s">
        <v>3833</v>
      </c>
      <c r="N1583" t="s">
        <v>3834</v>
      </c>
      <c r="P1583" t="s">
        <v>33</v>
      </c>
      <c r="Q1583" t="s">
        <v>34</v>
      </c>
      <c r="S1583" t="s">
        <v>33</v>
      </c>
      <c r="T1583" t="s">
        <v>34</v>
      </c>
      <c r="V1583" t="s">
        <v>33</v>
      </c>
      <c r="W1583" t="s">
        <v>34</v>
      </c>
      <c r="Y1583" t="s">
        <v>33</v>
      </c>
      <c r="Z1583" t="s">
        <v>34</v>
      </c>
      <c r="AA1583" t="s">
        <v>35</v>
      </c>
      <c r="AB1583" t="s">
        <v>36</v>
      </c>
      <c r="AC1583">
        <v>35698052</v>
      </c>
      <c r="AD1583" t="s">
        <v>37</v>
      </c>
      <c r="AE1583" t="s">
        <v>3834</v>
      </c>
      <c r="AF1583">
        <v>85671469</v>
      </c>
      <c r="AG1583">
        <v>1298856</v>
      </c>
      <c r="AH1583" t="s">
        <v>38</v>
      </c>
      <c r="AI1583" t="s">
        <v>34</v>
      </c>
    </row>
    <row r="1584" spans="1:35" x14ac:dyDescent="0.3">
      <c r="A1584" s="1">
        <v>45310.139432870368</v>
      </c>
      <c r="B1584">
        <v>5</v>
      </c>
      <c r="C1584">
        <v>1</v>
      </c>
      <c r="D1584" t="s">
        <v>26</v>
      </c>
      <c r="E1584" t="s">
        <v>3835</v>
      </c>
      <c r="F1584" t="s">
        <v>3836</v>
      </c>
      <c r="G1584" t="s">
        <v>50</v>
      </c>
      <c r="H1584" t="s">
        <v>1740</v>
      </c>
      <c r="I1584">
        <v>0</v>
      </c>
      <c r="K1584" t="s">
        <v>31</v>
      </c>
      <c r="L1584" t="s">
        <v>32</v>
      </c>
      <c r="M1584" t="s">
        <v>3835</v>
      </c>
      <c r="N1584" t="s">
        <v>3836</v>
      </c>
      <c r="P1584" t="s">
        <v>33</v>
      </c>
      <c r="Q1584" t="s">
        <v>34</v>
      </c>
      <c r="S1584" t="s">
        <v>33</v>
      </c>
      <c r="T1584" t="s">
        <v>34</v>
      </c>
      <c r="V1584" t="s">
        <v>33</v>
      </c>
      <c r="W1584" t="s">
        <v>34</v>
      </c>
      <c r="Y1584" t="s">
        <v>33</v>
      </c>
      <c r="Z1584" t="s">
        <v>34</v>
      </c>
      <c r="AA1584" t="s">
        <v>35</v>
      </c>
      <c r="AB1584" t="s">
        <v>36</v>
      </c>
      <c r="AC1584">
        <v>35704336</v>
      </c>
      <c r="AD1584" t="s">
        <v>37</v>
      </c>
      <c r="AE1584" t="s">
        <v>3836</v>
      </c>
      <c r="AF1584">
        <v>85671469</v>
      </c>
      <c r="AG1584">
        <v>1298857</v>
      </c>
      <c r="AH1584" t="s">
        <v>38</v>
      </c>
      <c r="AI1584" t="s">
        <v>34</v>
      </c>
    </row>
    <row r="1585" spans="1:35" x14ac:dyDescent="0.3">
      <c r="A1585" s="1">
        <v>45310.141504629632</v>
      </c>
      <c r="B1585">
        <v>5</v>
      </c>
      <c r="C1585">
        <v>1</v>
      </c>
      <c r="D1585" t="s">
        <v>26</v>
      </c>
      <c r="E1585" t="s">
        <v>3837</v>
      </c>
      <c r="F1585" t="s">
        <v>3838</v>
      </c>
      <c r="G1585" t="s">
        <v>29</v>
      </c>
      <c r="H1585" t="s">
        <v>2806</v>
      </c>
      <c r="I1585">
        <v>0</v>
      </c>
      <c r="K1585" t="s">
        <v>31</v>
      </c>
      <c r="L1585" t="s">
        <v>32</v>
      </c>
      <c r="M1585" t="s">
        <v>3837</v>
      </c>
      <c r="N1585" t="s">
        <v>3838</v>
      </c>
      <c r="P1585" t="s">
        <v>33</v>
      </c>
      <c r="Q1585" t="s">
        <v>34</v>
      </c>
      <c r="S1585" t="s">
        <v>33</v>
      </c>
      <c r="T1585" t="s">
        <v>34</v>
      </c>
      <c r="V1585" t="s">
        <v>33</v>
      </c>
      <c r="W1585" t="s">
        <v>34</v>
      </c>
      <c r="Y1585" t="s">
        <v>33</v>
      </c>
      <c r="Z1585" t="s">
        <v>34</v>
      </c>
      <c r="AA1585" t="s">
        <v>35</v>
      </c>
      <c r="AB1585" t="s">
        <v>36</v>
      </c>
      <c r="AC1585">
        <v>35710682</v>
      </c>
      <c r="AD1585" t="s">
        <v>37</v>
      </c>
      <c r="AE1585" t="s">
        <v>3838</v>
      </c>
      <c r="AF1585">
        <v>85671469</v>
      </c>
      <c r="AG1585">
        <v>1298858</v>
      </c>
      <c r="AH1585" t="s">
        <v>38</v>
      </c>
      <c r="AI1585" t="s">
        <v>34</v>
      </c>
    </row>
    <row r="1586" spans="1:35" x14ac:dyDescent="0.3">
      <c r="A1586" s="1">
        <v>45310.14234953704</v>
      </c>
      <c r="B1586">
        <v>6</v>
      </c>
      <c r="C1586">
        <v>1</v>
      </c>
      <c r="D1586" t="s">
        <v>26</v>
      </c>
      <c r="E1586" t="s">
        <v>3839</v>
      </c>
      <c r="F1586" t="s">
        <v>3840</v>
      </c>
      <c r="G1586" t="s">
        <v>29</v>
      </c>
      <c r="H1586" t="s">
        <v>469</v>
      </c>
      <c r="I1586">
        <v>0</v>
      </c>
      <c r="K1586" t="s">
        <v>31</v>
      </c>
      <c r="L1586" t="s">
        <v>32</v>
      </c>
      <c r="M1586" t="s">
        <v>3839</v>
      </c>
      <c r="N1586" t="s">
        <v>3840</v>
      </c>
      <c r="P1586" t="s">
        <v>33</v>
      </c>
      <c r="Q1586" t="s">
        <v>34</v>
      </c>
      <c r="S1586" t="s">
        <v>33</v>
      </c>
      <c r="T1586" t="s">
        <v>34</v>
      </c>
      <c r="V1586" t="s">
        <v>33</v>
      </c>
      <c r="W1586" t="s">
        <v>34</v>
      </c>
      <c r="Y1586" t="s">
        <v>33</v>
      </c>
      <c r="Z1586" t="s">
        <v>34</v>
      </c>
      <c r="AA1586" t="s">
        <v>35</v>
      </c>
      <c r="AB1586" t="s">
        <v>36</v>
      </c>
      <c r="AC1586">
        <v>35711666</v>
      </c>
      <c r="AD1586" t="s">
        <v>37</v>
      </c>
      <c r="AE1586" t="s">
        <v>3840</v>
      </c>
      <c r="AF1586">
        <v>85671469</v>
      </c>
      <c r="AG1586">
        <v>1298859</v>
      </c>
      <c r="AH1586" t="s">
        <v>38</v>
      </c>
      <c r="AI1586" t="s">
        <v>34</v>
      </c>
    </row>
    <row r="1587" spans="1:35" x14ac:dyDescent="0.3">
      <c r="A1587" s="1">
        <v>45310.142974537041</v>
      </c>
      <c r="B1587">
        <v>8</v>
      </c>
      <c r="C1587">
        <v>1</v>
      </c>
      <c r="D1587" t="s">
        <v>26</v>
      </c>
      <c r="E1587" t="s">
        <v>3841</v>
      </c>
      <c r="F1587" t="s">
        <v>3842</v>
      </c>
      <c r="G1587" t="s">
        <v>131</v>
      </c>
      <c r="H1587" t="s">
        <v>299</v>
      </c>
      <c r="I1587">
        <v>0</v>
      </c>
      <c r="K1587" t="s">
        <v>31</v>
      </c>
      <c r="L1587" t="s">
        <v>32</v>
      </c>
      <c r="M1587" t="s">
        <v>3841</v>
      </c>
      <c r="N1587" t="s">
        <v>3842</v>
      </c>
      <c r="P1587" t="s">
        <v>33</v>
      </c>
      <c r="Q1587" t="s">
        <v>34</v>
      </c>
      <c r="S1587" t="s">
        <v>33</v>
      </c>
      <c r="T1587" t="s">
        <v>34</v>
      </c>
      <c r="V1587" t="s">
        <v>33</v>
      </c>
      <c r="W1587" t="s">
        <v>34</v>
      </c>
      <c r="Y1587" t="s">
        <v>33</v>
      </c>
      <c r="Z1587" t="s">
        <v>34</v>
      </c>
      <c r="AA1587" t="s">
        <v>35</v>
      </c>
      <c r="AB1587" t="s">
        <v>36</v>
      </c>
      <c r="AC1587">
        <v>35708762</v>
      </c>
      <c r="AD1587" t="s">
        <v>37</v>
      </c>
      <c r="AE1587" t="s">
        <v>3842</v>
      </c>
      <c r="AF1587">
        <v>85671469</v>
      </c>
      <c r="AG1587">
        <v>1298860</v>
      </c>
      <c r="AH1587" t="s">
        <v>38</v>
      </c>
      <c r="AI1587" t="s">
        <v>34</v>
      </c>
    </row>
    <row r="1588" spans="1:35" x14ac:dyDescent="0.3">
      <c r="A1588" s="1">
        <v>45310.144942129627</v>
      </c>
      <c r="B1588">
        <v>8</v>
      </c>
      <c r="C1588">
        <v>1</v>
      </c>
      <c r="D1588" t="s">
        <v>26</v>
      </c>
      <c r="E1588" t="s">
        <v>3843</v>
      </c>
      <c r="F1588" t="s">
        <v>3844</v>
      </c>
      <c r="G1588" t="s">
        <v>29</v>
      </c>
      <c r="H1588" t="s">
        <v>1337</v>
      </c>
      <c r="I1588">
        <v>0</v>
      </c>
      <c r="K1588" t="s">
        <v>31</v>
      </c>
      <c r="L1588" t="s">
        <v>32</v>
      </c>
      <c r="M1588" t="s">
        <v>3843</v>
      </c>
      <c r="N1588" t="s">
        <v>3844</v>
      </c>
      <c r="P1588" t="s">
        <v>33</v>
      </c>
      <c r="Q1588" t="s">
        <v>34</v>
      </c>
      <c r="S1588" t="s">
        <v>33</v>
      </c>
      <c r="T1588" t="s">
        <v>34</v>
      </c>
      <c r="V1588" t="s">
        <v>33</v>
      </c>
      <c r="W1588" t="s">
        <v>34</v>
      </c>
      <c r="Y1588" t="s">
        <v>33</v>
      </c>
      <c r="Z1588" t="s">
        <v>34</v>
      </c>
      <c r="AA1588" t="s">
        <v>35</v>
      </c>
      <c r="AB1588" t="s">
        <v>36</v>
      </c>
      <c r="AC1588">
        <v>35714676</v>
      </c>
      <c r="AD1588" t="s">
        <v>37</v>
      </c>
      <c r="AE1588" t="s">
        <v>3844</v>
      </c>
      <c r="AF1588">
        <v>85671469</v>
      </c>
      <c r="AG1588">
        <v>1298861</v>
      </c>
      <c r="AH1588" t="s">
        <v>38</v>
      </c>
      <c r="AI1588" t="s">
        <v>34</v>
      </c>
    </row>
    <row r="1589" spans="1:35" x14ac:dyDescent="0.3">
      <c r="A1589" s="1">
        <v>45310.145381944443</v>
      </c>
      <c r="B1589">
        <v>5</v>
      </c>
      <c r="C1589">
        <v>1</v>
      </c>
      <c r="D1589" t="s">
        <v>26</v>
      </c>
      <c r="E1589" t="s">
        <v>3845</v>
      </c>
      <c r="F1589" t="s">
        <v>3846</v>
      </c>
      <c r="G1589" t="s">
        <v>142</v>
      </c>
      <c r="H1589" t="s">
        <v>336</v>
      </c>
      <c r="I1589">
        <v>0</v>
      </c>
      <c r="K1589" t="s">
        <v>31</v>
      </c>
      <c r="L1589" t="s">
        <v>32</v>
      </c>
      <c r="M1589" t="s">
        <v>3845</v>
      </c>
      <c r="N1589" t="s">
        <v>3846</v>
      </c>
      <c r="P1589" t="s">
        <v>33</v>
      </c>
      <c r="Q1589" t="s">
        <v>34</v>
      </c>
      <c r="S1589" t="s">
        <v>33</v>
      </c>
      <c r="T1589" t="s">
        <v>34</v>
      </c>
      <c r="V1589" t="s">
        <v>33</v>
      </c>
      <c r="W1589" t="s">
        <v>34</v>
      </c>
      <c r="Y1589" t="s">
        <v>33</v>
      </c>
      <c r="Z1589" t="s">
        <v>34</v>
      </c>
      <c r="AA1589" t="s">
        <v>35</v>
      </c>
      <c r="AB1589" t="s">
        <v>36</v>
      </c>
      <c r="AC1589">
        <v>35721697</v>
      </c>
      <c r="AD1589" t="s">
        <v>37</v>
      </c>
      <c r="AE1589" t="s">
        <v>3846</v>
      </c>
      <c r="AF1589">
        <v>85671469</v>
      </c>
      <c r="AG1589">
        <v>1298862</v>
      </c>
      <c r="AH1589" t="s">
        <v>38</v>
      </c>
      <c r="AI1589" t="s">
        <v>34</v>
      </c>
    </row>
    <row r="1590" spans="1:35" x14ac:dyDescent="0.3">
      <c r="A1590" s="1">
        <v>45310.146006944444</v>
      </c>
      <c r="B1590">
        <v>6</v>
      </c>
      <c r="C1590">
        <v>1</v>
      </c>
      <c r="D1590" t="s">
        <v>26</v>
      </c>
      <c r="E1590" t="s">
        <v>3847</v>
      </c>
      <c r="F1590" t="s">
        <v>3848</v>
      </c>
      <c r="G1590" t="s">
        <v>29</v>
      </c>
      <c r="H1590" t="s">
        <v>413</v>
      </c>
      <c r="I1590">
        <v>0</v>
      </c>
      <c r="K1590" t="s">
        <v>31</v>
      </c>
      <c r="L1590" t="s">
        <v>32</v>
      </c>
      <c r="M1590" t="s">
        <v>3847</v>
      </c>
      <c r="N1590" t="s">
        <v>3848</v>
      </c>
      <c r="P1590" t="s">
        <v>33</v>
      </c>
      <c r="Q1590" t="s">
        <v>34</v>
      </c>
      <c r="S1590" t="s">
        <v>33</v>
      </c>
      <c r="T1590" t="s">
        <v>34</v>
      </c>
      <c r="V1590" t="s">
        <v>33</v>
      </c>
      <c r="W1590" t="s">
        <v>34</v>
      </c>
      <c r="Y1590" t="s">
        <v>33</v>
      </c>
      <c r="Z1590" t="s">
        <v>34</v>
      </c>
      <c r="AA1590" t="s">
        <v>35</v>
      </c>
      <c r="AB1590" t="s">
        <v>36</v>
      </c>
      <c r="AC1590">
        <v>35722433</v>
      </c>
      <c r="AD1590" t="s">
        <v>37</v>
      </c>
      <c r="AE1590" t="s">
        <v>3848</v>
      </c>
      <c r="AF1590">
        <v>85671469</v>
      </c>
      <c r="AG1590">
        <v>1298863</v>
      </c>
      <c r="AH1590" t="s">
        <v>373</v>
      </c>
      <c r="AI1590" t="s">
        <v>34</v>
      </c>
    </row>
    <row r="1591" spans="1:35" x14ac:dyDescent="0.3">
      <c r="A1591" s="1">
        <v>45310.149027777778</v>
      </c>
      <c r="B1591">
        <v>5</v>
      </c>
      <c r="C1591">
        <v>1</v>
      </c>
      <c r="D1591" t="s">
        <v>26</v>
      </c>
      <c r="E1591" t="s">
        <v>3849</v>
      </c>
      <c r="F1591" t="s">
        <v>3850</v>
      </c>
      <c r="G1591" t="s">
        <v>142</v>
      </c>
      <c r="H1591" t="s">
        <v>478</v>
      </c>
      <c r="I1591">
        <v>0</v>
      </c>
      <c r="K1591" t="s">
        <v>31</v>
      </c>
      <c r="L1591" t="s">
        <v>32</v>
      </c>
      <c r="M1591" t="s">
        <v>3849</v>
      </c>
      <c r="N1591" t="s">
        <v>3850</v>
      </c>
      <c r="P1591" t="s">
        <v>33</v>
      </c>
      <c r="Q1591" t="s">
        <v>34</v>
      </c>
      <c r="S1591" t="s">
        <v>33</v>
      </c>
      <c r="T1591" t="s">
        <v>34</v>
      </c>
      <c r="V1591" t="s">
        <v>33</v>
      </c>
      <c r="W1591" t="s">
        <v>34</v>
      </c>
      <c r="Y1591" t="s">
        <v>33</v>
      </c>
      <c r="Z1591" t="s">
        <v>34</v>
      </c>
      <c r="AA1591" t="s">
        <v>35</v>
      </c>
      <c r="AB1591" t="s">
        <v>36</v>
      </c>
      <c r="AC1591">
        <v>35718834</v>
      </c>
      <c r="AD1591" t="s">
        <v>37</v>
      </c>
      <c r="AE1591" t="s">
        <v>3850</v>
      </c>
      <c r="AF1591">
        <v>85671469</v>
      </c>
      <c r="AG1591">
        <v>1298864</v>
      </c>
      <c r="AH1591" t="s">
        <v>518</v>
      </c>
      <c r="AI1591" t="s">
        <v>34</v>
      </c>
    </row>
    <row r="1592" spans="1:35" x14ac:dyDescent="0.3">
      <c r="A1592" s="1">
        <v>45310.149513888886</v>
      </c>
      <c r="B1592">
        <v>6</v>
      </c>
      <c r="C1592">
        <v>1</v>
      </c>
      <c r="D1592" t="s">
        <v>26</v>
      </c>
      <c r="E1592" t="s">
        <v>3851</v>
      </c>
      <c r="F1592" t="s">
        <v>3852</v>
      </c>
      <c r="G1592" t="s">
        <v>90</v>
      </c>
      <c r="H1592" t="s">
        <v>433</v>
      </c>
      <c r="I1592">
        <v>0</v>
      </c>
      <c r="K1592" t="s">
        <v>31</v>
      </c>
      <c r="L1592" t="s">
        <v>32</v>
      </c>
      <c r="M1592" t="s">
        <v>3851</v>
      </c>
      <c r="N1592" t="s">
        <v>3852</v>
      </c>
      <c r="P1592" t="s">
        <v>33</v>
      </c>
      <c r="Q1592" t="s">
        <v>34</v>
      </c>
      <c r="S1592" t="s">
        <v>33</v>
      </c>
      <c r="T1592" t="s">
        <v>34</v>
      </c>
      <c r="V1592" t="s">
        <v>33</v>
      </c>
      <c r="W1592" t="s">
        <v>34</v>
      </c>
      <c r="Y1592" t="s">
        <v>33</v>
      </c>
      <c r="Z1592" t="s">
        <v>34</v>
      </c>
      <c r="AA1592" t="s">
        <v>92</v>
      </c>
      <c r="AB1592" t="s">
        <v>36</v>
      </c>
      <c r="AC1592">
        <v>47433358</v>
      </c>
      <c r="AD1592" t="s">
        <v>93</v>
      </c>
      <c r="AE1592" t="s">
        <v>3852</v>
      </c>
      <c r="AF1592">
        <v>9978044714</v>
      </c>
      <c r="AG1592">
        <v>1298865</v>
      </c>
      <c r="AH1592" t="s">
        <v>213</v>
      </c>
      <c r="AI1592" t="s">
        <v>34</v>
      </c>
    </row>
    <row r="1593" spans="1:35" x14ac:dyDescent="0.3">
      <c r="A1593" s="1">
        <v>45310.149525462963</v>
      </c>
      <c r="B1593">
        <v>8</v>
      </c>
      <c r="C1593">
        <v>1</v>
      </c>
      <c r="D1593" t="s">
        <v>26</v>
      </c>
      <c r="E1593" t="s">
        <v>3853</v>
      </c>
      <c r="F1593" t="s">
        <v>3854</v>
      </c>
      <c r="G1593" t="s">
        <v>29</v>
      </c>
      <c r="H1593" t="s">
        <v>475</v>
      </c>
      <c r="I1593">
        <v>0</v>
      </c>
      <c r="K1593" t="s">
        <v>31</v>
      </c>
      <c r="L1593" t="s">
        <v>32</v>
      </c>
      <c r="M1593" t="s">
        <v>3853</v>
      </c>
      <c r="N1593" t="s">
        <v>3854</v>
      </c>
      <c r="P1593" t="s">
        <v>33</v>
      </c>
      <c r="Q1593" t="s">
        <v>34</v>
      </c>
      <c r="S1593" t="s">
        <v>33</v>
      </c>
      <c r="T1593" t="s">
        <v>34</v>
      </c>
      <c r="V1593" t="s">
        <v>33</v>
      </c>
      <c r="W1593" t="s">
        <v>34</v>
      </c>
      <c r="Y1593" t="s">
        <v>33</v>
      </c>
      <c r="Z1593" t="s">
        <v>34</v>
      </c>
      <c r="AA1593" t="s">
        <v>35</v>
      </c>
      <c r="AB1593" t="s">
        <v>36</v>
      </c>
      <c r="AC1593">
        <v>35719326</v>
      </c>
      <c r="AD1593" t="s">
        <v>37</v>
      </c>
      <c r="AE1593" t="s">
        <v>3854</v>
      </c>
      <c r="AF1593">
        <v>85671469</v>
      </c>
      <c r="AG1593">
        <v>1298866</v>
      </c>
      <c r="AH1593" t="s">
        <v>38</v>
      </c>
      <c r="AI1593" t="s">
        <v>34</v>
      </c>
    </row>
    <row r="1594" spans="1:35" x14ac:dyDescent="0.3">
      <c r="A1594" s="1">
        <v>45310.151145833333</v>
      </c>
      <c r="B1594">
        <v>7</v>
      </c>
      <c r="C1594">
        <v>1</v>
      </c>
      <c r="D1594" t="s">
        <v>26</v>
      </c>
      <c r="E1594" t="s">
        <v>3855</v>
      </c>
      <c r="F1594" t="s">
        <v>3856</v>
      </c>
      <c r="G1594" t="s">
        <v>131</v>
      </c>
      <c r="H1594" t="s">
        <v>466</v>
      </c>
      <c r="I1594">
        <v>0</v>
      </c>
      <c r="K1594" t="s">
        <v>31</v>
      </c>
      <c r="L1594" t="s">
        <v>32</v>
      </c>
      <c r="M1594" t="s">
        <v>3855</v>
      </c>
      <c r="N1594" t="s">
        <v>3856</v>
      </c>
      <c r="P1594" t="s">
        <v>33</v>
      </c>
      <c r="Q1594" t="s">
        <v>34</v>
      </c>
      <c r="S1594" t="s">
        <v>33</v>
      </c>
      <c r="T1594" t="s">
        <v>34</v>
      </c>
      <c r="V1594" t="s">
        <v>33</v>
      </c>
      <c r="W1594" t="s">
        <v>34</v>
      </c>
      <c r="Y1594" t="s">
        <v>33</v>
      </c>
      <c r="Z1594" t="s">
        <v>34</v>
      </c>
      <c r="AA1594" t="s">
        <v>35</v>
      </c>
      <c r="AB1594" t="s">
        <v>36</v>
      </c>
      <c r="AC1594">
        <v>35730876</v>
      </c>
      <c r="AD1594" t="s">
        <v>37</v>
      </c>
      <c r="AE1594" t="s">
        <v>3856</v>
      </c>
      <c r="AF1594">
        <v>85671469</v>
      </c>
      <c r="AG1594">
        <v>1298867</v>
      </c>
      <c r="AH1594" t="s">
        <v>38</v>
      </c>
      <c r="AI1594" t="s">
        <v>34</v>
      </c>
    </row>
    <row r="1595" spans="1:35" x14ac:dyDescent="0.3">
      <c r="A1595" s="1">
        <v>45310.151365740741</v>
      </c>
      <c r="B1595">
        <v>5</v>
      </c>
      <c r="C1595">
        <v>1</v>
      </c>
      <c r="D1595" t="s">
        <v>26</v>
      </c>
      <c r="E1595" t="s">
        <v>3857</v>
      </c>
      <c r="F1595" t="s">
        <v>3858</v>
      </c>
      <c r="G1595" t="s">
        <v>50</v>
      </c>
      <c r="H1595" t="s">
        <v>1166</v>
      </c>
      <c r="I1595">
        <v>0</v>
      </c>
      <c r="K1595" t="s">
        <v>31</v>
      </c>
      <c r="L1595" t="s">
        <v>32</v>
      </c>
      <c r="M1595" t="s">
        <v>3857</v>
      </c>
      <c r="N1595" t="s">
        <v>3858</v>
      </c>
      <c r="P1595" t="s">
        <v>33</v>
      </c>
      <c r="Q1595" t="s">
        <v>34</v>
      </c>
      <c r="S1595" t="s">
        <v>33</v>
      </c>
      <c r="T1595" t="s">
        <v>34</v>
      </c>
      <c r="V1595" t="s">
        <v>33</v>
      </c>
      <c r="W1595" t="s">
        <v>34</v>
      </c>
      <c r="Y1595" t="s">
        <v>33</v>
      </c>
      <c r="Z1595" t="s">
        <v>34</v>
      </c>
      <c r="AA1595" t="s">
        <v>35</v>
      </c>
      <c r="AB1595" t="s">
        <v>36</v>
      </c>
      <c r="AC1595">
        <v>35728059</v>
      </c>
      <c r="AD1595" t="s">
        <v>37</v>
      </c>
      <c r="AE1595" t="s">
        <v>3858</v>
      </c>
      <c r="AF1595">
        <v>85671469</v>
      </c>
      <c r="AG1595">
        <v>1298868</v>
      </c>
      <c r="AH1595" t="s">
        <v>38</v>
      </c>
      <c r="AI1595" t="s">
        <v>34</v>
      </c>
    </row>
    <row r="1596" spans="1:35" x14ac:dyDescent="0.3">
      <c r="A1596" s="1">
        <v>45310.154467592591</v>
      </c>
      <c r="B1596">
        <v>5</v>
      </c>
      <c r="C1596">
        <v>1</v>
      </c>
      <c r="D1596" t="s">
        <v>26</v>
      </c>
      <c r="E1596" t="s">
        <v>3859</v>
      </c>
      <c r="F1596" t="s">
        <v>3860</v>
      </c>
      <c r="G1596" t="s">
        <v>142</v>
      </c>
      <c r="H1596" t="s">
        <v>472</v>
      </c>
      <c r="I1596">
        <v>0</v>
      </c>
      <c r="K1596" t="s">
        <v>31</v>
      </c>
      <c r="L1596" t="s">
        <v>32</v>
      </c>
      <c r="M1596" t="s">
        <v>3859</v>
      </c>
      <c r="N1596" t="s">
        <v>3860</v>
      </c>
      <c r="P1596" t="s">
        <v>33</v>
      </c>
      <c r="Q1596" t="s">
        <v>34</v>
      </c>
      <c r="S1596" t="s">
        <v>33</v>
      </c>
      <c r="T1596" t="s">
        <v>34</v>
      </c>
      <c r="V1596" t="s">
        <v>33</v>
      </c>
      <c r="W1596" t="s">
        <v>34</v>
      </c>
      <c r="Y1596" t="s">
        <v>33</v>
      </c>
      <c r="Z1596" t="s">
        <v>34</v>
      </c>
      <c r="AA1596" t="s">
        <v>35</v>
      </c>
      <c r="AB1596" t="s">
        <v>36</v>
      </c>
      <c r="AC1596">
        <v>35733934</v>
      </c>
      <c r="AD1596" t="s">
        <v>37</v>
      </c>
      <c r="AE1596" t="s">
        <v>3860</v>
      </c>
      <c r="AF1596">
        <v>85671469</v>
      </c>
      <c r="AG1596">
        <v>1298869</v>
      </c>
      <c r="AH1596" t="s">
        <v>38</v>
      </c>
      <c r="AI1596" t="s">
        <v>34</v>
      </c>
    </row>
    <row r="1597" spans="1:35" x14ac:dyDescent="0.3">
      <c r="A1597" s="1">
        <v>45310.154976851853</v>
      </c>
      <c r="B1597">
        <v>6</v>
      </c>
      <c r="C1597">
        <v>1</v>
      </c>
      <c r="D1597" t="s">
        <v>26</v>
      </c>
      <c r="E1597" t="s">
        <v>3861</v>
      </c>
      <c r="F1597" t="s">
        <v>3862</v>
      </c>
      <c r="G1597" t="s">
        <v>73</v>
      </c>
      <c r="H1597" t="s">
        <v>512</v>
      </c>
      <c r="I1597">
        <v>0</v>
      </c>
      <c r="J1597" t="s">
        <v>513</v>
      </c>
      <c r="K1597" t="s">
        <v>31</v>
      </c>
      <c r="L1597" t="s">
        <v>44</v>
      </c>
      <c r="M1597" t="s">
        <v>3861</v>
      </c>
      <c r="N1597" t="s">
        <v>3862</v>
      </c>
      <c r="P1597" t="s">
        <v>33</v>
      </c>
      <c r="Q1597" t="s">
        <v>34</v>
      </c>
      <c r="S1597" t="s">
        <v>33</v>
      </c>
      <c r="T1597" t="s">
        <v>34</v>
      </c>
      <c r="V1597" t="s">
        <v>33</v>
      </c>
      <c r="W1597" t="s">
        <v>34</v>
      </c>
      <c r="Y1597" t="s">
        <v>33</v>
      </c>
      <c r="Z1597" t="s">
        <v>34</v>
      </c>
      <c r="AA1597" t="s">
        <v>137</v>
      </c>
      <c r="AB1597" t="s">
        <v>36</v>
      </c>
      <c r="AC1597">
        <v>35741505</v>
      </c>
      <c r="AD1597" t="s">
        <v>138</v>
      </c>
      <c r="AE1597" t="s">
        <v>3862</v>
      </c>
      <c r="AF1597">
        <v>85671469</v>
      </c>
      <c r="AG1597">
        <v>1298870</v>
      </c>
      <c r="AH1597" t="s">
        <v>1661</v>
      </c>
      <c r="AI1597" t="s">
        <v>34</v>
      </c>
    </row>
    <row r="1598" spans="1:35" x14ac:dyDescent="0.3">
      <c r="A1598" s="1">
        <v>45310.158310185187</v>
      </c>
      <c r="B1598">
        <v>5</v>
      </c>
      <c r="C1598">
        <v>1</v>
      </c>
      <c r="D1598" t="s">
        <v>26</v>
      </c>
      <c r="E1598" t="s">
        <v>3863</v>
      </c>
      <c r="F1598" t="s">
        <v>3864</v>
      </c>
      <c r="G1598" t="s">
        <v>131</v>
      </c>
      <c r="H1598" t="s">
        <v>485</v>
      </c>
      <c r="I1598">
        <v>0</v>
      </c>
      <c r="K1598" t="s">
        <v>31</v>
      </c>
      <c r="L1598" t="s">
        <v>32</v>
      </c>
      <c r="M1598" t="s">
        <v>3863</v>
      </c>
      <c r="N1598" t="s">
        <v>3864</v>
      </c>
      <c r="P1598" t="s">
        <v>33</v>
      </c>
      <c r="Q1598" t="s">
        <v>34</v>
      </c>
      <c r="S1598" t="s">
        <v>33</v>
      </c>
      <c r="T1598" t="s">
        <v>34</v>
      </c>
      <c r="V1598" t="s">
        <v>33</v>
      </c>
      <c r="W1598" t="s">
        <v>34</v>
      </c>
      <c r="Y1598" t="s">
        <v>33</v>
      </c>
      <c r="Z1598" t="s">
        <v>34</v>
      </c>
      <c r="AA1598" t="s">
        <v>35</v>
      </c>
      <c r="AB1598" t="s">
        <v>36</v>
      </c>
      <c r="AC1598">
        <v>35744631</v>
      </c>
      <c r="AD1598" t="s">
        <v>37</v>
      </c>
      <c r="AE1598" t="s">
        <v>3864</v>
      </c>
      <c r="AF1598">
        <v>85671469</v>
      </c>
      <c r="AG1598">
        <v>1298871</v>
      </c>
      <c r="AH1598" t="s">
        <v>1127</v>
      </c>
      <c r="AI1598" t="s">
        <v>34</v>
      </c>
    </row>
    <row r="1599" spans="1:35" x14ac:dyDescent="0.3">
      <c r="A1599" s="1">
        <v>45310.161805555559</v>
      </c>
      <c r="B1599">
        <v>8</v>
      </c>
      <c r="C1599">
        <v>1</v>
      </c>
      <c r="D1599" t="s">
        <v>26</v>
      </c>
      <c r="E1599" t="s">
        <v>3865</v>
      </c>
      <c r="F1599" t="s">
        <v>3866</v>
      </c>
      <c r="G1599" t="s">
        <v>50</v>
      </c>
      <c r="H1599" t="s">
        <v>449</v>
      </c>
      <c r="I1599">
        <v>0</v>
      </c>
      <c r="K1599" t="s">
        <v>31</v>
      </c>
      <c r="L1599" t="s">
        <v>32</v>
      </c>
      <c r="M1599" t="s">
        <v>3865</v>
      </c>
      <c r="N1599" t="s">
        <v>3866</v>
      </c>
      <c r="P1599" t="s">
        <v>33</v>
      </c>
      <c r="Q1599" t="s">
        <v>34</v>
      </c>
      <c r="S1599" t="s">
        <v>33</v>
      </c>
      <c r="T1599" t="s">
        <v>34</v>
      </c>
      <c r="V1599" t="s">
        <v>33</v>
      </c>
      <c r="W1599" t="s">
        <v>34</v>
      </c>
      <c r="Y1599" t="s">
        <v>33</v>
      </c>
      <c r="Z1599" t="s">
        <v>34</v>
      </c>
      <c r="AA1599" t="s">
        <v>35</v>
      </c>
      <c r="AB1599" t="s">
        <v>36</v>
      </c>
      <c r="AC1599">
        <v>35750525</v>
      </c>
      <c r="AD1599" t="s">
        <v>37</v>
      </c>
      <c r="AE1599" t="s">
        <v>3866</v>
      </c>
      <c r="AF1599">
        <v>85671469</v>
      </c>
      <c r="AG1599">
        <v>1298872</v>
      </c>
      <c r="AH1599" t="s">
        <v>38</v>
      </c>
      <c r="AI1599" t="s">
        <v>34</v>
      </c>
    </row>
    <row r="1600" spans="1:35" x14ac:dyDescent="0.3">
      <c r="A1600" s="1">
        <v>45310.162685185183</v>
      </c>
      <c r="B1600">
        <v>5</v>
      </c>
      <c r="C1600">
        <v>1</v>
      </c>
      <c r="D1600" t="s">
        <v>26</v>
      </c>
      <c r="E1600" t="s">
        <v>3867</v>
      </c>
      <c r="F1600" t="s">
        <v>3868</v>
      </c>
      <c r="G1600" t="s">
        <v>142</v>
      </c>
      <c r="H1600" t="s">
        <v>1835</v>
      </c>
      <c r="I1600">
        <v>0</v>
      </c>
      <c r="K1600" t="s">
        <v>31</v>
      </c>
      <c r="L1600" t="s">
        <v>32</v>
      </c>
      <c r="M1600" t="s">
        <v>3867</v>
      </c>
      <c r="N1600" t="s">
        <v>3868</v>
      </c>
      <c r="P1600" t="s">
        <v>33</v>
      </c>
      <c r="Q1600" t="s">
        <v>34</v>
      </c>
      <c r="S1600" t="s">
        <v>33</v>
      </c>
      <c r="T1600" t="s">
        <v>34</v>
      </c>
      <c r="V1600" t="s">
        <v>33</v>
      </c>
      <c r="W1600" t="s">
        <v>34</v>
      </c>
      <c r="Y1600" t="s">
        <v>33</v>
      </c>
      <c r="Z1600" t="s">
        <v>34</v>
      </c>
      <c r="AA1600" t="s">
        <v>35</v>
      </c>
      <c r="AB1600" t="s">
        <v>36</v>
      </c>
      <c r="AC1600">
        <v>35751298</v>
      </c>
      <c r="AD1600" t="s">
        <v>37</v>
      </c>
      <c r="AE1600" t="s">
        <v>3868</v>
      </c>
      <c r="AF1600">
        <v>85671469</v>
      </c>
      <c r="AG1600">
        <v>1298873</v>
      </c>
      <c r="AH1600" t="s">
        <v>38</v>
      </c>
      <c r="AI1600" t="s">
        <v>34</v>
      </c>
    </row>
    <row r="1601" spans="1:35" x14ac:dyDescent="0.3">
      <c r="A1601" s="1">
        <v>45310.168900462966</v>
      </c>
      <c r="B1601">
        <v>6</v>
      </c>
      <c r="C1601">
        <v>1</v>
      </c>
      <c r="D1601" t="s">
        <v>26</v>
      </c>
      <c r="E1601" t="s">
        <v>3869</v>
      </c>
      <c r="F1601" t="s">
        <v>3870</v>
      </c>
      <c r="G1601" t="s">
        <v>142</v>
      </c>
      <c r="H1601" t="s">
        <v>440</v>
      </c>
      <c r="I1601">
        <v>0</v>
      </c>
      <c r="K1601" t="s">
        <v>31</v>
      </c>
      <c r="L1601" t="s">
        <v>32</v>
      </c>
      <c r="M1601" t="s">
        <v>3869</v>
      </c>
      <c r="N1601" t="s">
        <v>3870</v>
      </c>
      <c r="P1601" t="s">
        <v>33</v>
      </c>
      <c r="Q1601" t="s">
        <v>34</v>
      </c>
      <c r="S1601" t="s">
        <v>33</v>
      </c>
      <c r="T1601" t="s">
        <v>34</v>
      </c>
      <c r="V1601" t="s">
        <v>33</v>
      </c>
      <c r="W1601" t="s">
        <v>34</v>
      </c>
      <c r="Y1601" t="s">
        <v>33</v>
      </c>
      <c r="Z1601" t="s">
        <v>34</v>
      </c>
      <c r="AA1601" t="s">
        <v>35</v>
      </c>
      <c r="AB1601" t="s">
        <v>36</v>
      </c>
      <c r="AC1601">
        <v>35756565</v>
      </c>
      <c r="AD1601" t="s">
        <v>37</v>
      </c>
      <c r="AE1601" t="s">
        <v>3870</v>
      </c>
      <c r="AF1601">
        <v>85671469</v>
      </c>
      <c r="AG1601">
        <v>1298874</v>
      </c>
      <c r="AH1601" t="s">
        <v>38</v>
      </c>
      <c r="AI1601" t="s">
        <v>34</v>
      </c>
    </row>
    <row r="1602" spans="1:35" x14ac:dyDescent="0.3">
      <c r="A1602" s="1">
        <v>45310.169016203705</v>
      </c>
      <c r="B1602">
        <v>5</v>
      </c>
      <c r="C1602">
        <v>1</v>
      </c>
      <c r="D1602" t="s">
        <v>26</v>
      </c>
      <c r="E1602" t="s">
        <v>1694</v>
      </c>
      <c r="F1602" t="s">
        <v>1695</v>
      </c>
      <c r="G1602" t="s">
        <v>90</v>
      </c>
      <c r="H1602" t="s">
        <v>426</v>
      </c>
      <c r="I1602">
        <v>0</v>
      </c>
      <c r="K1602" t="s">
        <v>31</v>
      </c>
      <c r="L1602" t="s">
        <v>32</v>
      </c>
      <c r="M1602" t="s">
        <v>1694</v>
      </c>
      <c r="N1602" t="s">
        <v>1695</v>
      </c>
      <c r="P1602" t="s">
        <v>33</v>
      </c>
      <c r="Q1602" t="s">
        <v>34</v>
      </c>
      <c r="S1602" t="s">
        <v>33</v>
      </c>
      <c r="T1602" t="s">
        <v>34</v>
      </c>
      <c r="V1602" t="s">
        <v>33</v>
      </c>
      <c r="W1602" t="s">
        <v>34</v>
      </c>
      <c r="Y1602" t="s">
        <v>33</v>
      </c>
      <c r="Z1602" t="s">
        <v>34</v>
      </c>
      <c r="AA1602" t="s">
        <v>92</v>
      </c>
      <c r="AB1602" t="s">
        <v>36</v>
      </c>
      <c r="AC1602">
        <v>60957022</v>
      </c>
      <c r="AD1602" t="s">
        <v>93</v>
      </c>
      <c r="AE1602" t="s">
        <v>1695</v>
      </c>
      <c r="AF1602">
        <v>9978044714</v>
      </c>
      <c r="AG1602">
        <v>1298875</v>
      </c>
      <c r="AH1602" t="s">
        <v>1718</v>
      </c>
      <c r="AI1602" t="s">
        <v>34</v>
      </c>
    </row>
    <row r="1603" spans="1:35" x14ac:dyDescent="0.3">
      <c r="A1603" s="1">
        <v>45310.170868055553</v>
      </c>
      <c r="B1603">
        <v>8</v>
      </c>
      <c r="C1603">
        <v>1</v>
      </c>
      <c r="D1603" t="s">
        <v>26</v>
      </c>
      <c r="E1603" t="s">
        <v>3871</v>
      </c>
      <c r="F1603" t="s">
        <v>3872</v>
      </c>
      <c r="G1603" t="s">
        <v>131</v>
      </c>
      <c r="H1603" t="s">
        <v>406</v>
      </c>
      <c r="I1603">
        <v>0</v>
      </c>
      <c r="K1603" t="s">
        <v>31</v>
      </c>
      <c r="L1603" t="s">
        <v>32</v>
      </c>
      <c r="M1603" t="s">
        <v>3871</v>
      </c>
      <c r="N1603" t="s">
        <v>3872</v>
      </c>
      <c r="P1603" t="s">
        <v>33</v>
      </c>
      <c r="Q1603" t="s">
        <v>34</v>
      </c>
      <c r="S1603" t="s">
        <v>33</v>
      </c>
      <c r="T1603" t="s">
        <v>34</v>
      </c>
      <c r="V1603" t="s">
        <v>33</v>
      </c>
      <c r="W1603" t="s">
        <v>34</v>
      </c>
      <c r="Y1603" t="s">
        <v>33</v>
      </c>
      <c r="Z1603" t="s">
        <v>34</v>
      </c>
      <c r="AA1603" t="s">
        <v>35</v>
      </c>
      <c r="AB1603" t="s">
        <v>36</v>
      </c>
      <c r="AC1603">
        <v>35765888</v>
      </c>
      <c r="AD1603" t="s">
        <v>37</v>
      </c>
      <c r="AE1603" t="s">
        <v>3872</v>
      </c>
      <c r="AF1603">
        <v>85671469</v>
      </c>
      <c r="AG1603">
        <v>1298876</v>
      </c>
      <c r="AH1603" t="s">
        <v>38</v>
      </c>
      <c r="AI1603" t="s">
        <v>34</v>
      </c>
    </row>
    <row r="1604" spans="1:35" x14ac:dyDescent="0.3">
      <c r="A1604" s="1">
        <v>45310.174861111111</v>
      </c>
      <c r="B1604">
        <v>8</v>
      </c>
      <c r="C1604">
        <v>1</v>
      </c>
      <c r="D1604" t="s">
        <v>26</v>
      </c>
      <c r="E1604" t="s">
        <v>3873</v>
      </c>
      <c r="F1604" t="s">
        <v>3874</v>
      </c>
      <c r="G1604" t="s">
        <v>142</v>
      </c>
      <c r="H1604" t="s">
        <v>382</v>
      </c>
      <c r="I1604">
        <v>0</v>
      </c>
      <c r="K1604" t="s">
        <v>31</v>
      </c>
      <c r="L1604" t="s">
        <v>32</v>
      </c>
      <c r="M1604" t="s">
        <v>3873</v>
      </c>
      <c r="N1604" t="s">
        <v>3874</v>
      </c>
      <c r="P1604" t="s">
        <v>33</v>
      </c>
      <c r="Q1604" t="s">
        <v>34</v>
      </c>
      <c r="S1604" t="s">
        <v>33</v>
      </c>
      <c r="T1604" t="s">
        <v>34</v>
      </c>
      <c r="V1604" t="s">
        <v>33</v>
      </c>
      <c r="W1604" t="s">
        <v>34</v>
      </c>
      <c r="Y1604" t="s">
        <v>33</v>
      </c>
      <c r="Z1604" t="s">
        <v>34</v>
      </c>
      <c r="AA1604" t="s">
        <v>35</v>
      </c>
      <c r="AB1604" t="s">
        <v>36</v>
      </c>
      <c r="AC1604">
        <v>35769221</v>
      </c>
      <c r="AD1604" t="s">
        <v>37</v>
      </c>
      <c r="AE1604" t="s">
        <v>3874</v>
      </c>
      <c r="AF1604">
        <v>85671469</v>
      </c>
      <c r="AG1604">
        <v>1298877</v>
      </c>
      <c r="AH1604" t="s">
        <v>806</v>
      </c>
      <c r="AI1604" t="s">
        <v>34</v>
      </c>
    </row>
    <row r="1605" spans="1:35" x14ac:dyDescent="0.3">
      <c r="A1605" s="1">
        <v>45310.176574074074</v>
      </c>
      <c r="B1605">
        <v>8</v>
      </c>
      <c r="C1605">
        <v>1</v>
      </c>
      <c r="D1605" t="s">
        <v>26</v>
      </c>
      <c r="E1605" t="s">
        <v>3875</v>
      </c>
      <c r="F1605" t="s">
        <v>3876</v>
      </c>
      <c r="G1605" t="s">
        <v>131</v>
      </c>
      <c r="H1605" t="s">
        <v>1109</v>
      </c>
      <c r="I1605">
        <v>0</v>
      </c>
      <c r="K1605" t="s">
        <v>31</v>
      </c>
      <c r="L1605" t="s">
        <v>32</v>
      </c>
      <c r="M1605" t="s">
        <v>3875</v>
      </c>
      <c r="N1605" t="s">
        <v>3876</v>
      </c>
      <c r="P1605" t="s">
        <v>33</v>
      </c>
      <c r="Q1605" t="s">
        <v>34</v>
      </c>
      <c r="S1605" t="s">
        <v>33</v>
      </c>
      <c r="T1605" t="s">
        <v>34</v>
      </c>
      <c r="V1605" t="s">
        <v>33</v>
      </c>
      <c r="W1605" t="s">
        <v>34</v>
      </c>
      <c r="Y1605" t="s">
        <v>33</v>
      </c>
      <c r="Z1605" t="s">
        <v>34</v>
      </c>
      <c r="AA1605" t="s">
        <v>35</v>
      </c>
      <c r="AB1605" t="s">
        <v>36</v>
      </c>
      <c r="AC1605">
        <v>35772726</v>
      </c>
      <c r="AD1605" t="s">
        <v>37</v>
      </c>
      <c r="AE1605" t="s">
        <v>3876</v>
      </c>
      <c r="AF1605">
        <v>85671469</v>
      </c>
      <c r="AG1605">
        <v>1298878</v>
      </c>
      <c r="AH1605" t="s">
        <v>38</v>
      </c>
      <c r="AI1605" t="s">
        <v>34</v>
      </c>
    </row>
    <row r="1606" spans="1:35" x14ac:dyDescent="0.3">
      <c r="A1606" s="1">
        <v>45310.176921296297</v>
      </c>
      <c r="B1606">
        <v>5</v>
      </c>
      <c r="C1606">
        <v>1</v>
      </c>
      <c r="D1606" t="s">
        <v>26</v>
      </c>
      <c r="E1606" t="s">
        <v>3877</v>
      </c>
      <c r="F1606" t="s">
        <v>3878</v>
      </c>
      <c r="G1606" t="s">
        <v>131</v>
      </c>
      <c r="H1606" t="s">
        <v>543</v>
      </c>
      <c r="I1606">
        <v>0</v>
      </c>
      <c r="K1606" t="s">
        <v>31</v>
      </c>
      <c r="L1606" t="s">
        <v>32</v>
      </c>
      <c r="M1606" t="s">
        <v>3877</v>
      </c>
      <c r="N1606" t="s">
        <v>3878</v>
      </c>
      <c r="P1606" t="s">
        <v>33</v>
      </c>
      <c r="Q1606" t="s">
        <v>34</v>
      </c>
      <c r="S1606" t="s">
        <v>33</v>
      </c>
      <c r="T1606" t="s">
        <v>34</v>
      </c>
      <c r="V1606" t="s">
        <v>33</v>
      </c>
      <c r="W1606" t="s">
        <v>34</v>
      </c>
      <c r="Y1606" t="s">
        <v>33</v>
      </c>
      <c r="Z1606" t="s">
        <v>34</v>
      </c>
      <c r="AA1606" t="s">
        <v>35</v>
      </c>
      <c r="AB1606" t="s">
        <v>36</v>
      </c>
      <c r="AC1606">
        <v>35780988</v>
      </c>
      <c r="AD1606" t="s">
        <v>37</v>
      </c>
      <c r="AE1606" t="s">
        <v>3878</v>
      </c>
      <c r="AF1606">
        <v>85671469</v>
      </c>
      <c r="AG1606">
        <v>1298879</v>
      </c>
      <c r="AH1606" t="s">
        <v>38</v>
      </c>
      <c r="AI1606" t="s">
        <v>34</v>
      </c>
    </row>
    <row r="1607" spans="1:35" x14ac:dyDescent="0.3">
      <c r="A1607" s="1">
        <v>45310.178217592591</v>
      </c>
      <c r="B1607">
        <v>6</v>
      </c>
      <c r="C1607">
        <v>1</v>
      </c>
      <c r="D1607" t="s">
        <v>26</v>
      </c>
      <c r="E1607" t="s">
        <v>273</v>
      </c>
      <c r="F1607" t="s">
        <v>274</v>
      </c>
      <c r="G1607" t="s">
        <v>131</v>
      </c>
      <c r="H1607" t="s">
        <v>489</v>
      </c>
      <c r="I1607">
        <v>0</v>
      </c>
      <c r="K1607" t="s">
        <v>31</v>
      </c>
      <c r="L1607" t="s">
        <v>32</v>
      </c>
      <c r="M1607" t="s">
        <v>273</v>
      </c>
      <c r="N1607" t="s">
        <v>274</v>
      </c>
      <c r="P1607" t="s">
        <v>33</v>
      </c>
      <c r="Q1607" t="s">
        <v>34</v>
      </c>
      <c r="S1607" t="s">
        <v>33</v>
      </c>
      <c r="T1607" t="s">
        <v>34</v>
      </c>
      <c r="V1607" t="s">
        <v>33</v>
      </c>
      <c r="W1607" t="s">
        <v>34</v>
      </c>
      <c r="Y1607" t="s">
        <v>33</v>
      </c>
      <c r="Z1607" t="s">
        <v>34</v>
      </c>
      <c r="AA1607" t="s">
        <v>35</v>
      </c>
      <c r="AB1607" t="s">
        <v>36</v>
      </c>
      <c r="AC1607">
        <v>35774008</v>
      </c>
      <c r="AD1607" t="s">
        <v>37</v>
      </c>
      <c r="AE1607" t="s">
        <v>274</v>
      </c>
      <c r="AF1607">
        <v>85671469</v>
      </c>
      <c r="AG1607">
        <v>1298880</v>
      </c>
      <c r="AH1607" t="s">
        <v>286</v>
      </c>
      <c r="AI1607" t="s">
        <v>34</v>
      </c>
    </row>
    <row r="1608" spans="1:35" x14ac:dyDescent="0.3">
      <c r="A1608" s="1">
        <v>45310.178993055553</v>
      </c>
      <c r="B1608">
        <v>8</v>
      </c>
      <c r="C1608">
        <v>1</v>
      </c>
      <c r="D1608" t="s">
        <v>26</v>
      </c>
      <c r="E1608" t="s">
        <v>3879</v>
      </c>
      <c r="F1608" t="s">
        <v>3880</v>
      </c>
      <c r="G1608" t="s">
        <v>50</v>
      </c>
      <c r="H1608" t="s">
        <v>1228</v>
      </c>
      <c r="I1608">
        <v>0</v>
      </c>
      <c r="K1608" t="s">
        <v>31</v>
      </c>
      <c r="L1608" t="s">
        <v>32</v>
      </c>
      <c r="M1608" t="s">
        <v>3879</v>
      </c>
      <c r="N1608" t="s">
        <v>3880</v>
      </c>
      <c r="P1608" t="s">
        <v>33</v>
      </c>
      <c r="Q1608" t="s">
        <v>34</v>
      </c>
      <c r="S1608" t="s">
        <v>33</v>
      </c>
      <c r="T1608" t="s">
        <v>34</v>
      </c>
      <c r="V1608" t="s">
        <v>33</v>
      </c>
      <c r="W1608" t="s">
        <v>34</v>
      </c>
      <c r="Y1608" t="s">
        <v>33</v>
      </c>
      <c r="Z1608" t="s">
        <v>34</v>
      </c>
      <c r="AA1608" t="s">
        <v>35</v>
      </c>
      <c r="AB1608" t="s">
        <v>36</v>
      </c>
      <c r="AC1608">
        <v>35782688</v>
      </c>
      <c r="AD1608" t="s">
        <v>37</v>
      </c>
      <c r="AE1608" t="s">
        <v>3880</v>
      </c>
      <c r="AF1608">
        <v>85671469</v>
      </c>
      <c r="AG1608">
        <v>1298881</v>
      </c>
      <c r="AH1608" t="s">
        <v>497</v>
      </c>
      <c r="AI1608" t="s">
        <v>34</v>
      </c>
    </row>
    <row r="1609" spans="1:35" x14ac:dyDescent="0.3">
      <c r="A1609" s="1">
        <v>45310.179571759261</v>
      </c>
      <c r="B1609">
        <v>7</v>
      </c>
      <c r="C1609">
        <v>1</v>
      </c>
      <c r="D1609" t="s">
        <v>26</v>
      </c>
      <c r="E1609" t="s">
        <v>3881</v>
      </c>
      <c r="F1609" t="s">
        <v>3882</v>
      </c>
      <c r="G1609" t="s">
        <v>50</v>
      </c>
      <c r="H1609" t="s">
        <v>1216</v>
      </c>
      <c r="I1609">
        <v>0</v>
      </c>
      <c r="K1609" t="s">
        <v>31</v>
      </c>
      <c r="L1609" t="s">
        <v>32</v>
      </c>
      <c r="M1609" t="s">
        <v>3881</v>
      </c>
      <c r="N1609" t="s">
        <v>3882</v>
      </c>
      <c r="P1609" t="s">
        <v>33</v>
      </c>
      <c r="Q1609" t="s">
        <v>34</v>
      </c>
      <c r="S1609" t="s">
        <v>33</v>
      </c>
      <c r="T1609" t="s">
        <v>34</v>
      </c>
      <c r="V1609" t="s">
        <v>33</v>
      </c>
      <c r="W1609" t="s">
        <v>34</v>
      </c>
      <c r="Y1609" t="s">
        <v>33</v>
      </c>
      <c r="Z1609" t="s">
        <v>34</v>
      </c>
      <c r="AA1609" t="s">
        <v>35</v>
      </c>
      <c r="AB1609" t="s">
        <v>36</v>
      </c>
      <c r="AC1609">
        <v>35783172</v>
      </c>
      <c r="AD1609" t="s">
        <v>37</v>
      </c>
      <c r="AE1609" t="s">
        <v>3882</v>
      </c>
      <c r="AF1609">
        <v>85671469</v>
      </c>
      <c r="AG1609">
        <v>1298882</v>
      </c>
      <c r="AH1609" t="s">
        <v>38</v>
      </c>
      <c r="AI1609" t="s">
        <v>34</v>
      </c>
    </row>
    <row r="1610" spans="1:35" x14ac:dyDescent="0.3">
      <c r="A1610" s="1">
        <v>45310.18178240741</v>
      </c>
      <c r="B1610">
        <v>5</v>
      </c>
      <c r="C1610">
        <v>1</v>
      </c>
      <c r="D1610" t="s">
        <v>26</v>
      </c>
      <c r="E1610" t="s">
        <v>3883</v>
      </c>
      <c r="F1610" t="s">
        <v>3884</v>
      </c>
      <c r="G1610" t="s">
        <v>131</v>
      </c>
      <c r="H1610" t="s">
        <v>1877</v>
      </c>
      <c r="I1610">
        <v>0</v>
      </c>
      <c r="K1610" t="s">
        <v>31</v>
      </c>
      <c r="L1610" t="s">
        <v>32</v>
      </c>
      <c r="M1610" t="s">
        <v>3883</v>
      </c>
      <c r="N1610" t="s">
        <v>3884</v>
      </c>
      <c r="P1610" t="s">
        <v>33</v>
      </c>
      <c r="Q1610" t="s">
        <v>34</v>
      </c>
      <c r="S1610" t="s">
        <v>33</v>
      </c>
      <c r="T1610" t="s">
        <v>34</v>
      </c>
      <c r="V1610" t="s">
        <v>33</v>
      </c>
      <c r="W1610" t="s">
        <v>34</v>
      </c>
      <c r="Y1610" t="s">
        <v>33</v>
      </c>
      <c r="Z1610" t="s">
        <v>34</v>
      </c>
      <c r="AA1610" t="s">
        <v>35</v>
      </c>
      <c r="AB1610" t="s">
        <v>36</v>
      </c>
      <c r="AC1610">
        <v>35776715</v>
      </c>
      <c r="AD1610" t="s">
        <v>37</v>
      </c>
      <c r="AE1610" t="s">
        <v>3884</v>
      </c>
      <c r="AF1610">
        <v>85671469</v>
      </c>
      <c r="AG1610">
        <v>1298883</v>
      </c>
      <c r="AH1610" t="s">
        <v>38</v>
      </c>
      <c r="AI1610" t="s">
        <v>34</v>
      </c>
    </row>
    <row r="1611" spans="1:35" x14ac:dyDescent="0.3">
      <c r="A1611" s="1">
        <v>45310.186469907407</v>
      </c>
      <c r="B1611">
        <v>5</v>
      </c>
      <c r="C1611">
        <v>1</v>
      </c>
      <c r="D1611" t="s">
        <v>26</v>
      </c>
      <c r="E1611" t="s">
        <v>3885</v>
      </c>
      <c r="F1611" t="s">
        <v>3886</v>
      </c>
      <c r="G1611" t="s">
        <v>131</v>
      </c>
      <c r="H1611" t="s">
        <v>517</v>
      </c>
      <c r="I1611">
        <v>0</v>
      </c>
      <c r="K1611" t="s">
        <v>31</v>
      </c>
      <c r="L1611" t="s">
        <v>32</v>
      </c>
      <c r="M1611" t="s">
        <v>3885</v>
      </c>
      <c r="N1611" t="s">
        <v>3886</v>
      </c>
      <c r="P1611" t="s">
        <v>33</v>
      </c>
      <c r="Q1611" t="s">
        <v>34</v>
      </c>
      <c r="S1611" t="s">
        <v>33</v>
      </c>
      <c r="T1611" t="s">
        <v>34</v>
      </c>
      <c r="V1611" t="s">
        <v>33</v>
      </c>
      <c r="W1611" t="s">
        <v>34</v>
      </c>
      <c r="Y1611" t="s">
        <v>33</v>
      </c>
      <c r="Z1611" t="s">
        <v>34</v>
      </c>
      <c r="AA1611" t="s">
        <v>35</v>
      </c>
      <c r="AB1611" t="s">
        <v>36</v>
      </c>
      <c r="AC1611">
        <v>35788107</v>
      </c>
      <c r="AD1611" t="s">
        <v>37</v>
      </c>
      <c r="AE1611" t="s">
        <v>3886</v>
      </c>
      <c r="AF1611">
        <v>85671469</v>
      </c>
      <c r="AG1611">
        <v>1298884</v>
      </c>
      <c r="AH1611" t="s">
        <v>38</v>
      </c>
      <c r="AI1611" t="s">
        <v>34</v>
      </c>
    </row>
    <row r="1612" spans="1:35" x14ac:dyDescent="0.3">
      <c r="A1612" s="1">
        <v>45310.187743055554</v>
      </c>
      <c r="B1612">
        <v>6</v>
      </c>
      <c r="C1612">
        <v>1</v>
      </c>
      <c r="D1612" t="s">
        <v>26</v>
      </c>
      <c r="E1612" t="s">
        <v>3887</v>
      </c>
      <c r="F1612" t="s">
        <v>3888</v>
      </c>
      <c r="G1612" t="s">
        <v>73</v>
      </c>
      <c r="H1612" t="s">
        <v>504</v>
      </c>
      <c r="I1612">
        <v>0</v>
      </c>
      <c r="J1612" t="s">
        <v>505</v>
      </c>
      <c r="K1612" t="s">
        <v>31</v>
      </c>
      <c r="L1612" t="s">
        <v>44</v>
      </c>
      <c r="M1612" t="s">
        <v>3887</v>
      </c>
      <c r="N1612" t="s">
        <v>3888</v>
      </c>
      <c r="P1612" t="s">
        <v>33</v>
      </c>
      <c r="Q1612" t="s">
        <v>34</v>
      </c>
      <c r="S1612" t="s">
        <v>33</v>
      </c>
      <c r="T1612" t="s">
        <v>34</v>
      </c>
      <c r="V1612" t="s">
        <v>33</v>
      </c>
      <c r="W1612" t="s">
        <v>34</v>
      </c>
      <c r="Y1612" t="s">
        <v>33</v>
      </c>
      <c r="Z1612" t="s">
        <v>34</v>
      </c>
      <c r="AA1612" t="s">
        <v>76</v>
      </c>
      <c r="AB1612" t="s">
        <v>36</v>
      </c>
      <c r="AC1612">
        <v>240640</v>
      </c>
      <c r="AD1612" t="s">
        <v>77</v>
      </c>
      <c r="AE1612" t="s">
        <v>3888</v>
      </c>
      <c r="AF1612">
        <v>870021815</v>
      </c>
      <c r="AG1612">
        <v>1298885</v>
      </c>
      <c r="AH1612" t="s">
        <v>486</v>
      </c>
      <c r="AI1612" t="s">
        <v>34</v>
      </c>
    </row>
    <row r="1613" spans="1:35" x14ac:dyDescent="0.3">
      <c r="A1613" s="1">
        <v>45310.19021990741</v>
      </c>
      <c r="B1613">
        <v>5</v>
      </c>
      <c r="C1613">
        <v>1</v>
      </c>
      <c r="D1613" t="s">
        <v>26</v>
      </c>
      <c r="E1613" t="s">
        <v>3889</v>
      </c>
      <c r="F1613" t="s">
        <v>3890</v>
      </c>
      <c r="G1613" t="s">
        <v>131</v>
      </c>
      <c r="H1613" t="s">
        <v>1237</v>
      </c>
      <c r="I1613">
        <v>0</v>
      </c>
      <c r="J1613" t="s">
        <v>1238</v>
      </c>
      <c r="K1613" t="s">
        <v>31</v>
      </c>
      <c r="L1613" t="s">
        <v>32</v>
      </c>
      <c r="M1613" t="s">
        <v>3889</v>
      </c>
      <c r="N1613" t="s">
        <v>3890</v>
      </c>
      <c r="P1613" t="s">
        <v>33</v>
      </c>
      <c r="Q1613" t="s">
        <v>34</v>
      </c>
      <c r="S1613" t="s">
        <v>33</v>
      </c>
      <c r="T1613" t="s">
        <v>34</v>
      </c>
      <c r="V1613" t="s">
        <v>33</v>
      </c>
      <c r="W1613" t="s">
        <v>34</v>
      </c>
      <c r="Y1613" t="s">
        <v>33</v>
      </c>
      <c r="Z1613" t="s">
        <v>34</v>
      </c>
      <c r="AA1613" t="s">
        <v>35</v>
      </c>
      <c r="AB1613" t="s">
        <v>36</v>
      </c>
      <c r="AC1613">
        <v>35792057</v>
      </c>
      <c r="AD1613" t="s">
        <v>37</v>
      </c>
      <c r="AE1613" t="s">
        <v>3890</v>
      </c>
      <c r="AF1613">
        <v>85671469</v>
      </c>
      <c r="AG1613">
        <v>1298886</v>
      </c>
      <c r="AH1613" t="s">
        <v>38</v>
      </c>
      <c r="AI1613" t="s">
        <v>34</v>
      </c>
    </row>
    <row r="1614" spans="1:35" x14ac:dyDescent="0.3">
      <c r="A1614" s="1">
        <v>45310.190972222219</v>
      </c>
      <c r="B1614">
        <v>6</v>
      </c>
      <c r="C1614">
        <v>1</v>
      </c>
      <c r="D1614" t="s">
        <v>26</v>
      </c>
      <c r="E1614" t="s">
        <v>3891</v>
      </c>
      <c r="F1614" t="s">
        <v>3892</v>
      </c>
      <c r="G1614" t="s">
        <v>29</v>
      </c>
      <c r="H1614" t="s">
        <v>534</v>
      </c>
      <c r="I1614">
        <v>0</v>
      </c>
      <c r="K1614" t="s">
        <v>31</v>
      </c>
      <c r="L1614" t="s">
        <v>32</v>
      </c>
      <c r="M1614" t="s">
        <v>3891</v>
      </c>
      <c r="N1614" t="s">
        <v>3892</v>
      </c>
      <c r="P1614" t="s">
        <v>33</v>
      </c>
      <c r="Q1614" t="s">
        <v>34</v>
      </c>
      <c r="S1614" t="s">
        <v>33</v>
      </c>
      <c r="T1614" t="s">
        <v>34</v>
      </c>
      <c r="V1614" t="s">
        <v>33</v>
      </c>
      <c r="W1614" t="s">
        <v>34</v>
      </c>
      <c r="Y1614" t="s">
        <v>33</v>
      </c>
      <c r="Z1614" t="s">
        <v>34</v>
      </c>
      <c r="AA1614" t="s">
        <v>35</v>
      </c>
      <c r="AB1614" t="s">
        <v>36</v>
      </c>
      <c r="AC1614">
        <v>35792539</v>
      </c>
      <c r="AD1614" t="s">
        <v>37</v>
      </c>
      <c r="AE1614" t="s">
        <v>3892</v>
      </c>
      <c r="AF1614">
        <v>85671469</v>
      </c>
      <c r="AG1614">
        <v>1298887</v>
      </c>
      <c r="AH1614" t="s">
        <v>38</v>
      </c>
      <c r="AI1614" t="s">
        <v>34</v>
      </c>
    </row>
    <row r="1615" spans="1:35" x14ac:dyDescent="0.3">
      <c r="A1615" s="1">
        <v>45310.194965277777</v>
      </c>
      <c r="B1615">
        <v>5</v>
      </c>
      <c r="C1615">
        <v>1</v>
      </c>
      <c r="D1615" t="s">
        <v>26</v>
      </c>
      <c r="E1615" t="s">
        <v>3893</v>
      </c>
      <c r="F1615" t="s">
        <v>3894</v>
      </c>
      <c r="G1615" t="s">
        <v>142</v>
      </c>
      <c r="H1615" t="s">
        <v>569</v>
      </c>
      <c r="I1615">
        <v>0</v>
      </c>
      <c r="K1615" t="s">
        <v>31</v>
      </c>
      <c r="L1615" t="s">
        <v>32</v>
      </c>
      <c r="M1615" t="s">
        <v>3893</v>
      </c>
      <c r="N1615" t="s">
        <v>3894</v>
      </c>
      <c r="P1615" t="s">
        <v>33</v>
      </c>
      <c r="Q1615" t="s">
        <v>34</v>
      </c>
      <c r="S1615" t="s">
        <v>33</v>
      </c>
      <c r="T1615" t="s">
        <v>34</v>
      </c>
      <c r="V1615" t="s">
        <v>33</v>
      </c>
      <c r="W1615" t="s">
        <v>34</v>
      </c>
      <c r="Y1615" t="s">
        <v>33</v>
      </c>
      <c r="Z1615" t="s">
        <v>34</v>
      </c>
      <c r="AA1615" t="s">
        <v>35</v>
      </c>
      <c r="AB1615" t="s">
        <v>36</v>
      </c>
      <c r="AC1615">
        <v>35795026</v>
      </c>
      <c r="AD1615" t="s">
        <v>37</v>
      </c>
      <c r="AE1615" t="s">
        <v>3894</v>
      </c>
      <c r="AF1615">
        <v>85671469</v>
      </c>
      <c r="AG1615">
        <v>1298888</v>
      </c>
      <c r="AH1615" t="s">
        <v>38</v>
      </c>
      <c r="AI1615" t="s">
        <v>34</v>
      </c>
    </row>
    <row r="1616" spans="1:35" x14ac:dyDescent="0.3">
      <c r="A1616" s="1">
        <v>45310.194988425923</v>
      </c>
      <c r="B1616">
        <v>8</v>
      </c>
      <c r="C1616">
        <v>1</v>
      </c>
      <c r="D1616" t="s">
        <v>26</v>
      </c>
      <c r="E1616" t="s">
        <v>3895</v>
      </c>
      <c r="F1616" t="s">
        <v>3896</v>
      </c>
      <c r="G1616" t="s">
        <v>142</v>
      </c>
      <c r="H1616" t="s">
        <v>423</v>
      </c>
      <c r="I1616">
        <v>0</v>
      </c>
      <c r="K1616" t="s">
        <v>31</v>
      </c>
      <c r="L1616" t="s">
        <v>32</v>
      </c>
      <c r="M1616" t="s">
        <v>3895</v>
      </c>
      <c r="N1616" t="s">
        <v>3896</v>
      </c>
      <c r="P1616" t="s">
        <v>33</v>
      </c>
      <c r="Q1616" t="s">
        <v>34</v>
      </c>
      <c r="S1616" t="s">
        <v>33</v>
      </c>
      <c r="T1616" t="s">
        <v>34</v>
      </c>
      <c r="V1616" t="s">
        <v>33</v>
      </c>
      <c r="W1616" t="s">
        <v>34</v>
      </c>
      <c r="Y1616" t="s">
        <v>33</v>
      </c>
      <c r="Z1616" t="s">
        <v>34</v>
      </c>
      <c r="AA1616" t="s">
        <v>35</v>
      </c>
      <c r="AB1616" t="s">
        <v>36</v>
      </c>
      <c r="AC1616">
        <v>35803907</v>
      </c>
      <c r="AD1616" t="s">
        <v>37</v>
      </c>
      <c r="AE1616" t="s">
        <v>3896</v>
      </c>
      <c r="AF1616">
        <v>85671469</v>
      </c>
      <c r="AG1616">
        <v>1298889</v>
      </c>
      <c r="AH1616" t="s">
        <v>982</v>
      </c>
      <c r="AI1616" t="s">
        <v>34</v>
      </c>
    </row>
    <row r="1617" spans="1:35" x14ac:dyDescent="0.3">
      <c r="A1617" s="1">
        <v>45310.197326388887</v>
      </c>
      <c r="B1617">
        <v>5</v>
      </c>
      <c r="C1617">
        <v>1</v>
      </c>
      <c r="D1617" t="s">
        <v>26</v>
      </c>
      <c r="E1617" t="s">
        <v>3897</v>
      </c>
      <c r="F1617" t="s">
        <v>3898</v>
      </c>
      <c r="G1617" t="s">
        <v>131</v>
      </c>
      <c r="H1617" t="s">
        <v>492</v>
      </c>
      <c r="I1617">
        <v>0</v>
      </c>
      <c r="K1617" t="s">
        <v>31</v>
      </c>
      <c r="L1617" t="s">
        <v>32</v>
      </c>
      <c r="M1617" t="s">
        <v>3897</v>
      </c>
      <c r="N1617" t="s">
        <v>3898</v>
      </c>
      <c r="P1617" t="s">
        <v>33</v>
      </c>
      <c r="Q1617" t="s">
        <v>34</v>
      </c>
      <c r="S1617" t="s">
        <v>33</v>
      </c>
      <c r="T1617" t="s">
        <v>34</v>
      </c>
      <c r="V1617" t="s">
        <v>33</v>
      </c>
      <c r="W1617" t="s">
        <v>34</v>
      </c>
      <c r="Y1617" t="s">
        <v>33</v>
      </c>
      <c r="Z1617" t="s">
        <v>34</v>
      </c>
      <c r="AA1617" t="s">
        <v>35</v>
      </c>
      <c r="AB1617" t="s">
        <v>36</v>
      </c>
      <c r="AC1617">
        <v>35805565</v>
      </c>
      <c r="AD1617" t="s">
        <v>37</v>
      </c>
      <c r="AE1617" t="s">
        <v>3898</v>
      </c>
      <c r="AF1617">
        <v>85671469</v>
      </c>
      <c r="AG1617">
        <v>1298890</v>
      </c>
      <c r="AH1617" t="s">
        <v>935</v>
      </c>
      <c r="AI1617" t="s">
        <v>34</v>
      </c>
    </row>
    <row r="1618" spans="1:35" x14ac:dyDescent="0.3">
      <c r="A1618" s="1">
        <v>45310.197928240741</v>
      </c>
      <c r="B1618">
        <v>6</v>
      </c>
      <c r="C1618">
        <v>1</v>
      </c>
      <c r="D1618" t="s">
        <v>26</v>
      </c>
      <c r="E1618" t="s">
        <v>3899</v>
      </c>
      <c r="F1618" t="s">
        <v>3900</v>
      </c>
      <c r="G1618" t="s">
        <v>29</v>
      </c>
      <c r="H1618" t="s">
        <v>1789</v>
      </c>
      <c r="I1618">
        <v>0</v>
      </c>
      <c r="K1618" t="s">
        <v>31</v>
      </c>
      <c r="L1618" t="s">
        <v>32</v>
      </c>
      <c r="M1618" t="s">
        <v>3899</v>
      </c>
      <c r="N1618" t="s">
        <v>3900</v>
      </c>
      <c r="P1618" t="s">
        <v>33</v>
      </c>
      <c r="Q1618" t="s">
        <v>34</v>
      </c>
      <c r="S1618" t="s">
        <v>33</v>
      </c>
      <c r="T1618" t="s">
        <v>34</v>
      </c>
      <c r="V1618" t="s">
        <v>33</v>
      </c>
      <c r="W1618" t="s">
        <v>34</v>
      </c>
      <c r="Y1618" t="s">
        <v>33</v>
      </c>
      <c r="Z1618" t="s">
        <v>34</v>
      </c>
      <c r="AA1618" t="s">
        <v>35</v>
      </c>
      <c r="AB1618" t="s">
        <v>36</v>
      </c>
      <c r="AC1618">
        <v>35796879</v>
      </c>
      <c r="AD1618" t="s">
        <v>37</v>
      </c>
      <c r="AE1618" t="s">
        <v>3900</v>
      </c>
      <c r="AF1618">
        <v>85671469</v>
      </c>
      <c r="AG1618">
        <v>1298891</v>
      </c>
      <c r="AH1618" t="s">
        <v>38</v>
      </c>
      <c r="AI1618" t="s">
        <v>34</v>
      </c>
    </row>
    <row r="1619" spans="1:35" x14ac:dyDescent="0.3">
      <c r="A1619" s="1">
        <v>45310.198773148149</v>
      </c>
      <c r="B1619">
        <v>8</v>
      </c>
      <c r="C1619">
        <v>1</v>
      </c>
      <c r="D1619" t="s">
        <v>26</v>
      </c>
      <c r="E1619" t="s">
        <v>3901</v>
      </c>
      <c r="F1619" t="s">
        <v>3902</v>
      </c>
      <c r="G1619" t="s">
        <v>50</v>
      </c>
      <c r="H1619" t="s">
        <v>1867</v>
      </c>
      <c r="I1619">
        <v>0</v>
      </c>
      <c r="K1619" t="s">
        <v>31</v>
      </c>
      <c r="L1619" t="s">
        <v>32</v>
      </c>
      <c r="M1619" t="s">
        <v>3901</v>
      </c>
      <c r="N1619" t="s">
        <v>3902</v>
      </c>
      <c r="P1619" t="s">
        <v>33</v>
      </c>
      <c r="Q1619" t="s">
        <v>34</v>
      </c>
      <c r="S1619" t="s">
        <v>33</v>
      </c>
      <c r="T1619" t="s">
        <v>34</v>
      </c>
      <c r="V1619" t="s">
        <v>33</v>
      </c>
      <c r="W1619" t="s">
        <v>34</v>
      </c>
      <c r="Y1619" t="s">
        <v>33</v>
      </c>
      <c r="Z1619" t="s">
        <v>34</v>
      </c>
      <c r="AA1619" t="s">
        <v>35</v>
      </c>
      <c r="AB1619" t="s">
        <v>36</v>
      </c>
      <c r="AC1619">
        <v>35806640</v>
      </c>
      <c r="AD1619" t="s">
        <v>37</v>
      </c>
      <c r="AE1619" t="s">
        <v>3902</v>
      </c>
      <c r="AF1619">
        <v>85671469</v>
      </c>
      <c r="AG1619">
        <v>1298892</v>
      </c>
      <c r="AH1619" t="s">
        <v>486</v>
      </c>
      <c r="AI1619" t="s">
        <v>34</v>
      </c>
    </row>
    <row r="1620" spans="1:35" x14ac:dyDescent="0.3">
      <c r="A1620" s="1">
        <v>45310.200995370367</v>
      </c>
      <c r="B1620">
        <v>5</v>
      </c>
      <c r="C1620">
        <v>1</v>
      </c>
      <c r="D1620" t="s">
        <v>26</v>
      </c>
      <c r="E1620" t="s">
        <v>434</v>
      </c>
      <c r="F1620" t="s">
        <v>435</v>
      </c>
      <c r="G1620" t="s">
        <v>41</v>
      </c>
      <c r="H1620">
        <f>---0--4106</f>
        <v>4106</v>
      </c>
      <c r="I1620">
        <v>0</v>
      </c>
      <c r="J1620" t="s">
        <v>42</v>
      </c>
      <c r="K1620" t="s">
        <v>43</v>
      </c>
      <c r="L1620" t="s">
        <v>202</v>
      </c>
      <c r="M1620" t="s">
        <v>434</v>
      </c>
      <c r="N1620" t="s">
        <v>435</v>
      </c>
      <c r="P1620" t="s">
        <v>33</v>
      </c>
      <c r="Q1620" t="s">
        <v>34</v>
      </c>
      <c r="S1620" t="s">
        <v>33</v>
      </c>
      <c r="T1620" t="s">
        <v>34</v>
      </c>
      <c r="V1620" t="s">
        <v>33</v>
      </c>
      <c r="W1620" t="s">
        <v>34</v>
      </c>
      <c r="Y1620" t="s">
        <v>33</v>
      </c>
      <c r="Z1620" t="s">
        <v>34</v>
      </c>
      <c r="AB1620" t="s">
        <v>36</v>
      </c>
      <c r="AE1620" t="s">
        <v>34</v>
      </c>
      <c r="AG1620">
        <v>1298893</v>
      </c>
      <c r="AH1620" t="s">
        <v>38</v>
      </c>
      <c r="AI1620" t="s">
        <v>34</v>
      </c>
    </row>
    <row r="1621" spans="1:35" x14ac:dyDescent="0.3">
      <c r="A1621" s="1">
        <v>45310.202094907407</v>
      </c>
      <c r="B1621">
        <v>5</v>
      </c>
      <c r="C1621">
        <v>1</v>
      </c>
      <c r="D1621" t="s">
        <v>26</v>
      </c>
      <c r="E1621" t="s">
        <v>3903</v>
      </c>
      <c r="F1621" t="s">
        <v>3904</v>
      </c>
      <c r="G1621" t="s">
        <v>50</v>
      </c>
      <c r="H1621" t="s">
        <v>3905</v>
      </c>
      <c r="I1621">
        <v>0</v>
      </c>
      <c r="K1621" t="s">
        <v>31</v>
      </c>
      <c r="L1621" t="s">
        <v>32</v>
      </c>
      <c r="M1621" t="s">
        <v>3903</v>
      </c>
      <c r="N1621" t="s">
        <v>3904</v>
      </c>
      <c r="P1621" t="s">
        <v>33</v>
      </c>
      <c r="Q1621" t="s">
        <v>34</v>
      </c>
      <c r="S1621" t="s">
        <v>33</v>
      </c>
      <c r="T1621" t="s">
        <v>34</v>
      </c>
      <c r="V1621" t="s">
        <v>33</v>
      </c>
      <c r="W1621" t="s">
        <v>34</v>
      </c>
      <c r="Y1621" t="s">
        <v>33</v>
      </c>
      <c r="Z1621" t="s">
        <v>34</v>
      </c>
      <c r="AA1621" t="s">
        <v>35</v>
      </c>
      <c r="AB1621" t="s">
        <v>36</v>
      </c>
      <c r="AC1621">
        <v>35809045</v>
      </c>
      <c r="AD1621" t="s">
        <v>37</v>
      </c>
      <c r="AE1621" t="s">
        <v>3904</v>
      </c>
      <c r="AF1621">
        <v>85671469</v>
      </c>
      <c r="AG1621">
        <v>1298894</v>
      </c>
      <c r="AH1621" t="s">
        <v>286</v>
      </c>
      <c r="AI1621" t="s">
        <v>34</v>
      </c>
    </row>
    <row r="1622" spans="1:35" x14ac:dyDescent="0.3">
      <c r="A1622" s="1">
        <v>45310.205277777779</v>
      </c>
      <c r="B1622">
        <v>5</v>
      </c>
      <c r="C1622">
        <v>1</v>
      </c>
      <c r="D1622" t="s">
        <v>26</v>
      </c>
      <c r="E1622" t="s">
        <v>3906</v>
      </c>
      <c r="F1622" t="s">
        <v>3907</v>
      </c>
      <c r="G1622" t="s">
        <v>90</v>
      </c>
      <c r="H1622" t="s">
        <v>3452</v>
      </c>
      <c r="I1622">
        <v>0</v>
      </c>
      <c r="K1622" t="s">
        <v>31</v>
      </c>
      <c r="L1622" t="s">
        <v>32</v>
      </c>
      <c r="M1622" t="s">
        <v>3906</v>
      </c>
      <c r="N1622" t="s">
        <v>3907</v>
      </c>
      <c r="P1622" t="s">
        <v>33</v>
      </c>
      <c r="Q1622" t="s">
        <v>34</v>
      </c>
      <c r="S1622" t="s">
        <v>33</v>
      </c>
      <c r="T1622" t="s">
        <v>34</v>
      </c>
      <c r="V1622" t="s">
        <v>33</v>
      </c>
      <c r="W1622" t="s">
        <v>34</v>
      </c>
      <c r="Y1622" t="s">
        <v>33</v>
      </c>
      <c r="Z1622" t="s">
        <v>34</v>
      </c>
      <c r="AA1622" t="s">
        <v>92</v>
      </c>
      <c r="AB1622" t="s">
        <v>36</v>
      </c>
      <c r="AC1622">
        <v>63200212</v>
      </c>
      <c r="AD1622" t="s">
        <v>93</v>
      </c>
      <c r="AE1622" t="s">
        <v>3907</v>
      </c>
      <c r="AF1622">
        <v>9978044714</v>
      </c>
      <c r="AG1622">
        <v>1298895</v>
      </c>
      <c r="AH1622" t="s">
        <v>213</v>
      </c>
      <c r="AI1622" t="s">
        <v>34</v>
      </c>
    </row>
    <row r="1623" spans="1:35" x14ac:dyDescent="0.3">
      <c r="A1623" s="1">
        <v>45310.209108796298</v>
      </c>
      <c r="B1623">
        <v>6</v>
      </c>
      <c r="C1623">
        <v>1</v>
      </c>
      <c r="D1623" t="s">
        <v>26</v>
      </c>
      <c r="E1623" t="s">
        <v>3908</v>
      </c>
      <c r="F1623" t="s">
        <v>3909</v>
      </c>
      <c r="G1623" t="s">
        <v>50</v>
      </c>
      <c r="H1623" t="s">
        <v>540</v>
      </c>
      <c r="I1623">
        <v>0</v>
      </c>
      <c r="K1623" t="s">
        <v>31</v>
      </c>
      <c r="L1623" t="s">
        <v>32</v>
      </c>
      <c r="M1623" t="s">
        <v>3908</v>
      </c>
      <c r="N1623" t="s">
        <v>3909</v>
      </c>
      <c r="P1623" t="s">
        <v>33</v>
      </c>
      <c r="Q1623" t="s">
        <v>34</v>
      </c>
      <c r="S1623" t="s">
        <v>33</v>
      </c>
      <c r="T1623" t="s">
        <v>34</v>
      </c>
      <c r="V1623" t="s">
        <v>33</v>
      </c>
      <c r="W1623" t="s">
        <v>34</v>
      </c>
      <c r="Y1623" t="s">
        <v>33</v>
      </c>
      <c r="Z1623" t="s">
        <v>34</v>
      </c>
      <c r="AA1623" t="s">
        <v>35</v>
      </c>
      <c r="AB1623" t="s">
        <v>36</v>
      </c>
      <c r="AC1623">
        <v>35824221</v>
      </c>
      <c r="AD1623" t="s">
        <v>37</v>
      </c>
      <c r="AE1623" t="s">
        <v>3909</v>
      </c>
      <c r="AF1623">
        <v>85671469</v>
      </c>
      <c r="AG1623">
        <v>1298896</v>
      </c>
      <c r="AH1623" t="s">
        <v>286</v>
      </c>
      <c r="AI1623" t="s">
        <v>34</v>
      </c>
    </row>
    <row r="1624" spans="1:35" x14ac:dyDescent="0.3">
      <c r="A1624" s="1">
        <v>45310.209247685183</v>
      </c>
      <c r="B1624">
        <v>5</v>
      </c>
      <c r="C1624">
        <v>1</v>
      </c>
      <c r="D1624" t="s">
        <v>26</v>
      </c>
      <c r="E1624" t="s">
        <v>3910</v>
      </c>
      <c r="F1624" t="s">
        <v>3911</v>
      </c>
      <c r="G1624" t="s">
        <v>41</v>
      </c>
      <c r="H1624">
        <f>---0--8722</f>
        <v>8722</v>
      </c>
      <c r="I1624">
        <v>0</v>
      </c>
      <c r="J1624" t="s">
        <v>42</v>
      </c>
      <c r="K1624" t="s">
        <v>43</v>
      </c>
      <c r="L1624" t="s">
        <v>44</v>
      </c>
      <c r="M1624" t="s">
        <v>3910</v>
      </c>
      <c r="N1624" t="s">
        <v>3911</v>
      </c>
      <c r="P1624" t="s">
        <v>33</v>
      </c>
      <c r="Q1624" t="s">
        <v>34</v>
      </c>
      <c r="S1624" t="s">
        <v>33</v>
      </c>
      <c r="T1624" t="s">
        <v>34</v>
      </c>
      <c r="V1624" t="s">
        <v>33</v>
      </c>
      <c r="W1624" t="s">
        <v>34</v>
      </c>
      <c r="Y1624" t="s">
        <v>33</v>
      </c>
      <c r="Z1624" t="s">
        <v>34</v>
      </c>
      <c r="AA1624" t="s">
        <v>793</v>
      </c>
      <c r="AB1624" t="s">
        <v>36</v>
      </c>
      <c r="AC1624">
        <v>42689069</v>
      </c>
      <c r="AD1624" t="s">
        <v>602</v>
      </c>
      <c r="AE1624" t="s">
        <v>3911</v>
      </c>
      <c r="AF1624">
        <v>9978044714</v>
      </c>
      <c r="AG1624">
        <v>1298897</v>
      </c>
      <c r="AH1624" t="s">
        <v>3912</v>
      </c>
      <c r="AI1624" t="s">
        <v>34</v>
      </c>
    </row>
    <row r="1625" spans="1:35" x14ac:dyDescent="0.3">
      <c r="A1625" s="1">
        <v>45310.213368055556</v>
      </c>
      <c r="B1625">
        <v>5</v>
      </c>
      <c r="C1625">
        <v>1</v>
      </c>
      <c r="D1625" t="s">
        <v>26</v>
      </c>
      <c r="E1625" t="s">
        <v>3913</v>
      </c>
      <c r="F1625" t="s">
        <v>3914</v>
      </c>
      <c r="G1625" t="s">
        <v>131</v>
      </c>
      <c r="H1625" t="s">
        <v>531</v>
      </c>
      <c r="I1625">
        <v>0</v>
      </c>
      <c r="K1625" t="s">
        <v>31</v>
      </c>
      <c r="L1625" t="s">
        <v>32</v>
      </c>
      <c r="M1625" t="s">
        <v>3913</v>
      </c>
      <c r="N1625" t="s">
        <v>3914</v>
      </c>
      <c r="P1625" t="s">
        <v>33</v>
      </c>
      <c r="Q1625" t="s">
        <v>34</v>
      </c>
      <c r="S1625" t="s">
        <v>33</v>
      </c>
      <c r="T1625" t="s">
        <v>34</v>
      </c>
      <c r="V1625" t="s">
        <v>33</v>
      </c>
      <c r="W1625" t="s">
        <v>34</v>
      </c>
      <c r="Y1625" t="s">
        <v>33</v>
      </c>
      <c r="Z1625" t="s">
        <v>34</v>
      </c>
      <c r="AA1625" t="s">
        <v>35</v>
      </c>
      <c r="AB1625" t="s">
        <v>36</v>
      </c>
      <c r="AC1625">
        <v>35817234</v>
      </c>
      <c r="AD1625" t="s">
        <v>37</v>
      </c>
      <c r="AE1625" t="s">
        <v>3914</v>
      </c>
      <c r="AF1625">
        <v>85671469</v>
      </c>
      <c r="AG1625">
        <v>1298898</v>
      </c>
      <c r="AH1625" t="s">
        <v>38</v>
      </c>
      <c r="AI1625" t="s">
        <v>34</v>
      </c>
    </row>
    <row r="1626" spans="1:35" x14ac:dyDescent="0.3">
      <c r="A1626" s="1">
        <v>45310.21398148148</v>
      </c>
      <c r="B1626">
        <v>6</v>
      </c>
      <c r="C1626">
        <v>1</v>
      </c>
      <c r="D1626" t="s">
        <v>26</v>
      </c>
      <c r="E1626" t="s">
        <v>3915</v>
      </c>
      <c r="F1626" t="s">
        <v>3916</v>
      </c>
      <c r="G1626" t="s">
        <v>142</v>
      </c>
      <c r="H1626" t="s">
        <v>572</v>
      </c>
      <c r="I1626">
        <v>0</v>
      </c>
      <c r="K1626" t="s">
        <v>31</v>
      </c>
      <c r="L1626" t="s">
        <v>32</v>
      </c>
      <c r="M1626" t="s">
        <v>3915</v>
      </c>
      <c r="N1626" t="s">
        <v>3916</v>
      </c>
      <c r="P1626" t="s">
        <v>33</v>
      </c>
      <c r="Q1626" t="s">
        <v>34</v>
      </c>
      <c r="S1626" t="s">
        <v>33</v>
      </c>
      <c r="T1626" t="s">
        <v>34</v>
      </c>
      <c r="V1626" t="s">
        <v>33</v>
      </c>
      <c r="W1626" t="s">
        <v>34</v>
      </c>
      <c r="Y1626" t="s">
        <v>33</v>
      </c>
      <c r="Z1626" t="s">
        <v>34</v>
      </c>
      <c r="AA1626" t="s">
        <v>35</v>
      </c>
      <c r="AB1626" t="s">
        <v>36</v>
      </c>
      <c r="AC1626">
        <v>35828095</v>
      </c>
      <c r="AD1626" t="s">
        <v>37</v>
      </c>
      <c r="AE1626" t="s">
        <v>3916</v>
      </c>
      <c r="AF1626">
        <v>85671469</v>
      </c>
      <c r="AG1626">
        <v>1298899</v>
      </c>
      <c r="AH1626" t="s">
        <v>38</v>
      </c>
      <c r="AI1626" t="s">
        <v>34</v>
      </c>
    </row>
    <row r="1627" spans="1:35" x14ac:dyDescent="0.3">
      <c r="A1627" s="1">
        <v>45310.214166666665</v>
      </c>
      <c r="B1627">
        <v>7</v>
      </c>
      <c r="C1627">
        <v>1</v>
      </c>
      <c r="D1627" t="s">
        <v>26</v>
      </c>
      <c r="E1627" t="s">
        <v>3917</v>
      </c>
      <c r="F1627" t="s">
        <v>3918</v>
      </c>
      <c r="G1627" t="s">
        <v>131</v>
      </c>
      <c r="H1627" t="s">
        <v>924</v>
      </c>
      <c r="I1627">
        <v>0</v>
      </c>
      <c r="K1627" t="s">
        <v>31</v>
      </c>
      <c r="L1627" t="s">
        <v>32</v>
      </c>
      <c r="M1627" t="s">
        <v>3917</v>
      </c>
      <c r="N1627" t="s">
        <v>3918</v>
      </c>
      <c r="P1627" t="s">
        <v>33</v>
      </c>
      <c r="Q1627" t="s">
        <v>34</v>
      </c>
      <c r="S1627" t="s">
        <v>33</v>
      </c>
      <c r="T1627" t="s">
        <v>34</v>
      </c>
      <c r="V1627" t="s">
        <v>33</v>
      </c>
      <c r="W1627" t="s">
        <v>34</v>
      </c>
      <c r="Y1627" t="s">
        <v>33</v>
      </c>
      <c r="Z1627" t="s">
        <v>34</v>
      </c>
      <c r="AA1627" t="s">
        <v>35</v>
      </c>
      <c r="AB1627" t="s">
        <v>36</v>
      </c>
      <c r="AC1627">
        <v>35828244</v>
      </c>
      <c r="AD1627" t="s">
        <v>37</v>
      </c>
      <c r="AE1627" t="s">
        <v>3918</v>
      </c>
      <c r="AF1627">
        <v>85671469</v>
      </c>
      <c r="AG1627">
        <v>1298900</v>
      </c>
      <c r="AH1627" t="s">
        <v>38</v>
      </c>
      <c r="AI1627" t="s">
        <v>34</v>
      </c>
    </row>
    <row r="1628" spans="1:35" x14ac:dyDescent="0.3">
      <c r="A1628" s="1">
        <v>45310.214780092596</v>
      </c>
      <c r="B1628">
        <v>8</v>
      </c>
      <c r="C1628">
        <v>1</v>
      </c>
      <c r="D1628" t="s">
        <v>26</v>
      </c>
      <c r="E1628" t="s">
        <v>374</v>
      </c>
      <c r="F1628" t="s">
        <v>375</v>
      </c>
      <c r="G1628" t="s">
        <v>50</v>
      </c>
      <c r="H1628" t="s">
        <v>616</v>
      </c>
      <c r="I1628">
        <v>0</v>
      </c>
      <c r="K1628" t="s">
        <v>31</v>
      </c>
      <c r="L1628" t="s">
        <v>32</v>
      </c>
      <c r="M1628" t="s">
        <v>374</v>
      </c>
      <c r="N1628" t="s">
        <v>375</v>
      </c>
      <c r="P1628" t="s">
        <v>33</v>
      </c>
      <c r="Q1628" t="s">
        <v>34</v>
      </c>
      <c r="S1628" t="s">
        <v>33</v>
      </c>
      <c r="T1628" t="s">
        <v>34</v>
      </c>
      <c r="V1628" t="s">
        <v>33</v>
      </c>
      <c r="W1628" t="s">
        <v>34</v>
      </c>
      <c r="Y1628" t="s">
        <v>33</v>
      </c>
      <c r="Z1628" t="s">
        <v>34</v>
      </c>
      <c r="AA1628" t="s">
        <v>35</v>
      </c>
      <c r="AB1628" t="s">
        <v>36</v>
      </c>
      <c r="AC1628">
        <v>35818251</v>
      </c>
      <c r="AD1628" t="s">
        <v>37</v>
      </c>
      <c r="AE1628" t="s">
        <v>375</v>
      </c>
      <c r="AF1628">
        <v>85671469</v>
      </c>
      <c r="AG1628">
        <v>1298901</v>
      </c>
      <c r="AH1628" t="s">
        <v>617</v>
      </c>
      <c r="AI1628" t="s">
        <v>34</v>
      </c>
    </row>
    <row r="1629" spans="1:35" x14ac:dyDescent="0.3">
      <c r="A1629" s="1">
        <v>45310.215185185189</v>
      </c>
      <c r="B1629">
        <v>8</v>
      </c>
      <c r="C1629">
        <v>1</v>
      </c>
      <c r="D1629" t="s">
        <v>26</v>
      </c>
      <c r="E1629" t="s">
        <v>3919</v>
      </c>
      <c r="F1629" t="s">
        <v>3920</v>
      </c>
      <c r="G1629" t="s">
        <v>41</v>
      </c>
      <c r="H1629">
        <f>---0--4129</f>
        <v>4129</v>
      </c>
      <c r="I1629">
        <v>0</v>
      </c>
      <c r="J1629" t="s">
        <v>42</v>
      </c>
      <c r="K1629" t="s">
        <v>43</v>
      </c>
      <c r="L1629" t="s">
        <v>44</v>
      </c>
      <c r="M1629" t="s">
        <v>3919</v>
      </c>
      <c r="N1629" t="s">
        <v>3920</v>
      </c>
      <c r="P1629" t="s">
        <v>33</v>
      </c>
      <c r="Q1629" t="s">
        <v>34</v>
      </c>
      <c r="S1629" t="s">
        <v>33</v>
      </c>
      <c r="T1629" t="s">
        <v>34</v>
      </c>
      <c r="V1629" t="s">
        <v>33</v>
      </c>
      <c r="W1629" t="s">
        <v>34</v>
      </c>
      <c r="Y1629" t="s">
        <v>33</v>
      </c>
      <c r="Z1629" t="s">
        <v>34</v>
      </c>
      <c r="AA1629" t="s">
        <v>620</v>
      </c>
      <c r="AB1629" t="s">
        <v>36</v>
      </c>
      <c r="AC1629">
        <v>75893182</v>
      </c>
      <c r="AD1629" t="s">
        <v>108</v>
      </c>
      <c r="AE1629" t="s">
        <v>3920</v>
      </c>
      <c r="AF1629">
        <v>795990586</v>
      </c>
      <c r="AG1629">
        <v>1298902</v>
      </c>
      <c r="AH1629" t="s">
        <v>38</v>
      </c>
      <c r="AI1629" t="s">
        <v>34</v>
      </c>
    </row>
    <row r="1630" spans="1:35" x14ac:dyDescent="0.3">
      <c r="A1630" s="1">
        <v>45310.216643518521</v>
      </c>
      <c r="B1630">
        <v>5</v>
      </c>
      <c r="C1630">
        <v>1</v>
      </c>
      <c r="D1630" t="s">
        <v>26</v>
      </c>
      <c r="E1630" t="s">
        <v>3921</v>
      </c>
      <c r="F1630" t="s">
        <v>3922</v>
      </c>
      <c r="G1630" t="s">
        <v>90</v>
      </c>
      <c r="H1630" t="s">
        <v>524</v>
      </c>
      <c r="I1630">
        <v>0</v>
      </c>
      <c r="K1630" t="s">
        <v>31</v>
      </c>
      <c r="L1630" t="s">
        <v>32</v>
      </c>
      <c r="M1630" t="s">
        <v>3921</v>
      </c>
      <c r="N1630" t="s">
        <v>3922</v>
      </c>
      <c r="P1630" t="s">
        <v>33</v>
      </c>
      <c r="Q1630" t="s">
        <v>34</v>
      </c>
      <c r="S1630" t="s">
        <v>33</v>
      </c>
      <c r="T1630" t="s">
        <v>34</v>
      </c>
      <c r="V1630" t="s">
        <v>33</v>
      </c>
      <c r="W1630" t="s">
        <v>34</v>
      </c>
      <c r="Y1630" t="s">
        <v>33</v>
      </c>
      <c r="Z1630" t="s">
        <v>34</v>
      </c>
      <c r="AA1630" t="s">
        <v>92</v>
      </c>
      <c r="AB1630" t="s">
        <v>36</v>
      </c>
      <c r="AC1630">
        <v>61128809</v>
      </c>
      <c r="AD1630" t="s">
        <v>93</v>
      </c>
      <c r="AE1630" t="s">
        <v>3922</v>
      </c>
      <c r="AF1630">
        <v>9978044714</v>
      </c>
      <c r="AG1630">
        <v>1298903</v>
      </c>
      <c r="AH1630" t="s">
        <v>128</v>
      </c>
      <c r="AI1630" t="s">
        <v>34</v>
      </c>
    </row>
    <row r="1631" spans="1:35" x14ac:dyDescent="0.3">
      <c r="A1631" s="1">
        <v>45310.219525462962</v>
      </c>
      <c r="B1631">
        <v>5</v>
      </c>
      <c r="C1631">
        <v>1</v>
      </c>
      <c r="D1631" t="s">
        <v>26</v>
      </c>
      <c r="E1631" t="s">
        <v>3923</v>
      </c>
      <c r="F1631" t="s">
        <v>3924</v>
      </c>
      <c r="G1631" t="s">
        <v>29</v>
      </c>
      <c r="H1631" t="s">
        <v>3925</v>
      </c>
      <c r="I1631">
        <v>0</v>
      </c>
      <c r="K1631" t="s">
        <v>31</v>
      </c>
      <c r="L1631" t="s">
        <v>32</v>
      </c>
      <c r="M1631" t="s">
        <v>3923</v>
      </c>
      <c r="N1631" t="s">
        <v>3924</v>
      </c>
      <c r="P1631" t="s">
        <v>33</v>
      </c>
      <c r="Q1631" t="s">
        <v>34</v>
      </c>
      <c r="S1631" t="s">
        <v>33</v>
      </c>
      <c r="T1631" t="s">
        <v>34</v>
      </c>
      <c r="V1631" t="s">
        <v>33</v>
      </c>
      <c r="W1631" t="s">
        <v>34</v>
      </c>
      <c r="Y1631" t="s">
        <v>33</v>
      </c>
      <c r="Z1631" t="s">
        <v>34</v>
      </c>
      <c r="AA1631" t="s">
        <v>35</v>
      </c>
      <c r="AB1631" t="s">
        <v>36</v>
      </c>
      <c r="AC1631">
        <v>35832571</v>
      </c>
      <c r="AD1631" t="s">
        <v>37</v>
      </c>
      <c r="AE1631" t="s">
        <v>3924</v>
      </c>
      <c r="AF1631">
        <v>85671469</v>
      </c>
      <c r="AG1631">
        <v>1298904</v>
      </c>
      <c r="AH1631" t="s">
        <v>38</v>
      </c>
      <c r="AI1631" t="s">
        <v>34</v>
      </c>
    </row>
    <row r="1632" spans="1:35" x14ac:dyDescent="0.3">
      <c r="A1632" s="1">
        <v>45310.222858796296</v>
      </c>
      <c r="B1632">
        <v>5</v>
      </c>
      <c r="C1632">
        <v>1</v>
      </c>
      <c r="D1632" t="s">
        <v>26</v>
      </c>
      <c r="E1632" t="s">
        <v>3926</v>
      </c>
      <c r="F1632" t="s">
        <v>3927</v>
      </c>
      <c r="G1632" t="s">
        <v>50</v>
      </c>
      <c r="H1632" t="s">
        <v>521</v>
      </c>
      <c r="I1632">
        <v>0</v>
      </c>
      <c r="K1632" t="s">
        <v>31</v>
      </c>
      <c r="L1632" t="s">
        <v>32</v>
      </c>
      <c r="M1632" t="s">
        <v>3926</v>
      </c>
      <c r="N1632" t="s">
        <v>3927</v>
      </c>
      <c r="P1632" t="s">
        <v>33</v>
      </c>
      <c r="Q1632" t="s">
        <v>34</v>
      </c>
      <c r="S1632" t="s">
        <v>33</v>
      </c>
      <c r="T1632" t="s">
        <v>34</v>
      </c>
      <c r="V1632" t="s">
        <v>33</v>
      </c>
      <c r="W1632" t="s">
        <v>34</v>
      </c>
      <c r="Y1632" t="s">
        <v>33</v>
      </c>
      <c r="Z1632" t="s">
        <v>34</v>
      </c>
      <c r="AA1632" t="s">
        <v>35</v>
      </c>
      <c r="AB1632" t="s">
        <v>36</v>
      </c>
      <c r="AC1632">
        <v>35835335</v>
      </c>
      <c r="AD1632" t="s">
        <v>37</v>
      </c>
      <c r="AE1632" t="s">
        <v>3927</v>
      </c>
      <c r="AF1632">
        <v>85671469</v>
      </c>
      <c r="AG1632">
        <v>1298905</v>
      </c>
      <c r="AH1632" t="s">
        <v>38</v>
      </c>
      <c r="AI1632" t="s">
        <v>34</v>
      </c>
    </row>
    <row r="1633" spans="1:35" x14ac:dyDescent="0.3">
      <c r="A1633" s="1">
        <v>45310.223321759258</v>
      </c>
      <c r="B1633">
        <v>8</v>
      </c>
      <c r="C1633">
        <v>1</v>
      </c>
      <c r="D1633" t="s">
        <v>26</v>
      </c>
      <c r="E1633" t="s">
        <v>3928</v>
      </c>
      <c r="F1633" t="s">
        <v>3929</v>
      </c>
      <c r="G1633" t="s">
        <v>73</v>
      </c>
      <c r="H1633" t="s">
        <v>481</v>
      </c>
      <c r="I1633">
        <v>0</v>
      </c>
      <c r="J1633" t="s">
        <v>482</v>
      </c>
      <c r="K1633" t="s">
        <v>31</v>
      </c>
      <c r="L1633" t="s">
        <v>44</v>
      </c>
      <c r="M1633" t="s">
        <v>3928</v>
      </c>
      <c r="N1633" t="s">
        <v>3929</v>
      </c>
      <c r="P1633" t="s">
        <v>33</v>
      </c>
      <c r="Q1633" t="s">
        <v>34</v>
      </c>
      <c r="S1633" t="s">
        <v>33</v>
      </c>
      <c r="T1633" t="s">
        <v>34</v>
      </c>
      <c r="V1633" t="s">
        <v>33</v>
      </c>
      <c r="W1633" t="s">
        <v>34</v>
      </c>
      <c r="Y1633" t="s">
        <v>33</v>
      </c>
      <c r="Z1633" t="s">
        <v>34</v>
      </c>
      <c r="AA1633" t="s">
        <v>76</v>
      </c>
      <c r="AB1633" t="s">
        <v>36</v>
      </c>
      <c r="AC1633">
        <v>87959</v>
      </c>
      <c r="AD1633" t="s">
        <v>77</v>
      </c>
      <c r="AE1633" t="s">
        <v>3929</v>
      </c>
      <c r="AF1633">
        <v>870021815</v>
      </c>
      <c r="AG1633">
        <v>1298906</v>
      </c>
      <c r="AH1633" t="s">
        <v>38</v>
      </c>
      <c r="AI1633" t="s">
        <v>34</v>
      </c>
    </row>
    <row r="1634" spans="1:35" x14ac:dyDescent="0.3">
      <c r="A1634" s="1">
        <v>45310.226620370369</v>
      </c>
      <c r="B1634">
        <v>5</v>
      </c>
      <c r="C1634">
        <v>1</v>
      </c>
      <c r="D1634" t="s">
        <v>26</v>
      </c>
      <c r="E1634" t="s">
        <v>3930</v>
      </c>
      <c r="F1634" t="s">
        <v>3931</v>
      </c>
      <c r="G1634" t="s">
        <v>131</v>
      </c>
      <c r="H1634" t="s">
        <v>553</v>
      </c>
      <c r="I1634">
        <v>0</v>
      </c>
      <c r="K1634" t="s">
        <v>31</v>
      </c>
      <c r="L1634" t="s">
        <v>32</v>
      </c>
      <c r="M1634" t="s">
        <v>3930</v>
      </c>
      <c r="N1634" t="s">
        <v>3931</v>
      </c>
      <c r="P1634" t="s">
        <v>33</v>
      </c>
      <c r="Q1634" t="s">
        <v>34</v>
      </c>
      <c r="S1634" t="s">
        <v>33</v>
      </c>
      <c r="T1634" t="s">
        <v>34</v>
      </c>
      <c r="V1634" t="s">
        <v>33</v>
      </c>
      <c r="W1634" t="s">
        <v>34</v>
      </c>
      <c r="Y1634" t="s">
        <v>33</v>
      </c>
      <c r="Z1634" t="s">
        <v>34</v>
      </c>
      <c r="AA1634" t="s">
        <v>35</v>
      </c>
      <c r="AB1634" t="s">
        <v>36</v>
      </c>
      <c r="AC1634">
        <v>35838601</v>
      </c>
      <c r="AD1634" t="s">
        <v>37</v>
      </c>
      <c r="AE1634" t="s">
        <v>3931</v>
      </c>
      <c r="AF1634">
        <v>85671469</v>
      </c>
      <c r="AG1634">
        <v>1298907</v>
      </c>
      <c r="AH1634" t="s">
        <v>38</v>
      </c>
      <c r="AI1634" t="s">
        <v>34</v>
      </c>
    </row>
    <row r="1635" spans="1:35" x14ac:dyDescent="0.3">
      <c r="A1635" s="1">
        <v>45310.229571759257</v>
      </c>
      <c r="B1635">
        <v>5</v>
      </c>
      <c r="C1635">
        <v>1</v>
      </c>
      <c r="D1635" t="s">
        <v>26</v>
      </c>
      <c r="E1635" t="s">
        <v>3932</v>
      </c>
      <c r="F1635" t="s">
        <v>3933</v>
      </c>
      <c r="G1635" t="s">
        <v>90</v>
      </c>
      <c r="H1635" t="s">
        <v>578</v>
      </c>
      <c r="I1635">
        <v>0</v>
      </c>
      <c r="K1635" t="s">
        <v>31</v>
      </c>
      <c r="L1635" t="s">
        <v>32</v>
      </c>
      <c r="M1635" t="s">
        <v>3932</v>
      </c>
      <c r="N1635" t="s">
        <v>3933</v>
      </c>
      <c r="P1635" t="s">
        <v>33</v>
      </c>
      <c r="Q1635" t="s">
        <v>34</v>
      </c>
      <c r="S1635" t="s">
        <v>33</v>
      </c>
      <c r="T1635" t="s">
        <v>34</v>
      </c>
      <c r="V1635" t="s">
        <v>33</v>
      </c>
      <c r="W1635" t="s">
        <v>34</v>
      </c>
      <c r="Y1635" t="s">
        <v>33</v>
      </c>
      <c r="Z1635" t="s">
        <v>34</v>
      </c>
      <c r="AA1635" t="s">
        <v>92</v>
      </c>
      <c r="AB1635" t="s">
        <v>36</v>
      </c>
      <c r="AC1635">
        <v>31036335</v>
      </c>
      <c r="AD1635" t="s">
        <v>93</v>
      </c>
      <c r="AE1635" t="s">
        <v>3933</v>
      </c>
      <c r="AF1635">
        <v>9978044714</v>
      </c>
      <c r="AG1635">
        <v>1298908</v>
      </c>
      <c r="AH1635" t="s">
        <v>347</v>
      </c>
      <c r="AI1635" t="s">
        <v>34</v>
      </c>
    </row>
    <row r="1636" spans="1:35" x14ac:dyDescent="0.3">
      <c r="A1636" s="1">
        <v>45310.232199074075</v>
      </c>
      <c r="B1636">
        <v>5</v>
      </c>
      <c r="C1636">
        <v>1</v>
      </c>
      <c r="D1636" t="s">
        <v>26</v>
      </c>
      <c r="E1636" t="s">
        <v>3934</v>
      </c>
      <c r="F1636" t="s">
        <v>3935</v>
      </c>
      <c r="G1636" t="s">
        <v>41</v>
      </c>
      <c r="H1636">
        <f>---0--3424</f>
        <v>3424</v>
      </c>
      <c r="I1636">
        <v>0</v>
      </c>
      <c r="J1636" t="s">
        <v>42</v>
      </c>
      <c r="K1636" t="s">
        <v>43</v>
      </c>
      <c r="L1636" t="s">
        <v>202</v>
      </c>
      <c r="M1636" t="s">
        <v>3934</v>
      </c>
      <c r="N1636" t="s">
        <v>3935</v>
      </c>
      <c r="P1636" t="s">
        <v>33</v>
      </c>
      <c r="Q1636" t="s">
        <v>34</v>
      </c>
      <c r="S1636" t="s">
        <v>33</v>
      </c>
      <c r="T1636" t="s">
        <v>34</v>
      </c>
      <c r="V1636" t="s">
        <v>33</v>
      </c>
      <c r="W1636" t="s">
        <v>34</v>
      </c>
      <c r="Y1636" t="s">
        <v>33</v>
      </c>
      <c r="Z1636" t="s">
        <v>34</v>
      </c>
      <c r="AB1636" t="s">
        <v>36</v>
      </c>
      <c r="AE1636" t="s">
        <v>34</v>
      </c>
      <c r="AG1636">
        <v>1298909</v>
      </c>
      <c r="AH1636" t="s">
        <v>38</v>
      </c>
      <c r="AI1636" t="s">
        <v>3935</v>
      </c>
    </row>
    <row r="1637" spans="1:35" x14ac:dyDescent="0.3">
      <c r="A1637" s="1">
        <v>45310.234351851854</v>
      </c>
      <c r="B1637">
        <v>6</v>
      </c>
      <c r="C1637">
        <v>1</v>
      </c>
      <c r="D1637" t="s">
        <v>26</v>
      </c>
      <c r="E1637" t="s">
        <v>3936</v>
      </c>
      <c r="F1637" t="s">
        <v>3937</v>
      </c>
      <c r="G1637" t="s">
        <v>50</v>
      </c>
      <c r="H1637" t="s">
        <v>565</v>
      </c>
      <c r="I1637">
        <v>0</v>
      </c>
      <c r="K1637" t="s">
        <v>31</v>
      </c>
      <c r="L1637" t="s">
        <v>32</v>
      </c>
      <c r="M1637" t="s">
        <v>3936</v>
      </c>
      <c r="N1637" t="s">
        <v>3937</v>
      </c>
      <c r="P1637" t="s">
        <v>33</v>
      </c>
      <c r="Q1637" t="s">
        <v>34</v>
      </c>
      <c r="S1637" t="s">
        <v>33</v>
      </c>
      <c r="T1637" t="s">
        <v>34</v>
      </c>
      <c r="V1637" t="s">
        <v>33</v>
      </c>
      <c r="W1637" t="s">
        <v>34</v>
      </c>
      <c r="Y1637" t="s">
        <v>33</v>
      </c>
      <c r="Z1637" t="s">
        <v>34</v>
      </c>
      <c r="AA1637" t="s">
        <v>35</v>
      </c>
      <c r="AB1637" t="s">
        <v>36</v>
      </c>
      <c r="AC1637">
        <v>35855854</v>
      </c>
      <c r="AD1637" t="s">
        <v>37</v>
      </c>
      <c r="AE1637" t="s">
        <v>3937</v>
      </c>
      <c r="AF1637">
        <v>85671469</v>
      </c>
      <c r="AG1637">
        <v>1298910</v>
      </c>
      <c r="AH1637" t="s">
        <v>128</v>
      </c>
      <c r="AI1637" t="s">
        <v>34</v>
      </c>
    </row>
    <row r="1638" spans="1:35" x14ac:dyDescent="0.3">
      <c r="A1638" s="1">
        <v>45310.235138888886</v>
      </c>
      <c r="B1638">
        <v>8</v>
      </c>
      <c r="C1638">
        <v>1</v>
      </c>
      <c r="D1638" t="s">
        <v>26</v>
      </c>
      <c r="E1638" t="s">
        <v>3938</v>
      </c>
      <c r="F1638" t="s">
        <v>3939</v>
      </c>
      <c r="G1638" t="s">
        <v>131</v>
      </c>
      <c r="H1638" t="s">
        <v>865</v>
      </c>
      <c r="I1638">
        <v>0</v>
      </c>
      <c r="K1638" t="s">
        <v>31</v>
      </c>
      <c r="L1638" t="s">
        <v>32</v>
      </c>
      <c r="M1638" t="s">
        <v>3938</v>
      </c>
      <c r="N1638" t="s">
        <v>3939</v>
      </c>
      <c r="P1638" t="s">
        <v>33</v>
      </c>
      <c r="Q1638" t="s">
        <v>34</v>
      </c>
      <c r="S1638" t="s">
        <v>33</v>
      </c>
      <c r="T1638" t="s">
        <v>34</v>
      </c>
      <c r="V1638" t="s">
        <v>33</v>
      </c>
      <c r="W1638" t="s">
        <v>34</v>
      </c>
      <c r="Y1638" t="s">
        <v>33</v>
      </c>
      <c r="Z1638" t="s">
        <v>34</v>
      </c>
      <c r="AA1638" t="s">
        <v>35</v>
      </c>
      <c r="AB1638" t="s">
        <v>36</v>
      </c>
      <c r="AC1638">
        <v>35856643</v>
      </c>
      <c r="AD1638" t="s">
        <v>37</v>
      </c>
      <c r="AE1638" t="s">
        <v>3939</v>
      </c>
      <c r="AF1638">
        <v>85671469</v>
      </c>
      <c r="AG1638">
        <v>1298911</v>
      </c>
      <c r="AH1638" t="s">
        <v>806</v>
      </c>
      <c r="AI1638" t="s">
        <v>34</v>
      </c>
    </row>
    <row r="1639" spans="1:35" x14ac:dyDescent="0.3">
      <c r="A1639" s="1">
        <v>45310.236689814818</v>
      </c>
      <c r="B1639">
        <v>5</v>
      </c>
      <c r="C1639">
        <v>1</v>
      </c>
      <c r="D1639" t="s">
        <v>26</v>
      </c>
      <c r="E1639" t="s">
        <v>3940</v>
      </c>
      <c r="F1639" t="s">
        <v>3941</v>
      </c>
      <c r="G1639" t="s">
        <v>29</v>
      </c>
      <c r="H1639" t="s">
        <v>263</v>
      </c>
      <c r="I1639">
        <v>0</v>
      </c>
      <c r="K1639" t="s">
        <v>31</v>
      </c>
      <c r="L1639" t="s">
        <v>32</v>
      </c>
      <c r="M1639" t="s">
        <v>3940</v>
      </c>
      <c r="N1639" t="s">
        <v>3941</v>
      </c>
      <c r="P1639" t="s">
        <v>33</v>
      </c>
      <c r="Q1639" t="s">
        <v>34</v>
      </c>
      <c r="S1639" t="s">
        <v>33</v>
      </c>
      <c r="T1639" t="s">
        <v>34</v>
      </c>
      <c r="V1639" t="s">
        <v>33</v>
      </c>
      <c r="W1639" t="s">
        <v>34</v>
      </c>
      <c r="Y1639" t="s">
        <v>33</v>
      </c>
      <c r="Z1639" t="s">
        <v>34</v>
      </c>
      <c r="AA1639" t="s">
        <v>35</v>
      </c>
      <c r="AB1639" t="s">
        <v>36</v>
      </c>
      <c r="AC1639">
        <v>35858190</v>
      </c>
      <c r="AD1639" t="s">
        <v>37</v>
      </c>
      <c r="AE1639" t="s">
        <v>3941</v>
      </c>
      <c r="AF1639">
        <v>85671469</v>
      </c>
      <c r="AG1639">
        <v>1298912</v>
      </c>
      <c r="AH1639" t="s">
        <v>38</v>
      </c>
      <c r="AI1639" t="s">
        <v>34</v>
      </c>
    </row>
    <row r="1640" spans="1:35" x14ac:dyDescent="0.3">
      <c r="A1640" s="1">
        <v>45310.237118055556</v>
      </c>
      <c r="B1640">
        <v>6</v>
      </c>
      <c r="C1640">
        <v>1</v>
      </c>
      <c r="D1640" t="s">
        <v>26</v>
      </c>
      <c r="E1640" t="s">
        <v>3942</v>
      </c>
      <c r="F1640" t="s">
        <v>3943</v>
      </c>
      <c r="G1640" t="s">
        <v>50</v>
      </c>
      <c r="H1640" t="s">
        <v>556</v>
      </c>
      <c r="I1640">
        <v>0</v>
      </c>
      <c r="K1640" t="s">
        <v>31</v>
      </c>
      <c r="L1640" t="s">
        <v>32</v>
      </c>
      <c r="M1640" t="s">
        <v>3942</v>
      </c>
      <c r="N1640" t="s">
        <v>3943</v>
      </c>
      <c r="P1640" t="s">
        <v>33</v>
      </c>
      <c r="Q1640" t="s">
        <v>34</v>
      </c>
      <c r="S1640" t="s">
        <v>33</v>
      </c>
      <c r="T1640" t="s">
        <v>34</v>
      </c>
      <c r="V1640" t="s">
        <v>33</v>
      </c>
      <c r="W1640" t="s">
        <v>34</v>
      </c>
      <c r="Y1640" t="s">
        <v>33</v>
      </c>
      <c r="Z1640" t="s">
        <v>34</v>
      </c>
      <c r="AA1640" t="s">
        <v>35</v>
      </c>
      <c r="AB1640" t="s">
        <v>36</v>
      </c>
      <c r="AC1640">
        <v>35858570</v>
      </c>
      <c r="AD1640" t="s">
        <v>37</v>
      </c>
      <c r="AE1640" t="s">
        <v>3943</v>
      </c>
      <c r="AF1640">
        <v>85671469</v>
      </c>
      <c r="AG1640">
        <v>1298913</v>
      </c>
      <c r="AH1640" t="s">
        <v>38</v>
      </c>
      <c r="AI1640" t="s">
        <v>34</v>
      </c>
    </row>
    <row r="1641" spans="1:35" x14ac:dyDescent="0.3">
      <c r="A1641" s="1">
        <v>45310.239374999997</v>
      </c>
      <c r="B1641">
        <v>7</v>
      </c>
      <c r="C1641">
        <v>1</v>
      </c>
      <c r="D1641" t="s">
        <v>26</v>
      </c>
      <c r="E1641" t="s">
        <v>3944</v>
      </c>
      <c r="F1641" t="s">
        <v>3945</v>
      </c>
      <c r="G1641" t="s">
        <v>90</v>
      </c>
      <c r="H1641" t="s">
        <v>581</v>
      </c>
      <c r="I1641">
        <v>0</v>
      </c>
      <c r="K1641" t="s">
        <v>31</v>
      </c>
      <c r="L1641" t="s">
        <v>32</v>
      </c>
      <c r="M1641" t="s">
        <v>3944</v>
      </c>
      <c r="N1641" t="s">
        <v>3945</v>
      </c>
      <c r="P1641" t="s">
        <v>33</v>
      </c>
      <c r="Q1641" t="s">
        <v>34</v>
      </c>
      <c r="S1641" t="s">
        <v>33</v>
      </c>
      <c r="T1641" t="s">
        <v>34</v>
      </c>
      <c r="V1641" t="s">
        <v>33</v>
      </c>
      <c r="W1641" t="s">
        <v>34</v>
      </c>
      <c r="Y1641" t="s">
        <v>33</v>
      </c>
      <c r="Z1641" t="s">
        <v>34</v>
      </c>
      <c r="AA1641" t="s">
        <v>92</v>
      </c>
      <c r="AB1641" t="s">
        <v>36</v>
      </c>
      <c r="AC1641">
        <v>36632208</v>
      </c>
      <c r="AD1641" t="s">
        <v>93</v>
      </c>
      <c r="AE1641" t="s">
        <v>3945</v>
      </c>
      <c r="AF1641">
        <v>9978044714</v>
      </c>
      <c r="AG1641">
        <v>1298914</v>
      </c>
      <c r="AH1641" t="s">
        <v>915</v>
      </c>
      <c r="AI1641" t="s">
        <v>34</v>
      </c>
    </row>
    <row r="1642" spans="1:35" x14ac:dyDescent="0.3">
      <c r="A1642" s="1">
        <v>45310.239618055559</v>
      </c>
      <c r="B1642">
        <v>5</v>
      </c>
      <c r="C1642">
        <v>1</v>
      </c>
      <c r="D1642" t="s">
        <v>26</v>
      </c>
      <c r="E1642" t="s">
        <v>3946</v>
      </c>
      <c r="F1642" t="s">
        <v>3947</v>
      </c>
      <c r="G1642" t="s">
        <v>131</v>
      </c>
      <c r="H1642" t="s">
        <v>689</v>
      </c>
      <c r="I1642">
        <v>0</v>
      </c>
      <c r="K1642" t="s">
        <v>31</v>
      </c>
      <c r="L1642" t="s">
        <v>32</v>
      </c>
      <c r="M1642" t="s">
        <v>3946</v>
      </c>
      <c r="N1642" t="s">
        <v>3947</v>
      </c>
      <c r="P1642" t="s">
        <v>33</v>
      </c>
      <c r="Q1642" t="s">
        <v>34</v>
      </c>
      <c r="S1642" t="s">
        <v>33</v>
      </c>
      <c r="T1642" t="s">
        <v>34</v>
      </c>
      <c r="V1642" t="s">
        <v>33</v>
      </c>
      <c r="W1642" t="s">
        <v>34</v>
      </c>
      <c r="Y1642" t="s">
        <v>33</v>
      </c>
      <c r="Z1642" t="s">
        <v>34</v>
      </c>
      <c r="AA1642" t="s">
        <v>35</v>
      </c>
      <c r="AB1642" t="s">
        <v>36</v>
      </c>
      <c r="AC1642">
        <v>35867397</v>
      </c>
      <c r="AD1642" t="s">
        <v>37</v>
      </c>
      <c r="AE1642" t="s">
        <v>3947</v>
      </c>
      <c r="AF1642">
        <v>85671469</v>
      </c>
      <c r="AG1642">
        <v>1298915</v>
      </c>
      <c r="AH1642" t="s">
        <v>38</v>
      </c>
      <c r="AI1642" t="s">
        <v>34</v>
      </c>
    </row>
    <row r="1643" spans="1:35" x14ac:dyDescent="0.3">
      <c r="A1643" s="1">
        <v>45310.247939814813</v>
      </c>
      <c r="B1643">
        <v>8</v>
      </c>
      <c r="C1643">
        <v>1</v>
      </c>
      <c r="D1643" t="s">
        <v>26</v>
      </c>
      <c r="E1643" t="s">
        <v>3948</v>
      </c>
      <c r="F1643" t="s">
        <v>3949</v>
      </c>
      <c r="G1643" t="s">
        <v>41</v>
      </c>
      <c r="H1643">
        <f>---0--7768</f>
        <v>7768</v>
      </c>
      <c r="I1643">
        <v>0</v>
      </c>
      <c r="J1643" t="s">
        <v>42</v>
      </c>
      <c r="K1643" t="s">
        <v>43</v>
      </c>
      <c r="L1643" t="s">
        <v>44</v>
      </c>
      <c r="M1643" t="s">
        <v>3948</v>
      </c>
      <c r="N1643" t="s">
        <v>3949</v>
      </c>
      <c r="P1643" t="s">
        <v>33</v>
      </c>
      <c r="Q1643" t="s">
        <v>34</v>
      </c>
      <c r="S1643" t="s">
        <v>33</v>
      </c>
      <c r="T1643" t="s">
        <v>34</v>
      </c>
      <c r="V1643" t="s">
        <v>33</v>
      </c>
      <c r="W1643" t="s">
        <v>34</v>
      </c>
      <c r="Y1643" t="s">
        <v>33</v>
      </c>
      <c r="Z1643" t="s">
        <v>34</v>
      </c>
      <c r="AA1643" t="s">
        <v>500</v>
      </c>
      <c r="AB1643" t="s">
        <v>36</v>
      </c>
      <c r="AC1643">
        <v>162711</v>
      </c>
      <c r="AD1643" t="s">
        <v>501</v>
      </c>
      <c r="AE1643" t="s">
        <v>3949</v>
      </c>
      <c r="AF1643">
        <v>870021815</v>
      </c>
      <c r="AG1643">
        <v>1298916</v>
      </c>
      <c r="AH1643" t="s">
        <v>3950</v>
      </c>
      <c r="AI1643" t="s">
        <v>34</v>
      </c>
    </row>
    <row r="1644" spans="1:35" x14ac:dyDescent="0.3">
      <c r="A1644" s="1">
        <v>45310.251770833333</v>
      </c>
      <c r="B1644">
        <v>5</v>
      </c>
      <c r="C1644">
        <v>1</v>
      </c>
      <c r="D1644" t="s">
        <v>26</v>
      </c>
      <c r="E1644" t="s">
        <v>3951</v>
      </c>
      <c r="F1644" t="s">
        <v>3952</v>
      </c>
      <c r="G1644" t="s">
        <v>50</v>
      </c>
      <c r="H1644" t="s">
        <v>1363</v>
      </c>
      <c r="I1644">
        <v>0</v>
      </c>
      <c r="K1644" t="s">
        <v>31</v>
      </c>
      <c r="L1644" t="s">
        <v>32</v>
      </c>
      <c r="M1644" t="s">
        <v>3951</v>
      </c>
      <c r="N1644" t="s">
        <v>3952</v>
      </c>
      <c r="P1644" t="s">
        <v>33</v>
      </c>
      <c r="Q1644" t="s">
        <v>34</v>
      </c>
      <c r="S1644" t="s">
        <v>33</v>
      </c>
      <c r="T1644" t="s">
        <v>34</v>
      </c>
      <c r="V1644" t="s">
        <v>33</v>
      </c>
      <c r="W1644" t="s">
        <v>34</v>
      </c>
      <c r="Y1644" t="s">
        <v>33</v>
      </c>
      <c r="Z1644" t="s">
        <v>34</v>
      </c>
      <c r="AA1644" t="s">
        <v>35</v>
      </c>
      <c r="AB1644" t="s">
        <v>36</v>
      </c>
      <c r="AC1644">
        <v>35894255</v>
      </c>
      <c r="AD1644" t="s">
        <v>37</v>
      </c>
      <c r="AE1644" t="s">
        <v>3952</v>
      </c>
      <c r="AF1644">
        <v>85671469</v>
      </c>
      <c r="AG1644">
        <v>1298917</v>
      </c>
      <c r="AH1644" t="s">
        <v>38</v>
      </c>
      <c r="AI1644" t="s">
        <v>34</v>
      </c>
    </row>
    <row r="1645" spans="1:35" x14ac:dyDescent="0.3">
      <c r="A1645" s="1">
        <v>45310.253912037035</v>
      </c>
      <c r="B1645">
        <v>8</v>
      </c>
      <c r="C1645">
        <v>1</v>
      </c>
      <c r="D1645" t="s">
        <v>26</v>
      </c>
      <c r="E1645" t="s">
        <v>3953</v>
      </c>
      <c r="F1645" t="s">
        <v>3954</v>
      </c>
      <c r="G1645" t="s">
        <v>131</v>
      </c>
      <c r="H1645" t="s">
        <v>575</v>
      </c>
      <c r="I1645">
        <v>0</v>
      </c>
      <c r="K1645" t="s">
        <v>31</v>
      </c>
      <c r="L1645" t="s">
        <v>32</v>
      </c>
      <c r="M1645" t="s">
        <v>3953</v>
      </c>
      <c r="N1645" t="s">
        <v>3954</v>
      </c>
      <c r="P1645" t="s">
        <v>33</v>
      </c>
      <c r="Q1645" t="s">
        <v>34</v>
      </c>
      <c r="S1645" t="s">
        <v>33</v>
      </c>
      <c r="T1645" t="s">
        <v>34</v>
      </c>
      <c r="V1645" t="s">
        <v>33</v>
      </c>
      <c r="W1645" t="s">
        <v>34</v>
      </c>
      <c r="Y1645" t="s">
        <v>33</v>
      </c>
      <c r="Z1645" t="s">
        <v>34</v>
      </c>
      <c r="AA1645" t="s">
        <v>35</v>
      </c>
      <c r="AB1645" t="s">
        <v>36</v>
      </c>
      <c r="AC1645">
        <v>35901534</v>
      </c>
      <c r="AD1645" t="s">
        <v>37</v>
      </c>
      <c r="AE1645" t="s">
        <v>3954</v>
      </c>
      <c r="AF1645">
        <v>85671469</v>
      </c>
      <c r="AG1645">
        <v>1298918</v>
      </c>
      <c r="AH1645" t="s">
        <v>38</v>
      </c>
      <c r="AI1645" t="s">
        <v>34</v>
      </c>
    </row>
    <row r="1646" spans="1:35" x14ac:dyDescent="0.3">
      <c r="A1646" s="1">
        <v>45310.253923611112</v>
      </c>
      <c r="B1646">
        <v>4</v>
      </c>
      <c r="C1646">
        <v>1</v>
      </c>
      <c r="D1646" t="s">
        <v>26</v>
      </c>
      <c r="E1646" t="s">
        <v>3955</v>
      </c>
      <c r="F1646" t="s">
        <v>3956</v>
      </c>
      <c r="G1646" t="s">
        <v>41</v>
      </c>
      <c r="H1646">
        <f>---0--6017</f>
        <v>6017</v>
      </c>
      <c r="I1646">
        <v>0</v>
      </c>
      <c r="J1646" t="s">
        <v>42</v>
      </c>
      <c r="K1646" t="s">
        <v>43</v>
      </c>
      <c r="L1646" t="s">
        <v>44</v>
      </c>
      <c r="M1646" t="s">
        <v>3955</v>
      </c>
      <c r="N1646" t="s">
        <v>3956</v>
      </c>
      <c r="P1646" t="s">
        <v>33</v>
      </c>
      <c r="Q1646" t="s">
        <v>34</v>
      </c>
      <c r="S1646" t="s">
        <v>33</v>
      </c>
      <c r="T1646" t="s">
        <v>34</v>
      </c>
      <c r="V1646" t="s">
        <v>33</v>
      </c>
      <c r="W1646" t="s">
        <v>34</v>
      </c>
      <c r="Y1646" t="s">
        <v>33</v>
      </c>
      <c r="Z1646" t="s">
        <v>34</v>
      </c>
      <c r="AA1646" t="s">
        <v>3957</v>
      </c>
      <c r="AB1646" t="s">
        <v>36</v>
      </c>
      <c r="AC1646">
        <v>42335236</v>
      </c>
      <c r="AD1646" t="s">
        <v>3958</v>
      </c>
      <c r="AE1646" t="s">
        <v>3956</v>
      </c>
      <c r="AF1646">
        <v>131827720</v>
      </c>
      <c r="AG1646">
        <v>1298919</v>
      </c>
      <c r="AH1646" t="s">
        <v>1220</v>
      </c>
      <c r="AI1646" t="s">
        <v>34</v>
      </c>
    </row>
    <row r="1647" spans="1:35" x14ac:dyDescent="0.3">
      <c r="A1647" s="1">
        <v>45310.257337962961</v>
      </c>
      <c r="B1647">
        <v>5</v>
      </c>
      <c r="C1647">
        <v>1</v>
      </c>
      <c r="D1647" t="s">
        <v>26</v>
      </c>
      <c r="E1647" t="s">
        <v>3959</v>
      </c>
      <c r="F1647" t="s">
        <v>3960</v>
      </c>
      <c r="G1647" t="s">
        <v>29</v>
      </c>
      <c r="H1647" t="s">
        <v>641</v>
      </c>
      <c r="I1647">
        <v>0</v>
      </c>
      <c r="K1647" t="s">
        <v>31</v>
      </c>
      <c r="L1647" t="s">
        <v>32</v>
      </c>
      <c r="M1647" t="s">
        <v>3959</v>
      </c>
      <c r="N1647" t="s">
        <v>3960</v>
      </c>
      <c r="P1647" t="s">
        <v>33</v>
      </c>
      <c r="Q1647" t="s">
        <v>34</v>
      </c>
      <c r="S1647" t="s">
        <v>33</v>
      </c>
      <c r="T1647" t="s">
        <v>34</v>
      </c>
      <c r="V1647" t="s">
        <v>33</v>
      </c>
      <c r="W1647" t="s">
        <v>34</v>
      </c>
      <c r="Y1647" t="s">
        <v>33</v>
      </c>
      <c r="Z1647" t="s">
        <v>34</v>
      </c>
      <c r="AA1647" t="s">
        <v>35</v>
      </c>
      <c r="AB1647" t="s">
        <v>36</v>
      </c>
      <c r="AC1647">
        <v>35911595</v>
      </c>
      <c r="AD1647" t="s">
        <v>37</v>
      </c>
      <c r="AE1647" t="s">
        <v>3960</v>
      </c>
      <c r="AF1647">
        <v>85671469</v>
      </c>
      <c r="AG1647">
        <v>1298920</v>
      </c>
      <c r="AH1647" t="s">
        <v>38</v>
      </c>
      <c r="AI1647" t="s">
        <v>34</v>
      </c>
    </row>
    <row r="1648" spans="1:35" x14ac:dyDescent="0.3">
      <c r="A1648" s="1">
        <v>45310.257361111115</v>
      </c>
      <c r="B1648">
        <v>8</v>
      </c>
      <c r="C1648">
        <v>1</v>
      </c>
      <c r="D1648" t="s">
        <v>26</v>
      </c>
      <c r="E1648" t="s">
        <v>3961</v>
      </c>
      <c r="F1648" t="s">
        <v>3962</v>
      </c>
      <c r="G1648" t="s">
        <v>29</v>
      </c>
      <c r="H1648" t="s">
        <v>3963</v>
      </c>
      <c r="I1648">
        <v>0</v>
      </c>
      <c r="K1648" t="s">
        <v>31</v>
      </c>
      <c r="L1648" t="s">
        <v>32</v>
      </c>
      <c r="M1648" t="s">
        <v>3961</v>
      </c>
      <c r="N1648" t="s">
        <v>3962</v>
      </c>
      <c r="P1648" t="s">
        <v>33</v>
      </c>
      <c r="Q1648" t="s">
        <v>34</v>
      </c>
      <c r="S1648" t="s">
        <v>33</v>
      </c>
      <c r="T1648" t="s">
        <v>34</v>
      </c>
      <c r="V1648" t="s">
        <v>33</v>
      </c>
      <c r="W1648" t="s">
        <v>34</v>
      </c>
      <c r="Y1648" t="s">
        <v>33</v>
      </c>
      <c r="Z1648" t="s">
        <v>34</v>
      </c>
      <c r="AA1648" t="s">
        <v>35</v>
      </c>
      <c r="AB1648" t="s">
        <v>36</v>
      </c>
      <c r="AC1648">
        <v>35911632</v>
      </c>
      <c r="AD1648" t="s">
        <v>37</v>
      </c>
      <c r="AE1648" t="s">
        <v>3962</v>
      </c>
      <c r="AF1648">
        <v>85671469</v>
      </c>
      <c r="AG1648">
        <v>1298921</v>
      </c>
      <c r="AH1648" t="s">
        <v>38</v>
      </c>
      <c r="AI1648" t="s">
        <v>34</v>
      </c>
    </row>
    <row r="1649" spans="1:35" x14ac:dyDescent="0.3">
      <c r="A1649" s="1">
        <v>45310.259351851855</v>
      </c>
      <c r="B1649">
        <v>5</v>
      </c>
      <c r="C1649">
        <v>1</v>
      </c>
      <c r="D1649" t="s">
        <v>26</v>
      </c>
      <c r="E1649" t="s">
        <v>3964</v>
      </c>
      <c r="F1649" t="s">
        <v>3965</v>
      </c>
      <c r="G1649" t="s">
        <v>73</v>
      </c>
      <c r="H1649" t="s">
        <v>1349</v>
      </c>
      <c r="I1649">
        <v>0</v>
      </c>
      <c r="J1649" t="s">
        <v>1350</v>
      </c>
      <c r="K1649" t="s">
        <v>31</v>
      </c>
      <c r="L1649" t="s">
        <v>44</v>
      </c>
      <c r="M1649" t="s">
        <v>3964</v>
      </c>
      <c r="N1649" t="s">
        <v>3965</v>
      </c>
      <c r="P1649" t="s">
        <v>33</v>
      </c>
      <c r="Q1649" t="s">
        <v>34</v>
      </c>
      <c r="S1649" t="s">
        <v>33</v>
      </c>
      <c r="T1649" t="s">
        <v>34</v>
      </c>
      <c r="V1649" t="s">
        <v>33</v>
      </c>
      <c r="W1649" t="s">
        <v>34</v>
      </c>
      <c r="Y1649" t="s">
        <v>33</v>
      </c>
      <c r="Z1649" t="s">
        <v>34</v>
      </c>
      <c r="AA1649" t="s">
        <v>166</v>
      </c>
      <c r="AB1649" t="s">
        <v>36</v>
      </c>
      <c r="AC1649">
        <v>35914392</v>
      </c>
      <c r="AD1649" t="s">
        <v>62</v>
      </c>
      <c r="AE1649" t="s">
        <v>3965</v>
      </c>
      <c r="AF1649">
        <v>85671469</v>
      </c>
      <c r="AG1649">
        <v>1298922</v>
      </c>
      <c r="AH1649" t="s">
        <v>3966</v>
      </c>
      <c r="AI1649" t="s">
        <v>34</v>
      </c>
    </row>
    <row r="1650" spans="1:35" x14ac:dyDescent="0.3">
      <c r="A1650" s="1">
        <v>45310.259618055556</v>
      </c>
      <c r="B1650">
        <v>8</v>
      </c>
      <c r="C1650">
        <v>1</v>
      </c>
      <c r="D1650" t="s">
        <v>26</v>
      </c>
      <c r="E1650" t="s">
        <v>3967</v>
      </c>
      <c r="F1650" t="s">
        <v>3968</v>
      </c>
      <c r="G1650" t="s">
        <v>131</v>
      </c>
      <c r="H1650" t="s">
        <v>695</v>
      </c>
      <c r="I1650">
        <v>0</v>
      </c>
      <c r="K1650" t="s">
        <v>31</v>
      </c>
      <c r="L1650" t="s">
        <v>32</v>
      </c>
      <c r="M1650" t="s">
        <v>3967</v>
      </c>
      <c r="N1650" t="s">
        <v>3968</v>
      </c>
      <c r="P1650" t="s">
        <v>33</v>
      </c>
      <c r="Q1650" t="s">
        <v>34</v>
      </c>
      <c r="S1650" t="s">
        <v>33</v>
      </c>
      <c r="T1650" t="s">
        <v>34</v>
      </c>
      <c r="V1650" t="s">
        <v>33</v>
      </c>
      <c r="W1650" t="s">
        <v>34</v>
      </c>
      <c r="Y1650" t="s">
        <v>33</v>
      </c>
      <c r="Z1650" t="s">
        <v>34</v>
      </c>
      <c r="AA1650" t="s">
        <v>35</v>
      </c>
      <c r="AB1650" t="s">
        <v>36</v>
      </c>
      <c r="AC1650">
        <v>35914780</v>
      </c>
      <c r="AD1650" t="s">
        <v>37</v>
      </c>
      <c r="AE1650" t="s">
        <v>3968</v>
      </c>
      <c r="AF1650">
        <v>85671469</v>
      </c>
      <c r="AG1650">
        <v>1298923</v>
      </c>
      <c r="AH1650" t="s">
        <v>38</v>
      </c>
      <c r="AI1650" t="s">
        <v>34</v>
      </c>
    </row>
    <row r="1651" spans="1:35" x14ac:dyDescent="0.3">
      <c r="A1651" s="1">
        <v>45310.259780092594</v>
      </c>
      <c r="B1651">
        <v>6</v>
      </c>
      <c r="C1651">
        <v>1</v>
      </c>
      <c r="D1651" t="s">
        <v>26</v>
      </c>
      <c r="E1651" t="s">
        <v>3969</v>
      </c>
      <c r="F1651" t="s">
        <v>3970</v>
      </c>
      <c r="G1651" t="s">
        <v>50</v>
      </c>
      <c r="H1651" t="s">
        <v>509</v>
      </c>
      <c r="I1651">
        <v>0</v>
      </c>
      <c r="K1651" t="s">
        <v>31</v>
      </c>
      <c r="L1651" t="s">
        <v>32</v>
      </c>
      <c r="M1651" t="s">
        <v>3969</v>
      </c>
      <c r="N1651" t="s">
        <v>3970</v>
      </c>
      <c r="P1651" t="s">
        <v>33</v>
      </c>
      <c r="Q1651" t="s">
        <v>34</v>
      </c>
      <c r="S1651" t="s">
        <v>33</v>
      </c>
      <c r="T1651" t="s">
        <v>34</v>
      </c>
      <c r="V1651" t="s">
        <v>33</v>
      </c>
      <c r="W1651" t="s">
        <v>34</v>
      </c>
      <c r="Y1651" t="s">
        <v>33</v>
      </c>
      <c r="Z1651" t="s">
        <v>34</v>
      </c>
      <c r="AA1651" t="s">
        <v>35</v>
      </c>
      <c r="AB1651" t="s">
        <v>36</v>
      </c>
      <c r="AC1651">
        <v>35908174</v>
      </c>
      <c r="AD1651" t="s">
        <v>37</v>
      </c>
      <c r="AE1651" t="s">
        <v>3970</v>
      </c>
      <c r="AF1651">
        <v>85671469</v>
      </c>
      <c r="AG1651">
        <v>1298924</v>
      </c>
      <c r="AH1651" t="s">
        <v>38</v>
      </c>
      <c r="AI1651" t="s">
        <v>34</v>
      </c>
    </row>
    <row r="1652" spans="1:35" x14ac:dyDescent="0.3">
      <c r="A1652" s="1">
        <v>45310.264224537037</v>
      </c>
      <c r="B1652">
        <v>5</v>
      </c>
      <c r="C1652">
        <v>1</v>
      </c>
      <c r="D1652" t="s">
        <v>26</v>
      </c>
      <c r="E1652" t="s">
        <v>3971</v>
      </c>
      <c r="F1652" t="s">
        <v>3972</v>
      </c>
      <c r="G1652" t="s">
        <v>50</v>
      </c>
      <c r="H1652" t="s">
        <v>585</v>
      </c>
      <c r="I1652">
        <v>0</v>
      </c>
      <c r="K1652" t="s">
        <v>31</v>
      </c>
      <c r="L1652" t="s">
        <v>32</v>
      </c>
      <c r="M1652" t="s">
        <v>3971</v>
      </c>
      <c r="N1652" t="s">
        <v>3972</v>
      </c>
      <c r="P1652" t="s">
        <v>33</v>
      </c>
      <c r="Q1652" t="s">
        <v>34</v>
      </c>
      <c r="S1652" t="s">
        <v>33</v>
      </c>
      <c r="T1652" t="s">
        <v>34</v>
      </c>
      <c r="V1652" t="s">
        <v>33</v>
      </c>
      <c r="W1652" t="s">
        <v>34</v>
      </c>
      <c r="Y1652" t="s">
        <v>33</v>
      </c>
      <c r="Z1652" t="s">
        <v>34</v>
      </c>
      <c r="AA1652" t="s">
        <v>35</v>
      </c>
      <c r="AB1652" t="s">
        <v>36</v>
      </c>
      <c r="AC1652">
        <v>35923594</v>
      </c>
      <c r="AD1652" t="s">
        <v>37</v>
      </c>
      <c r="AE1652" t="s">
        <v>3972</v>
      </c>
      <c r="AF1652">
        <v>85671469</v>
      </c>
      <c r="AG1652">
        <v>1298925</v>
      </c>
      <c r="AH1652" t="s">
        <v>38</v>
      </c>
      <c r="AI1652" t="s">
        <v>34</v>
      </c>
    </row>
    <row r="1653" spans="1:35" x14ac:dyDescent="0.3">
      <c r="A1653" s="1">
        <v>45310.268969907411</v>
      </c>
      <c r="B1653">
        <v>5</v>
      </c>
      <c r="C1653">
        <v>1</v>
      </c>
      <c r="D1653" t="s">
        <v>26</v>
      </c>
      <c r="E1653" t="s">
        <v>3973</v>
      </c>
      <c r="F1653" t="s">
        <v>3974</v>
      </c>
      <c r="G1653" t="s">
        <v>50</v>
      </c>
      <c r="H1653" t="s">
        <v>1448</v>
      </c>
      <c r="I1653">
        <v>0</v>
      </c>
      <c r="K1653" t="s">
        <v>31</v>
      </c>
      <c r="L1653" t="s">
        <v>32</v>
      </c>
      <c r="M1653" t="s">
        <v>3973</v>
      </c>
      <c r="N1653" t="s">
        <v>3974</v>
      </c>
      <c r="P1653" t="s">
        <v>33</v>
      </c>
      <c r="Q1653" t="s">
        <v>34</v>
      </c>
      <c r="S1653" t="s">
        <v>33</v>
      </c>
      <c r="T1653" t="s">
        <v>34</v>
      </c>
      <c r="V1653" t="s">
        <v>33</v>
      </c>
      <c r="W1653" t="s">
        <v>34</v>
      </c>
      <c r="Y1653" t="s">
        <v>33</v>
      </c>
      <c r="Z1653" t="s">
        <v>34</v>
      </c>
      <c r="AA1653" t="s">
        <v>35</v>
      </c>
      <c r="AB1653" t="s">
        <v>36</v>
      </c>
      <c r="AC1653">
        <v>35938649</v>
      </c>
      <c r="AD1653" t="s">
        <v>37</v>
      </c>
      <c r="AE1653" t="s">
        <v>3974</v>
      </c>
      <c r="AF1653">
        <v>85671469</v>
      </c>
      <c r="AG1653">
        <v>1298926</v>
      </c>
      <c r="AH1653" t="s">
        <v>38</v>
      </c>
      <c r="AI1653" t="s">
        <v>34</v>
      </c>
    </row>
    <row r="1654" spans="1:35" x14ac:dyDescent="0.3">
      <c r="A1654" s="1">
        <v>45310.269131944442</v>
      </c>
      <c r="B1654">
        <v>6</v>
      </c>
      <c r="C1654">
        <v>1</v>
      </c>
      <c r="D1654" t="s">
        <v>26</v>
      </c>
      <c r="E1654" t="s">
        <v>3975</v>
      </c>
      <c r="F1654" t="s">
        <v>3976</v>
      </c>
      <c r="G1654" t="s">
        <v>29</v>
      </c>
      <c r="H1654" t="s">
        <v>1340</v>
      </c>
      <c r="I1654">
        <v>0</v>
      </c>
      <c r="K1654" t="s">
        <v>31</v>
      </c>
      <c r="L1654" t="s">
        <v>32</v>
      </c>
      <c r="M1654" t="s">
        <v>3975</v>
      </c>
      <c r="N1654" t="s">
        <v>3976</v>
      </c>
      <c r="P1654" t="s">
        <v>33</v>
      </c>
      <c r="Q1654" t="s">
        <v>34</v>
      </c>
      <c r="S1654" t="s">
        <v>33</v>
      </c>
      <c r="T1654" t="s">
        <v>34</v>
      </c>
      <c r="V1654" t="s">
        <v>33</v>
      </c>
      <c r="W1654" t="s">
        <v>34</v>
      </c>
      <c r="Y1654" t="s">
        <v>33</v>
      </c>
      <c r="Z1654" t="s">
        <v>34</v>
      </c>
      <c r="AA1654" t="s">
        <v>35</v>
      </c>
      <c r="AB1654" t="s">
        <v>36</v>
      </c>
      <c r="AC1654">
        <v>35929848</v>
      </c>
      <c r="AD1654" t="s">
        <v>37</v>
      </c>
      <c r="AE1654" t="s">
        <v>3976</v>
      </c>
      <c r="AF1654">
        <v>85671469</v>
      </c>
      <c r="AG1654">
        <v>1298927</v>
      </c>
      <c r="AH1654" t="s">
        <v>373</v>
      </c>
      <c r="AI1654" t="s">
        <v>34</v>
      </c>
    </row>
    <row r="1655" spans="1:35" x14ac:dyDescent="0.3">
      <c r="A1655" s="1">
        <v>45310.271215277775</v>
      </c>
      <c r="B1655">
        <v>8</v>
      </c>
      <c r="C1655">
        <v>1</v>
      </c>
      <c r="D1655" t="s">
        <v>26</v>
      </c>
      <c r="E1655" t="s">
        <v>3977</v>
      </c>
      <c r="F1655" t="s">
        <v>3978</v>
      </c>
      <c r="G1655" t="s">
        <v>131</v>
      </c>
      <c r="H1655" t="s">
        <v>623</v>
      </c>
      <c r="I1655">
        <v>0</v>
      </c>
      <c r="K1655" t="s">
        <v>31</v>
      </c>
      <c r="L1655" t="s">
        <v>32</v>
      </c>
      <c r="M1655" t="s">
        <v>3977</v>
      </c>
      <c r="N1655" t="s">
        <v>3978</v>
      </c>
      <c r="P1655" t="s">
        <v>33</v>
      </c>
      <c r="Q1655" t="s">
        <v>34</v>
      </c>
      <c r="S1655" t="s">
        <v>33</v>
      </c>
      <c r="T1655" t="s">
        <v>34</v>
      </c>
      <c r="V1655" t="s">
        <v>33</v>
      </c>
      <c r="W1655" t="s">
        <v>34</v>
      </c>
      <c r="Y1655" t="s">
        <v>33</v>
      </c>
      <c r="Z1655" t="s">
        <v>34</v>
      </c>
      <c r="AA1655" t="s">
        <v>35</v>
      </c>
      <c r="AB1655" t="s">
        <v>36</v>
      </c>
      <c r="AC1655">
        <v>35952353</v>
      </c>
      <c r="AD1655" t="s">
        <v>37</v>
      </c>
      <c r="AE1655" t="s">
        <v>3978</v>
      </c>
      <c r="AF1655">
        <v>85671469</v>
      </c>
      <c r="AG1655">
        <v>1298928</v>
      </c>
      <c r="AH1655" t="s">
        <v>2587</v>
      </c>
      <c r="AI1655" t="s">
        <v>34</v>
      </c>
    </row>
    <row r="1656" spans="1:35" x14ac:dyDescent="0.3">
      <c r="A1656" s="1">
        <v>45310.272118055553</v>
      </c>
      <c r="B1656">
        <v>5</v>
      </c>
      <c r="C1656">
        <v>1</v>
      </c>
      <c r="D1656" t="s">
        <v>26</v>
      </c>
      <c r="E1656" t="s">
        <v>2967</v>
      </c>
      <c r="F1656" t="s">
        <v>2968</v>
      </c>
      <c r="G1656" t="s">
        <v>90</v>
      </c>
      <c r="H1656" t="s">
        <v>594</v>
      </c>
      <c r="I1656">
        <v>0</v>
      </c>
      <c r="K1656" t="s">
        <v>31</v>
      </c>
      <c r="L1656" t="s">
        <v>32</v>
      </c>
      <c r="M1656" t="s">
        <v>2967</v>
      </c>
      <c r="N1656" t="s">
        <v>2968</v>
      </c>
      <c r="P1656" t="s">
        <v>33</v>
      </c>
      <c r="Q1656" t="s">
        <v>34</v>
      </c>
      <c r="S1656" t="s">
        <v>33</v>
      </c>
      <c r="T1656" t="s">
        <v>34</v>
      </c>
      <c r="V1656" t="s">
        <v>33</v>
      </c>
      <c r="W1656" t="s">
        <v>34</v>
      </c>
      <c r="Y1656" t="s">
        <v>33</v>
      </c>
      <c r="Z1656" t="s">
        <v>34</v>
      </c>
      <c r="AA1656" t="s">
        <v>92</v>
      </c>
      <c r="AB1656" t="s">
        <v>36</v>
      </c>
      <c r="AC1656">
        <v>35981758</v>
      </c>
      <c r="AD1656" t="s">
        <v>93</v>
      </c>
      <c r="AE1656" t="s">
        <v>2968</v>
      </c>
      <c r="AF1656">
        <v>9978044714</v>
      </c>
      <c r="AG1656">
        <v>1298929</v>
      </c>
      <c r="AH1656" t="s">
        <v>525</v>
      </c>
      <c r="AI1656" t="s">
        <v>34</v>
      </c>
    </row>
    <row r="1657" spans="1:35" x14ac:dyDescent="0.3">
      <c r="A1657" s="1">
        <v>45310.273599537039</v>
      </c>
      <c r="B1657">
        <v>6</v>
      </c>
      <c r="C1657">
        <v>1</v>
      </c>
      <c r="D1657" t="s">
        <v>26</v>
      </c>
      <c r="E1657" t="s">
        <v>3979</v>
      </c>
      <c r="F1657" t="s">
        <v>3980</v>
      </c>
      <c r="G1657" t="s">
        <v>50</v>
      </c>
      <c r="H1657" t="s">
        <v>1415</v>
      </c>
      <c r="I1657">
        <v>0</v>
      </c>
      <c r="K1657" t="s">
        <v>31</v>
      </c>
      <c r="L1657" t="s">
        <v>32</v>
      </c>
      <c r="M1657" t="s">
        <v>3979</v>
      </c>
      <c r="N1657" t="s">
        <v>3980</v>
      </c>
      <c r="P1657" t="s">
        <v>33</v>
      </c>
      <c r="Q1657" t="s">
        <v>34</v>
      </c>
      <c r="S1657" t="s">
        <v>33</v>
      </c>
      <c r="T1657" t="s">
        <v>34</v>
      </c>
      <c r="V1657" t="s">
        <v>33</v>
      </c>
      <c r="W1657" t="s">
        <v>34</v>
      </c>
      <c r="Y1657" t="s">
        <v>33</v>
      </c>
      <c r="Z1657" t="s">
        <v>34</v>
      </c>
      <c r="AA1657" t="s">
        <v>35</v>
      </c>
      <c r="AB1657" t="s">
        <v>36</v>
      </c>
      <c r="AC1657">
        <v>35956354</v>
      </c>
      <c r="AD1657" t="s">
        <v>37</v>
      </c>
      <c r="AE1657" t="s">
        <v>3980</v>
      </c>
      <c r="AF1657">
        <v>85671469</v>
      </c>
      <c r="AG1657">
        <v>1298930</v>
      </c>
      <c r="AH1657" t="s">
        <v>38</v>
      </c>
      <c r="AI1657" t="s">
        <v>34</v>
      </c>
    </row>
    <row r="1658" spans="1:35" x14ac:dyDescent="0.3">
      <c r="A1658" s="1">
        <v>45310.273865740739</v>
      </c>
      <c r="B1658">
        <v>7</v>
      </c>
      <c r="C1658">
        <v>1</v>
      </c>
      <c r="D1658" t="s">
        <v>26</v>
      </c>
      <c r="E1658" t="s">
        <v>3981</v>
      </c>
      <c r="F1658" t="s">
        <v>3982</v>
      </c>
      <c r="G1658" t="s">
        <v>41</v>
      </c>
      <c r="H1658">
        <f>---0--5868</f>
        <v>5868</v>
      </c>
      <c r="I1658">
        <v>0</v>
      </c>
      <c r="J1658" t="s">
        <v>42</v>
      </c>
      <c r="K1658" t="s">
        <v>43</v>
      </c>
      <c r="L1658" t="s">
        <v>44</v>
      </c>
      <c r="M1658" t="s">
        <v>3981</v>
      </c>
      <c r="N1658" t="s">
        <v>3982</v>
      </c>
      <c r="P1658" t="s">
        <v>33</v>
      </c>
      <c r="Q1658" t="s">
        <v>34</v>
      </c>
      <c r="S1658" t="s">
        <v>33</v>
      </c>
      <c r="T1658" t="s">
        <v>34</v>
      </c>
      <c r="V1658" t="s">
        <v>33</v>
      </c>
      <c r="W1658" t="s">
        <v>34</v>
      </c>
      <c r="Y1658" t="s">
        <v>33</v>
      </c>
      <c r="Z1658" t="s">
        <v>34</v>
      </c>
      <c r="AA1658" t="s">
        <v>3983</v>
      </c>
      <c r="AB1658" t="s">
        <v>36</v>
      </c>
      <c r="AC1658">
        <v>75953962</v>
      </c>
      <c r="AD1658" t="s">
        <v>3334</v>
      </c>
      <c r="AE1658" t="s">
        <v>3982</v>
      </c>
      <c r="AF1658">
        <v>795990586</v>
      </c>
      <c r="AG1658">
        <v>1298931</v>
      </c>
      <c r="AH1658" t="s">
        <v>2089</v>
      </c>
      <c r="AI1658" t="s">
        <v>34</v>
      </c>
    </row>
    <row r="1659" spans="1:35" x14ac:dyDescent="0.3">
      <c r="A1659" s="1">
        <v>45310.275127314817</v>
      </c>
      <c r="B1659">
        <v>5</v>
      </c>
      <c r="C1659">
        <v>1</v>
      </c>
      <c r="D1659" t="s">
        <v>26</v>
      </c>
      <c r="E1659" t="s">
        <v>3984</v>
      </c>
      <c r="F1659" t="s">
        <v>3985</v>
      </c>
      <c r="G1659" t="s">
        <v>50</v>
      </c>
      <c r="H1659" t="s">
        <v>591</v>
      </c>
      <c r="I1659">
        <v>0</v>
      </c>
      <c r="K1659" t="s">
        <v>31</v>
      </c>
      <c r="L1659" t="s">
        <v>32</v>
      </c>
      <c r="M1659" t="s">
        <v>3984</v>
      </c>
      <c r="N1659" t="s">
        <v>3985</v>
      </c>
      <c r="P1659" t="s">
        <v>33</v>
      </c>
      <c r="Q1659" t="s">
        <v>34</v>
      </c>
      <c r="S1659" t="s">
        <v>33</v>
      </c>
      <c r="T1659" t="s">
        <v>34</v>
      </c>
      <c r="V1659" t="s">
        <v>33</v>
      </c>
      <c r="W1659" t="s">
        <v>34</v>
      </c>
      <c r="Y1659" t="s">
        <v>33</v>
      </c>
      <c r="Z1659" t="s">
        <v>34</v>
      </c>
      <c r="AA1659" t="s">
        <v>35</v>
      </c>
      <c r="AB1659" t="s">
        <v>36</v>
      </c>
      <c r="AC1659">
        <v>35948551</v>
      </c>
      <c r="AD1659" t="s">
        <v>37</v>
      </c>
      <c r="AE1659" t="s">
        <v>3985</v>
      </c>
      <c r="AF1659">
        <v>85671469</v>
      </c>
      <c r="AG1659">
        <v>1298932</v>
      </c>
      <c r="AH1659" t="s">
        <v>38</v>
      </c>
      <c r="AI1659" t="s">
        <v>34</v>
      </c>
    </row>
    <row r="1660" spans="1:35" x14ac:dyDescent="0.3">
      <c r="A1660" s="1">
        <v>45310.277268518519</v>
      </c>
      <c r="B1660">
        <v>6</v>
      </c>
      <c r="C1660">
        <v>1</v>
      </c>
      <c r="D1660" t="s">
        <v>26</v>
      </c>
      <c r="E1660" t="s">
        <v>3986</v>
      </c>
      <c r="F1660" t="s">
        <v>3987</v>
      </c>
      <c r="G1660" t="s">
        <v>41</v>
      </c>
      <c r="H1660">
        <f>---0--7335</f>
        <v>7335</v>
      </c>
      <c r="I1660">
        <v>0</v>
      </c>
      <c r="J1660" t="s">
        <v>42</v>
      </c>
      <c r="K1660" t="s">
        <v>43</v>
      </c>
      <c r="L1660" t="s">
        <v>44</v>
      </c>
      <c r="M1660" t="s">
        <v>3986</v>
      </c>
      <c r="N1660" t="s">
        <v>3987</v>
      </c>
      <c r="P1660" t="s">
        <v>33</v>
      </c>
      <c r="Q1660" t="s">
        <v>34</v>
      </c>
      <c r="S1660" t="s">
        <v>33</v>
      </c>
      <c r="T1660" t="s">
        <v>34</v>
      </c>
      <c r="V1660" t="s">
        <v>33</v>
      </c>
      <c r="W1660" t="s">
        <v>34</v>
      </c>
      <c r="Y1660" t="s">
        <v>33</v>
      </c>
      <c r="Z1660" t="s">
        <v>34</v>
      </c>
      <c r="AA1660" t="s">
        <v>686</v>
      </c>
      <c r="AB1660" t="s">
        <v>36</v>
      </c>
      <c r="AC1660">
        <v>30027352</v>
      </c>
      <c r="AD1660" t="s">
        <v>652</v>
      </c>
      <c r="AE1660" t="s">
        <v>3987</v>
      </c>
      <c r="AF1660">
        <v>76598102</v>
      </c>
      <c r="AG1660">
        <v>1298933</v>
      </c>
      <c r="AH1660" t="s">
        <v>38</v>
      </c>
      <c r="AI1660" t="s">
        <v>34</v>
      </c>
    </row>
    <row r="1661" spans="1:35" x14ac:dyDescent="0.3">
      <c r="A1661" s="1">
        <v>45310.277824074074</v>
      </c>
      <c r="B1661">
        <v>1</v>
      </c>
      <c r="C1661">
        <v>1</v>
      </c>
      <c r="D1661" t="s">
        <v>26</v>
      </c>
      <c r="E1661" t="s">
        <v>3988</v>
      </c>
      <c r="F1661" t="s">
        <v>3989</v>
      </c>
      <c r="G1661" t="s">
        <v>41</v>
      </c>
      <c r="H1661">
        <f>---0--6128</f>
        <v>6128</v>
      </c>
      <c r="I1661">
        <v>0</v>
      </c>
      <c r="J1661" t="s">
        <v>42</v>
      </c>
      <c r="K1661" t="s">
        <v>43</v>
      </c>
      <c r="L1661" t="s">
        <v>44</v>
      </c>
      <c r="M1661" t="s">
        <v>3988</v>
      </c>
      <c r="N1661" t="s">
        <v>3989</v>
      </c>
      <c r="P1661" t="s">
        <v>33</v>
      </c>
      <c r="Q1661" t="s">
        <v>34</v>
      </c>
      <c r="S1661" t="s">
        <v>33</v>
      </c>
      <c r="T1661" t="s">
        <v>34</v>
      </c>
      <c r="V1661" t="s">
        <v>33</v>
      </c>
      <c r="W1661" t="s">
        <v>34</v>
      </c>
      <c r="Y1661" t="s">
        <v>33</v>
      </c>
      <c r="Z1661" t="s">
        <v>34</v>
      </c>
      <c r="AA1661" t="s">
        <v>3990</v>
      </c>
      <c r="AB1661" t="s">
        <v>36</v>
      </c>
      <c r="AC1661">
        <v>69216221</v>
      </c>
      <c r="AD1661" t="s">
        <v>82</v>
      </c>
      <c r="AE1661" t="s">
        <v>3989</v>
      </c>
      <c r="AF1661">
        <v>156704864</v>
      </c>
      <c r="AG1661">
        <v>1298934</v>
      </c>
      <c r="AH1661" t="s">
        <v>38</v>
      </c>
      <c r="AI1661" t="s">
        <v>34</v>
      </c>
    </row>
    <row r="1662" spans="1:35" x14ac:dyDescent="0.3">
      <c r="A1662" s="1">
        <v>45310.278506944444</v>
      </c>
      <c r="B1662">
        <v>8</v>
      </c>
      <c r="C1662">
        <v>1</v>
      </c>
      <c r="D1662" t="s">
        <v>26</v>
      </c>
      <c r="E1662" t="s">
        <v>3991</v>
      </c>
      <c r="F1662" t="s">
        <v>3992</v>
      </c>
      <c r="G1662" t="s">
        <v>90</v>
      </c>
      <c r="H1662" t="s">
        <v>3993</v>
      </c>
      <c r="I1662">
        <v>0</v>
      </c>
      <c r="K1662" t="s">
        <v>31</v>
      </c>
      <c r="L1662" t="s">
        <v>32</v>
      </c>
      <c r="M1662" t="s">
        <v>3991</v>
      </c>
      <c r="N1662" t="s">
        <v>3992</v>
      </c>
      <c r="P1662" t="s">
        <v>33</v>
      </c>
      <c r="Q1662" t="s">
        <v>34</v>
      </c>
      <c r="S1662" t="s">
        <v>33</v>
      </c>
      <c r="T1662" t="s">
        <v>34</v>
      </c>
      <c r="V1662" t="s">
        <v>33</v>
      </c>
      <c r="W1662" t="s">
        <v>34</v>
      </c>
      <c r="Y1662" t="s">
        <v>33</v>
      </c>
      <c r="Z1662" t="s">
        <v>34</v>
      </c>
      <c r="AA1662" t="s">
        <v>92</v>
      </c>
      <c r="AB1662" t="s">
        <v>36</v>
      </c>
      <c r="AC1662">
        <v>26744805</v>
      </c>
      <c r="AD1662" t="s">
        <v>93</v>
      </c>
      <c r="AE1662" t="s">
        <v>3992</v>
      </c>
      <c r="AF1662">
        <v>9978044714</v>
      </c>
      <c r="AG1662">
        <v>1298935</v>
      </c>
      <c r="AH1662" t="s">
        <v>257</v>
      </c>
      <c r="AI1662" t="s">
        <v>34</v>
      </c>
    </row>
    <row r="1663" spans="1:35" x14ac:dyDescent="0.3">
      <c r="A1663" s="1">
        <v>45310.280844907407</v>
      </c>
      <c r="B1663">
        <v>5</v>
      </c>
      <c r="C1663">
        <v>1</v>
      </c>
      <c r="D1663" t="s">
        <v>26</v>
      </c>
      <c r="E1663" t="s">
        <v>3994</v>
      </c>
      <c r="F1663" t="s">
        <v>3995</v>
      </c>
      <c r="G1663" t="s">
        <v>73</v>
      </c>
      <c r="H1663" t="s">
        <v>610</v>
      </c>
      <c r="I1663">
        <v>0</v>
      </c>
      <c r="J1663" t="s">
        <v>611</v>
      </c>
      <c r="K1663" t="s">
        <v>31</v>
      </c>
      <c r="L1663" t="s">
        <v>44</v>
      </c>
      <c r="M1663" t="s">
        <v>3994</v>
      </c>
      <c r="N1663" t="s">
        <v>3995</v>
      </c>
      <c r="P1663" t="s">
        <v>33</v>
      </c>
      <c r="Q1663" t="s">
        <v>34</v>
      </c>
      <c r="S1663" t="s">
        <v>33</v>
      </c>
      <c r="T1663" t="s">
        <v>34</v>
      </c>
      <c r="V1663" t="s">
        <v>33</v>
      </c>
      <c r="W1663" t="s">
        <v>34</v>
      </c>
      <c r="Y1663" t="s">
        <v>33</v>
      </c>
      <c r="Z1663" t="s">
        <v>34</v>
      </c>
      <c r="AA1663" t="s">
        <v>137</v>
      </c>
      <c r="AB1663" t="s">
        <v>36</v>
      </c>
      <c r="AC1663">
        <v>35969207</v>
      </c>
      <c r="AD1663" t="s">
        <v>138</v>
      </c>
      <c r="AE1663" t="s">
        <v>3995</v>
      </c>
      <c r="AF1663">
        <v>85671469</v>
      </c>
      <c r="AG1663">
        <v>1298936</v>
      </c>
      <c r="AH1663" t="s">
        <v>1585</v>
      </c>
      <c r="AI1663" t="s">
        <v>34</v>
      </c>
    </row>
    <row r="1664" spans="1:35" x14ac:dyDescent="0.3">
      <c r="A1664" s="1">
        <v>45310.281493055554</v>
      </c>
      <c r="B1664">
        <v>8</v>
      </c>
      <c r="C1664">
        <v>1</v>
      </c>
      <c r="D1664" t="s">
        <v>26</v>
      </c>
      <c r="E1664" t="s">
        <v>3996</v>
      </c>
      <c r="F1664" t="s">
        <v>3997</v>
      </c>
      <c r="G1664" t="s">
        <v>41</v>
      </c>
      <c r="H1664">
        <f>---0--3000</f>
        <v>3000</v>
      </c>
      <c r="I1664">
        <v>0</v>
      </c>
      <c r="J1664" t="s">
        <v>42</v>
      </c>
      <c r="K1664" t="s">
        <v>43</v>
      </c>
      <c r="L1664" t="s">
        <v>44</v>
      </c>
      <c r="M1664" t="s">
        <v>3996</v>
      </c>
      <c r="N1664" t="s">
        <v>3997</v>
      </c>
      <c r="P1664" t="s">
        <v>33</v>
      </c>
      <c r="Q1664" t="s">
        <v>34</v>
      </c>
      <c r="S1664" t="s">
        <v>33</v>
      </c>
      <c r="T1664" t="s">
        <v>34</v>
      </c>
      <c r="V1664" t="s">
        <v>33</v>
      </c>
      <c r="W1664" t="s">
        <v>34</v>
      </c>
      <c r="Y1664" t="s">
        <v>33</v>
      </c>
      <c r="Z1664" t="s">
        <v>34</v>
      </c>
      <c r="AA1664" t="s">
        <v>76</v>
      </c>
      <c r="AB1664" t="s">
        <v>36</v>
      </c>
      <c r="AC1664">
        <v>382841</v>
      </c>
      <c r="AD1664" t="s">
        <v>77</v>
      </c>
      <c r="AE1664" t="s">
        <v>3997</v>
      </c>
      <c r="AF1664">
        <v>870021815</v>
      </c>
      <c r="AG1664">
        <v>1298937</v>
      </c>
      <c r="AH1664" t="s">
        <v>935</v>
      </c>
      <c r="AI1664" t="s">
        <v>34</v>
      </c>
    </row>
    <row r="1665" spans="1:35" x14ac:dyDescent="0.3">
      <c r="A1665" s="1">
        <v>45310.282766203702</v>
      </c>
      <c r="B1665">
        <v>5</v>
      </c>
      <c r="C1665">
        <v>1</v>
      </c>
      <c r="D1665" t="s">
        <v>26</v>
      </c>
      <c r="E1665" t="s">
        <v>3998</v>
      </c>
      <c r="F1665" t="s">
        <v>3999</v>
      </c>
      <c r="G1665" t="s">
        <v>50</v>
      </c>
      <c r="H1665" t="s">
        <v>598</v>
      </c>
      <c r="I1665">
        <v>0</v>
      </c>
      <c r="K1665" t="s">
        <v>31</v>
      </c>
      <c r="L1665" t="s">
        <v>32</v>
      </c>
      <c r="M1665" t="s">
        <v>3998</v>
      </c>
      <c r="N1665" t="s">
        <v>3999</v>
      </c>
      <c r="P1665" t="s">
        <v>33</v>
      </c>
      <c r="Q1665" t="s">
        <v>34</v>
      </c>
      <c r="S1665" t="s">
        <v>33</v>
      </c>
      <c r="T1665" t="s">
        <v>34</v>
      </c>
      <c r="V1665" t="s">
        <v>33</v>
      </c>
      <c r="W1665" t="s">
        <v>34</v>
      </c>
      <c r="Y1665" t="s">
        <v>33</v>
      </c>
      <c r="Z1665" t="s">
        <v>34</v>
      </c>
      <c r="AA1665" t="s">
        <v>35</v>
      </c>
      <c r="AB1665" t="s">
        <v>36</v>
      </c>
      <c r="AC1665">
        <v>35990542</v>
      </c>
      <c r="AD1665" t="s">
        <v>37</v>
      </c>
      <c r="AE1665" t="s">
        <v>3999</v>
      </c>
      <c r="AF1665">
        <v>85671469</v>
      </c>
      <c r="AG1665">
        <v>1298938</v>
      </c>
      <c r="AH1665" t="s">
        <v>38</v>
      </c>
      <c r="AI1665" t="s">
        <v>34</v>
      </c>
    </row>
    <row r="1666" spans="1:35" x14ac:dyDescent="0.3">
      <c r="A1666" s="1">
        <v>45310.28292824074</v>
      </c>
      <c r="B1666">
        <v>8</v>
      </c>
      <c r="C1666">
        <v>1</v>
      </c>
      <c r="D1666" t="s">
        <v>26</v>
      </c>
      <c r="E1666" t="s">
        <v>729</v>
      </c>
      <c r="F1666" t="s">
        <v>730</v>
      </c>
      <c r="G1666" t="s">
        <v>41</v>
      </c>
      <c r="H1666">
        <f>---0--8257</f>
        <v>8257</v>
      </c>
      <c r="I1666">
        <v>0</v>
      </c>
      <c r="J1666" t="s">
        <v>42</v>
      </c>
      <c r="K1666" t="s">
        <v>43</v>
      </c>
      <c r="L1666" t="s">
        <v>44</v>
      </c>
      <c r="M1666" t="s">
        <v>729</v>
      </c>
      <c r="N1666" t="s">
        <v>730</v>
      </c>
      <c r="P1666" t="s">
        <v>33</v>
      </c>
      <c r="Q1666" t="s">
        <v>34</v>
      </c>
      <c r="S1666" t="s">
        <v>33</v>
      </c>
      <c r="T1666" t="s">
        <v>34</v>
      </c>
      <c r="V1666" t="s">
        <v>33</v>
      </c>
      <c r="W1666" t="s">
        <v>34</v>
      </c>
      <c r="Y1666" t="s">
        <v>33</v>
      </c>
      <c r="Z1666" t="s">
        <v>34</v>
      </c>
      <c r="AA1666" t="s">
        <v>793</v>
      </c>
      <c r="AB1666" t="s">
        <v>36</v>
      </c>
      <c r="AC1666">
        <v>59260586</v>
      </c>
      <c r="AD1666" t="s">
        <v>602</v>
      </c>
      <c r="AE1666" t="s">
        <v>730</v>
      </c>
      <c r="AF1666">
        <v>9978044714</v>
      </c>
      <c r="AG1666">
        <v>1298939</v>
      </c>
      <c r="AH1666" t="s">
        <v>38</v>
      </c>
      <c r="AI1666" t="s">
        <v>34</v>
      </c>
    </row>
    <row r="1667" spans="1:35" x14ac:dyDescent="0.3">
      <c r="A1667" s="1">
        <v>45310.285856481481</v>
      </c>
      <c r="B1667">
        <v>5</v>
      </c>
      <c r="C1667">
        <v>1</v>
      </c>
      <c r="D1667" t="s">
        <v>26</v>
      </c>
      <c r="E1667" t="s">
        <v>431</v>
      </c>
      <c r="F1667" t="s">
        <v>432</v>
      </c>
      <c r="G1667" t="s">
        <v>50</v>
      </c>
      <c r="H1667" t="s">
        <v>638</v>
      </c>
      <c r="I1667">
        <v>0</v>
      </c>
      <c r="K1667" t="s">
        <v>31</v>
      </c>
      <c r="L1667" t="s">
        <v>32</v>
      </c>
      <c r="M1667" t="s">
        <v>431</v>
      </c>
      <c r="N1667" t="s">
        <v>432</v>
      </c>
      <c r="P1667" t="s">
        <v>33</v>
      </c>
      <c r="Q1667" t="s">
        <v>34</v>
      </c>
      <c r="S1667" t="s">
        <v>33</v>
      </c>
      <c r="T1667" t="s">
        <v>34</v>
      </c>
      <c r="V1667" t="s">
        <v>33</v>
      </c>
      <c r="W1667" t="s">
        <v>34</v>
      </c>
      <c r="Y1667" t="s">
        <v>33</v>
      </c>
      <c r="Z1667" t="s">
        <v>34</v>
      </c>
      <c r="AA1667" t="s">
        <v>35</v>
      </c>
      <c r="AB1667" t="s">
        <v>36</v>
      </c>
      <c r="AC1667">
        <v>35995675</v>
      </c>
      <c r="AD1667" t="s">
        <v>37</v>
      </c>
      <c r="AE1667" t="s">
        <v>432</v>
      </c>
      <c r="AF1667">
        <v>85671469</v>
      </c>
      <c r="AG1667">
        <v>1298940</v>
      </c>
      <c r="AH1667" t="s">
        <v>38</v>
      </c>
      <c r="AI1667" t="s">
        <v>34</v>
      </c>
    </row>
    <row r="1668" spans="1:35" x14ac:dyDescent="0.3">
      <c r="A1668" s="1">
        <v>45310.291620370372</v>
      </c>
      <c r="B1668">
        <v>5</v>
      </c>
      <c r="C1668">
        <v>1</v>
      </c>
      <c r="D1668" t="s">
        <v>26</v>
      </c>
      <c r="E1668" t="s">
        <v>4000</v>
      </c>
      <c r="F1668" t="s">
        <v>4001</v>
      </c>
      <c r="G1668" t="s">
        <v>41</v>
      </c>
      <c r="H1668">
        <f>---0--5152</f>
        <v>5152</v>
      </c>
      <c r="I1668">
        <v>0</v>
      </c>
      <c r="J1668" t="s">
        <v>42</v>
      </c>
      <c r="K1668" t="s">
        <v>43</v>
      </c>
      <c r="L1668" t="s">
        <v>44</v>
      </c>
      <c r="M1668" t="s">
        <v>4000</v>
      </c>
      <c r="N1668" t="s">
        <v>4001</v>
      </c>
      <c r="P1668" t="s">
        <v>33</v>
      </c>
      <c r="Q1668" t="s">
        <v>34</v>
      </c>
      <c r="S1668" t="s">
        <v>33</v>
      </c>
      <c r="T1668" t="s">
        <v>34</v>
      </c>
      <c r="V1668" t="s">
        <v>33</v>
      </c>
      <c r="W1668" t="s">
        <v>34</v>
      </c>
      <c r="Y1668" t="s">
        <v>33</v>
      </c>
      <c r="Z1668" t="s">
        <v>34</v>
      </c>
      <c r="AA1668" t="s">
        <v>606</v>
      </c>
      <c r="AB1668" t="s">
        <v>36</v>
      </c>
      <c r="AC1668">
        <v>36015898</v>
      </c>
      <c r="AD1668" t="s">
        <v>607</v>
      </c>
      <c r="AE1668" t="s">
        <v>4001</v>
      </c>
      <c r="AF1668">
        <v>85671469</v>
      </c>
      <c r="AG1668">
        <v>1298941</v>
      </c>
      <c r="AH1668" t="s">
        <v>38</v>
      </c>
      <c r="AI1668" t="s">
        <v>34</v>
      </c>
    </row>
    <row r="1669" spans="1:35" x14ac:dyDescent="0.3">
      <c r="A1669" s="1">
        <v>45310.293263888889</v>
      </c>
      <c r="B1669">
        <v>6</v>
      </c>
      <c r="C1669">
        <v>1</v>
      </c>
      <c r="D1669" t="s">
        <v>26</v>
      </c>
      <c r="E1669" t="s">
        <v>4002</v>
      </c>
      <c r="F1669" t="s">
        <v>4003</v>
      </c>
      <c r="G1669" t="s">
        <v>90</v>
      </c>
      <c r="H1669" t="s">
        <v>647</v>
      </c>
      <c r="I1669">
        <v>0</v>
      </c>
      <c r="K1669" t="s">
        <v>31</v>
      </c>
      <c r="L1669" t="s">
        <v>32</v>
      </c>
      <c r="M1669" t="s">
        <v>4002</v>
      </c>
      <c r="N1669" t="s">
        <v>4003</v>
      </c>
      <c r="P1669" t="s">
        <v>33</v>
      </c>
      <c r="Q1669" t="s">
        <v>34</v>
      </c>
      <c r="S1669" t="s">
        <v>33</v>
      </c>
      <c r="T1669" t="s">
        <v>34</v>
      </c>
      <c r="V1669" t="s">
        <v>33</v>
      </c>
      <c r="W1669" t="s">
        <v>34</v>
      </c>
      <c r="Y1669" t="s">
        <v>33</v>
      </c>
      <c r="Z1669" t="s">
        <v>34</v>
      </c>
      <c r="AA1669" t="s">
        <v>92</v>
      </c>
      <c r="AB1669" t="s">
        <v>36</v>
      </c>
      <c r="AC1669">
        <v>33967567</v>
      </c>
      <c r="AD1669" t="s">
        <v>93</v>
      </c>
      <c r="AE1669" t="s">
        <v>4003</v>
      </c>
      <c r="AF1669">
        <v>9978044714</v>
      </c>
      <c r="AG1669">
        <v>1298942</v>
      </c>
      <c r="AH1669" t="s">
        <v>582</v>
      </c>
      <c r="AI1669" t="s">
        <v>34</v>
      </c>
    </row>
    <row r="1670" spans="1:35" x14ac:dyDescent="0.3">
      <c r="A1670" s="1">
        <v>45310.301736111112</v>
      </c>
      <c r="B1670">
        <v>8</v>
      </c>
      <c r="C1670">
        <v>1</v>
      </c>
      <c r="D1670" t="s">
        <v>26</v>
      </c>
      <c r="E1670" t="s">
        <v>4004</v>
      </c>
      <c r="F1670" t="s">
        <v>4005</v>
      </c>
      <c r="G1670" t="s">
        <v>41</v>
      </c>
      <c r="H1670">
        <f>---0--7767</f>
        <v>7767</v>
      </c>
      <c r="I1670">
        <v>0</v>
      </c>
      <c r="J1670" t="s">
        <v>42</v>
      </c>
      <c r="K1670" t="s">
        <v>43</v>
      </c>
      <c r="L1670" t="s">
        <v>44</v>
      </c>
      <c r="M1670" t="s">
        <v>4004</v>
      </c>
      <c r="N1670" t="s">
        <v>4005</v>
      </c>
      <c r="P1670" t="s">
        <v>33</v>
      </c>
      <c r="Q1670" t="s">
        <v>34</v>
      </c>
      <c r="S1670" t="s">
        <v>33</v>
      </c>
      <c r="T1670" t="s">
        <v>34</v>
      </c>
      <c r="V1670" t="s">
        <v>33</v>
      </c>
      <c r="W1670" t="s">
        <v>34</v>
      </c>
      <c r="Y1670" t="s">
        <v>33</v>
      </c>
      <c r="Z1670" t="s">
        <v>34</v>
      </c>
      <c r="AA1670" t="s">
        <v>686</v>
      </c>
      <c r="AB1670" t="s">
        <v>36</v>
      </c>
      <c r="AC1670">
        <v>30007723</v>
      </c>
      <c r="AD1670" t="s">
        <v>652</v>
      </c>
      <c r="AE1670" t="s">
        <v>4005</v>
      </c>
      <c r="AF1670">
        <v>76598102</v>
      </c>
      <c r="AG1670">
        <v>1298943</v>
      </c>
      <c r="AH1670" t="s">
        <v>38</v>
      </c>
      <c r="AI1670" t="s">
        <v>34</v>
      </c>
    </row>
    <row r="1671" spans="1:35" x14ac:dyDescent="0.3">
      <c r="A1671" s="1">
        <v>45310.302546296298</v>
      </c>
      <c r="B1671">
        <v>5</v>
      </c>
      <c r="C1671">
        <v>1</v>
      </c>
      <c r="D1671" t="s">
        <v>26</v>
      </c>
      <c r="E1671" t="s">
        <v>4006</v>
      </c>
      <c r="F1671" t="s">
        <v>4007</v>
      </c>
      <c r="G1671" t="s">
        <v>131</v>
      </c>
      <c r="H1671" t="s">
        <v>457</v>
      </c>
      <c r="I1671">
        <v>0</v>
      </c>
      <c r="K1671" t="s">
        <v>31</v>
      </c>
      <c r="L1671" t="s">
        <v>32</v>
      </c>
      <c r="M1671" t="s">
        <v>4006</v>
      </c>
      <c r="N1671" t="s">
        <v>4007</v>
      </c>
      <c r="P1671" t="s">
        <v>33</v>
      </c>
      <c r="Q1671" t="s">
        <v>34</v>
      </c>
      <c r="S1671" t="s">
        <v>33</v>
      </c>
      <c r="T1671" t="s">
        <v>34</v>
      </c>
      <c r="V1671" t="s">
        <v>33</v>
      </c>
      <c r="W1671" t="s">
        <v>34</v>
      </c>
      <c r="Y1671" t="s">
        <v>33</v>
      </c>
      <c r="Z1671" t="s">
        <v>34</v>
      </c>
      <c r="AA1671" t="s">
        <v>35</v>
      </c>
      <c r="AB1671" t="s">
        <v>36</v>
      </c>
      <c r="AC1671">
        <v>36059326</v>
      </c>
      <c r="AD1671" t="s">
        <v>37</v>
      </c>
      <c r="AE1671" t="s">
        <v>4007</v>
      </c>
      <c r="AF1671">
        <v>85671469</v>
      </c>
      <c r="AG1671">
        <v>1298944</v>
      </c>
      <c r="AH1671" t="s">
        <v>38</v>
      </c>
      <c r="AI1671" t="s">
        <v>34</v>
      </c>
    </row>
    <row r="1672" spans="1:35" x14ac:dyDescent="0.3">
      <c r="A1672" s="1">
        <v>45310.302719907406</v>
      </c>
      <c r="B1672">
        <v>7</v>
      </c>
      <c r="C1672">
        <v>1</v>
      </c>
      <c r="D1672" t="s">
        <v>26</v>
      </c>
      <c r="E1672" t="s">
        <v>4008</v>
      </c>
      <c r="F1672" t="s">
        <v>4009</v>
      </c>
      <c r="G1672" t="s">
        <v>29</v>
      </c>
      <c r="H1672" t="s">
        <v>1423</v>
      </c>
      <c r="I1672">
        <v>0</v>
      </c>
      <c r="K1672" t="s">
        <v>31</v>
      </c>
      <c r="L1672" t="s">
        <v>32</v>
      </c>
      <c r="M1672" t="s">
        <v>4008</v>
      </c>
      <c r="N1672" t="s">
        <v>4009</v>
      </c>
      <c r="P1672" t="s">
        <v>33</v>
      </c>
      <c r="Q1672" t="s">
        <v>34</v>
      </c>
      <c r="S1672" t="s">
        <v>33</v>
      </c>
      <c r="T1672" t="s">
        <v>34</v>
      </c>
      <c r="V1672" t="s">
        <v>33</v>
      </c>
      <c r="W1672" t="s">
        <v>34</v>
      </c>
      <c r="Y1672" t="s">
        <v>33</v>
      </c>
      <c r="Z1672" t="s">
        <v>34</v>
      </c>
      <c r="AA1672" t="s">
        <v>35</v>
      </c>
      <c r="AB1672" t="s">
        <v>36</v>
      </c>
      <c r="AC1672">
        <v>36059675</v>
      </c>
      <c r="AD1672" t="s">
        <v>37</v>
      </c>
      <c r="AE1672" t="s">
        <v>4009</v>
      </c>
      <c r="AF1672">
        <v>85671469</v>
      </c>
      <c r="AG1672">
        <v>1298945</v>
      </c>
      <c r="AH1672" t="s">
        <v>400</v>
      </c>
      <c r="AI1672" t="s">
        <v>34</v>
      </c>
    </row>
    <row r="1673" spans="1:35" x14ac:dyDescent="0.3">
      <c r="A1673" s="1">
        <v>45310.303333333337</v>
      </c>
      <c r="B1673">
        <v>6</v>
      </c>
      <c r="C1673">
        <v>1</v>
      </c>
      <c r="D1673" t="s">
        <v>26</v>
      </c>
      <c r="E1673" t="s">
        <v>4010</v>
      </c>
      <c r="F1673" t="s">
        <v>4011</v>
      </c>
      <c r="G1673" t="s">
        <v>131</v>
      </c>
      <c r="H1673" t="s">
        <v>1437</v>
      </c>
      <c r="I1673">
        <v>0</v>
      </c>
      <c r="K1673" t="s">
        <v>31</v>
      </c>
      <c r="L1673" t="s">
        <v>32</v>
      </c>
      <c r="M1673" t="s">
        <v>4010</v>
      </c>
      <c r="N1673" t="s">
        <v>4011</v>
      </c>
      <c r="P1673" t="s">
        <v>33</v>
      </c>
      <c r="Q1673" t="s">
        <v>34</v>
      </c>
      <c r="S1673" t="s">
        <v>33</v>
      </c>
      <c r="T1673" t="s">
        <v>34</v>
      </c>
      <c r="V1673" t="s">
        <v>33</v>
      </c>
      <c r="W1673" t="s">
        <v>34</v>
      </c>
      <c r="Y1673" t="s">
        <v>33</v>
      </c>
      <c r="Z1673" t="s">
        <v>34</v>
      </c>
      <c r="AA1673" t="s">
        <v>35</v>
      </c>
      <c r="AB1673" t="s">
        <v>36</v>
      </c>
      <c r="AC1673">
        <v>36071114</v>
      </c>
      <c r="AD1673" t="s">
        <v>37</v>
      </c>
      <c r="AE1673" t="s">
        <v>4011</v>
      </c>
      <c r="AF1673">
        <v>85671469</v>
      </c>
      <c r="AG1673">
        <v>1298946</v>
      </c>
      <c r="AH1673" t="s">
        <v>373</v>
      </c>
      <c r="AI1673" t="s">
        <v>34</v>
      </c>
    </row>
    <row r="1674" spans="1:35" x14ac:dyDescent="0.3">
      <c r="A1674" s="1">
        <v>45310.308680555558</v>
      </c>
      <c r="B1674">
        <v>8</v>
      </c>
      <c r="C1674">
        <v>1</v>
      </c>
      <c r="D1674" t="s">
        <v>26</v>
      </c>
      <c r="E1674" t="s">
        <v>4012</v>
      </c>
      <c r="F1674" t="s">
        <v>4013</v>
      </c>
      <c r="G1674" t="s">
        <v>50</v>
      </c>
      <c r="H1674" t="s">
        <v>4014</v>
      </c>
      <c r="I1674">
        <v>0</v>
      </c>
      <c r="K1674" t="s">
        <v>31</v>
      </c>
      <c r="L1674" t="s">
        <v>32</v>
      </c>
      <c r="M1674" t="s">
        <v>4012</v>
      </c>
      <c r="N1674" t="s">
        <v>4013</v>
      </c>
      <c r="P1674" t="s">
        <v>33</v>
      </c>
      <c r="Q1674" t="s">
        <v>34</v>
      </c>
      <c r="S1674" t="s">
        <v>33</v>
      </c>
      <c r="T1674" t="s">
        <v>34</v>
      </c>
      <c r="V1674" t="s">
        <v>33</v>
      </c>
      <c r="W1674" t="s">
        <v>34</v>
      </c>
      <c r="Y1674" t="s">
        <v>33</v>
      </c>
      <c r="Z1674" t="s">
        <v>34</v>
      </c>
      <c r="AA1674" t="s">
        <v>35</v>
      </c>
      <c r="AB1674" t="s">
        <v>36</v>
      </c>
      <c r="AC1674">
        <v>36095452</v>
      </c>
      <c r="AD1674" t="s">
        <v>37</v>
      </c>
      <c r="AE1674" t="s">
        <v>4013</v>
      </c>
      <c r="AF1674">
        <v>85671469</v>
      </c>
      <c r="AG1674">
        <v>1298947</v>
      </c>
      <c r="AH1674" t="s">
        <v>3543</v>
      </c>
      <c r="AI1674" t="s">
        <v>34</v>
      </c>
    </row>
    <row r="1675" spans="1:35" x14ac:dyDescent="0.3">
      <c r="A1675" s="1">
        <v>45310.309444444443</v>
      </c>
      <c r="B1675">
        <v>5</v>
      </c>
      <c r="C1675">
        <v>1</v>
      </c>
      <c r="D1675" t="s">
        <v>26</v>
      </c>
      <c r="E1675" t="s">
        <v>374</v>
      </c>
      <c r="F1675" t="s">
        <v>375</v>
      </c>
      <c r="G1675" t="s">
        <v>50</v>
      </c>
      <c r="H1675" t="s">
        <v>1460</v>
      </c>
      <c r="I1675">
        <v>0</v>
      </c>
      <c r="K1675" t="s">
        <v>31</v>
      </c>
      <c r="L1675" t="s">
        <v>32</v>
      </c>
      <c r="M1675" t="s">
        <v>374</v>
      </c>
      <c r="N1675" t="s">
        <v>375</v>
      </c>
      <c r="P1675" t="s">
        <v>33</v>
      </c>
      <c r="Q1675" t="s">
        <v>34</v>
      </c>
      <c r="S1675" t="s">
        <v>33</v>
      </c>
      <c r="T1675" t="s">
        <v>34</v>
      </c>
      <c r="V1675" t="s">
        <v>33</v>
      </c>
      <c r="W1675" t="s">
        <v>34</v>
      </c>
      <c r="Y1675" t="s">
        <v>33</v>
      </c>
      <c r="Z1675" t="s">
        <v>34</v>
      </c>
      <c r="AA1675" t="s">
        <v>35</v>
      </c>
      <c r="AB1675" t="s">
        <v>36</v>
      </c>
      <c r="AC1675">
        <v>36105704</v>
      </c>
      <c r="AD1675" t="s">
        <v>37</v>
      </c>
      <c r="AE1675" t="s">
        <v>375</v>
      </c>
      <c r="AF1675">
        <v>85671469</v>
      </c>
      <c r="AG1675">
        <v>1298948</v>
      </c>
      <c r="AH1675" t="s">
        <v>38</v>
      </c>
      <c r="AI1675" t="s">
        <v>34</v>
      </c>
    </row>
    <row r="1676" spans="1:35" x14ac:dyDescent="0.3">
      <c r="A1676" s="1">
        <v>45310.31113425926</v>
      </c>
      <c r="B1676">
        <v>5</v>
      </c>
      <c r="C1676">
        <v>1</v>
      </c>
      <c r="D1676" t="s">
        <v>26</v>
      </c>
      <c r="E1676" t="s">
        <v>4015</v>
      </c>
      <c r="F1676" t="s">
        <v>4016</v>
      </c>
      <c r="G1676" t="s">
        <v>41</v>
      </c>
      <c r="H1676">
        <f>---0--8914</f>
        <v>8914</v>
      </c>
      <c r="I1676">
        <v>0</v>
      </c>
      <c r="J1676" t="s">
        <v>42</v>
      </c>
      <c r="K1676" t="s">
        <v>43</v>
      </c>
      <c r="L1676" t="s">
        <v>44</v>
      </c>
      <c r="M1676" t="s">
        <v>4015</v>
      </c>
      <c r="N1676" t="s">
        <v>4016</v>
      </c>
      <c r="P1676" t="s">
        <v>33</v>
      </c>
      <c r="Q1676" t="s">
        <v>34</v>
      </c>
      <c r="S1676" t="s">
        <v>33</v>
      </c>
      <c r="T1676" t="s">
        <v>34</v>
      </c>
      <c r="V1676" t="s">
        <v>33</v>
      </c>
      <c r="W1676" t="s">
        <v>34</v>
      </c>
      <c r="Y1676" t="s">
        <v>33</v>
      </c>
      <c r="Z1676" t="s">
        <v>34</v>
      </c>
      <c r="AA1676" t="s">
        <v>1481</v>
      </c>
      <c r="AB1676" t="s">
        <v>36</v>
      </c>
      <c r="AC1676">
        <v>30044233</v>
      </c>
      <c r="AD1676" t="s">
        <v>758</v>
      </c>
      <c r="AE1676" t="s">
        <v>4016</v>
      </c>
      <c r="AF1676">
        <v>76598102</v>
      </c>
      <c r="AG1676">
        <v>1298949</v>
      </c>
      <c r="AH1676" t="s">
        <v>38</v>
      </c>
      <c r="AI1676" t="s">
        <v>34</v>
      </c>
    </row>
    <row r="1677" spans="1:35" x14ac:dyDescent="0.3">
      <c r="A1677" s="1">
        <v>45310.311655092592</v>
      </c>
      <c r="B1677">
        <v>8</v>
      </c>
      <c r="C1677">
        <v>1</v>
      </c>
      <c r="D1677" t="s">
        <v>26</v>
      </c>
      <c r="E1677" t="s">
        <v>1502</v>
      </c>
      <c r="F1677" t="s">
        <v>1503</v>
      </c>
      <c r="G1677" t="s">
        <v>41</v>
      </c>
      <c r="H1677">
        <f>---0--7014</f>
        <v>7014</v>
      </c>
      <c r="I1677">
        <v>0</v>
      </c>
      <c r="J1677" t="s">
        <v>42</v>
      </c>
      <c r="K1677" t="s">
        <v>43</v>
      </c>
      <c r="L1677" t="s">
        <v>44</v>
      </c>
      <c r="M1677" t="s">
        <v>1502</v>
      </c>
      <c r="N1677" t="s">
        <v>1503</v>
      </c>
      <c r="P1677" t="s">
        <v>33</v>
      </c>
      <c r="Q1677" t="s">
        <v>34</v>
      </c>
      <c r="S1677" t="s">
        <v>33</v>
      </c>
      <c r="T1677" t="s">
        <v>34</v>
      </c>
      <c r="V1677" t="s">
        <v>33</v>
      </c>
      <c r="W1677" t="s">
        <v>34</v>
      </c>
      <c r="Y1677" t="s">
        <v>33</v>
      </c>
      <c r="Z1677" t="s">
        <v>34</v>
      </c>
      <c r="AA1677" t="s">
        <v>1955</v>
      </c>
      <c r="AB1677" t="s">
        <v>36</v>
      </c>
      <c r="AC1677">
        <v>76044488</v>
      </c>
      <c r="AD1677" t="s">
        <v>108</v>
      </c>
      <c r="AE1677" t="s">
        <v>1503</v>
      </c>
      <c r="AF1677">
        <v>795990586</v>
      </c>
      <c r="AG1677">
        <v>1298950</v>
      </c>
      <c r="AH1677" t="s">
        <v>38</v>
      </c>
      <c r="AI1677" t="s">
        <v>34</v>
      </c>
    </row>
    <row r="1678" spans="1:35" x14ac:dyDescent="0.3">
      <c r="A1678" s="1">
        <v>45310.313726851855</v>
      </c>
      <c r="B1678">
        <v>5</v>
      </c>
      <c r="C1678">
        <v>1</v>
      </c>
      <c r="D1678" t="s">
        <v>26</v>
      </c>
      <c r="E1678" t="s">
        <v>764</v>
      </c>
      <c r="F1678" t="s">
        <v>765</v>
      </c>
      <c r="G1678" t="s">
        <v>41</v>
      </c>
      <c r="H1678">
        <f>---0--9966</f>
        <v>9966</v>
      </c>
      <c r="I1678">
        <v>0</v>
      </c>
      <c r="J1678" t="s">
        <v>42</v>
      </c>
      <c r="K1678" t="s">
        <v>43</v>
      </c>
      <c r="L1678" t="s">
        <v>44</v>
      </c>
      <c r="M1678" t="s">
        <v>764</v>
      </c>
      <c r="N1678" t="s">
        <v>765</v>
      </c>
      <c r="P1678" t="s">
        <v>33</v>
      </c>
      <c r="Q1678" t="s">
        <v>34</v>
      </c>
      <c r="S1678" t="s">
        <v>33</v>
      </c>
      <c r="T1678" t="s">
        <v>34</v>
      </c>
      <c r="V1678" t="s">
        <v>33</v>
      </c>
      <c r="W1678" t="s">
        <v>34</v>
      </c>
      <c r="Y1678" t="s">
        <v>33</v>
      </c>
      <c r="Z1678" t="s">
        <v>34</v>
      </c>
      <c r="AA1678" t="s">
        <v>651</v>
      </c>
      <c r="AB1678" t="s">
        <v>36</v>
      </c>
      <c r="AC1678">
        <v>30048817</v>
      </c>
      <c r="AD1678" t="s">
        <v>652</v>
      </c>
      <c r="AE1678" t="s">
        <v>765</v>
      </c>
      <c r="AF1678">
        <v>76598102</v>
      </c>
      <c r="AG1678">
        <v>1298951</v>
      </c>
      <c r="AH1678" t="s">
        <v>603</v>
      </c>
      <c r="AI1678" t="s">
        <v>34</v>
      </c>
    </row>
    <row r="1679" spans="1:35" x14ac:dyDescent="0.3">
      <c r="A1679" s="1">
        <v>45310.317685185182</v>
      </c>
      <c r="B1679">
        <v>8</v>
      </c>
      <c r="C1679">
        <v>1</v>
      </c>
      <c r="D1679" t="s">
        <v>26</v>
      </c>
      <c r="E1679" t="s">
        <v>4017</v>
      </c>
      <c r="F1679" t="s">
        <v>4018</v>
      </c>
      <c r="G1679" t="s">
        <v>41</v>
      </c>
      <c r="H1679">
        <f>---0--2194</f>
        <v>2194</v>
      </c>
      <c r="I1679">
        <v>0</v>
      </c>
      <c r="J1679" t="s">
        <v>42</v>
      </c>
      <c r="K1679" t="s">
        <v>43</v>
      </c>
      <c r="L1679" t="s">
        <v>44</v>
      </c>
      <c r="M1679" t="s">
        <v>4017</v>
      </c>
      <c r="N1679" t="s">
        <v>4018</v>
      </c>
      <c r="P1679" t="s">
        <v>33</v>
      </c>
      <c r="Q1679" t="s">
        <v>34</v>
      </c>
      <c r="S1679" t="s">
        <v>33</v>
      </c>
      <c r="T1679" t="s">
        <v>34</v>
      </c>
      <c r="V1679" t="s">
        <v>33</v>
      </c>
      <c r="W1679" t="s">
        <v>34</v>
      </c>
      <c r="Y1679" t="s">
        <v>33</v>
      </c>
      <c r="Z1679" t="s">
        <v>34</v>
      </c>
      <c r="AA1679" t="s">
        <v>4019</v>
      </c>
      <c r="AB1679" t="s">
        <v>36</v>
      </c>
      <c r="AC1679">
        <v>76056349</v>
      </c>
      <c r="AD1679" t="s">
        <v>2180</v>
      </c>
      <c r="AE1679" t="s">
        <v>4018</v>
      </c>
      <c r="AF1679">
        <v>795990586</v>
      </c>
      <c r="AG1679">
        <v>1298952</v>
      </c>
      <c r="AH1679" t="s">
        <v>63</v>
      </c>
      <c r="AI1679" t="s">
        <v>34</v>
      </c>
    </row>
    <row r="1680" spans="1:35" x14ac:dyDescent="0.3">
      <c r="A1680" s="1">
        <v>45310.319548611114</v>
      </c>
      <c r="B1680">
        <v>8</v>
      </c>
      <c r="C1680">
        <v>1</v>
      </c>
      <c r="D1680" t="s">
        <v>26</v>
      </c>
      <c r="E1680" t="s">
        <v>4020</v>
      </c>
      <c r="F1680" t="s">
        <v>4021</v>
      </c>
      <c r="G1680" t="s">
        <v>131</v>
      </c>
      <c r="H1680" t="s">
        <v>1960</v>
      </c>
      <c r="I1680">
        <v>0</v>
      </c>
      <c r="K1680" t="s">
        <v>31</v>
      </c>
      <c r="L1680" t="s">
        <v>32</v>
      </c>
      <c r="M1680" t="s">
        <v>4020</v>
      </c>
      <c r="N1680" t="s">
        <v>4021</v>
      </c>
      <c r="P1680" t="s">
        <v>33</v>
      </c>
      <c r="Q1680" t="s">
        <v>34</v>
      </c>
      <c r="S1680" t="s">
        <v>33</v>
      </c>
      <c r="T1680" t="s">
        <v>34</v>
      </c>
      <c r="V1680" t="s">
        <v>33</v>
      </c>
      <c r="W1680" t="s">
        <v>34</v>
      </c>
      <c r="Y1680" t="s">
        <v>33</v>
      </c>
      <c r="Z1680" t="s">
        <v>34</v>
      </c>
      <c r="AA1680" t="s">
        <v>35</v>
      </c>
      <c r="AB1680" t="s">
        <v>36</v>
      </c>
      <c r="AC1680">
        <v>36163359</v>
      </c>
      <c r="AD1680" t="s">
        <v>37</v>
      </c>
      <c r="AE1680" t="s">
        <v>4021</v>
      </c>
      <c r="AF1680">
        <v>85671469</v>
      </c>
      <c r="AG1680">
        <v>1298953</v>
      </c>
      <c r="AH1680" t="s">
        <v>38</v>
      </c>
      <c r="AI1680" t="s">
        <v>34</v>
      </c>
    </row>
    <row r="1681" spans="1:35" x14ac:dyDescent="0.3">
      <c r="A1681" s="1">
        <v>45310.323333333334</v>
      </c>
      <c r="B1681">
        <v>8</v>
      </c>
      <c r="C1681">
        <v>1</v>
      </c>
      <c r="D1681" t="s">
        <v>26</v>
      </c>
      <c r="E1681" t="s">
        <v>4022</v>
      </c>
      <c r="F1681" t="s">
        <v>4023</v>
      </c>
      <c r="G1681" t="s">
        <v>41</v>
      </c>
      <c r="H1681">
        <f>---0--6878</f>
        <v>6878</v>
      </c>
      <c r="I1681">
        <v>0</v>
      </c>
      <c r="J1681" t="s">
        <v>42</v>
      </c>
      <c r="K1681" t="s">
        <v>43</v>
      </c>
      <c r="L1681" t="s">
        <v>44</v>
      </c>
      <c r="M1681" t="s">
        <v>4022</v>
      </c>
      <c r="N1681" t="s">
        <v>4023</v>
      </c>
      <c r="P1681" t="s">
        <v>33</v>
      </c>
      <c r="Q1681" t="s">
        <v>34</v>
      </c>
      <c r="S1681" t="s">
        <v>33</v>
      </c>
      <c r="T1681" t="s">
        <v>34</v>
      </c>
      <c r="V1681" t="s">
        <v>33</v>
      </c>
      <c r="W1681" t="s">
        <v>34</v>
      </c>
      <c r="Y1681" t="s">
        <v>33</v>
      </c>
      <c r="Z1681" t="s">
        <v>34</v>
      </c>
      <c r="AA1681" t="s">
        <v>1140</v>
      </c>
      <c r="AB1681" t="s">
        <v>36</v>
      </c>
      <c r="AC1681">
        <v>30009414</v>
      </c>
      <c r="AD1681" t="s">
        <v>663</v>
      </c>
      <c r="AE1681" t="s">
        <v>4023</v>
      </c>
      <c r="AF1681">
        <v>76598102</v>
      </c>
      <c r="AG1681">
        <v>1298954</v>
      </c>
      <c r="AH1681" t="s">
        <v>38</v>
      </c>
      <c r="AI1681" t="s">
        <v>34</v>
      </c>
    </row>
    <row r="1682" spans="1:35" x14ac:dyDescent="0.3">
      <c r="A1682" s="1">
        <v>45310.324745370373</v>
      </c>
      <c r="B1682">
        <v>6</v>
      </c>
      <c r="C1682">
        <v>1</v>
      </c>
      <c r="D1682" t="s">
        <v>26</v>
      </c>
      <c r="E1682" t="s">
        <v>4024</v>
      </c>
      <c r="F1682" t="s">
        <v>4025</v>
      </c>
      <c r="G1682" t="s">
        <v>41</v>
      </c>
      <c r="H1682">
        <f>---0--6317</f>
        <v>6317</v>
      </c>
      <c r="I1682">
        <v>0</v>
      </c>
      <c r="J1682" t="s">
        <v>42</v>
      </c>
      <c r="K1682" t="s">
        <v>43</v>
      </c>
      <c r="L1682" t="s">
        <v>44</v>
      </c>
      <c r="M1682" t="s">
        <v>4024</v>
      </c>
      <c r="N1682" t="s">
        <v>4025</v>
      </c>
      <c r="P1682" t="s">
        <v>33</v>
      </c>
      <c r="Q1682" t="s">
        <v>34</v>
      </c>
      <c r="S1682" t="s">
        <v>33</v>
      </c>
      <c r="T1682" t="s">
        <v>34</v>
      </c>
      <c r="V1682" t="s">
        <v>33</v>
      </c>
      <c r="W1682" t="s">
        <v>34</v>
      </c>
      <c r="Y1682" t="s">
        <v>33</v>
      </c>
      <c r="Z1682" t="s">
        <v>34</v>
      </c>
      <c r="AA1682" t="s">
        <v>666</v>
      </c>
      <c r="AB1682" t="s">
        <v>36</v>
      </c>
      <c r="AC1682">
        <v>36189228</v>
      </c>
      <c r="AD1682" t="s">
        <v>138</v>
      </c>
      <c r="AE1682" t="s">
        <v>4025</v>
      </c>
      <c r="AF1682">
        <v>85671469</v>
      </c>
      <c r="AG1682">
        <v>1298955</v>
      </c>
      <c r="AH1682" t="s">
        <v>525</v>
      </c>
      <c r="AI1682" t="s">
        <v>34</v>
      </c>
    </row>
    <row r="1683" spans="1:35" x14ac:dyDescent="0.3">
      <c r="A1683" s="1">
        <v>45310.32885416667</v>
      </c>
      <c r="B1683">
        <v>5</v>
      </c>
      <c r="C1683">
        <v>1</v>
      </c>
      <c r="D1683" t="s">
        <v>26</v>
      </c>
      <c r="E1683" t="s">
        <v>100</v>
      </c>
      <c r="F1683" t="s">
        <v>101</v>
      </c>
      <c r="G1683" t="s">
        <v>41</v>
      </c>
      <c r="H1683">
        <f>---0--3548</f>
        <v>3548</v>
      </c>
      <c r="I1683">
        <v>0</v>
      </c>
      <c r="J1683" t="s">
        <v>42</v>
      </c>
      <c r="K1683" t="s">
        <v>43</v>
      </c>
      <c r="L1683" t="s">
        <v>44</v>
      </c>
      <c r="M1683" t="s">
        <v>100</v>
      </c>
      <c r="N1683" t="s">
        <v>101</v>
      </c>
      <c r="P1683" t="s">
        <v>33</v>
      </c>
      <c r="Q1683" t="s">
        <v>34</v>
      </c>
      <c r="S1683" t="s">
        <v>33</v>
      </c>
      <c r="T1683" t="s">
        <v>34</v>
      </c>
      <c r="V1683" t="s">
        <v>33</v>
      </c>
      <c r="W1683" t="s">
        <v>34</v>
      </c>
      <c r="Y1683" t="s">
        <v>33</v>
      </c>
      <c r="Z1683" t="s">
        <v>34</v>
      </c>
      <c r="AA1683" t="s">
        <v>2099</v>
      </c>
      <c r="AB1683" t="s">
        <v>36</v>
      </c>
      <c r="AC1683">
        <v>193739</v>
      </c>
      <c r="AD1683" t="s">
        <v>2100</v>
      </c>
      <c r="AE1683" t="s">
        <v>101</v>
      </c>
      <c r="AF1683">
        <v>870021815</v>
      </c>
      <c r="AG1683">
        <v>1298956</v>
      </c>
      <c r="AH1683" t="s">
        <v>38</v>
      </c>
      <c r="AI1683" t="s">
        <v>34</v>
      </c>
    </row>
    <row r="1684" spans="1:35" x14ac:dyDescent="0.3">
      <c r="A1684" s="1">
        <v>45310.328877314816</v>
      </c>
      <c r="B1684">
        <v>8</v>
      </c>
      <c r="C1684">
        <v>1</v>
      </c>
      <c r="D1684" t="s">
        <v>26</v>
      </c>
      <c r="E1684" t="s">
        <v>4026</v>
      </c>
      <c r="F1684" t="s">
        <v>4027</v>
      </c>
      <c r="G1684" t="s">
        <v>29</v>
      </c>
      <c r="H1684" t="s">
        <v>496</v>
      </c>
      <c r="I1684">
        <v>0</v>
      </c>
      <c r="K1684" t="s">
        <v>31</v>
      </c>
      <c r="L1684" t="s">
        <v>32</v>
      </c>
      <c r="M1684" t="s">
        <v>4026</v>
      </c>
      <c r="N1684" t="s">
        <v>4027</v>
      </c>
      <c r="P1684" t="s">
        <v>33</v>
      </c>
      <c r="Q1684" t="s">
        <v>34</v>
      </c>
      <c r="S1684" t="s">
        <v>33</v>
      </c>
      <c r="T1684" t="s">
        <v>34</v>
      </c>
      <c r="V1684" t="s">
        <v>33</v>
      </c>
      <c r="W1684" t="s">
        <v>34</v>
      </c>
      <c r="Y1684" t="s">
        <v>33</v>
      </c>
      <c r="Z1684" t="s">
        <v>34</v>
      </c>
      <c r="AA1684" t="s">
        <v>35</v>
      </c>
      <c r="AB1684" t="s">
        <v>36</v>
      </c>
      <c r="AC1684">
        <v>36232259</v>
      </c>
      <c r="AD1684" t="s">
        <v>37</v>
      </c>
      <c r="AE1684" t="s">
        <v>4027</v>
      </c>
      <c r="AF1684">
        <v>85671469</v>
      </c>
      <c r="AG1684">
        <v>1298957</v>
      </c>
      <c r="AH1684" t="s">
        <v>486</v>
      </c>
      <c r="AI1684" t="s">
        <v>34</v>
      </c>
    </row>
    <row r="1685" spans="1:35" x14ac:dyDescent="0.3">
      <c r="A1685" s="1">
        <v>45310.332754629628</v>
      </c>
      <c r="B1685">
        <v>8</v>
      </c>
      <c r="C1685">
        <v>1</v>
      </c>
      <c r="D1685" t="s">
        <v>26</v>
      </c>
      <c r="E1685" t="s">
        <v>4028</v>
      </c>
      <c r="F1685" t="s">
        <v>4029</v>
      </c>
      <c r="G1685" t="s">
        <v>131</v>
      </c>
      <c r="H1685" t="s">
        <v>157</v>
      </c>
      <c r="I1685">
        <v>0</v>
      </c>
      <c r="K1685" t="s">
        <v>31</v>
      </c>
      <c r="L1685" t="s">
        <v>32</v>
      </c>
      <c r="M1685" t="s">
        <v>4028</v>
      </c>
      <c r="N1685" t="s">
        <v>4029</v>
      </c>
      <c r="P1685" t="s">
        <v>33</v>
      </c>
      <c r="Q1685" t="s">
        <v>34</v>
      </c>
      <c r="S1685" t="s">
        <v>33</v>
      </c>
      <c r="T1685" t="s">
        <v>34</v>
      </c>
      <c r="V1685" t="s">
        <v>33</v>
      </c>
      <c r="W1685" t="s">
        <v>34</v>
      </c>
      <c r="Y1685" t="s">
        <v>33</v>
      </c>
      <c r="Z1685" t="s">
        <v>34</v>
      </c>
      <c r="AA1685" t="s">
        <v>35</v>
      </c>
      <c r="AB1685" t="s">
        <v>36</v>
      </c>
      <c r="AC1685">
        <v>36247033</v>
      </c>
      <c r="AD1685" t="s">
        <v>37</v>
      </c>
      <c r="AE1685" t="s">
        <v>4029</v>
      </c>
      <c r="AF1685">
        <v>85671469</v>
      </c>
      <c r="AG1685">
        <v>1298958</v>
      </c>
      <c r="AH1685" t="s">
        <v>38</v>
      </c>
      <c r="AI1685" t="s">
        <v>34</v>
      </c>
    </row>
    <row r="1686" spans="1:35" x14ac:dyDescent="0.3">
      <c r="A1686" s="1">
        <v>45310.333113425928</v>
      </c>
      <c r="B1686">
        <v>5</v>
      </c>
      <c r="C1686">
        <v>1</v>
      </c>
      <c r="D1686" t="s">
        <v>26</v>
      </c>
      <c r="E1686" t="s">
        <v>4030</v>
      </c>
      <c r="F1686" t="s">
        <v>4031</v>
      </c>
      <c r="G1686" t="s">
        <v>50</v>
      </c>
      <c r="H1686" t="s">
        <v>111</v>
      </c>
      <c r="I1686">
        <v>0</v>
      </c>
      <c r="K1686" t="s">
        <v>31</v>
      </c>
      <c r="L1686" t="s">
        <v>32</v>
      </c>
      <c r="M1686" t="s">
        <v>4030</v>
      </c>
      <c r="N1686" t="s">
        <v>4031</v>
      </c>
      <c r="P1686" t="s">
        <v>33</v>
      </c>
      <c r="Q1686" t="s">
        <v>34</v>
      </c>
      <c r="S1686" t="s">
        <v>33</v>
      </c>
      <c r="T1686" t="s">
        <v>34</v>
      </c>
      <c r="V1686" t="s">
        <v>33</v>
      </c>
      <c r="W1686" t="s">
        <v>34</v>
      </c>
      <c r="Y1686" t="s">
        <v>33</v>
      </c>
      <c r="Z1686" t="s">
        <v>34</v>
      </c>
      <c r="AA1686" t="s">
        <v>35</v>
      </c>
      <c r="AB1686" t="s">
        <v>36</v>
      </c>
      <c r="AC1686">
        <v>36256759</v>
      </c>
      <c r="AD1686" t="s">
        <v>37</v>
      </c>
      <c r="AE1686" t="s">
        <v>4031</v>
      </c>
      <c r="AF1686">
        <v>85671469</v>
      </c>
      <c r="AG1686">
        <v>1298959</v>
      </c>
      <c r="AH1686" t="s">
        <v>217</v>
      </c>
      <c r="AI1686" t="s">
        <v>34</v>
      </c>
    </row>
    <row r="1687" spans="1:35" x14ac:dyDescent="0.3">
      <c r="A1687" s="1">
        <v>45310.335115740738</v>
      </c>
      <c r="B1687">
        <v>5</v>
      </c>
      <c r="C1687">
        <v>1</v>
      </c>
      <c r="D1687" t="s">
        <v>26</v>
      </c>
      <c r="E1687" t="s">
        <v>668</v>
      </c>
      <c r="F1687" t="s">
        <v>669</v>
      </c>
      <c r="G1687" t="s">
        <v>41</v>
      </c>
      <c r="H1687">
        <f>---0--1534</f>
        <v>1534</v>
      </c>
      <c r="I1687">
        <v>0</v>
      </c>
      <c r="J1687" t="s">
        <v>42</v>
      </c>
      <c r="K1687" t="s">
        <v>43</v>
      </c>
      <c r="L1687" t="s">
        <v>44</v>
      </c>
      <c r="M1687" t="s">
        <v>668</v>
      </c>
      <c r="N1687" t="s">
        <v>669</v>
      </c>
      <c r="P1687" t="s">
        <v>33</v>
      </c>
      <c r="Q1687" t="s">
        <v>34</v>
      </c>
      <c r="S1687" t="s">
        <v>33</v>
      </c>
      <c r="T1687" t="s">
        <v>34</v>
      </c>
      <c r="V1687" t="s">
        <v>33</v>
      </c>
      <c r="W1687" t="s">
        <v>34</v>
      </c>
      <c r="Y1687" t="s">
        <v>33</v>
      </c>
      <c r="Z1687" t="s">
        <v>34</v>
      </c>
      <c r="AA1687" t="s">
        <v>4032</v>
      </c>
      <c r="AB1687" t="s">
        <v>36</v>
      </c>
      <c r="AC1687">
        <v>76125979</v>
      </c>
      <c r="AD1687" t="s">
        <v>836</v>
      </c>
      <c r="AE1687" t="s">
        <v>669</v>
      </c>
      <c r="AF1687">
        <v>795990586</v>
      </c>
      <c r="AG1687">
        <v>1298960</v>
      </c>
      <c r="AH1687" t="s">
        <v>38</v>
      </c>
      <c r="AI1687" t="s">
        <v>34</v>
      </c>
    </row>
    <row r="1688" spans="1:35" x14ac:dyDescent="0.3">
      <c r="A1688" s="1">
        <v>45310.345937500002</v>
      </c>
      <c r="B1688">
        <v>5</v>
      </c>
      <c r="C1688">
        <v>1</v>
      </c>
      <c r="D1688" t="s">
        <v>26</v>
      </c>
      <c r="E1688" t="s">
        <v>4033</v>
      </c>
      <c r="F1688" t="s">
        <v>4034</v>
      </c>
      <c r="G1688" t="s">
        <v>90</v>
      </c>
      <c r="H1688" t="s">
        <v>719</v>
      </c>
      <c r="I1688">
        <v>0</v>
      </c>
      <c r="K1688" t="s">
        <v>31</v>
      </c>
      <c r="L1688" t="s">
        <v>32</v>
      </c>
      <c r="M1688" t="s">
        <v>4033</v>
      </c>
      <c r="N1688" t="s">
        <v>4034</v>
      </c>
      <c r="P1688" t="s">
        <v>33</v>
      </c>
      <c r="Q1688" t="s">
        <v>34</v>
      </c>
      <c r="S1688" t="s">
        <v>33</v>
      </c>
      <c r="T1688" t="s">
        <v>34</v>
      </c>
      <c r="V1688" t="s">
        <v>33</v>
      </c>
      <c r="W1688" t="s">
        <v>34</v>
      </c>
      <c r="Y1688" t="s">
        <v>33</v>
      </c>
      <c r="Z1688" t="s">
        <v>34</v>
      </c>
      <c r="AA1688" t="s">
        <v>92</v>
      </c>
      <c r="AB1688" t="s">
        <v>36</v>
      </c>
      <c r="AC1688">
        <v>59291486</v>
      </c>
      <c r="AD1688" t="s">
        <v>93</v>
      </c>
      <c r="AE1688" t="s">
        <v>4034</v>
      </c>
      <c r="AF1688">
        <v>9978044714</v>
      </c>
      <c r="AG1688">
        <v>1298961</v>
      </c>
      <c r="AH1688" t="s">
        <v>213</v>
      </c>
      <c r="AI1688" t="s">
        <v>34</v>
      </c>
    </row>
    <row r="1689" spans="1:35" x14ac:dyDescent="0.3">
      <c r="A1689" s="1">
        <v>45310.351030092592</v>
      </c>
      <c r="B1689">
        <v>3</v>
      </c>
      <c r="C1689">
        <v>1</v>
      </c>
      <c r="D1689" t="s">
        <v>26</v>
      </c>
      <c r="E1689" t="s">
        <v>4035</v>
      </c>
      <c r="F1689" t="s">
        <v>4036</v>
      </c>
      <c r="G1689" t="s">
        <v>41</v>
      </c>
      <c r="H1689">
        <f>---0--5064</f>
        <v>5064</v>
      </c>
      <c r="I1689">
        <v>0</v>
      </c>
      <c r="J1689" t="s">
        <v>42</v>
      </c>
      <c r="K1689" t="s">
        <v>43</v>
      </c>
      <c r="L1689" t="s">
        <v>44</v>
      </c>
      <c r="M1689" t="s">
        <v>4035</v>
      </c>
      <c r="N1689" t="s">
        <v>4036</v>
      </c>
      <c r="P1689" t="s">
        <v>33</v>
      </c>
      <c r="Q1689" t="s">
        <v>34</v>
      </c>
      <c r="S1689" t="s">
        <v>33</v>
      </c>
      <c r="T1689" t="s">
        <v>34</v>
      </c>
      <c r="V1689" t="s">
        <v>33</v>
      </c>
      <c r="W1689" t="s">
        <v>34</v>
      </c>
      <c r="Y1689" t="s">
        <v>33</v>
      </c>
      <c r="Z1689" t="s">
        <v>34</v>
      </c>
      <c r="AA1689" t="s">
        <v>956</v>
      </c>
      <c r="AB1689" t="s">
        <v>36</v>
      </c>
      <c r="AC1689">
        <v>30049265</v>
      </c>
      <c r="AD1689" t="s">
        <v>652</v>
      </c>
      <c r="AE1689" t="s">
        <v>4036</v>
      </c>
      <c r="AF1689">
        <v>76598102</v>
      </c>
      <c r="AG1689">
        <v>1298962</v>
      </c>
      <c r="AH1689" t="s">
        <v>112</v>
      </c>
      <c r="AI1689" t="s">
        <v>34</v>
      </c>
    </row>
    <row r="1690" spans="1:35" x14ac:dyDescent="0.3">
      <c r="A1690" s="1">
        <v>45310.353090277778</v>
      </c>
      <c r="B1690">
        <v>5</v>
      </c>
      <c r="C1690">
        <v>1</v>
      </c>
      <c r="D1690" t="s">
        <v>26</v>
      </c>
      <c r="E1690" t="s">
        <v>4037</v>
      </c>
      <c r="F1690" t="s">
        <v>4038</v>
      </c>
      <c r="G1690" t="s">
        <v>142</v>
      </c>
      <c r="H1690" t="s">
        <v>644</v>
      </c>
      <c r="I1690">
        <v>0</v>
      </c>
      <c r="K1690" t="s">
        <v>31</v>
      </c>
      <c r="L1690" t="s">
        <v>32</v>
      </c>
      <c r="M1690" t="s">
        <v>4037</v>
      </c>
      <c r="N1690" t="s">
        <v>4038</v>
      </c>
      <c r="P1690" t="s">
        <v>33</v>
      </c>
      <c r="Q1690" t="s">
        <v>34</v>
      </c>
      <c r="S1690" t="s">
        <v>33</v>
      </c>
      <c r="T1690" t="s">
        <v>34</v>
      </c>
      <c r="V1690" t="s">
        <v>33</v>
      </c>
      <c r="W1690" t="s">
        <v>34</v>
      </c>
      <c r="Y1690" t="s">
        <v>33</v>
      </c>
      <c r="Z1690" t="s">
        <v>34</v>
      </c>
      <c r="AA1690" t="s">
        <v>35</v>
      </c>
      <c r="AB1690" t="s">
        <v>36</v>
      </c>
      <c r="AC1690">
        <v>36433202</v>
      </c>
      <c r="AD1690" t="s">
        <v>37</v>
      </c>
      <c r="AE1690" t="s">
        <v>4038</v>
      </c>
      <c r="AF1690">
        <v>85671469</v>
      </c>
      <c r="AG1690">
        <v>1298963</v>
      </c>
      <c r="AH1690" t="s">
        <v>38</v>
      </c>
      <c r="AI1690" t="s">
        <v>34</v>
      </c>
    </row>
    <row r="1691" spans="1:35" x14ac:dyDescent="0.3">
      <c r="A1691" s="1">
        <v>45310.358078703706</v>
      </c>
      <c r="B1691">
        <v>6</v>
      </c>
      <c r="C1691">
        <v>1</v>
      </c>
      <c r="D1691" t="s">
        <v>26</v>
      </c>
      <c r="E1691" t="s">
        <v>4039</v>
      </c>
      <c r="F1691" t="s">
        <v>4040</v>
      </c>
      <c r="G1691" t="s">
        <v>41</v>
      </c>
      <c r="H1691">
        <f>---0--4489</f>
        <v>4489</v>
      </c>
      <c r="I1691">
        <v>0</v>
      </c>
      <c r="J1691" t="s">
        <v>42</v>
      </c>
      <c r="K1691" t="s">
        <v>43</v>
      </c>
      <c r="L1691" t="s">
        <v>44</v>
      </c>
      <c r="M1691" t="s">
        <v>4039</v>
      </c>
      <c r="N1691" t="s">
        <v>4040</v>
      </c>
      <c r="P1691" t="s">
        <v>33</v>
      </c>
      <c r="Q1691" t="s">
        <v>34</v>
      </c>
      <c r="S1691" t="s">
        <v>33</v>
      </c>
      <c r="T1691" t="s">
        <v>34</v>
      </c>
      <c r="V1691" t="s">
        <v>33</v>
      </c>
      <c r="W1691" t="s">
        <v>34</v>
      </c>
      <c r="Y1691" t="s">
        <v>33</v>
      </c>
      <c r="Z1691" t="s">
        <v>34</v>
      </c>
      <c r="AA1691" t="s">
        <v>3055</v>
      </c>
      <c r="AB1691" t="s">
        <v>36</v>
      </c>
      <c r="AC1691">
        <v>36490150</v>
      </c>
      <c r="AD1691" t="s">
        <v>62</v>
      </c>
      <c r="AE1691" t="s">
        <v>4040</v>
      </c>
      <c r="AF1691">
        <v>85671469</v>
      </c>
      <c r="AG1691">
        <v>1298964</v>
      </c>
      <c r="AH1691" t="s">
        <v>595</v>
      </c>
      <c r="AI1691" t="s">
        <v>34</v>
      </c>
    </row>
    <row r="1692" spans="1:35" x14ac:dyDescent="0.3">
      <c r="A1692" s="1">
        <v>45310.358171296299</v>
      </c>
      <c r="B1692">
        <v>8</v>
      </c>
      <c r="C1692">
        <v>1</v>
      </c>
      <c r="D1692" t="s">
        <v>26</v>
      </c>
      <c r="E1692" t="s">
        <v>4041</v>
      </c>
      <c r="F1692" t="s">
        <v>4042</v>
      </c>
      <c r="G1692" t="s">
        <v>131</v>
      </c>
      <c r="H1692" t="s">
        <v>674</v>
      </c>
      <c r="I1692">
        <v>0</v>
      </c>
      <c r="K1692" t="s">
        <v>31</v>
      </c>
      <c r="L1692" t="s">
        <v>32</v>
      </c>
      <c r="M1692" t="s">
        <v>4041</v>
      </c>
      <c r="N1692" t="s">
        <v>4042</v>
      </c>
      <c r="P1692" t="s">
        <v>33</v>
      </c>
      <c r="Q1692" t="s">
        <v>34</v>
      </c>
      <c r="S1692" t="s">
        <v>33</v>
      </c>
      <c r="T1692" t="s">
        <v>34</v>
      </c>
      <c r="V1692" t="s">
        <v>33</v>
      </c>
      <c r="W1692" t="s">
        <v>34</v>
      </c>
      <c r="Y1692" t="s">
        <v>33</v>
      </c>
      <c r="Z1692" t="s">
        <v>34</v>
      </c>
      <c r="AA1692" t="s">
        <v>35</v>
      </c>
      <c r="AB1692" t="s">
        <v>36</v>
      </c>
      <c r="AC1692">
        <v>36500225</v>
      </c>
      <c r="AD1692" t="s">
        <v>37</v>
      </c>
      <c r="AE1692" t="s">
        <v>4042</v>
      </c>
      <c r="AF1692">
        <v>85671469</v>
      </c>
      <c r="AG1692">
        <v>1298965</v>
      </c>
      <c r="AH1692" t="s">
        <v>38</v>
      </c>
      <c r="AI1692" t="s">
        <v>34</v>
      </c>
    </row>
    <row r="1693" spans="1:35" x14ac:dyDescent="0.3">
      <c r="A1693" s="1">
        <v>45310.360914351855</v>
      </c>
      <c r="B1693">
        <v>8</v>
      </c>
      <c r="C1693">
        <v>1</v>
      </c>
      <c r="D1693" t="s">
        <v>26</v>
      </c>
      <c r="E1693" t="s">
        <v>4043</v>
      </c>
      <c r="F1693" t="s">
        <v>4044</v>
      </c>
      <c r="G1693" t="s">
        <v>131</v>
      </c>
      <c r="H1693" t="s">
        <v>1890</v>
      </c>
      <c r="I1693">
        <v>0</v>
      </c>
      <c r="K1693" t="s">
        <v>31</v>
      </c>
      <c r="L1693" t="s">
        <v>32</v>
      </c>
      <c r="M1693" t="s">
        <v>4043</v>
      </c>
      <c r="N1693" t="s">
        <v>4044</v>
      </c>
      <c r="P1693" t="s">
        <v>33</v>
      </c>
      <c r="Q1693" t="s">
        <v>34</v>
      </c>
      <c r="S1693" t="s">
        <v>33</v>
      </c>
      <c r="T1693" t="s">
        <v>34</v>
      </c>
      <c r="V1693" t="s">
        <v>33</v>
      </c>
      <c r="W1693" t="s">
        <v>34</v>
      </c>
      <c r="Y1693" t="s">
        <v>33</v>
      </c>
      <c r="Z1693" t="s">
        <v>34</v>
      </c>
      <c r="AA1693" t="s">
        <v>35</v>
      </c>
      <c r="AB1693" t="s">
        <v>36</v>
      </c>
      <c r="AC1693">
        <v>36515753</v>
      </c>
      <c r="AD1693" t="s">
        <v>37</v>
      </c>
      <c r="AE1693" t="s">
        <v>4044</v>
      </c>
      <c r="AF1693">
        <v>85671469</v>
      </c>
      <c r="AG1693">
        <v>1298966</v>
      </c>
      <c r="AH1693" t="s">
        <v>38</v>
      </c>
      <c r="AI1693" t="s">
        <v>34</v>
      </c>
    </row>
    <row r="1694" spans="1:35" x14ac:dyDescent="0.3">
      <c r="A1694" s="1">
        <v>45310.361655092594</v>
      </c>
      <c r="B1694">
        <v>3</v>
      </c>
      <c r="C1694">
        <v>1</v>
      </c>
      <c r="D1694" t="s">
        <v>26</v>
      </c>
      <c r="E1694" t="s">
        <v>4045</v>
      </c>
      <c r="F1694" t="s">
        <v>4046</v>
      </c>
      <c r="G1694" t="s">
        <v>41</v>
      </c>
      <c r="H1694">
        <f>---0--2325</f>
        <v>2325</v>
      </c>
      <c r="I1694">
        <v>0</v>
      </c>
      <c r="J1694" t="s">
        <v>42</v>
      </c>
      <c r="K1694" t="s">
        <v>43</v>
      </c>
      <c r="L1694" t="s">
        <v>44</v>
      </c>
      <c r="M1694" t="s">
        <v>4045</v>
      </c>
      <c r="N1694" t="s">
        <v>4046</v>
      </c>
      <c r="P1694" t="s">
        <v>33</v>
      </c>
      <c r="Q1694" t="s">
        <v>34</v>
      </c>
      <c r="S1694" t="s">
        <v>33</v>
      </c>
      <c r="T1694" t="s">
        <v>34</v>
      </c>
      <c r="V1694" t="s">
        <v>33</v>
      </c>
      <c r="W1694" t="s">
        <v>34</v>
      </c>
      <c r="Y1694" t="s">
        <v>33</v>
      </c>
      <c r="Z1694" t="s">
        <v>34</v>
      </c>
      <c r="AA1694" t="s">
        <v>4047</v>
      </c>
      <c r="AB1694" t="s">
        <v>36</v>
      </c>
      <c r="AC1694">
        <v>39443000</v>
      </c>
      <c r="AD1694" t="s">
        <v>1021</v>
      </c>
      <c r="AE1694" t="s">
        <v>4046</v>
      </c>
      <c r="AF1694">
        <v>978632586</v>
      </c>
      <c r="AG1694">
        <v>1298967</v>
      </c>
      <c r="AH1694" t="s">
        <v>38</v>
      </c>
      <c r="AI1694" t="s">
        <v>34</v>
      </c>
    </row>
    <row r="1695" spans="1:35" x14ac:dyDescent="0.3">
      <c r="A1695" s="1">
        <v>45310.365300925929</v>
      </c>
      <c r="B1695">
        <v>8</v>
      </c>
      <c r="C1695">
        <v>1</v>
      </c>
      <c r="D1695" t="s">
        <v>26</v>
      </c>
      <c r="E1695" t="s">
        <v>668</v>
      </c>
      <c r="F1695" t="s">
        <v>669</v>
      </c>
      <c r="G1695" t="s">
        <v>41</v>
      </c>
      <c r="H1695">
        <f>---0--8658</f>
        <v>8658</v>
      </c>
      <c r="I1695">
        <v>0</v>
      </c>
      <c r="J1695" t="s">
        <v>42</v>
      </c>
      <c r="K1695" t="s">
        <v>43</v>
      </c>
      <c r="L1695" t="s">
        <v>202</v>
      </c>
      <c r="M1695" t="s">
        <v>668</v>
      </c>
      <c r="N1695" t="s">
        <v>669</v>
      </c>
      <c r="P1695" t="s">
        <v>33</v>
      </c>
      <c r="Q1695" t="s">
        <v>34</v>
      </c>
      <c r="S1695" t="s">
        <v>33</v>
      </c>
      <c r="T1695" t="s">
        <v>34</v>
      </c>
      <c r="V1695" t="s">
        <v>33</v>
      </c>
      <c r="W1695" t="s">
        <v>34</v>
      </c>
      <c r="Y1695" t="s">
        <v>33</v>
      </c>
      <c r="Z1695" t="s">
        <v>34</v>
      </c>
      <c r="AB1695" t="s">
        <v>36</v>
      </c>
      <c r="AE1695" t="s">
        <v>34</v>
      </c>
      <c r="AG1695">
        <v>1298968</v>
      </c>
      <c r="AH1695" t="s">
        <v>1688</v>
      </c>
      <c r="AI1695" t="s">
        <v>34</v>
      </c>
    </row>
    <row r="1696" spans="1:35" x14ac:dyDescent="0.3">
      <c r="A1696" s="1">
        <v>45310.37127314815</v>
      </c>
      <c r="B1696">
        <v>8</v>
      </c>
      <c r="C1696">
        <v>1</v>
      </c>
      <c r="D1696" t="s">
        <v>26</v>
      </c>
      <c r="E1696" t="s">
        <v>729</v>
      </c>
      <c r="F1696" t="s">
        <v>730</v>
      </c>
      <c r="G1696" t="s">
        <v>41</v>
      </c>
      <c r="H1696">
        <f>---0--9127</f>
        <v>9127</v>
      </c>
      <c r="I1696">
        <v>0</v>
      </c>
      <c r="J1696" t="s">
        <v>42</v>
      </c>
      <c r="K1696" t="s">
        <v>43</v>
      </c>
      <c r="L1696" t="s">
        <v>44</v>
      </c>
      <c r="M1696" t="s">
        <v>729</v>
      </c>
      <c r="N1696" t="s">
        <v>730</v>
      </c>
      <c r="P1696" t="s">
        <v>33</v>
      </c>
      <c r="Q1696" t="s">
        <v>34</v>
      </c>
      <c r="S1696" t="s">
        <v>33</v>
      </c>
      <c r="T1696" t="s">
        <v>34</v>
      </c>
      <c r="V1696" t="s">
        <v>33</v>
      </c>
      <c r="W1696" t="s">
        <v>34</v>
      </c>
      <c r="Y1696" t="s">
        <v>33</v>
      </c>
      <c r="Z1696" t="s">
        <v>34</v>
      </c>
      <c r="AA1696" t="s">
        <v>1971</v>
      </c>
      <c r="AB1696" t="s">
        <v>36</v>
      </c>
      <c r="AC1696">
        <v>722683</v>
      </c>
      <c r="AD1696" t="s">
        <v>932</v>
      </c>
      <c r="AE1696" t="s">
        <v>730</v>
      </c>
      <c r="AF1696">
        <v>870021815</v>
      </c>
      <c r="AG1696">
        <v>1298969</v>
      </c>
      <c r="AH1696" t="s">
        <v>38</v>
      </c>
      <c r="AI1696" t="s">
        <v>34</v>
      </c>
    </row>
    <row r="1697" spans="1:35" x14ac:dyDescent="0.3">
      <c r="A1697" s="1">
        <v>45310.372743055559</v>
      </c>
      <c r="B1697">
        <v>6</v>
      </c>
      <c r="C1697">
        <v>1</v>
      </c>
      <c r="D1697" t="s">
        <v>26</v>
      </c>
      <c r="E1697" t="s">
        <v>4048</v>
      </c>
      <c r="F1697" t="s">
        <v>4049</v>
      </c>
      <c r="G1697" t="s">
        <v>41</v>
      </c>
      <c r="H1697">
        <f>---0--6647</f>
        <v>6647</v>
      </c>
      <c r="I1697">
        <v>0</v>
      </c>
      <c r="J1697" t="s">
        <v>42</v>
      </c>
      <c r="K1697" t="s">
        <v>43</v>
      </c>
      <c r="L1697" t="s">
        <v>44</v>
      </c>
      <c r="M1697" t="s">
        <v>4048</v>
      </c>
      <c r="N1697" t="s">
        <v>4049</v>
      </c>
      <c r="P1697" t="s">
        <v>33</v>
      </c>
      <c r="Q1697" t="s">
        <v>34</v>
      </c>
      <c r="S1697" t="s">
        <v>33</v>
      </c>
      <c r="T1697" t="s">
        <v>34</v>
      </c>
      <c r="V1697" t="s">
        <v>33</v>
      </c>
      <c r="W1697" t="s">
        <v>34</v>
      </c>
      <c r="Y1697" t="s">
        <v>33</v>
      </c>
      <c r="Z1697" t="s">
        <v>34</v>
      </c>
      <c r="AA1697" t="s">
        <v>707</v>
      </c>
      <c r="AB1697" t="s">
        <v>36</v>
      </c>
      <c r="AC1697">
        <v>30022729</v>
      </c>
      <c r="AD1697" t="s">
        <v>652</v>
      </c>
      <c r="AE1697" t="s">
        <v>4049</v>
      </c>
      <c r="AF1697">
        <v>76598102</v>
      </c>
      <c r="AG1697">
        <v>1298970</v>
      </c>
      <c r="AH1697" t="s">
        <v>38</v>
      </c>
      <c r="AI1697" t="s">
        <v>34</v>
      </c>
    </row>
    <row r="1698" spans="1:35" x14ac:dyDescent="0.3">
      <c r="A1698" s="1">
        <v>45310.373680555553</v>
      </c>
      <c r="B1698">
        <v>5</v>
      </c>
      <c r="C1698">
        <v>1</v>
      </c>
      <c r="D1698" t="s">
        <v>26</v>
      </c>
      <c r="E1698" t="s">
        <v>4050</v>
      </c>
      <c r="F1698" t="s">
        <v>4051</v>
      </c>
      <c r="G1698" t="s">
        <v>41</v>
      </c>
      <c r="H1698">
        <f>---0--9219</f>
        <v>9219</v>
      </c>
      <c r="I1698">
        <v>0</v>
      </c>
      <c r="J1698" t="s">
        <v>42</v>
      </c>
      <c r="K1698" t="s">
        <v>43</v>
      </c>
      <c r="L1698" t="s">
        <v>44</v>
      </c>
      <c r="M1698" t="s">
        <v>4050</v>
      </c>
      <c r="N1698" t="s">
        <v>4051</v>
      </c>
      <c r="P1698" t="s">
        <v>33</v>
      </c>
      <c r="Q1698" t="s">
        <v>34</v>
      </c>
      <c r="S1698" t="s">
        <v>33</v>
      </c>
      <c r="T1698" t="s">
        <v>34</v>
      </c>
      <c r="V1698" t="s">
        <v>33</v>
      </c>
      <c r="W1698" t="s">
        <v>34</v>
      </c>
      <c r="Y1698" t="s">
        <v>33</v>
      </c>
      <c r="Z1698" t="s">
        <v>34</v>
      </c>
      <c r="AA1698" t="s">
        <v>4052</v>
      </c>
      <c r="AB1698" t="s">
        <v>36</v>
      </c>
      <c r="AC1698">
        <v>48441032</v>
      </c>
      <c r="AD1698" t="s">
        <v>671</v>
      </c>
      <c r="AE1698" t="s">
        <v>4051</v>
      </c>
      <c r="AF1698">
        <v>156704864</v>
      </c>
      <c r="AG1698">
        <v>1298971</v>
      </c>
      <c r="AH1698" t="s">
        <v>38</v>
      </c>
      <c r="AI1698" t="s">
        <v>34</v>
      </c>
    </row>
    <row r="1699" spans="1:35" x14ac:dyDescent="0.3">
      <c r="A1699" s="1">
        <v>45310.373715277776</v>
      </c>
      <c r="B1699">
        <v>8</v>
      </c>
      <c r="C1699">
        <v>1</v>
      </c>
      <c r="D1699" t="s">
        <v>26</v>
      </c>
      <c r="E1699" t="s">
        <v>4053</v>
      </c>
      <c r="F1699" t="s">
        <v>4054</v>
      </c>
      <c r="G1699" t="s">
        <v>29</v>
      </c>
      <c r="H1699" t="s">
        <v>784</v>
      </c>
      <c r="I1699">
        <v>0</v>
      </c>
      <c r="K1699" t="s">
        <v>31</v>
      </c>
      <c r="L1699" t="s">
        <v>32</v>
      </c>
      <c r="M1699" t="s">
        <v>4053</v>
      </c>
      <c r="N1699" t="s">
        <v>4054</v>
      </c>
      <c r="P1699" t="s">
        <v>33</v>
      </c>
      <c r="Q1699" t="s">
        <v>34</v>
      </c>
      <c r="S1699" t="s">
        <v>33</v>
      </c>
      <c r="T1699" t="s">
        <v>34</v>
      </c>
      <c r="V1699" t="s">
        <v>33</v>
      </c>
      <c r="W1699" t="s">
        <v>34</v>
      </c>
      <c r="Y1699" t="s">
        <v>33</v>
      </c>
      <c r="Z1699" t="s">
        <v>34</v>
      </c>
      <c r="AA1699" t="s">
        <v>35</v>
      </c>
      <c r="AB1699" t="s">
        <v>36</v>
      </c>
      <c r="AC1699">
        <v>36663571</v>
      </c>
      <c r="AD1699" t="s">
        <v>37</v>
      </c>
      <c r="AE1699" t="s">
        <v>4054</v>
      </c>
      <c r="AF1699">
        <v>85671469</v>
      </c>
      <c r="AG1699">
        <v>1298972</v>
      </c>
      <c r="AH1699" t="s">
        <v>1284</v>
      </c>
      <c r="AI1699" t="s">
        <v>34</v>
      </c>
    </row>
    <row r="1700" spans="1:35" x14ac:dyDescent="0.3">
      <c r="A1700" s="1">
        <v>45310.376226851855</v>
      </c>
      <c r="B1700">
        <v>1</v>
      </c>
      <c r="C1700">
        <v>1</v>
      </c>
      <c r="D1700" t="s">
        <v>26</v>
      </c>
      <c r="E1700" t="s">
        <v>764</v>
      </c>
      <c r="F1700" t="s">
        <v>765</v>
      </c>
      <c r="G1700" t="s">
        <v>41</v>
      </c>
      <c r="H1700">
        <f>---0--7879</f>
        <v>7879</v>
      </c>
      <c r="I1700">
        <v>0</v>
      </c>
      <c r="J1700" t="s">
        <v>42</v>
      </c>
      <c r="K1700" t="s">
        <v>43</v>
      </c>
      <c r="L1700" t="s">
        <v>44</v>
      </c>
      <c r="M1700" t="s">
        <v>764</v>
      </c>
      <c r="N1700" t="s">
        <v>765</v>
      </c>
      <c r="P1700" t="s">
        <v>33</v>
      </c>
      <c r="Q1700" t="s">
        <v>34</v>
      </c>
      <c r="S1700" t="s">
        <v>33</v>
      </c>
      <c r="T1700" t="s">
        <v>34</v>
      </c>
      <c r="V1700" t="s">
        <v>33</v>
      </c>
      <c r="W1700" t="s">
        <v>34</v>
      </c>
      <c r="Y1700" t="s">
        <v>33</v>
      </c>
      <c r="Z1700" t="s">
        <v>34</v>
      </c>
      <c r="AA1700" t="s">
        <v>632</v>
      </c>
      <c r="AB1700" t="s">
        <v>36</v>
      </c>
      <c r="AC1700">
        <v>76363038</v>
      </c>
      <c r="AD1700" t="s">
        <v>46</v>
      </c>
      <c r="AE1700" t="s">
        <v>765</v>
      </c>
      <c r="AF1700">
        <v>795990586</v>
      </c>
      <c r="AG1700">
        <v>1298973</v>
      </c>
      <c r="AH1700" t="s">
        <v>38</v>
      </c>
      <c r="AI1700" t="s">
        <v>34</v>
      </c>
    </row>
    <row r="1701" spans="1:35" x14ac:dyDescent="0.3">
      <c r="A1701" s="1">
        <v>45310.376296296294</v>
      </c>
      <c r="B1701">
        <v>8</v>
      </c>
      <c r="C1701">
        <v>2</v>
      </c>
      <c r="D1701" t="s">
        <v>26</v>
      </c>
      <c r="E1701" t="s">
        <v>4055</v>
      </c>
      <c r="F1701" t="s">
        <v>4056</v>
      </c>
      <c r="G1701" t="s">
        <v>142</v>
      </c>
      <c r="H1701" t="s">
        <v>149</v>
      </c>
      <c r="I1701">
        <v>0</v>
      </c>
      <c r="K1701" t="s">
        <v>31</v>
      </c>
      <c r="L1701" t="s">
        <v>32</v>
      </c>
      <c r="M1701" t="s">
        <v>4055</v>
      </c>
      <c r="N1701" t="s">
        <v>4056</v>
      </c>
      <c r="P1701" t="s">
        <v>33</v>
      </c>
      <c r="Q1701" t="s">
        <v>34</v>
      </c>
      <c r="S1701" t="s">
        <v>33</v>
      </c>
      <c r="T1701" t="s">
        <v>34</v>
      </c>
      <c r="V1701" t="s">
        <v>33</v>
      </c>
      <c r="W1701" t="s">
        <v>34</v>
      </c>
      <c r="Y1701" t="s">
        <v>33</v>
      </c>
      <c r="Z1701" t="s">
        <v>34</v>
      </c>
      <c r="AA1701" t="s">
        <v>35</v>
      </c>
      <c r="AB1701" t="s">
        <v>36</v>
      </c>
      <c r="AC1701">
        <v>36688387</v>
      </c>
      <c r="AD1701" t="s">
        <v>37</v>
      </c>
      <c r="AE1701" t="s">
        <v>4056</v>
      </c>
      <c r="AF1701">
        <v>85671469</v>
      </c>
      <c r="AG1701">
        <v>1298974</v>
      </c>
      <c r="AH1701" t="s">
        <v>497</v>
      </c>
      <c r="AI1701" t="s">
        <v>34</v>
      </c>
    </row>
    <row r="1702" spans="1:35" x14ac:dyDescent="0.3">
      <c r="A1702" s="1">
        <v>45310.377303240741</v>
      </c>
      <c r="B1702">
        <v>7</v>
      </c>
      <c r="C1702">
        <v>2</v>
      </c>
      <c r="D1702" t="s">
        <v>26</v>
      </c>
      <c r="E1702" t="s">
        <v>4057</v>
      </c>
      <c r="F1702" t="s">
        <v>4058</v>
      </c>
      <c r="G1702" t="s">
        <v>50</v>
      </c>
      <c r="H1702" t="s">
        <v>1844</v>
      </c>
      <c r="I1702">
        <v>0</v>
      </c>
      <c r="K1702" t="s">
        <v>31</v>
      </c>
      <c r="L1702" t="s">
        <v>32</v>
      </c>
      <c r="M1702" t="s">
        <v>4057</v>
      </c>
      <c r="N1702" t="s">
        <v>4058</v>
      </c>
      <c r="P1702" t="s">
        <v>33</v>
      </c>
      <c r="Q1702" t="s">
        <v>34</v>
      </c>
      <c r="S1702" t="s">
        <v>33</v>
      </c>
      <c r="T1702" t="s">
        <v>34</v>
      </c>
      <c r="V1702" t="s">
        <v>33</v>
      </c>
      <c r="W1702" t="s">
        <v>34</v>
      </c>
      <c r="Y1702" t="s">
        <v>33</v>
      </c>
      <c r="Z1702" t="s">
        <v>34</v>
      </c>
      <c r="AA1702" t="s">
        <v>35</v>
      </c>
      <c r="AB1702" t="s">
        <v>36</v>
      </c>
      <c r="AC1702">
        <v>36711967</v>
      </c>
      <c r="AD1702" t="s">
        <v>37</v>
      </c>
      <c r="AE1702" t="s">
        <v>4058</v>
      </c>
      <c r="AF1702">
        <v>85671469</v>
      </c>
      <c r="AG1702">
        <v>1298975</v>
      </c>
      <c r="AH1702" t="s">
        <v>150</v>
      </c>
      <c r="AI1702" t="s">
        <v>34</v>
      </c>
    </row>
    <row r="1703" spans="1:35" x14ac:dyDescent="0.3">
      <c r="A1703" s="1">
        <v>45310.378240740742</v>
      </c>
      <c r="B1703">
        <v>5</v>
      </c>
      <c r="C1703">
        <v>2</v>
      </c>
      <c r="D1703" t="s">
        <v>26</v>
      </c>
      <c r="E1703" t="s">
        <v>4059</v>
      </c>
      <c r="F1703" t="s">
        <v>4060</v>
      </c>
      <c r="G1703" t="s">
        <v>142</v>
      </c>
      <c r="H1703" t="s">
        <v>722</v>
      </c>
      <c r="I1703">
        <v>0</v>
      </c>
      <c r="K1703" t="s">
        <v>31</v>
      </c>
      <c r="L1703" t="s">
        <v>202</v>
      </c>
      <c r="M1703" t="s">
        <v>1548</v>
      </c>
      <c r="N1703" t="s">
        <v>1549</v>
      </c>
      <c r="O1703" t="s">
        <v>32</v>
      </c>
      <c r="P1703" t="s">
        <v>4061</v>
      </c>
      <c r="Q1703" t="s">
        <v>4062</v>
      </c>
      <c r="S1703" t="s">
        <v>33</v>
      </c>
      <c r="T1703" t="s">
        <v>34</v>
      </c>
      <c r="V1703" t="s">
        <v>33</v>
      </c>
      <c r="W1703" t="s">
        <v>34</v>
      </c>
      <c r="Y1703" t="s">
        <v>33</v>
      </c>
      <c r="Z1703" t="s">
        <v>34</v>
      </c>
      <c r="AA1703" t="s">
        <v>35</v>
      </c>
      <c r="AB1703" t="s">
        <v>36</v>
      </c>
      <c r="AC1703">
        <v>36727299</v>
      </c>
      <c r="AD1703" t="s">
        <v>4063</v>
      </c>
      <c r="AE1703" t="s">
        <v>4062</v>
      </c>
      <c r="AF1703">
        <v>85671469</v>
      </c>
      <c r="AG1703">
        <v>1298976</v>
      </c>
      <c r="AH1703" t="s">
        <v>3756</v>
      </c>
      <c r="AI1703" t="s">
        <v>34</v>
      </c>
    </row>
    <row r="1704" spans="1:35" x14ac:dyDescent="0.3">
      <c r="A1704" s="1">
        <v>45310.379652777781</v>
      </c>
      <c r="B1704">
        <v>6</v>
      </c>
      <c r="C1704">
        <v>2</v>
      </c>
      <c r="D1704" t="s">
        <v>26</v>
      </c>
      <c r="E1704" t="s">
        <v>723</v>
      </c>
      <c r="F1704" t="s">
        <v>724</v>
      </c>
      <c r="G1704" t="s">
        <v>142</v>
      </c>
      <c r="H1704" t="s">
        <v>725</v>
      </c>
      <c r="I1704">
        <v>0</v>
      </c>
      <c r="K1704" t="s">
        <v>31</v>
      </c>
      <c r="L1704" t="s">
        <v>32</v>
      </c>
      <c r="M1704" t="s">
        <v>723</v>
      </c>
      <c r="N1704" t="s">
        <v>724</v>
      </c>
      <c r="P1704" t="s">
        <v>33</v>
      </c>
      <c r="Q1704" t="s">
        <v>34</v>
      </c>
      <c r="S1704" t="s">
        <v>33</v>
      </c>
      <c r="T1704" t="s">
        <v>34</v>
      </c>
      <c r="V1704" t="s">
        <v>33</v>
      </c>
      <c r="W1704" t="s">
        <v>34</v>
      </c>
      <c r="Y1704" t="s">
        <v>33</v>
      </c>
      <c r="Z1704" t="s">
        <v>34</v>
      </c>
      <c r="AA1704" t="s">
        <v>35</v>
      </c>
      <c r="AB1704" t="s">
        <v>36</v>
      </c>
      <c r="AC1704">
        <v>36737716</v>
      </c>
      <c r="AD1704" t="s">
        <v>37</v>
      </c>
      <c r="AE1704" t="s">
        <v>724</v>
      </c>
      <c r="AF1704">
        <v>85671469</v>
      </c>
      <c r="AG1704">
        <v>1298977</v>
      </c>
      <c r="AH1704" t="s">
        <v>327</v>
      </c>
      <c r="AI1704" t="s">
        <v>34</v>
      </c>
    </row>
    <row r="1705" spans="1:35" x14ac:dyDescent="0.3">
      <c r="A1705" s="1">
        <v>45310.380509259259</v>
      </c>
      <c r="B1705">
        <v>6</v>
      </c>
      <c r="C1705">
        <v>2</v>
      </c>
      <c r="D1705" t="s">
        <v>26</v>
      </c>
      <c r="E1705" t="s">
        <v>4064</v>
      </c>
      <c r="F1705" t="s">
        <v>4065</v>
      </c>
      <c r="G1705" t="s">
        <v>41</v>
      </c>
      <c r="H1705">
        <f>---0--5564</f>
        <v>5564</v>
      </c>
      <c r="I1705">
        <v>0</v>
      </c>
      <c r="J1705" t="s">
        <v>42</v>
      </c>
      <c r="K1705" t="s">
        <v>43</v>
      </c>
      <c r="L1705" t="s">
        <v>44</v>
      </c>
      <c r="M1705" t="s">
        <v>4064</v>
      </c>
      <c r="N1705" t="s">
        <v>4065</v>
      </c>
      <c r="P1705" t="s">
        <v>33</v>
      </c>
      <c r="Q1705" t="s">
        <v>34</v>
      </c>
      <c r="S1705" t="s">
        <v>33</v>
      </c>
      <c r="T1705" t="s">
        <v>34</v>
      </c>
      <c r="V1705" t="s">
        <v>33</v>
      </c>
      <c r="W1705" t="s">
        <v>34</v>
      </c>
      <c r="Y1705" t="s">
        <v>33</v>
      </c>
      <c r="Z1705" t="s">
        <v>34</v>
      </c>
      <c r="AA1705" t="s">
        <v>728</v>
      </c>
      <c r="AB1705" t="s">
        <v>36</v>
      </c>
      <c r="AC1705">
        <v>26449656</v>
      </c>
      <c r="AD1705" t="s">
        <v>82</v>
      </c>
      <c r="AE1705" t="s">
        <v>4065</v>
      </c>
      <c r="AF1705">
        <v>156704864</v>
      </c>
      <c r="AG1705">
        <v>1298978</v>
      </c>
      <c r="AH1705" t="s">
        <v>38</v>
      </c>
      <c r="AI1705" t="s">
        <v>34</v>
      </c>
    </row>
    <row r="1706" spans="1:35" x14ac:dyDescent="0.3">
      <c r="A1706" s="1">
        <v>45310.383067129631</v>
      </c>
      <c r="B1706">
        <v>8</v>
      </c>
      <c r="C1706">
        <v>2</v>
      </c>
      <c r="D1706" t="s">
        <v>26</v>
      </c>
      <c r="E1706" t="s">
        <v>4066</v>
      </c>
      <c r="F1706" t="s">
        <v>4067</v>
      </c>
      <c r="G1706" t="s">
        <v>41</v>
      </c>
      <c r="H1706">
        <f>---0--3163</f>
        <v>3163</v>
      </c>
      <c r="I1706">
        <v>0</v>
      </c>
      <c r="J1706" t="s">
        <v>42</v>
      </c>
      <c r="K1706" t="s">
        <v>43</v>
      </c>
      <c r="L1706" t="s">
        <v>44</v>
      </c>
      <c r="M1706" t="s">
        <v>4066</v>
      </c>
      <c r="N1706" t="s">
        <v>4067</v>
      </c>
      <c r="P1706" t="s">
        <v>33</v>
      </c>
      <c r="Q1706" t="s">
        <v>34</v>
      </c>
      <c r="S1706" t="s">
        <v>33</v>
      </c>
      <c r="T1706" t="s">
        <v>34</v>
      </c>
      <c r="V1706" t="s">
        <v>33</v>
      </c>
      <c r="W1706" t="s">
        <v>34</v>
      </c>
      <c r="Y1706" t="s">
        <v>33</v>
      </c>
      <c r="Z1706" t="s">
        <v>34</v>
      </c>
      <c r="AA1706" t="s">
        <v>862</v>
      </c>
      <c r="AB1706" t="s">
        <v>36</v>
      </c>
      <c r="AC1706">
        <v>36845968</v>
      </c>
      <c r="AD1706" t="s">
        <v>138</v>
      </c>
      <c r="AE1706" t="s">
        <v>4067</v>
      </c>
      <c r="AF1706">
        <v>85671469</v>
      </c>
      <c r="AG1706">
        <v>1298979</v>
      </c>
      <c r="AH1706" t="s">
        <v>38</v>
      </c>
      <c r="AI1706" t="s">
        <v>34</v>
      </c>
    </row>
    <row r="1707" spans="1:35" x14ac:dyDescent="0.3">
      <c r="A1707" s="1">
        <v>45310.383611111109</v>
      </c>
      <c r="B1707">
        <v>5</v>
      </c>
      <c r="C1707">
        <v>2</v>
      </c>
      <c r="D1707" t="s">
        <v>26</v>
      </c>
      <c r="E1707" t="s">
        <v>4068</v>
      </c>
      <c r="F1707" t="s">
        <v>4069</v>
      </c>
      <c r="G1707" t="s">
        <v>131</v>
      </c>
      <c r="H1707" t="s">
        <v>677</v>
      </c>
      <c r="I1707">
        <v>0</v>
      </c>
      <c r="K1707" t="s">
        <v>31</v>
      </c>
      <c r="L1707" t="s">
        <v>32</v>
      </c>
      <c r="M1707" t="s">
        <v>4068</v>
      </c>
      <c r="N1707" t="s">
        <v>4069</v>
      </c>
      <c r="P1707" t="s">
        <v>33</v>
      </c>
      <c r="Q1707" t="s">
        <v>34</v>
      </c>
      <c r="S1707" t="s">
        <v>33</v>
      </c>
      <c r="T1707" t="s">
        <v>34</v>
      </c>
      <c r="V1707" t="s">
        <v>33</v>
      </c>
      <c r="W1707" t="s">
        <v>34</v>
      </c>
      <c r="Y1707" t="s">
        <v>33</v>
      </c>
      <c r="Z1707" t="s">
        <v>34</v>
      </c>
      <c r="AA1707" t="s">
        <v>35</v>
      </c>
      <c r="AB1707" t="s">
        <v>36</v>
      </c>
      <c r="AC1707">
        <v>36858295</v>
      </c>
      <c r="AD1707" t="s">
        <v>37</v>
      </c>
      <c r="AE1707" t="s">
        <v>4069</v>
      </c>
      <c r="AF1707">
        <v>85671469</v>
      </c>
      <c r="AG1707">
        <v>1298980</v>
      </c>
      <c r="AH1707" t="s">
        <v>38</v>
      </c>
      <c r="AI1707" t="s">
        <v>34</v>
      </c>
    </row>
    <row r="1708" spans="1:35" x14ac:dyDescent="0.3">
      <c r="A1708" s="1">
        <v>45310.385324074072</v>
      </c>
      <c r="B1708">
        <v>5</v>
      </c>
      <c r="C1708">
        <v>2</v>
      </c>
      <c r="D1708" t="s">
        <v>26</v>
      </c>
      <c r="E1708" t="s">
        <v>4070</v>
      </c>
      <c r="F1708" t="s">
        <v>4071</v>
      </c>
      <c r="G1708" t="s">
        <v>90</v>
      </c>
      <c r="H1708" t="s">
        <v>736</v>
      </c>
      <c r="I1708">
        <v>0</v>
      </c>
      <c r="K1708" t="s">
        <v>31</v>
      </c>
      <c r="L1708" t="s">
        <v>32</v>
      </c>
      <c r="M1708" t="s">
        <v>4070</v>
      </c>
      <c r="N1708" t="s">
        <v>4071</v>
      </c>
      <c r="P1708" t="s">
        <v>33</v>
      </c>
      <c r="Q1708" t="s">
        <v>34</v>
      </c>
      <c r="S1708" t="s">
        <v>33</v>
      </c>
      <c r="T1708" t="s">
        <v>34</v>
      </c>
      <c r="V1708" t="s">
        <v>33</v>
      </c>
      <c r="W1708" t="s">
        <v>34</v>
      </c>
      <c r="Y1708" t="s">
        <v>33</v>
      </c>
      <c r="Z1708" t="s">
        <v>34</v>
      </c>
      <c r="AA1708" t="s">
        <v>92</v>
      </c>
      <c r="AB1708" t="s">
        <v>36</v>
      </c>
      <c r="AC1708">
        <v>24403380</v>
      </c>
      <c r="AD1708" t="s">
        <v>93</v>
      </c>
      <c r="AE1708" t="s">
        <v>4071</v>
      </c>
      <c r="AF1708">
        <v>9978044714</v>
      </c>
      <c r="AG1708">
        <v>1298981</v>
      </c>
      <c r="AH1708" t="s">
        <v>566</v>
      </c>
      <c r="AI1708" t="s">
        <v>34</v>
      </c>
    </row>
    <row r="1709" spans="1:35" x14ac:dyDescent="0.3">
      <c r="A1709" s="1">
        <v>45310.386203703703</v>
      </c>
      <c r="B1709">
        <v>8</v>
      </c>
      <c r="C1709">
        <v>2</v>
      </c>
      <c r="D1709" t="s">
        <v>26</v>
      </c>
      <c r="E1709" t="s">
        <v>113</v>
      </c>
      <c r="F1709" t="s">
        <v>114</v>
      </c>
      <c r="G1709" t="s">
        <v>41</v>
      </c>
      <c r="H1709">
        <f>---0--6411</f>
        <v>6411</v>
      </c>
      <c r="I1709">
        <v>0</v>
      </c>
      <c r="J1709" t="s">
        <v>42</v>
      </c>
      <c r="K1709" t="s">
        <v>43</v>
      </c>
      <c r="L1709" t="s">
        <v>44</v>
      </c>
      <c r="M1709" t="s">
        <v>113</v>
      </c>
      <c r="N1709" t="s">
        <v>114</v>
      </c>
      <c r="P1709" t="s">
        <v>33</v>
      </c>
      <c r="Q1709" t="s">
        <v>34</v>
      </c>
      <c r="S1709" t="s">
        <v>33</v>
      </c>
      <c r="T1709" t="s">
        <v>34</v>
      </c>
      <c r="V1709" t="s">
        <v>33</v>
      </c>
      <c r="W1709" t="s">
        <v>34</v>
      </c>
      <c r="Y1709" t="s">
        <v>33</v>
      </c>
      <c r="Z1709" t="s">
        <v>34</v>
      </c>
      <c r="AA1709" t="s">
        <v>81</v>
      </c>
      <c r="AB1709" t="s">
        <v>36</v>
      </c>
      <c r="AC1709">
        <v>26162855</v>
      </c>
      <c r="AD1709" t="s">
        <v>82</v>
      </c>
      <c r="AE1709" t="s">
        <v>114</v>
      </c>
      <c r="AF1709">
        <v>156704864</v>
      </c>
      <c r="AG1709">
        <v>1298982</v>
      </c>
      <c r="AH1709" t="s">
        <v>38</v>
      </c>
      <c r="AI1709" t="s">
        <v>34</v>
      </c>
    </row>
    <row r="1710" spans="1:35" x14ac:dyDescent="0.3">
      <c r="A1710" s="1">
        <v>45310.390300925923</v>
      </c>
      <c r="B1710">
        <v>8</v>
      </c>
      <c r="C1710">
        <v>2</v>
      </c>
      <c r="D1710" t="s">
        <v>26</v>
      </c>
      <c r="E1710" t="s">
        <v>4072</v>
      </c>
      <c r="F1710" t="s">
        <v>4073</v>
      </c>
      <c r="G1710" t="s">
        <v>41</v>
      </c>
      <c r="H1710">
        <f>---0--2402</f>
        <v>2402</v>
      </c>
      <c r="I1710">
        <v>0</v>
      </c>
      <c r="J1710" t="s">
        <v>42</v>
      </c>
      <c r="K1710" t="s">
        <v>43</v>
      </c>
      <c r="L1710" t="s">
        <v>44</v>
      </c>
      <c r="M1710" t="s">
        <v>4072</v>
      </c>
      <c r="N1710" t="s">
        <v>4073</v>
      </c>
      <c r="P1710" t="s">
        <v>33</v>
      </c>
      <c r="Q1710" t="s">
        <v>34</v>
      </c>
      <c r="S1710" t="s">
        <v>33</v>
      </c>
      <c r="T1710" t="s">
        <v>34</v>
      </c>
      <c r="V1710" t="s">
        <v>33</v>
      </c>
      <c r="W1710" t="s">
        <v>34</v>
      </c>
      <c r="Y1710" t="s">
        <v>33</v>
      </c>
      <c r="Z1710" t="s">
        <v>34</v>
      </c>
      <c r="AA1710" t="s">
        <v>1971</v>
      </c>
      <c r="AB1710" t="s">
        <v>36</v>
      </c>
      <c r="AC1710">
        <v>755284</v>
      </c>
      <c r="AD1710" t="s">
        <v>932</v>
      </c>
      <c r="AE1710" t="s">
        <v>4073</v>
      </c>
      <c r="AF1710">
        <v>870021815</v>
      </c>
      <c r="AG1710">
        <v>1298983</v>
      </c>
      <c r="AH1710" t="s">
        <v>38</v>
      </c>
      <c r="AI1710" t="s">
        <v>34</v>
      </c>
    </row>
    <row r="1711" spans="1:35" x14ac:dyDescent="0.3">
      <c r="A1711" s="1">
        <v>45310.394409722219</v>
      </c>
      <c r="B1711">
        <v>5</v>
      </c>
      <c r="C1711">
        <v>2</v>
      </c>
      <c r="D1711" t="s">
        <v>26</v>
      </c>
      <c r="E1711" t="s">
        <v>4074</v>
      </c>
      <c r="F1711" t="s">
        <v>4075</v>
      </c>
      <c r="G1711" t="s">
        <v>41</v>
      </c>
      <c r="H1711">
        <f>---0--5330</f>
        <v>5330</v>
      </c>
      <c r="I1711">
        <v>0</v>
      </c>
      <c r="J1711" t="s">
        <v>42</v>
      </c>
      <c r="K1711" t="s">
        <v>43</v>
      </c>
      <c r="L1711" t="s">
        <v>44</v>
      </c>
      <c r="M1711" t="s">
        <v>4074</v>
      </c>
      <c r="N1711" t="s">
        <v>4075</v>
      </c>
      <c r="P1711" t="s">
        <v>33</v>
      </c>
      <c r="Q1711" t="s">
        <v>34</v>
      </c>
      <c r="S1711" t="s">
        <v>33</v>
      </c>
      <c r="T1711" t="s">
        <v>34</v>
      </c>
      <c r="V1711" t="s">
        <v>33</v>
      </c>
      <c r="W1711" t="s">
        <v>34</v>
      </c>
      <c r="Y1711" t="s">
        <v>33</v>
      </c>
      <c r="Z1711" t="s">
        <v>34</v>
      </c>
      <c r="AA1711" t="s">
        <v>1320</v>
      </c>
      <c r="AB1711" t="s">
        <v>36</v>
      </c>
      <c r="AC1711">
        <v>30029119</v>
      </c>
      <c r="AD1711" t="s">
        <v>652</v>
      </c>
      <c r="AE1711" t="s">
        <v>4075</v>
      </c>
      <c r="AF1711">
        <v>76598102</v>
      </c>
      <c r="AG1711">
        <v>1298984</v>
      </c>
      <c r="AH1711" t="s">
        <v>38</v>
      </c>
      <c r="AI1711" t="s">
        <v>34</v>
      </c>
    </row>
    <row r="1712" spans="1:35" x14ac:dyDescent="0.3">
      <c r="A1712" s="1">
        <v>45310.394571759258</v>
      </c>
      <c r="B1712">
        <v>8</v>
      </c>
      <c r="C1712">
        <v>2</v>
      </c>
      <c r="D1712" t="s">
        <v>26</v>
      </c>
      <c r="E1712" t="s">
        <v>2659</v>
      </c>
      <c r="F1712" t="s">
        <v>2660</v>
      </c>
      <c r="G1712" t="s">
        <v>131</v>
      </c>
      <c r="H1712" t="s">
        <v>823</v>
      </c>
      <c r="I1712">
        <v>0</v>
      </c>
      <c r="K1712" t="s">
        <v>31</v>
      </c>
      <c r="L1712" t="s">
        <v>32</v>
      </c>
      <c r="M1712" t="s">
        <v>2659</v>
      </c>
      <c r="N1712" t="s">
        <v>2660</v>
      </c>
      <c r="P1712" t="s">
        <v>33</v>
      </c>
      <c r="Q1712" t="s">
        <v>34</v>
      </c>
      <c r="S1712" t="s">
        <v>33</v>
      </c>
      <c r="T1712" t="s">
        <v>34</v>
      </c>
      <c r="V1712" t="s">
        <v>33</v>
      </c>
      <c r="W1712" t="s">
        <v>34</v>
      </c>
      <c r="Y1712" t="s">
        <v>33</v>
      </c>
      <c r="Z1712" t="s">
        <v>34</v>
      </c>
      <c r="AA1712" t="s">
        <v>35</v>
      </c>
      <c r="AB1712" t="s">
        <v>36</v>
      </c>
      <c r="AC1712">
        <v>37195539</v>
      </c>
      <c r="AD1712" t="s">
        <v>37</v>
      </c>
      <c r="AE1712" t="s">
        <v>2660</v>
      </c>
      <c r="AF1712">
        <v>85671469</v>
      </c>
      <c r="AG1712">
        <v>1298985</v>
      </c>
      <c r="AH1712" t="s">
        <v>38</v>
      </c>
      <c r="AI1712" t="s">
        <v>34</v>
      </c>
    </row>
    <row r="1713" spans="1:35" x14ac:dyDescent="0.3">
      <c r="A1713" s="1">
        <v>45310.39576388889</v>
      </c>
      <c r="B1713">
        <v>5</v>
      </c>
      <c r="C1713">
        <v>2</v>
      </c>
      <c r="D1713" t="s">
        <v>26</v>
      </c>
      <c r="E1713" t="s">
        <v>4076</v>
      </c>
      <c r="F1713" t="s">
        <v>4077</v>
      </c>
      <c r="G1713" t="s">
        <v>41</v>
      </c>
      <c r="H1713">
        <f>---0--1336</f>
        <v>1336</v>
      </c>
      <c r="I1713">
        <v>0</v>
      </c>
      <c r="J1713" t="s">
        <v>42</v>
      </c>
      <c r="K1713" t="s">
        <v>43</v>
      </c>
      <c r="L1713" t="s">
        <v>44</v>
      </c>
      <c r="M1713" t="s">
        <v>4076</v>
      </c>
      <c r="N1713" t="s">
        <v>4077</v>
      </c>
      <c r="P1713" t="s">
        <v>33</v>
      </c>
      <c r="Q1713" t="s">
        <v>34</v>
      </c>
      <c r="S1713" t="s">
        <v>33</v>
      </c>
      <c r="T1713" t="s">
        <v>34</v>
      </c>
      <c r="V1713" t="s">
        <v>33</v>
      </c>
      <c r="W1713" t="s">
        <v>34</v>
      </c>
      <c r="Y1713" t="s">
        <v>33</v>
      </c>
      <c r="Z1713" t="s">
        <v>34</v>
      </c>
      <c r="AA1713" t="s">
        <v>757</v>
      </c>
      <c r="AB1713" t="s">
        <v>36</v>
      </c>
      <c r="AC1713">
        <v>30022004</v>
      </c>
      <c r="AD1713" t="s">
        <v>758</v>
      </c>
      <c r="AE1713" t="s">
        <v>4077</v>
      </c>
      <c r="AF1713">
        <v>76598102</v>
      </c>
      <c r="AG1713">
        <v>1298986</v>
      </c>
      <c r="AH1713" t="s">
        <v>4078</v>
      </c>
      <c r="AI1713" t="s">
        <v>34</v>
      </c>
    </row>
    <row r="1714" spans="1:35" x14ac:dyDescent="0.3">
      <c r="A1714" s="1">
        <v>45310.395995370367</v>
      </c>
      <c r="B1714">
        <v>6</v>
      </c>
      <c r="C1714">
        <v>2</v>
      </c>
      <c r="D1714" t="s">
        <v>26</v>
      </c>
      <c r="E1714" t="s">
        <v>4079</v>
      </c>
      <c r="F1714" t="s">
        <v>4080</v>
      </c>
      <c r="G1714" t="s">
        <v>41</v>
      </c>
      <c r="H1714">
        <f>---0--9350</f>
        <v>9350</v>
      </c>
      <c r="I1714">
        <v>0</v>
      </c>
      <c r="J1714" t="s">
        <v>42</v>
      </c>
      <c r="K1714" t="s">
        <v>43</v>
      </c>
      <c r="L1714" t="s">
        <v>44</v>
      </c>
      <c r="M1714" t="s">
        <v>4079</v>
      </c>
      <c r="N1714" t="s">
        <v>4080</v>
      </c>
      <c r="P1714" t="s">
        <v>33</v>
      </c>
      <c r="Q1714" t="s">
        <v>34</v>
      </c>
      <c r="S1714" t="s">
        <v>33</v>
      </c>
      <c r="T1714" t="s">
        <v>34</v>
      </c>
      <c r="V1714" t="s">
        <v>33</v>
      </c>
      <c r="W1714" t="s">
        <v>34</v>
      </c>
      <c r="Y1714" t="s">
        <v>33</v>
      </c>
      <c r="Z1714" t="s">
        <v>34</v>
      </c>
      <c r="AA1714" t="s">
        <v>757</v>
      </c>
      <c r="AB1714" t="s">
        <v>36</v>
      </c>
      <c r="AC1714">
        <v>30022015</v>
      </c>
      <c r="AD1714" t="s">
        <v>758</v>
      </c>
      <c r="AE1714" t="s">
        <v>4080</v>
      </c>
      <c r="AF1714">
        <v>76598102</v>
      </c>
      <c r="AG1714">
        <v>1298987</v>
      </c>
      <c r="AH1714" t="s">
        <v>1086</v>
      </c>
      <c r="AI1714" t="s">
        <v>34</v>
      </c>
    </row>
    <row r="1715" spans="1:35" x14ac:dyDescent="0.3">
      <c r="A1715" s="1">
        <v>45310.399826388886</v>
      </c>
      <c r="B1715">
        <v>6</v>
      </c>
      <c r="C1715">
        <v>2</v>
      </c>
      <c r="D1715" t="s">
        <v>26</v>
      </c>
      <c r="E1715" t="s">
        <v>4081</v>
      </c>
      <c r="F1715" t="s">
        <v>4082</v>
      </c>
      <c r="G1715" t="s">
        <v>772</v>
      </c>
      <c r="H1715" t="s">
        <v>773</v>
      </c>
      <c r="I1715">
        <v>0</v>
      </c>
      <c r="K1715" t="s">
        <v>31</v>
      </c>
      <c r="L1715" t="s">
        <v>749</v>
      </c>
      <c r="M1715" t="s">
        <v>4081</v>
      </c>
      <c r="N1715" t="s">
        <v>4082</v>
      </c>
      <c r="P1715" t="s">
        <v>33</v>
      </c>
      <c r="Q1715" t="s">
        <v>34</v>
      </c>
      <c r="S1715" t="s">
        <v>33</v>
      </c>
      <c r="T1715" t="s">
        <v>34</v>
      </c>
      <c r="V1715" t="s">
        <v>33</v>
      </c>
      <c r="W1715" t="s">
        <v>34</v>
      </c>
      <c r="Y1715" t="s">
        <v>33</v>
      </c>
      <c r="Z1715" t="s">
        <v>34</v>
      </c>
      <c r="AB1715" t="s">
        <v>36</v>
      </c>
      <c r="AE1715" t="s">
        <v>34</v>
      </c>
      <c r="AG1715">
        <v>1298988</v>
      </c>
      <c r="AH1715" t="s">
        <v>1832</v>
      </c>
      <c r="AI1715" t="s">
        <v>34</v>
      </c>
    </row>
    <row r="1716" spans="1:35" x14ac:dyDescent="0.3">
      <c r="A1716" s="1">
        <v>45310.402291666665</v>
      </c>
      <c r="B1716">
        <v>6</v>
      </c>
      <c r="C1716">
        <v>2</v>
      </c>
      <c r="D1716" t="s">
        <v>26</v>
      </c>
      <c r="E1716" t="s">
        <v>4083</v>
      </c>
      <c r="F1716" t="s">
        <v>4084</v>
      </c>
      <c r="G1716" t="s">
        <v>41</v>
      </c>
      <c r="H1716">
        <f>---0--4501</f>
        <v>4501</v>
      </c>
      <c r="I1716">
        <v>0</v>
      </c>
      <c r="J1716" t="s">
        <v>42</v>
      </c>
      <c r="K1716" t="s">
        <v>43</v>
      </c>
      <c r="L1716" t="s">
        <v>44</v>
      </c>
      <c r="M1716" t="s">
        <v>4083</v>
      </c>
      <c r="N1716" t="s">
        <v>4084</v>
      </c>
      <c r="P1716" t="s">
        <v>33</v>
      </c>
      <c r="Q1716" t="s">
        <v>34</v>
      </c>
      <c r="S1716" t="s">
        <v>33</v>
      </c>
      <c r="T1716" t="s">
        <v>34</v>
      </c>
      <c r="V1716" t="s">
        <v>33</v>
      </c>
      <c r="W1716" t="s">
        <v>34</v>
      </c>
      <c r="Y1716" t="s">
        <v>33</v>
      </c>
      <c r="Z1716" t="s">
        <v>34</v>
      </c>
      <c r="AA1716" t="s">
        <v>606</v>
      </c>
      <c r="AB1716" t="s">
        <v>36</v>
      </c>
      <c r="AC1716">
        <v>37441092</v>
      </c>
      <c r="AD1716" t="s">
        <v>607</v>
      </c>
      <c r="AE1716" t="s">
        <v>4084</v>
      </c>
      <c r="AF1716">
        <v>85671469</v>
      </c>
      <c r="AG1716">
        <v>1298989</v>
      </c>
      <c r="AH1716" t="s">
        <v>38</v>
      </c>
      <c r="AI1716" t="s">
        <v>34</v>
      </c>
    </row>
    <row r="1717" spans="1:35" x14ac:dyDescent="0.3">
      <c r="A1717" s="1">
        <v>45310.408622685187</v>
      </c>
      <c r="B1717">
        <v>6</v>
      </c>
      <c r="C1717">
        <v>2</v>
      </c>
      <c r="D1717" t="s">
        <v>26</v>
      </c>
      <c r="E1717" t="s">
        <v>4085</v>
      </c>
      <c r="F1717" t="s">
        <v>4086</v>
      </c>
      <c r="G1717" t="s">
        <v>41</v>
      </c>
      <c r="H1717">
        <f>---0--5093</f>
        <v>5093</v>
      </c>
      <c r="I1717">
        <v>0</v>
      </c>
      <c r="J1717" t="s">
        <v>42</v>
      </c>
      <c r="K1717" t="s">
        <v>43</v>
      </c>
      <c r="L1717" t="s">
        <v>44</v>
      </c>
      <c r="M1717" t="s">
        <v>4085</v>
      </c>
      <c r="N1717" t="s">
        <v>4086</v>
      </c>
      <c r="P1717" t="s">
        <v>33</v>
      </c>
      <c r="Q1717" t="s">
        <v>34</v>
      </c>
      <c r="S1717" t="s">
        <v>33</v>
      </c>
      <c r="T1717" t="s">
        <v>34</v>
      </c>
      <c r="V1717" t="s">
        <v>33</v>
      </c>
      <c r="W1717" t="s">
        <v>34</v>
      </c>
      <c r="Y1717" t="s">
        <v>33</v>
      </c>
      <c r="Z1717" t="s">
        <v>34</v>
      </c>
      <c r="AA1717" t="s">
        <v>703</v>
      </c>
      <c r="AB1717" t="s">
        <v>36</v>
      </c>
      <c r="AC1717">
        <v>76639991</v>
      </c>
      <c r="AD1717" t="s">
        <v>108</v>
      </c>
      <c r="AE1717" t="s">
        <v>4086</v>
      </c>
      <c r="AF1717">
        <v>795990586</v>
      </c>
      <c r="AG1717">
        <v>1298990</v>
      </c>
      <c r="AH1717" t="s">
        <v>4087</v>
      </c>
      <c r="AI1717" t="s">
        <v>34</v>
      </c>
    </row>
    <row r="1718" spans="1:35" x14ac:dyDescent="0.3">
      <c r="A1718" s="1">
        <v>45310.409432870372</v>
      </c>
      <c r="B1718">
        <v>8</v>
      </c>
      <c r="C1718">
        <v>2</v>
      </c>
      <c r="D1718" t="s">
        <v>1002</v>
      </c>
      <c r="E1718" t="s">
        <v>4088</v>
      </c>
      <c r="F1718" t="s">
        <v>4089</v>
      </c>
      <c r="G1718" t="s">
        <v>1005</v>
      </c>
      <c r="H1718" t="s">
        <v>4090</v>
      </c>
      <c r="I1718">
        <v>0</v>
      </c>
      <c r="J1718" t="s">
        <v>4091</v>
      </c>
      <c r="K1718" t="s">
        <v>43</v>
      </c>
      <c r="L1718" t="s">
        <v>44</v>
      </c>
      <c r="M1718" t="s">
        <v>4088</v>
      </c>
      <c r="N1718" t="s">
        <v>4089</v>
      </c>
      <c r="P1718" t="s">
        <v>33</v>
      </c>
      <c r="Q1718" t="s">
        <v>34</v>
      </c>
      <c r="S1718" t="s">
        <v>33</v>
      </c>
      <c r="T1718" t="s">
        <v>34</v>
      </c>
      <c r="V1718" t="s">
        <v>33</v>
      </c>
      <c r="W1718" t="s">
        <v>34</v>
      </c>
      <c r="Y1718" t="s">
        <v>33</v>
      </c>
      <c r="Z1718" t="s">
        <v>34</v>
      </c>
      <c r="AA1718" t="s">
        <v>1136</v>
      </c>
      <c r="AB1718" t="s">
        <v>36</v>
      </c>
      <c r="AC1718">
        <v>30097972</v>
      </c>
      <c r="AD1718" t="s">
        <v>652</v>
      </c>
      <c r="AE1718" t="s">
        <v>4089</v>
      </c>
      <c r="AF1718">
        <v>76598102</v>
      </c>
      <c r="AG1718">
        <v>1298991</v>
      </c>
      <c r="AH1718" t="s">
        <v>38</v>
      </c>
      <c r="AI1718" t="s">
        <v>34</v>
      </c>
    </row>
    <row r="1719" spans="1:35" x14ac:dyDescent="0.3">
      <c r="A1719" s="1">
        <v>45310.409722222219</v>
      </c>
      <c r="B1719">
        <v>4</v>
      </c>
      <c r="C1719">
        <v>1</v>
      </c>
      <c r="D1719" t="s">
        <v>26</v>
      </c>
      <c r="E1719" t="s">
        <v>764</v>
      </c>
      <c r="F1719" t="s">
        <v>765</v>
      </c>
      <c r="G1719" t="s">
        <v>41</v>
      </c>
      <c r="H1719">
        <f>---0--4397</f>
        <v>4397</v>
      </c>
      <c r="I1719">
        <v>0</v>
      </c>
      <c r="J1719" t="s">
        <v>42</v>
      </c>
      <c r="K1719" t="s">
        <v>43</v>
      </c>
      <c r="L1719" t="s">
        <v>44</v>
      </c>
      <c r="M1719" t="s">
        <v>764</v>
      </c>
      <c r="N1719" t="s">
        <v>765</v>
      </c>
      <c r="P1719" t="s">
        <v>33</v>
      </c>
      <c r="Q1719" t="s">
        <v>34</v>
      </c>
      <c r="S1719" t="s">
        <v>33</v>
      </c>
      <c r="T1719" t="s">
        <v>34</v>
      </c>
      <c r="V1719" t="s">
        <v>33</v>
      </c>
      <c r="W1719" t="s">
        <v>34</v>
      </c>
      <c r="Y1719" t="s">
        <v>33</v>
      </c>
      <c r="Z1719" t="s">
        <v>34</v>
      </c>
      <c r="AA1719" t="s">
        <v>1299</v>
      </c>
      <c r="AB1719" t="s">
        <v>36</v>
      </c>
      <c r="AC1719">
        <v>76655630</v>
      </c>
      <c r="AD1719" t="s">
        <v>108</v>
      </c>
      <c r="AE1719" t="s">
        <v>765</v>
      </c>
      <c r="AF1719">
        <v>795990586</v>
      </c>
      <c r="AG1719">
        <v>1298992</v>
      </c>
      <c r="AH1719" t="s">
        <v>603</v>
      </c>
      <c r="AI1719" t="s">
        <v>34</v>
      </c>
    </row>
    <row r="1720" spans="1:35" x14ac:dyDescent="0.3">
      <c r="A1720" s="1">
        <v>45310.413495370369</v>
      </c>
      <c r="B1720">
        <v>2</v>
      </c>
      <c r="C1720">
        <v>1</v>
      </c>
      <c r="D1720" t="s">
        <v>26</v>
      </c>
      <c r="E1720" t="s">
        <v>668</v>
      </c>
      <c r="F1720" t="s">
        <v>669</v>
      </c>
      <c r="G1720" t="s">
        <v>41</v>
      </c>
      <c r="H1720">
        <f>---0--3398</f>
        <v>3398</v>
      </c>
      <c r="I1720">
        <v>0</v>
      </c>
      <c r="J1720" t="s">
        <v>42</v>
      </c>
      <c r="K1720" t="s">
        <v>43</v>
      </c>
      <c r="L1720" t="s">
        <v>44</v>
      </c>
      <c r="M1720" t="s">
        <v>668</v>
      </c>
      <c r="N1720" t="s">
        <v>669</v>
      </c>
      <c r="P1720" t="s">
        <v>33</v>
      </c>
      <c r="Q1720" t="s">
        <v>34</v>
      </c>
      <c r="S1720" t="s">
        <v>33</v>
      </c>
      <c r="T1720" t="s">
        <v>34</v>
      </c>
      <c r="V1720" t="s">
        <v>33</v>
      </c>
      <c r="W1720" t="s">
        <v>34</v>
      </c>
      <c r="Y1720" t="s">
        <v>33</v>
      </c>
      <c r="Z1720" t="s">
        <v>34</v>
      </c>
      <c r="AA1720" t="s">
        <v>1010</v>
      </c>
      <c r="AB1720" t="s">
        <v>36</v>
      </c>
      <c r="AC1720">
        <v>37782857</v>
      </c>
      <c r="AD1720" t="s">
        <v>138</v>
      </c>
      <c r="AE1720" t="s">
        <v>669</v>
      </c>
      <c r="AF1720">
        <v>85671469</v>
      </c>
      <c r="AG1720">
        <v>1298993</v>
      </c>
      <c r="AH1720" t="s">
        <v>427</v>
      </c>
      <c r="AI1720" t="s">
        <v>34</v>
      </c>
    </row>
    <row r="1721" spans="1:35" x14ac:dyDescent="0.3">
      <c r="A1721" s="1">
        <v>45310.413703703707</v>
      </c>
      <c r="B1721">
        <v>5</v>
      </c>
      <c r="C1721">
        <v>2</v>
      </c>
      <c r="D1721" t="s">
        <v>26</v>
      </c>
      <c r="E1721" t="s">
        <v>4092</v>
      </c>
      <c r="F1721" t="s">
        <v>4093</v>
      </c>
      <c r="G1721" t="s">
        <v>29</v>
      </c>
      <c r="H1721" t="s">
        <v>559</v>
      </c>
      <c r="I1721">
        <v>0</v>
      </c>
      <c r="K1721" t="s">
        <v>31</v>
      </c>
      <c r="L1721" t="s">
        <v>32</v>
      </c>
      <c r="M1721" t="s">
        <v>4092</v>
      </c>
      <c r="N1721" t="s">
        <v>4093</v>
      </c>
      <c r="P1721" t="s">
        <v>33</v>
      </c>
      <c r="Q1721" t="s">
        <v>34</v>
      </c>
      <c r="S1721" t="s">
        <v>33</v>
      </c>
      <c r="T1721" t="s">
        <v>34</v>
      </c>
      <c r="V1721" t="s">
        <v>33</v>
      </c>
      <c r="W1721" t="s">
        <v>34</v>
      </c>
      <c r="Y1721" t="s">
        <v>33</v>
      </c>
      <c r="Z1721" t="s">
        <v>34</v>
      </c>
      <c r="AA1721" t="s">
        <v>35</v>
      </c>
      <c r="AB1721" t="s">
        <v>36</v>
      </c>
      <c r="AC1721">
        <v>37791341</v>
      </c>
      <c r="AD1721" t="s">
        <v>37</v>
      </c>
      <c r="AE1721" t="s">
        <v>4093</v>
      </c>
      <c r="AF1721">
        <v>85671469</v>
      </c>
      <c r="AG1721">
        <v>1298994</v>
      </c>
      <c r="AH1721" t="s">
        <v>38</v>
      </c>
      <c r="AI1721" t="s">
        <v>34</v>
      </c>
    </row>
    <row r="1722" spans="1:35" x14ac:dyDescent="0.3">
      <c r="A1722" s="1">
        <v>45310.414270833331</v>
      </c>
      <c r="B1722">
        <v>6</v>
      </c>
      <c r="C1722">
        <v>2</v>
      </c>
      <c r="D1722" t="s">
        <v>26</v>
      </c>
      <c r="E1722" t="s">
        <v>4094</v>
      </c>
      <c r="F1722" t="s">
        <v>4095</v>
      </c>
      <c r="G1722" t="s">
        <v>41</v>
      </c>
      <c r="H1722">
        <f>---0--8299</f>
        <v>8299</v>
      </c>
      <c r="I1722">
        <v>0</v>
      </c>
      <c r="J1722" t="s">
        <v>42</v>
      </c>
      <c r="K1722" t="s">
        <v>43</v>
      </c>
      <c r="L1722" t="s">
        <v>44</v>
      </c>
      <c r="M1722" t="s">
        <v>4094</v>
      </c>
      <c r="N1722" t="s">
        <v>4095</v>
      </c>
      <c r="P1722" t="s">
        <v>33</v>
      </c>
      <c r="Q1722" t="s">
        <v>34</v>
      </c>
      <c r="S1722" t="s">
        <v>33</v>
      </c>
      <c r="T1722" t="s">
        <v>34</v>
      </c>
      <c r="V1722" t="s">
        <v>33</v>
      </c>
      <c r="W1722" t="s">
        <v>34</v>
      </c>
      <c r="Y1722" t="s">
        <v>33</v>
      </c>
      <c r="Z1722" t="s">
        <v>34</v>
      </c>
      <c r="AA1722" t="s">
        <v>1491</v>
      </c>
      <c r="AB1722" t="s">
        <v>36</v>
      </c>
      <c r="AC1722">
        <v>30081198</v>
      </c>
      <c r="AD1722" t="s">
        <v>984</v>
      </c>
      <c r="AE1722" t="s">
        <v>4095</v>
      </c>
      <c r="AF1722">
        <v>76598102</v>
      </c>
      <c r="AG1722">
        <v>1298995</v>
      </c>
      <c r="AH1722" t="s">
        <v>2545</v>
      </c>
      <c r="AI1722" t="s">
        <v>34</v>
      </c>
    </row>
    <row r="1723" spans="1:35" x14ac:dyDescent="0.3">
      <c r="A1723" s="1">
        <v>45310.415196759262</v>
      </c>
      <c r="B1723">
        <v>8</v>
      </c>
      <c r="C1723">
        <v>2</v>
      </c>
      <c r="D1723" t="s">
        <v>26</v>
      </c>
      <c r="E1723" t="s">
        <v>113</v>
      </c>
      <c r="F1723" t="s">
        <v>114</v>
      </c>
      <c r="G1723" t="s">
        <v>41</v>
      </c>
      <c r="H1723">
        <f>---0--7801</f>
        <v>7801</v>
      </c>
      <c r="I1723">
        <v>0</v>
      </c>
      <c r="J1723" t="s">
        <v>42</v>
      </c>
      <c r="K1723" t="s">
        <v>43</v>
      </c>
      <c r="L1723" t="s">
        <v>44</v>
      </c>
      <c r="M1723" t="s">
        <v>113</v>
      </c>
      <c r="N1723" t="s">
        <v>114</v>
      </c>
      <c r="P1723" t="s">
        <v>33</v>
      </c>
      <c r="Q1723" t="s">
        <v>34</v>
      </c>
      <c r="S1723" t="s">
        <v>33</v>
      </c>
      <c r="T1723" t="s">
        <v>34</v>
      </c>
      <c r="V1723" t="s">
        <v>33</v>
      </c>
      <c r="W1723" t="s">
        <v>34</v>
      </c>
      <c r="Y1723" t="s">
        <v>33</v>
      </c>
      <c r="Z1723" t="s">
        <v>34</v>
      </c>
      <c r="AA1723" t="s">
        <v>1122</v>
      </c>
      <c r="AB1723" t="s">
        <v>36</v>
      </c>
      <c r="AC1723">
        <v>37843026</v>
      </c>
      <c r="AD1723" t="s">
        <v>138</v>
      </c>
      <c r="AE1723" t="s">
        <v>114</v>
      </c>
      <c r="AF1723">
        <v>85671469</v>
      </c>
      <c r="AG1723">
        <v>1298996</v>
      </c>
      <c r="AH1723" t="s">
        <v>38</v>
      </c>
      <c r="AI1723" t="s">
        <v>34</v>
      </c>
    </row>
    <row r="1724" spans="1:35" x14ac:dyDescent="0.3">
      <c r="A1724" s="1">
        <v>45310.42046296296</v>
      </c>
      <c r="B1724">
        <v>8</v>
      </c>
      <c r="C1724">
        <v>2</v>
      </c>
      <c r="D1724" t="s">
        <v>26</v>
      </c>
      <c r="E1724" t="s">
        <v>4096</v>
      </c>
      <c r="F1724" t="s">
        <v>4097</v>
      </c>
      <c r="G1724" t="s">
        <v>41</v>
      </c>
      <c r="H1724">
        <f>---0--5844</f>
        <v>5844</v>
      </c>
      <c r="I1724">
        <v>0</v>
      </c>
      <c r="J1724" t="s">
        <v>42</v>
      </c>
      <c r="K1724" t="s">
        <v>43</v>
      </c>
      <c r="L1724" t="s">
        <v>44</v>
      </c>
      <c r="M1724" t="s">
        <v>4096</v>
      </c>
      <c r="N1724" t="s">
        <v>4097</v>
      </c>
      <c r="P1724" t="s">
        <v>33</v>
      </c>
      <c r="Q1724" t="s">
        <v>34</v>
      </c>
      <c r="S1724" t="s">
        <v>33</v>
      </c>
      <c r="T1724" t="s">
        <v>34</v>
      </c>
      <c r="V1724" t="s">
        <v>33</v>
      </c>
      <c r="W1724" t="s">
        <v>34</v>
      </c>
      <c r="Y1724" t="s">
        <v>33</v>
      </c>
      <c r="Z1724" t="s">
        <v>34</v>
      </c>
      <c r="AA1724" t="s">
        <v>81</v>
      </c>
      <c r="AB1724" t="s">
        <v>36</v>
      </c>
      <c r="AC1724">
        <v>72945351</v>
      </c>
      <c r="AD1724" t="s">
        <v>82</v>
      </c>
      <c r="AE1724" t="s">
        <v>4097</v>
      </c>
      <c r="AF1724">
        <v>156704864</v>
      </c>
      <c r="AG1724">
        <v>1298997</v>
      </c>
      <c r="AH1724" t="s">
        <v>1156</v>
      </c>
      <c r="AI1724" t="s">
        <v>34</v>
      </c>
    </row>
    <row r="1725" spans="1:35" x14ac:dyDescent="0.3">
      <c r="A1725" s="1">
        <v>45310.423229166663</v>
      </c>
      <c r="B1725">
        <v>8</v>
      </c>
      <c r="C1725">
        <v>2</v>
      </c>
      <c r="D1725" t="s">
        <v>26</v>
      </c>
      <c r="E1725" t="s">
        <v>4098</v>
      </c>
      <c r="F1725" t="s">
        <v>4099</v>
      </c>
      <c r="G1725" t="s">
        <v>41</v>
      </c>
      <c r="H1725">
        <f>---0--2867</f>
        <v>2867</v>
      </c>
      <c r="I1725">
        <v>0</v>
      </c>
      <c r="J1725" t="s">
        <v>42</v>
      </c>
      <c r="K1725" t="s">
        <v>43</v>
      </c>
      <c r="L1725" t="s">
        <v>44</v>
      </c>
      <c r="M1725" t="s">
        <v>4098</v>
      </c>
      <c r="N1725" t="s">
        <v>4099</v>
      </c>
      <c r="P1725" t="s">
        <v>33</v>
      </c>
      <c r="Q1725" t="s">
        <v>34</v>
      </c>
      <c r="S1725" t="s">
        <v>33</v>
      </c>
      <c r="T1725" t="s">
        <v>34</v>
      </c>
      <c r="V1725" t="s">
        <v>33</v>
      </c>
      <c r="W1725" t="s">
        <v>34</v>
      </c>
      <c r="Y1725" t="s">
        <v>33</v>
      </c>
      <c r="Z1725" t="s">
        <v>34</v>
      </c>
      <c r="AA1725" t="s">
        <v>107</v>
      </c>
      <c r="AB1725" t="s">
        <v>36</v>
      </c>
      <c r="AC1725">
        <v>76805287</v>
      </c>
      <c r="AD1725" t="s">
        <v>108</v>
      </c>
      <c r="AE1725" t="s">
        <v>4099</v>
      </c>
      <c r="AF1725">
        <v>795990586</v>
      </c>
      <c r="AG1725">
        <v>1298998</v>
      </c>
      <c r="AH1725" t="s">
        <v>1975</v>
      </c>
      <c r="AI1725" t="s">
        <v>34</v>
      </c>
    </row>
    <row r="1726" spans="1:35" x14ac:dyDescent="0.3">
      <c r="A1726" s="1">
        <v>45310.425115740742</v>
      </c>
      <c r="B1726">
        <v>8</v>
      </c>
      <c r="C1726">
        <v>2</v>
      </c>
      <c r="D1726" t="s">
        <v>26</v>
      </c>
      <c r="E1726" t="s">
        <v>4100</v>
      </c>
      <c r="F1726" t="s">
        <v>4101</v>
      </c>
      <c r="G1726" t="s">
        <v>41</v>
      </c>
      <c r="H1726">
        <f>---0--2542</f>
        <v>2542</v>
      </c>
      <c r="I1726">
        <v>0</v>
      </c>
      <c r="J1726" t="s">
        <v>42</v>
      </c>
      <c r="K1726" t="s">
        <v>43</v>
      </c>
      <c r="L1726" t="s">
        <v>44</v>
      </c>
      <c r="M1726" t="s">
        <v>4100</v>
      </c>
      <c r="N1726" t="s">
        <v>4101</v>
      </c>
      <c r="P1726" t="s">
        <v>33</v>
      </c>
      <c r="Q1726" t="s">
        <v>34</v>
      </c>
      <c r="S1726" t="s">
        <v>33</v>
      </c>
      <c r="T1726" t="s">
        <v>34</v>
      </c>
      <c r="V1726" t="s">
        <v>33</v>
      </c>
      <c r="W1726" t="s">
        <v>34</v>
      </c>
      <c r="Y1726" t="s">
        <v>33</v>
      </c>
      <c r="Z1726" t="s">
        <v>34</v>
      </c>
      <c r="AA1726" t="s">
        <v>4102</v>
      </c>
      <c r="AB1726" t="s">
        <v>36</v>
      </c>
      <c r="AC1726">
        <v>30004220</v>
      </c>
      <c r="AD1726" t="s">
        <v>652</v>
      </c>
      <c r="AE1726" t="s">
        <v>4101</v>
      </c>
      <c r="AF1726">
        <v>76598102</v>
      </c>
      <c r="AG1726">
        <v>1298999</v>
      </c>
      <c r="AH1726" t="s">
        <v>38</v>
      </c>
      <c r="AI1726" t="s">
        <v>34</v>
      </c>
    </row>
    <row r="1727" spans="1:35" x14ac:dyDescent="0.3">
      <c r="A1727" s="1">
        <v>45310.426388888889</v>
      </c>
      <c r="B1727">
        <v>7</v>
      </c>
      <c r="C1727">
        <v>2</v>
      </c>
      <c r="D1727" t="s">
        <v>26</v>
      </c>
      <c r="E1727" t="s">
        <v>668</v>
      </c>
      <c r="F1727" t="s">
        <v>669</v>
      </c>
      <c r="G1727" t="s">
        <v>41</v>
      </c>
      <c r="H1727">
        <f>---0--8212</f>
        <v>8212</v>
      </c>
      <c r="I1727">
        <v>0</v>
      </c>
      <c r="J1727" t="s">
        <v>42</v>
      </c>
      <c r="K1727" t="s">
        <v>43</v>
      </c>
      <c r="L1727" t="s">
        <v>44</v>
      </c>
      <c r="M1727" t="s">
        <v>668</v>
      </c>
      <c r="N1727" t="s">
        <v>669</v>
      </c>
      <c r="P1727" t="s">
        <v>33</v>
      </c>
      <c r="Q1727" t="s">
        <v>34</v>
      </c>
      <c r="S1727" t="s">
        <v>33</v>
      </c>
      <c r="T1727" t="s">
        <v>34</v>
      </c>
      <c r="V1727" t="s">
        <v>33</v>
      </c>
      <c r="W1727" t="s">
        <v>34</v>
      </c>
      <c r="Y1727" t="s">
        <v>33</v>
      </c>
      <c r="Z1727" t="s">
        <v>34</v>
      </c>
      <c r="AA1727" t="s">
        <v>76</v>
      </c>
      <c r="AB1727" t="s">
        <v>36</v>
      </c>
      <c r="AC1727">
        <v>907545</v>
      </c>
      <c r="AD1727" t="s">
        <v>77</v>
      </c>
      <c r="AE1727" t="s">
        <v>669</v>
      </c>
      <c r="AF1727">
        <v>870021815</v>
      </c>
      <c r="AG1727">
        <v>1299000</v>
      </c>
      <c r="AH1727" t="s">
        <v>38</v>
      </c>
      <c r="AI1727" t="s">
        <v>34</v>
      </c>
    </row>
    <row r="1728" spans="1:35" x14ac:dyDescent="0.3">
      <c r="A1728" s="1">
        <v>45310.426469907405</v>
      </c>
      <c r="B1728">
        <v>5</v>
      </c>
      <c r="C1728">
        <v>2</v>
      </c>
      <c r="D1728" t="s">
        <v>26</v>
      </c>
      <c r="E1728" t="s">
        <v>3816</v>
      </c>
      <c r="F1728" t="s">
        <v>3817</v>
      </c>
      <c r="G1728" t="s">
        <v>41</v>
      </c>
      <c r="H1728">
        <f>---0--2519</f>
        <v>2519</v>
      </c>
      <c r="I1728">
        <v>0</v>
      </c>
      <c r="J1728" t="s">
        <v>42</v>
      </c>
      <c r="K1728" t="s">
        <v>43</v>
      </c>
      <c r="L1728" t="s">
        <v>202</v>
      </c>
      <c r="M1728" t="s">
        <v>3816</v>
      </c>
      <c r="N1728" t="s">
        <v>3817</v>
      </c>
      <c r="P1728" t="s">
        <v>33</v>
      </c>
      <c r="Q1728" t="s">
        <v>34</v>
      </c>
      <c r="S1728" t="s">
        <v>33</v>
      </c>
      <c r="T1728" t="s">
        <v>34</v>
      </c>
      <c r="V1728" t="s">
        <v>33</v>
      </c>
      <c r="W1728" t="s">
        <v>34</v>
      </c>
      <c r="Y1728" t="s">
        <v>33</v>
      </c>
      <c r="Z1728" t="s">
        <v>34</v>
      </c>
      <c r="AB1728" t="s">
        <v>36</v>
      </c>
      <c r="AE1728" t="s">
        <v>34</v>
      </c>
      <c r="AG1728">
        <v>1299001</v>
      </c>
      <c r="AH1728" t="s">
        <v>38</v>
      </c>
      <c r="AI1728" t="s">
        <v>34</v>
      </c>
    </row>
    <row r="1729" spans="1:35" x14ac:dyDescent="0.3">
      <c r="A1729" s="1">
        <v>45310.427407407406</v>
      </c>
      <c r="B1729">
        <v>6</v>
      </c>
      <c r="C1729">
        <v>2</v>
      </c>
      <c r="D1729" t="s">
        <v>26</v>
      </c>
      <c r="E1729" t="s">
        <v>4103</v>
      </c>
      <c r="F1729" t="s">
        <v>4104</v>
      </c>
      <c r="G1729" t="s">
        <v>41</v>
      </c>
      <c r="H1729">
        <f>---0--2527</f>
        <v>2527</v>
      </c>
      <c r="I1729">
        <v>0</v>
      </c>
      <c r="J1729" t="s">
        <v>42</v>
      </c>
      <c r="K1729" t="s">
        <v>43</v>
      </c>
      <c r="L1729" t="s">
        <v>44</v>
      </c>
      <c r="M1729" t="s">
        <v>4103</v>
      </c>
      <c r="N1729" t="s">
        <v>4104</v>
      </c>
      <c r="P1729" t="s">
        <v>33</v>
      </c>
      <c r="Q1729" t="s">
        <v>34</v>
      </c>
      <c r="S1729" t="s">
        <v>33</v>
      </c>
      <c r="T1729" t="s">
        <v>34</v>
      </c>
      <c r="V1729" t="s">
        <v>33</v>
      </c>
      <c r="W1729" t="s">
        <v>34</v>
      </c>
      <c r="Y1729" t="s">
        <v>33</v>
      </c>
      <c r="Z1729" t="s">
        <v>34</v>
      </c>
      <c r="AA1729" t="s">
        <v>379</v>
      </c>
      <c r="AB1729" t="s">
        <v>36</v>
      </c>
      <c r="AC1729">
        <v>38223100</v>
      </c>
      <c r="AD1729" t="s">
        <v>62</v>
      </c>
      <c r="AE1729" t="s">
        <v>4104</v>
      </c>
      <c r="AF1729">
        <v>85671469</v>
      </c>
      <c r="AG1729">
        <v>1299002</v>
      </c>
      <c r="AH1729" t="s">
        <v>1772</v>
      </c>
      <c r="AI1729" t="s">
        <v>34</v>
      </c>
    </row>
    <row r="1730" spans="1:35" x14ac:dyDescent="0.3">
      <c r="A1730" s="1">
        <v>45310.430081018516</v>
      </c>
      <c r="B1730">
        <v>2</v>
      </c>
      <c r="C1730">
        <v>1</v>
      </c>
      <c r="D1730" t="s">
        <v>26</v>
      </c>
      <c r="E1730" t="s">
        <v>729</v>
      </c>
      <c r="F1730" t="s">
        <v>730</v>
      </c>
      <c r="G1730" t="s">
        <v>41</v>
      </c>
      <c r="H1730">
        <f>---0--4167</f>
        <v>4167</v>
      </c>
      <c r="I1730">
        <v>0</v>
      </c>
      <c r="J1730" t="s">
        <v>42</v>
      </c>
      <c r="K1730" t="s">
        <v>43</v>
      </c>
      <c r="L1730" t="s">
        <v>44</v>
      </c>
      <c r="M1730" t="s">
        <v>729</v>
      </c>
      <c r="N1730" t="s">
        <v>730</v>
      </c>
      <c r="P1730" t="s">
        <v>33</v>
      </c>
      <c r="Q1730" t="s">
        <v>34</v>
      </c>
      <c r="S1730" t="s">
        <v>33</v>
      </c>
      <c r="T1730" t="s">
        <v>34</v>
      </c>
      <c r="V1730" t="s">
        <v>33</v>
      </c>
      <c r="W1730" t="s">
        <v>34</v>
      </c>
      <c r="Y1730" t="s">
        <v>33</v>
      </c>
      <c r="Z1730" t="s">
        <v>34</v>
      </c>
      <c r="AA1730" t="s">
        <v>757</v>
      </c>
      <c r="AB1730" t="s">
        <v>36</v>
      </c>
      <c r="AC1730">
        <v>30011763</v>
      </c>
      <c r="AD1730" t="s">
        <v>758</v>
      </c>
      <c r="AE1730" t="s">
        <v>730</v>
      </c>
      <c r="AF1730">
        <v>76598102</v>
      </c>
      <c r="AG1730">
        <v>1299003</v>
      </c>
      <c r="AH1730" t="s">
        <v>3367</v>
      </c>
      <c r="AI1730" t="s">
        <v>34</v>
      </c>
    </row>
    <row r="1731" spans="1:35" x14ac:dyDescent="0.3">
      <c r="A1731" s="1">
        <v>45310.430451388886</v>
      </c>
      <c r="B1731">
        <v>5</v>
      </c>
      <c r="C1731">
        <v>2</v>
      </c>
      <c r="D1731" t="s">
        <v>26</v>
      </c>
      <c r="E1731" t="s">
        <v>4105</v>
      </c>
      <c r="F1731" t="s">
        <v>4106</v>
      </c>
      <c r="G1731" t="s">
        <v>41</v>
      </c>
      <c r="H1731">
        <f>---0--2791</f>
        <v>2791</v>
      </c>
      <c r="I1731">
        <v>0</v>
      </c>
      <c r="J1731" t="s">
        <v>42</v>
      </c>
      <c r="K1731" t="s">
        <v>43</v>
      </c>
      <c r="L1731" t="s">
        <v>44</v>
      </c>
      <c r="M1731" t="s">
        <v>4105</v>
      </c>
      <c r="N1731" t="s">
        <v>4106</v>
      </c>
      <c r="P1731" t="s">
        <v>33</v>
      </c>
      <c r="Q1731" t="s">
        <v>34</v>
      </c>
      <c r="S1731" t="s">
        <v>33</v>
      </c>
      <c r="T1731" t="s">
        <v>34</v>
      </c>
      <c r="V1731" t="s">
        <v>33</v>
      </c>
      <c r="W1731" t="s">
        <v>34</v>
      </c>
      <c r="Y1731" t="s">
        <v>33</v>
      </c>
      <c r="Z1731" t="s">
        <v>34</v>
      </c>
      <c r="AA1731" t="s">
        <v>3435</v>
      </c>
      <c r="AB1731" t="s">
        <v>36</v>
      </c>
      <c r="AC1731">
        <v>92467</v>
      </c>
      <c r="AD1731" t="s">
        <v>932</v>
      </c>
      <c r="AE1731" t="s">
        <v>4106</v>
      </c>
      <c r="AF1731">
        <v>870021815</v>
      </c>
      <c r="AG1731">
        <v>1299004</v>
      </c>
      <c r="AH1731" t="s">
        <v>38</v>
      </c>
      <c r="AI1731" t="s">
        <v>34</v>
      </c>
    </row>
    <row r="1732" spans="1:35" x14ac:dyDescent="0.3">
      <c r="A1732" s="1">
        <v>45310.431643518517</v>
      </c>
      <c r="B1732">
        <v>6</v>
      </c>
      <c r="C1732">
        <v>2</v>
      </c>
      <c r="D1732" t="s">
        <v>26</v>
      </c>
      <c r="E1732" t="s">
        <v>4107</v>
      </c>
      <c r="F1732" t="s">
        <v>4108</v>
      </c>
      <c r="G1732" t="s">
        <v>41</v>
      </c>
      <c r="H1732">
        <f>---0--6017</f>
        <v>6017</v>
      </c>
      <c r="I1732">
        <v>0</v>
      </c>
      <c r="J1732" t="s">
        <v>42</v>
      </c>
      <c r="K1732" t="s">
        <v>43</v>
      </c>
      <c r="L1732" t="s">
        <v>44</v>
      </c>
      <c r="M1732" t="s">
        <v>4107</v>
      </c>
      <c r="N1732" t="s">
        <v>4108</v>
      </c>
      <c r="P1732" t="s">
        <v>33</v>
      </c>
      <c r="Q1732" t="s">
        <v>34</v>
      </c>
      <c r="S1732" t="s">
        <v>33</v>
      </c>
      <c r="T1732" t="s">
        <v>34</v>
      </c>
      <c r="V1732" t="s">
        <v>33</v>
      </c>
      <c r="W1732" t="s">
        <v>34</v>
      </c>
      <c r="Y1732" t="s">
        <v>33</v>
      </c>
      <c r="Z1732" t="s">
        <v>34</v>
      </c>
      <c r="AA1732" t="s">
        <v>137</v>
      </c>
      <c r="AB1732" t="s">
        <v>36</v>
      </c>
      <c r="AC1732">
        <v>38347529</v>
      </c>
      <c r="AD1732" t="s">
        <v>138</v>
      </c>
      <c r="AE1732" t="s">
        <v>4108</v>
      </c>
      <c r="AF1732">
        <v>85671469</v>
      </c>
      <c r="AG1732">
        <v>1299005</v>
      </c>
      <c r="AH1732" t="s">
        <v>4109</v>
      </c>
      <c r="AI1732" t="s">
        <v>34</v>
      </c>
    </row>
    <row r="1733" spans="1:35" x14ac:dyDescent="0.3">
      <c r="A1733" s="1">
        <v>45310.434074074074</v>
      </c>
      <c r="B1733">
        <v>6</v>
      </c>
      <c r="C1733">
        <v>2</v>
      </c>
      <c r="D1733" t="s">
        <v>26</v>
      </c>
      <c r="E1733" t="s">
        <v>4110</v>
      </c>
      <c r="F1733" t="s">
        <v>4111</v>
      </c>
      <c r="G1733" t="s">
        <v>41</v>
      </c>
      <c r="H1733">
        <f>---0--5637</f>
        <v>5637</v>
      </c>
      <c r="I1733">
        <v>0</v>
      </c>
      <c r="J1733" t="s">
        <v>42</v>
      </c>
      <c r="K1733" t="s">
        <v>43</v>
      </c>
      <c r="L1733" t="s">
        <v>44</v>
      </c>
      <c r="M1733" t="s">
        <v>4110</v>
      </c>
      <c r="N1733" t="s">
        <v>4111</v>
      </c>
      <c r="P1733" t="s">
        <v>33</v>
      </c>
      <c r="Q1733" t="s">
        <v>34</v>
      </c>
      <c r="S1733" t="s">
        <v>33</v>
      </c>
      <c r="T1733" t="s">
        <v>34</v>
      </c>
      <c r="V1733" t="s">
        <v>33</v>
      </c>
      <c r="W1733" t="s">
        <v>34</v>
      </c>
      <c r="Y1733" t="s">
        <v>33</v>
      </c>
      <c r="Z1733" t="s">
        <v>34</v>
      </c>
      <c r="AA1733" t="s">
        <v>601</v>
      </c>
      <c r="AB1733" t="s">
        <v>36</v>
      </c>
      <c r="AC1733">
        <v>20186144</v>
      </c>
      <c r="AD1733" t="s">
        <v>602</v>
      </c>
      <c r="AE1733" t="s">
        <v>4111</v>
      </c>
      <c r="AF1733">
        <v>9978044714</v>
      </c>
      <c r="AG1733">
        <v>1299006</v>
      </c>
      <c r="AH1733" t="s">
        <v>38</v>
      </c>
      <c r="AI1733" t="s">
        <v>34</v>
      </c>
    </row>
    <row r="1734" spans="1:35" x14ac:dyDescent="0.3">
      <c r="A1734" s="1">
        <v>45310.436180555553</v>
      </c>
      <c r="B1734">
        <v>5</v>
      </c>
      <c r="C1734">
        <v>2</v>
      </c>
      <c r="D1734" t="s">
        <v>26</v>
      </c>
      <c r="E1734" t="s">
        <v>4112</v>
      </c>
      <c r="F1734" t="s">
        <v>4113</v>
      </c>
      <c r="G1734" t="s">
        <v>41</v>
      </c>
      <c r="H1734">
        <f>---0--2632</f>
        <v>2632</v>
      </c>
      <c r="I1734">
        <v>0</v>
      </c>
      <c r="J1734" t="s">
        <v>42</v>
      </c>
      <c r="K1734" t="s">
        <v>43</v>
      </c>
      <c r="L1734" t="s">
        <v>44</v>
      </c>
      <c r="M1734" t="s">
        <v>4112</v>
      </c>
      <c r="N1734" t="s">
        <v>4113</v>
      </c>
      <c r="P1734" t="s">
        <v>33</v>
      </c>
      <c r="Q1734" t="s">
        <v>34</v>
      </c>
      <c r="S1734" t="s">
        <v>33</v>
      </c>
      <c r="T1734" t="s">
        <v>34</v>
      </c>
      <c r="V1734" t="s">
        <v>33</v>
      </c>
      <c r="W1734" t="s">
        <v>34</v>
      </c>
      <c r="Y1734" t="s">
        <v>33</v>
      </c>
      <c r="Z1734" t="s">
        <v>34</v>
      </c>
      <c r="AA1734" t="s">
        <v>1053</v>
      </c>
      <c r="AB1734" t="s">
        <v>36</v>
      </c>
      <c r="AC1734">
        <v>76948943</v>
      </c>
      <c r="AD1734" t="s">
        <v>46</v>
      </c>
      <c r="AE1734" t="s">
        <v>4113</v>
      </c>
      <c r="AF1734">
        <v>795990586</v>
      </c>
      <c r="AG1734">
        <v>1299007</v>
      </c>
      <c r="AH1734" t="s">
        <v>4114</v>
      </c>
      <c r="AI1734" t="s">
        <v>34</v>
      </c>
    </row>
    <row r="1735" spans="1:35" x14ac:dyDescent="0.3">
      <c r="A1735" s="1">
        <v>45310.439780092594</v>
      </c>
      <c r="B1735">
        <v>5</v>
      </c>
      <c r="C1735">
        <v>2</v>
      </c>
      <c r="D1735" t="s">
        <v>26</v>
      </c>
      <c r="E1735" t="s">
        <v>4115</v>
      </c>
      <c r="F1735" t="s">
        <v>4116</v>
      </c>
      <c r="G1735" t="s">
        <v>73</v>
      </c>
      <c r="H1735" t="s">
        <v>777</v>
      </c>
      <c r="I1735">
        <v>0</v>
      </c>
      <c r="J1735" t="s">
        <v>778</v>
      </c>
      <c r="K1735" t="s">
        <v>31</v>
      </c>
      <c r="L1735" t="s">
        <v>44</v>
      </c>
      <c r="M1735" t="s">
        <v>4115</v>
      </c>
      <c r="N1735" t="s">
        <v>4116</v>
      </c>
      <c r="P1735" t="s">
        <v>33</v>
      </c>
      <c r="Q1735" t="s">
        <v>34</v>
      </c>
      <c r="S1735" t="s">
        <v>33</v>
      </c>
      <c r="T1735" t="s">
        <v>34</v>
      </c>
      <c r="V1735" t="s">
        <v>33</v>
      </c>
      <c r="W1735" t="s">
        <v>34</v>
      </c>
      <c r="Y1735" t="s">
        <v>33</v>
      </c>
      <c r="Z1735" t="s">
        <v>34</v>
      </c>
      <c r="AA1735" t="s">
        <v>137</v>
      </c>
      <c r="AB1735" t="s">
        <v>36</v>
      </c>
      <c r="AC1735">
        <v>38553728</v>
      </c>
      <c r="AD1735" t="s">
        <v>138</v>
      </c>
      <c r="AE1735" t="s">
        <v>4116</v>
      </c>
      <c r="AF1735">
        <v>85671469</v>
      </c>
      <c r="AG1735">
        <v>1299008</v>
      </c>
      <c r="AH1735" t="s">
        <v>1076</v>
      </c>
      <c r="AI1735" t="s">
        <v>34</v>
      </c>
    </row>
    <row r="1736" spans="1:35" x14ac:dyDescent="0.3">
      <c r="A1736" s="1">
        <v>45310.444108796299</v>
      </c>
      <c r="B1736">
        <v>5</v>
      </c>
      <c r="C1736">
        <v>2</v>
      </c>
      <c r="D1736" t="s">
        <v>26</v>
      </c>
      <c r="E1736" t="s">
        <v>4117</v>
      </c>
      <c r="F1736" t="s">
        <v>4118</v>
      </c>
      <c r="G1736" t="s">
        <v>73</v>
      </c>
      <c r="H1736" t="s">
        <v>852</v>
      </c>
      <c r="I1736">
        <v>0</v>
      </c>
      <c r="J1736" t="s">
        <v>853</v>
      </c>
      <c r="K1736" t="s">
        <v>31</v>
      </c>
      <c r="L1736" t="s">
        <v>44</v>
      </c>
      <c r="M1736" t="s">
        <v>4117</v>
      </c>
      <c r="N1736" t="s">
        <v>4118</v>
      </c>
      <c r="P1736" t="s">
        <v>33</v>
      </c>
      <c r="Q1736" t="s">
        <v>34</v>
      </c>
      <c r="S1736" t="s">
        <v>33</v>
      </c>
      <c r="T1736" t="s">
        <v>34</v>
      </c>
      <c r="V1736" t="s">
        <v>33</v>
      </c>
      <c r="W1736" t="s">
        <v>34</v>
      </c>
      <c r="Y1736" t="s">
        <v>33</v>
      </c>
      <c r="Z1736" t="s">
        <v>34</v>
      </c>
      <c r="AA1736" t="s">
        <v>166</v>
      </c>
      <c r="AB1736" t="s">
        <v>36</v>
      </c>
      <c r="AC1736">
        <v>38609756</v>
      </c>
      <c r="AD1736" t="s">
        <v>62</v>
      </c>
      <c r="AE1736" t="s">
        <v>4118</v>
      </c>
      <c r="AF1736">
        <v>85671469</v>
      </c>
      <c r="AG1736">
        <v>1299009</v>
      </c>
      <c r="AH1736" t="s">
        <v>1708</v>
      </c>
      <c r="AI1736" t="s">
        <v>34</v>
      </c>
    </row>
    <row r="1737" spans="1:35" x14ac:dyDescent="0.3">
      <c r="A1737" s="1">
        <v>45310.450104166666</v>
      </c>
      <c r="B1737">
        <v>5</v>
      </c>
      <c r="C1737">
        <v>2</v>
      </c>
      <c r="D1737" t="s">
        <v>26</v>
      </c>
      <c r="E1737" t="s">
        <v>434</v>
      </c>
      <c r="F1737" t="s">
        <v>435</v>
      </c>
      <c r="G1737" t="s">
        <v>41</v>
      </c>
      <c r="H1737">
        <f>---0--1197</f>
        <v>1197</v>
      </c>
      <c r="I1737">
        <v>0</v>
      </c>
      <c r="J1737" t="s">
        <v>42</v>
      </c>
      <c r="K1737" t="s">
        <v>43</v>
      </c>
      <c r="L1737" t="s">
        <v>44</v>
      </c>
      <c r="M1737" t="s">
        <v>434</v>
      </c>
      <c r="N1737" t="s">
        <v>435</v>
      </c>
      <c r="P1737" t="s">
        <v>33</v>
      </c>
      <c r="Q1737" t="s">
        <v>34</v>
      </c>
      <c r="S1737" t="s">
        <v>33</v>
      </c>
      <c r="T1737" t="s">
        <v>34</v>
      </c>
      <c r="V1737" t="s">
        <v>33</v>
      </c>
      <c r="W1737" t="s">
        <v>34</v>
      </c>
      <c r="Y1737" t="s">
        <v>33</v>
      </c>
      <c r="Z1737" t="s">
        <v>34</v>
      </c>
      <c r="AA1737" t="s">
        <v>3244</v>
      </c>
      <c r="AB1737" t="s">
        <v>36</v>
      </c>
      <c r="AC1737">
        <v>20982755</v>
      </c>
      <c r="AD1737" t="s">
        <v>849</v>
      </c>
      <c r="AE1737" t="s">
        <v>435</v>
      </c>
      <c r="AF1737">
        <v>978632586</v>
      </c>
      <c r="AG1737">
        <v>1299010</v>
      </c>
      <c r="AH1737" t="s">
        <v>38</v>
      </c>
      <c r="AI1737" t="s">
        <v>34</v>
      </c>
    </row>
    <row r="1738" spans="1:35" x14ac:dyDescent="0.3">
      <c r="A1738" s="1">
        <v>45310.451932870368</v>
      </c>
      <c r="B1738">
        <v>7</v>
      </c>
      <c r="C1738">
        <v>2</v>
      </c>
      <c r="D1738" t="s">
        <v>26</v>
      </c>
      <c r="E1738" t="s">
        <v>4119</v>
      </c>
      <c r="F1738" t="s">
        <v>4120</v>
      </c>
      <c r="G1738" t="s">
        <v>41</v>
      </c>
      <c r="H1738">
        <f>---0--2936</f>
        <v>2936</v>
      </c>
      <c r="I1738">
        <v>0</v>
      </c>
      <c r="J1738" t="s">
        <v>42</v>
      </c>
      <c r="K1738" t="s">
        <v>43</v>
      </c>
      <c r="L1738" t="s">
        <v>44</v>
      </c>
      <c r="M1738" t="s">
        <v>4119</v>
      </c>
      <c r="N1738" t="s">
        <v>4120</v>
      </c>
      <c r="P1738" t="s">
        <v>33</v>
      </c>
      <c r="Q1738" t="s">
        <v>34</v>
      </c>
      <c r="S1738" t="s">
        <v>33</v>
      </c>
      <c r="T1738" t="s">
        <v>34</v>
      </c>
      <c r="V1738" t="s">
        <v>33</v>
      </c>
      <c r="W1738" t="s">
        <v>34</v>
      </c>
      <c r="Y1738" t="s">
        <v>33</v>
      </c>
      <c r="Z1738" t="s">
        <v>34</v>
      </c>
      <c r="AA1738" t="s">
        <v>956</v>
      </c>
      <c r="AB1738" t="s">
        <v>36</v>
      </c>
      <c r="AC1738">
        <v>30054425</v>
      </c>
      <c r="AD1738" t="s">
        <v>652</v>
      </c>
      <c r="AE1738" t="s">
        <v>4120</v>
      </c>
      <c r="AF1738">
        <v>76598102</v>
      </c>
      <c r="AG1738">
        <v>1299011</v>
      </c>
      <c r="AH1738" t="s">
        <v>427</v>
      </c>
      <c r="AI1738" t="s">
        <v>34</v>
      </c>
    </row>
    <row r="1739" spans="1:35" x14ac:dyDescent="0.3">
      <c r="A1739" s="1">
        <v>45310.4528587963</v>
      </c>
      <c r="B1739">
        <v>5</v>
      </c>
      <c r="C1739">
        <v>2</v>
      </c>
      <c r="D1739" t="s">
        <v>26</v>
      </c>
      <c r="E1739" t="s">
        <v>4121</v>
      </c>
      <c r="F1739" t="s">
        <v>4122</v>
      </c>
      <c r="G1739" t="s">
        <v>50</v>
      </c>
      <c r="H1739" t="s">
        <v>1038</v>
      </c>
      <c r="I1739">
        <v>0</v>
      </c>
      <c r="K1739" t="s">
        <v>31</v>
      </c>
      <c r="L1739" t="s">
        <v>32</v>
      </c>
      <c r="M1739" t="s">
        <v>4121</v>
      </c>
      <c r="N1739" t="s">
        <v>4122</v>
      </c>
      <c r="P1739" t="s">
        <v>33</v>
      </c>
      <c r="Q1739" t="s">
        <v>34</v>
      </c>
      <c r="S1739" t="s">
        <v>33</v>
      </c>
      <c r="T1739" t="s">
        <v>34</v>
      </c>
      <c r="V1739" t="s">
        <v>33</v>
      </c>
      <c r="W1739" t="s">
        <v>34</v>
      </c>
      <c r="Y1739" t="s">
        <v>33</v>
      </c>
      <c r="Z1739" t="s">
        <v>34</v>
      </c>
      <c r="AA1739" t="s">
        <v>35</v>
      </c>
      <c r="AB1739" t="s">
        <v>36</v>
      </c>
      <c r="AC1739">
        <v>38762280</v>
      </c>
      <c r="AD1739" t="s">
        <v>37</v>
      </c>
      <c r="AE1739" t="s">
        <v>4122</v>
      </c>
      <c r="AF1739">
        <v>85671469</v>
      </c>
      <c r="AG1739">
        <v>1299012</v>
      </c>
      <c r="AH1739" t="s">
        <v>38</v>
      </c>
      <c r="AI1739" t="s">
        <v>34</v>
      </c>
    </row>
    <row r="1740" spans="1:35" x14ac:dyDescent="0.3">
      <c r="A1740" s="1">
        <v>45310.453564814816</v>
      </c>
      <c r="B1740">
        <v>6</v>
      </c>
      <c r="C1740">
        <v>2</v>
      </c>
      <c r="D1740" t="s">
        <v>26</v>
      </c>
      <c r="E1740" t="s">
        <v>4123</v>
      </c>
      <c r="F1740" t="s">
        <v>4124</v>
      </c>
      <c r="G1740" t="s">
        <v>41</v>
      </c>
      <c r="H1740">
        <f>---0--2219</f>
        <v>2219</v>
      </c>
      <c r="I1740">
        <v>0</v>
      </c>
      <c r="J1740" t="s">
        <v>42</v>
      </c>
      <c r="K1740" t="s">
        <v>43</v>
      </c>
      <c r="L1740" t="s">
        <v>44</v>
      </c>
      <c r="M1740" t="s">
        <v>4123</v>
      </c>
      <c r="N1740" t="s">
        <v>4124</v>
      </c>
      <c r="P1740" t="s">
        <v>33</v>
      </c>
      <c r="Q1740" t="s">
        <v>34</v>
      </c>
      <c r="S1740" t="s">
        <v>33</v>
      </c>
      <c r="T1740" t="s">
        <v>34</v>
      </c>
      <c r="V1740" t="s">
        <v>33</v>
      </c>
      <c r="W1740" t="s">
        <v>34</v>
      </c>
      <c r="Y1740" t="s">
        <v>33</v>
      </c>
      <c r="Z1740" t="s">
        <v>34</v>
      </c>
      <c r="AA1740" t="s">
        <v>860</v>
      </c>
      <c r="AB1740" t="s">
        <v>36</v>
      </c>
      <c r="AC1740">
        <v>77156842</v>
      </c>
      <c r="AD1740" t="s">
        <v>108</v>
      </c>
      <c r="AE1740" t="s">
        <v>4124</v>
      </c>
      <c r="AF1740">
        <v>795990586</v>
      </c>
      <c r="AG1740">
        <v>1299013</v>
      </c>
      <c r="AH1740" t="s">
        <v>1606</v>
      </c>
      <c r="AI1740" t="s">
        <v>34</v>
      </c>
    </row>
    <row r="1741" spans="1:35" x14ac:dyDescent="0.3">
      <c r="A1741" s="1">
        <v>45310.455555555556</v>
      </c>
      <c r="B1741">
        <v>5</v>
      </c>
      <c r="C1741">
        <v>2</v>
      </c>
      <c r="D1741" t="s">
        <v>26</v>
      </c>
      <c r="E1741" t="s">
        <v>4125</v>
      </c>
      <c r="F1741" t="s">
        <v>4126</v>
      </c>
      <c r="G1741" t="s">
        <v>73</v>
      </c>
      <c r="H1741" t="s">
        <v>4127</v>
      </c>
      <c r="I1741">
        <v>0</v>
      </c>
      <c r="J1741" t="s">
        <v>4128</v>
      </c>
      <c r="K1741" t="s">
        <v>31</v>
      </c>
      <c r="L1741" t="s">
        <v>44</v>
      </c>
      <c r="M1741" t="s">
        <v>4125</v>
      </c>
      <c r="N1741" t="s">
        <v>4126</v>
      </c>
      <c r="P1741" t="s">
        <v>33</v>
      </c>
      <c r="Q1741" t="s">
        <v>34</v>
      </c>
      <c r="S1741" t="s">
        <v>33</v>
      </c>
      <c r="T1741" t="s">
        <v>34</v>
      </c>
      <c r="V1741" t="s">
        <v>33</v>
      </c>
      <c r="W1741" t="s">
        <v>34</v>
      </c>
      <c r="Y1741" t="s">
        <v>33</v>
      </c>
      <c r="Z1741" t="s">
        <v>34</v>
      </c>
      <c r="AA1741" t="s">
        <v>137</v>
      </c>
      <c r="AB1741" t="s">
        <v>36</v>
      </c>
      <c r="AC1741">
        <v>38805540</v>
      </c>
      <c r="AD1741" t="s">
        <v>138</v>
      </c>
      <c r="AE1741" t="s">
        <v>4126</v>
      </c>
      <c r="AF1741">
        <v>85671469</v>
      </c>
      <c r="AG1741">
        <v>1299014</v>
      </c>
      <c r="AH1741" t="s">
        <v>4129</v>
      </c>
      <c r="AI1741" t="s">
        <v>34</v>
      </c>
    </row>
    <row r="1742" spans="1:35" x14ac:dyDescent="0.3">
      <c r="A1742" s="1">
        <v>45310.457696759258</v>
      </c>
      <c r="B1742">
        <v>4</v>
      </c>
      <c r="C1742">
        <v>1</v>
      </c>
      <c r="D1742" t="s">
        <v>26</v>
      </c>
      <c r="E1742" t="s">
        <v>668</v>
      </c>
      <c r="F1742" t="s">
        <v>669</v>
      </c>
      <c r="G1742" t="s">
        <v>41</v>
      </c>
      <c r="H1742">
        <f>---0--6292</f>
        <v>6292</v>
      </c>
      <c r="I1742">
        <v>0</v>
      </c>
      <c r="J1742" t="s">
        <v>42</v>
      </c>
      <c r="K1742" t="s">
        <v>43</v>
      </c>
      <c r="L1742" t="s">
        <v>44</v>
      </c>
      <c r="M1742" t="s">
        <v>668</v>
      </c>
      <c r="N1742" t="s">
        <v>669</v>
      </c>
      <c r="P1742" t="s">
        <v>33</v>
      </c>
      <c r="Q1742" t="s">
        <v>34</v>
      </c>
      <c r="S1742" t="s">
        <v>33</v>
      </c>
      <c r="T1742" t="s">
        <v>34</v>
      </c>
      <c r="V1742" t="s">
        <v>33</v>
      </c>
      <c r="W1742" t="s">
        <v>34</v>
      </c>
      <c r="Y1742" t="s">
        <v>33</v>
      </c>
      <c r="Z1742" t="s">
        <v>34</v>
      </c>
      <c r="AA1742" t="s">
        <v>4130</v>
      </c>
      <c r="AB1742" t="s">
        <v>36</v>
      </c>
      <c r="AC1742">
        <v>61579312</v>
      </c>
      <c r="AD1742" t="s">
        <v>4131</v>
      </c>
      <c r="AE1742" t="s">
        <v>669</v>
      </c>
      <c r="AF1742">
        <v>795990586</v>
      </c>
      <c r="AG1742">
        <v>1299015</v>
      </c>
      <c r="AH1742" t="s">
        <v>38</v>
      </c>
      <c r="AI1742" t="s">
        <v>34</v>
      </c>
    </row>
    <row r="1743" spans="1:35" x14ac:dyDescent="0.3">
      <c r="A1743" s="1">
        <v>45310.458981481483</v>
      </c>
      <c r="B1743">
        <v>8</v>
      </c>
      <c r="C1743">
        <v>2</v>
      </c>
      <c r="D1743" t="s">
        <v>26</v>
      </c>
      <c r="E1743" t="s">
        <v>4132</v>
      </c>
      <c r="F1743" t="s">
        <v>4133</v>
      </c>
      <c r="G1743" t="s">
        <v>41</v>
      </c>
      <c r="H1743">
        <f>---0--115</f>
        <v>115</v>
      </c>
      <c r="I1743">
        <v>0</v>
      </c>
      <c r="J1743" t="s">
        <v>42</v>
      </c>
      <c r="K1743" t="s">
        <v>43</v>
      </c>
      <c r="L1743" t="s">
        <v>44</v>
      </c>
      <c r="M1743" t="s">
        <v>4132</v>
      </c>
      <c r="N1743" t="s">
        <v>4133</v>
      </c>
      <c r="P1743" t="s">
        <v>33</v>
      </c>
      <c r="Q1743" t="s">
        <v>34</v>
      </c>
      <c r="S1743" t="s">
        <v>33</v>
      </c>
      <c r="T1743" t="s">
        <v>34</v>
      </c>
      <c r="V1743" t="s">
        <v>33</v>
      </c>
      <c r="W1743" t="s">
        <v>34</v>
      </c>
      <c r="Y1743" t="s">
        <v>33</v>
      </c>
      <c r="Z1743" t="s">
        <v>34</v>
      </c>
      <c r="AA1743" t="s">
        <v>4134</v>
      </c>
      <c r="AB1743" t="s">
        <v>36</v>
      </c>
      <c r="AC1743">
        <v>38873436</v>
      </c>
      <c r="AD1743" t="s">
        <v>62</v>
      </c>
      <c r="AE1743" t="s">
        <v>4133</v>
      </c>
      <c r="AF1743">
        <v>85671469</v>
      </c>
      <c r="AG1743">
        <v>1299016</v>
      </c>
      <c r="AH1743" t="s">
        <v>38</v>
      </c>
      <c r="AI1743" t="s">
        <v>34</v>
      </c>
    </row>
    <row r="1744" spans="1:35" x14ac:dyDescent="0.3">
      <c r="A1744" s="1">
        <v>45310.459953703707</v>
      </c>
      <c r="B1744">
        <v>7</v>
      </c>
      <c r="C1744">
        <v>2</v>
      </c>
      <c r="D1744" t="s">
        <v>26</v>
      </c>
      <c r="E1744" t="s">
        <v>113</v>
      </c>
      <c r="F1744" t="s">
        <v>114</v>
      </c>
      <c r="G1744" t="s">
        <v>41</v>
      </c>
      <c r="H1744">
        <f>---0--5996</f>
        <v>5996</v>
      </c>
      <c r="I1744">
        <v>0</v>
      </c>
      <c r="J1744" t="s">
        <v>42</v>
      </c>
      <c r="K1744" t="s">
        <v>43</v>
      </c>
      <c r="L1744" t="s">
        <v>44</v>
      </c>
      <c r="M1744" t="s">
        <v>113</v>
      </c>
      <c r="N1744" t="s">
        <v>114</v>
      </c>
      <c r="P1744" t="s">
        <v>33</v>
      </c>
      <c r="Q1744" t="s">
        <v>34</v>
      </c>
      <c r="S1744" t="s">
        <v>33</v>
      </c>
      <c r="T1744" t="s">
        <v>34</v>
      </c>
      <c r="V1744" t="s">
        <v>33</v>
      </c>
      <c r="W1744" t="s">
        <v>34</v>
      </c>
      <c r="Y1744" t="s">
        <v>33</v>
      </c>
      <c r="Z1744" t="s">
        <v>34</v>
      </c>
      <c r="AA1744" t="s">
        <v>137</v>
      </c>
      <c r="AB1744" t="s">
        <v>36</v>
      </c>
      <c r="AC1744">
        <v>38884199</v>
      </c>
      <c r="AD1744" t="s">
        <v>138</v>
      </c>
      <c r="AE1744" t="s">
        <v>114</v>
      </c>
      <c r="AF1744">
        <v>85671469</v>
      </c>
      <c r="AG1744">
        <v>1299017</v>
      </c>
      <c r="AH1744" t="s">
        <v>1585</v>
      </c>
      <c r="AI1744" t="s">
        <v>34</v>
      </c>
    </row>
    <row r="1745" spans="1:35" x14ac:dyDescent="0.3">
      <c r="A1745" s="1">
        <v>45310.460752314815</v>
      </c>
      <c r="B1745">
        <v>5</v>
      </c>
      <c r="C1745">
        <v>2</v>
      </c>
      <c r="D1745" t="s">
        <v>26</v>
      </c>
      <c r="E1745" t="s">
        <v>4135</v>
      </c>
      <c r="F1745" t="s">
        <v>4136</v>
      </c>
      <c r="G1745" t="s">
        <v>73</v>
      </c>
      <c r="H1745" t="s">
        <v>2131</v>
      </c>
      <c r="I1745">
        <v>0</v>
      </c>
      <c r="J1745" t="s">
        <v>2132</v>
      </c>
      <c r="K1745" t="s">
        <v>31</v>
      </c>
      <c r="L1745" t="s">
        <v>44</v>
      </c>
      <c r="M1745" t="s">
        <v>4135</v>
      </c>
      <c r="N1745" t="s">
        <v>4136</v>
      </c>
      <c r="P1745" t="s">
        <v>33</v>
      </c>
      <c r="Q1745" t="s">
        <v>34</v>
      </c>
      <c r="S1745" t="s">
        <v>33</v>
      </c>
      <c r="T1745" t="s">
        <v>34</v>
      </c>
      <c r="V1745" t="s">
        <v>33</v>
      </c>
      <c r="W1745" t="s">
        <v>34</v>
      </c>
      <c r="Y1745" t="s">
        <v>33</v>
      </c>
      <c r="Z1745" t="s">
        <v>34</v>
      </c>
      <c r="AA1745" t="s">
        <v>137</v>
      </c>
      <c r="AB1745" t="s">
        <v>36</v>
      </c>
      <c r="AC1745">
        <v>38899506</v>
      </c>
      <c r="AD1745" t="s">
        <v>138</v>
      </c>
      <c r="AE1745" t="s">
        <v>4136</v>
      </c>
      <c r="AF1745">
        <v>85671469</v>
      </c>
      <c r="AG1745">
        <v>1299018</v>
      </c>
      <c r="AH1745" t="s">
        <v>2021</v>
      </c>
      <c r="AI1745" t="s">
        <v>34</v>
      </c>
    </row>
    <row r="1746" spans="1:35" x14ac:dyDescent="0.3">
      <c r="A1746" s="1">
        <v>45310.462951388887</v>
      </c>
      <c r="B1746">
        <v>6</v>
      </c>
      <c r="C1746">
        <v>2</v>
      </c>
      <c r="D1746" t="s">
        <v>26</v>
      </c>
      <c r="E1746" t="s">
        <v>4137</v>
      </c>
      <c r="F1746" t="s">
        <v>4138</v>
      </c>
      <c r="G1746" t="s">
        <v>41</v>
      </c>
      <c r="H1746">
        <f>---0--9318</f>
        <v>9318</v>
      </c>
      <c r="I1746">
        <v>0</v>
      </c>
      <c r="J1746" t="s">
        <v>42</v>
      </c>
      <c r="K1746" t="s">
        <v>43</v>
      </c>
      <c r="L1746" t="s">
        <v>44</v>
      </c>
      <c r="M1746" t="s">
        <v>4137</v>
      </c>
      <c r="N1746" t="s">
        <v>4138</v>
      </c>
      <c r="P1746" t="s">
        <v>33</v>
      </c>
      <c r="Q1746" t="s">
        <v>34</v>
      </c>
      <c r="S1746" t="s">
        <v>33</v>
      </c>
      <c r="T1746" t="s">
        <v>34</v>
      </c>
      <c r="V1746" t="s">
        <v>33</v>
      </c>
      <c r="W1746" t="s">
        <v>34</v>
      </c>
      <c r="Y1746" t="s">
        <v>33</v>
      </c>
      <c r="Z1746" t="s">
        <v>34</v>
      </c>
      <c r="AA1746" t="s">
        <v>728</v>
      </c>
      <c r="AB1746" t="s">
        <v>36</v>
      </c>
      <c r="AC1746">
        <v>71701927</v>
      </c>
      <c r="AD1746" t="s">
        <v>82</v>
      </c>
      <c r="AE1746" t="s">
        <v>4138</v>
      </c>
      <c r="AF1746">
        <v>156704864</v>
      </c>
      <c r="AG1746">
        <v>1299019</v>
      </c>
      <c r="AH1746" t="s">
        <v>38</v>
      </c>
      <c r="AI1746" t="s">
        <v>34</v>
      </c>
    </row>
    <row r="1747" spans="1:35" x14ac:dyDescent="0.3">
      <c r="A1747" s="1">
        <v>45310.463043981479</v>
      </c>
      <c r="B1747">
        <v>8</v>
      </c>
      <c r="C1747">
        <v>2</v>
      </c>
      <c r="D1747" t="s">
        <v>26</v>
      </c>
      <c r="E1747" t="s">
        <v>4139</v>
      </c>
      <c r="F1747" t="s">
        <v>4140</v>
      </c>
      <c r="G1747" t="s">
        <v>41</v>
      </c>
      <c r="H1747">
        <f>---0--8964</f>
        <v>8964</v>
      </c>
      <c r="I1747">
        <v>0</v>
      </c>
      <c r="J1747" t="s">
        <v>42</v>
      </c>
      <c r="K1747" t="s">
        <v>43</v>
      </c>
      <c r="L1747" t="s">
        <v>44</v>
      </c>
      <c r="M1747" t="s">
        <v>4139</v>
      </c>
      <c r="N1747" t="s">
        <v>4140</v>
      </c>
      <c r="P1747" t="s">
        <v>33</v>
      </c>
      <c r="Q1747" t="s">
        <v>34</v>
      </c>
      <c r="S1747" t="s">
        <v>33</v>
      </c>
      <c r="T1747" t="s">
        <v>34</v>
      </c>
      <c r="V1747" t="s">
        <v>33</v>
      </c>
      <c r="W1747" t="s">
        <v>34</v>
      </c>
      <c r="Y1747" t="s">
        <v>33</v>
      </c>
      <c r="Z1747" t="s">
        <v>34</v>
      </c>
      <c r="AA1747" t="s">
        <v>76</v>
      </c>
      <c r="AB1747" t="s">
        <v>36</v>
      </c>
      <c r="AC1747">
        <v>724220</v>
      </c>
      <c r="AD1747" t="s">
        <v>77</v>
      </c>
      <c r="AE1747" t="s">
        <v>4140</v>
      </c>
      <c r="AF1747">
        <v>870021815</v>
      </c>
      <c r="AG1747">
        <v>1299020</v>
      </c>
      <c r="AH1747" t="s">
        <v>150</v>
      </c>
      <c r="AI1747" t="s">
        <v>34</v>
      </c>
    </row>
    <row r="1748" spans="1:35" x14ac:dyDescent="0.3">
      <c r="A1748" s="1">
        <v>45310.464259259257</v>
      </c>
      <c r="B1748">
        <v>6</v>
      </c>
      <c r="C1748">
        <v>2</v>
      </c>
      <c r="D1748" t="s">
        <v>26</v>
      </c>
      <c r="E1748" t="s">
        <v>4141</v>
      </c>
      <c r="F1748" t="s">
        <v>4142</v>
      </c>
      <c r="G1748" t="s">
        <v>41</v>
      </c>
      <c r="H1748">
        <f>---0--1710</f>
        <v>1710</v>
      </c>
      <c r="I1748">
        <v>0</v>
      </c>
      <c r="J1748" t="s">
        <v>42</v>
      </c>
      <c r="K1748" t="s">
        <v>43</v>
      </c>
      <c r="L1748" t="s">
        <v>44</v>
      </c>
      <c r="M1748" t="s">
        <v>4141</v>
      </c>
      <c r="N1748" t="s">
        <v>4142</v>
      </c>
      <c r="P1748" t="s">
        <v>33</v>
      </c>
      <c r="Q1748" t="s">
        <v>34</v>
      </c>
      <c r="S1748" t="s">
        <v>33</v>
      </c>
      <c r="T1748" t="s">
        <v>34</v>
      </c>
      <c r="V1748" t="s">
        <v>33</v>
      </c>
      <c r="W1748" t="s">
        <v>34</v>
      </c>
      <c r="Y1748" t="s">
        <v>33</v>
      </c>
      <c r="Z1748" t="s">
        <v>34</v>
      </c>
      <c r="AA1748" t="s">
        <v>1963</v>
      </c>
      <c r="AB1748" t="s">
        <v>36</v>
      </c>
      <c r="AC1748">
        <v>77297240</v>
      </c>
      <c r="AD1748" t="s">
        <v>108</v>
      </c>
      <c r="AE1748" t="s">
        <v>4142</v>
      </c>
      <c r="AF1748">
        <v>795990586</v>
      </c>
      <c r="AG1748">
        <v>1299021</v>
      </c>
      <c r="AH1748" t="s">
        <v>4143</v>
      </c>
      <c r="AI1748" t="s">
        <v>34</v>
      </c>
    </row>
    <row r="1749" spans="1:35" x14ac:dyDescent="0.3">
      <c r="A1749" s="1">
        <v>45310.464722222219</v>
      </c>
      <c r="B1749">
        <v>5</v>
      </c>
      <c r="C1749">
        <v>2</v>
      </c>
      <c r="D1749" t="s">
        <v>26</v>
      </c>
      <c r="E1749" t="s">
        <v>4144</v>
      </c>
      <c r="F1749" t="s">
        <v>4145</v>
      </c>
      <c r="G1749" t="s">
        <v>90</v>
      </c>
      <c r="H1749" t="s">
        <v>326</v>
      </c>
      <c r="I1749">
        <v>0</v>
      </c>
      <c r="K1749" t="s">
        <v>31</v>
      </c>
      <c r="L1749" t="s">
        <v>32</v>
      </c>
      <c r="M1749" t="s">
        <v>4144</v>
      </c>
      <c r="N1749" t="s">
        <v>4145</v>
      </c>
      <c r="P1749" t="s">
        <v>33</v>
      </c>
      <c r="Q1749" t="s">
        <v>34</v>
      </c>
      <c r="S1749" t="s">
        <v>33</v>
      </c>
      <c r="T1749" t="s">
        <v>34</v>
      </c>
      <c r="V1749" t="s">
        <v>33</v>
      </c>
      <c r="W1749" t="s">
        <v>34</v>
      </c>
      <c r="Y1749" t="s">
        <v>33</v>
      </c>
      <c r="Z1749" t="s">
        <v>34</v>
      </c>
      <c r="AA1749" t="s">
        <v>92</v>
      </c>
      <c r="AB1749" t="s">
        <v>36</v>
      </c>
      <c r="AC1749">
        <v>37729413</v>
      </c>
      <c r="AD1749" t="s">
        <v>93</v>
      </c>
      <c r="AE1749" t="s">
        <v>4145</v>
      </c>
      <c r="AF1749">
        <v>9978044714</v>
      </c>
      <c r="AG1749">
        <v>1299022</v>
      </c>
      <c r="AH1749" t="s">
        <v>99</v>
      </c>
      <c r="AI1749" t="s">
        <v>34</v>
      </c>
    </row>
    <row r="1750" spans="1:35" x14ac:dyDescent="0.3">
      <c r="A1750" s="1">
        <v>45310.480706018519</v>
      </c>
      <c r="B1750">
        <v>8</v>
      </c>
      <c r="C1750">
        <v>2</v>
      </c>
      <c r="D1750" t="s">
        <v>26</v>
      </c>
      <c r="E1750" t="s">
        <v>4146</v>
      </c>
      <c r="F1750" t="s">
        <v>4147</v>
      </c>
      <c r="G1750" t="s">
        <v>41</v>
      </c>
      <c r="H1750">
        <f>---0--8383</f>
        <v>8383</v>
      </c>
      <c r="I1750">
        <v>0</v>
      </c>
      <c r="J1750" t="s">
        <v>42</v>
      </c>
      <c r="K1750" t="s">
        <v>43</v>
      </c>
      <c r="L1750" t="s">
        <v>44</v>
      </c>
      <c r="M1750" t="s">
        <v>4146</v>
      </c>
      <c r="N1750" t="s">
        <v>4147</v>
      </c>
      <c r="P1750" t="s">
        <v>33</v>
      </c>
      <c r="Q1750" t="s">
        <v>34</v>
      </c>
      <c r="S1750" t="s">
        <v>33</v>
      </c>
      <c r="T1750" t="s">
        <v>34</v>
      </c>
      <c r="V1750" t="s">
        <v>33</v>
      </c>
      <c r="W1750" t="s">
        <v>34</v>
      </c>
      <c r="Y1750" t="s">
        <v>33</v>
      </c>
      <c r="Z1750" t="s">
        <v>34</v>
      </c>
      <c r="AA1750" t="s">
        <v>952</v>
      </c>
      <c r="AB1750" t="s">
        <v>36</v>
      </c>
      <c r="AC1750">
        <v>602516</v>
      </c>
      <c r="AD1750" t="s">
        <v>953</v>
      </c>
      <c r="AE1750" t="s">
        <v>4147</v>
      </c>
      <c r="AF1750">
        <v>870021815</v>
      </c>
      <c r="AG1750">
        <v>1299023</v>
      </c>
      <c r="AH1750" t="s">
        <v>38</v>
      </c>
      <c r="AI1750" t="s">
        <v>34</v>
      </c>
    </row>
    <row r="1751" spans="1:35" x14ac:dyDescent="0.3">
      <c r="A1751" s="1">
        <v>45310.480821759258</v>
      </c>
      <c r="B1751">
        <v>5</v>
      </c>
      <c r="C1751">
        <v>2</v>
      </c>
      <c r="D1751" t="s">
        <v>1002</v>
      </c>
      <c r="E1751" t="s">
        <v>4148</v>
      </c>
      <c r="F1751" t="s">
        <v>4149</v>
      </c>
      <c r="G1751" t="s">
        <v>1005</v>
      </c>
      <c r="H1751" t="s">
        <v>1006</v>
      </c>
      <c r="I1751">
        <v>0</v>
      </c>
      <c r="J1751" t="s">
        <v>1007</v>
      </c>
      <c r="K1751" t="s">
        <v>31</v>
      </c>
      <c r="L1751" t="s">
        <v>44</v>
      </c>
      <c r="M1751" t="s">
        <v>4148</v>
      </c>
      <c r="N1751" t="s">
        <v>4149</v>
      </c>
      <c r="P1751" t="s">
        <v>33</v>
      </c>
      <c r="Q1751" t="s">
        <v>34</v>
      </c>
      <c r="S1751" t="s">
        <v>33</v>
      </c>
      <c r="T1751" t="s">
        <v>34</v>
      </c>
      <c r="V1751" t="s">
        <v>33</v>
      </c>
      <c r="W1751" t="s">
        <v>34</v>
      </c>
      <c r="Y1751" t="s">
        <v>33</v>
      </c>
      <c r="Z1751" t="s">
        <v>34</v>
      </c>
      <c r="AA1751" t="s">
        <v>662</v>
      </c>
      <c r="AB1751" t="s">
        <v>36</v>
      </c>
      <c r="AC1751">
        <v>30038746</v>
      </c>
      <c r="AD1751" t="s">
        <v>663</v>
      </c>
      <c r="AE1751" t="s">
        <v>4149</v>
      </c>
      <c r="AF1751">
        <v>76598102</v>
      </c>
      <c r="AG1751">
        <v>1299024</v>
      </c>
      <c r="AH1751" t="s">
        <v>1220</v>
      </c>
      <c r="AI1751" t="s">
        <v>34</v>
      </c>
    </row>
    <row r="1752" spans="1:35" x14ac:dyDescent="0.3">
      <c r="A1752" s="1">
        <v>45310.484155092592</v>
      </c>
      <c r="B1752">
        <v>8</v>
      </c>
      <c r="C1752">
        <v>2</v>
      </c>
      <c r="D1752" t="s">
        <v>26</v>
      </c>
      <c r="E1752" t="s">
        <v>4150</v>
      </c>
      <c r="F1752" t="s">
        <v>4151</v>
      </c>
      <c r="G1752" t="s">
        <v>50</v>
      </c>
      <c r="H1752" t="s">
        <v>1311</v>
      </c>
      <c r="I1752">
        <v>0</v>
      </c>
      <c r="K1752" t="s">
        <v>31</v>
      </c>
      <c r="L1752" t="s">
        <v>32</v>
      </c>
      <c r="M1752" t="s">
        <v>4150</v>
      </c>
      <c r="N1752" t="s">
        <v>4151</v>
      </c>
      <c r="P1752" t="s">
        <v>33</v>
      </c>
      <c r="Q1752" t="s">
        <v>34</v>
      </c>
      <c r="S1752" t="s">
        <v>33</v>
      </c>
      <c r="T1752" t="s">
        <v>34</v>
      </c>
      <c r="V1752" t="s">
        <v>33</v>
      </c>
      <c r="W1752" t="s">
        <v>34</v>
      </c>
      <c r="Y1752" t="s">
        <v>33</v>
      </c>
      <c r="Z1752" t="s">
        <v>34</v>
      </c>
      <c r="AA1752" t="s">
        <v>35</v>
      </c>
      <c r="AB1752" t="s">
        <v>36</v>
      </c>
      <c r="AC1752">
        <v>39331761</v>
      </c>
      <c r="AD1752" t="s">
        <v>37</v>
      </c>
      <c r="AE1752" t="s">
        <v>4151</v>
      </c>
      <c r="AF1752">
        <v>85671469</v>
      </c>
      <c r="AG1752">
        <v>1299025</v>
      </c>
      <c r="AH1752" t="s">
        <v>38</v>
      </c>
      <c r="AI1752" t="s">
        <v>34</v>
      </c>
    </row>
    <row r="1753" spans="1:35" x14ac:dyDescent="0.3">
      <c r="A1753" s="1">
        <v>45310.484525462962</v>
      </c>
      <c r="B1753">
        <v>5</v>
      </c>
      <c r="C1753">
        <v>2</v>
      </c>
      <c r="D1753" t="s">
        <v>26</v>
      </c>
      <c r="E1753" t="s">
        <v>4152</v>
      </c>
      <c r="F1753" t="s">
        <v>4153</v>
      </c>
      <c r="G1753" t="s">
        <v>29</v>
      </c>
      <c r="H1753" t="s">
        <v>968</v>
      </c>
      <c r="I1753">
        <v>0</v>
      </c>
      <c r="K1753" t="s">
        <v>31</v>
      </c>
      <c r="L1753" t="s">
        <v>32</v>
      </c>
      <c r="M1753" t="s">
        <v>4152</v>
      </c>
      <c r="N1753" t="s">
        <v>4153</v>
      </c>
      <c r="P1753" t="s">
        <v>33</v>
      </c>
      <c r="Q1753" t="s">
        <v>34</v>
      </c>
      <c r="S1753" t="s">
        <v>33</v>
      </c>
      <c r="T1753" t="s">
        <v>34</v>
      </c>
      <c r="V1753" t="s">
        <v>33</v>
      </c>
      <c r="W1753" t="s">
        <v>34</v>
      </c>
      <c r="Y1753" t="s">
        <v>33</v>
      </c>
      <c r="Z1753" t="s">
        <v>34</v>
      </c>
      <c r="AA1753" t="s">
        <v>35</v>
      </c>
      <c r="AB1753" t="s">
        <v>36</v>
      </c>
      <c r="AC1753">
        <v>39329288</v>
      </c>
      <c r="AD1753" t="s">
        <v>37</v>
      </c>
      <c r="AE1753" t="s">
        <v>4153</v>
      </c>
      <c r="AF1753">
        <v>85671469</v>
      </c>
      <c r="AG1753">
        <v>1299026</v>
      </c>
      <c r="AH1753" t="s">
        <v>78</v>
      </c>
      <c r="AI1753" t="s">
        <v>34</v>
      </c>
    </row>
    <row r="1754" spans="1:35" x14ac:dyDescent="0.3">
      <c r="A1754" s="1">
        <v>45310.486678240741</v>
      </c>
      <c r="B1754">
        <v>7</v>
      </c>
      <c r="C1754">
        <v>2</v>
      </c>
      <c r="D1754" t="s">
        <v>26</v>
      </c>
      <c r="E1754" t="s">
        <v>4154</v>
      </c>
      <c r="F1754" t="s">
        <v>4155</v>
      </c>
      <c r="G1754" t="s">
        <v>41</v>
      </c>
      <c r="H1754">
        <f>---0--1050</f>
        <v>1050</v>
      </c>
      <c r="I1754">
        <v>0</v>
      </c>
      <c r="J1754" t="s">
        <v>42</v>
      </c>
      <c r="K1754" t="s">
        <v>43</v>
      </c>
      <c r="L1754" t="s">
        <v>44</v>
      </c>
      <c r="M1754" t="s">
        <v>4154</v>
      </c>
      <c r="N1754" t="s">
        <v>4155</v>
      </c>
      <c r="P1754" t="s">
        <v>33</v>
      </c>
      <c r="Q1754" t="s">
        <v>34</v>
      </c>
      <c r="S1754" t="s">
        <v>33</v>
      </c>
      <c r="T1754" t="s">
        <v>34</v>
      </c>
      <c r="V1754" t="s">
        <v>33</v>
      </c>
      <c r="W1754" t="s">
        <v>34</v>
      </c>
      <c r="Y1754" t="s">
        <v>33</v>
      </c>
      <c r="Z1754" t="s">
        <v>34</v>
      </c>
      <c r="AA1754" t="s">
        <v>1133</v>
      </c>
      <c r="AB1754" t="s">
        <v>36</v>
      </c>
      <c r="AC1754">
        <v>44324489</v>
      </c>
      <c r="AD1754" t="s">
        <v>86</v>
      </c>
      <c r="AE1754" t="s">
        <v>4155</v>
      </c>
      <c r="AF1754">
        <v>131827720</v>
      </c>
      <c r="AG1754">
        <v>1299027</v>
      </c>
      <c r="AH1754" t="s">
        <v>38</v>
      </c>
      <c r="AI1754" t="s">
        <v>34</v>
      </c>
    </row>
    <row r="1755" spans="1:35" x14ac:dyDescent="0.3">
      <c r="A1755" s="1">
        <v>45310.489699074074</v>
      </c>
      <c r="B1755">
        <v>8</v>
      </c>
      <c r="C1755">
        <v>2</v>
      </c>
      <c r="D1755" t="s">
        <v>26</v>
      </c>
      <c r="E1755" t="s">
        <v>764</v>
      </c>
      <c r="F1755" t="s">
        <v>765</v>
      </c>
      <c r="G1755" t="s">
        <v>41</v>
      </c>
      <c r="H1755">
        <f>---0--9310</f>
        <v>9310</v>
      </c>
      <c r="I1755">
        <v>0</v>
      </c>
      <c r="J1755" t="s">
        <v>42</v>
      </c>
      <c r="K1755" t="s">
        <v>43</v>
      </c>
      <c r="L1755" t="s">
        <v>44</v>
      </c>
      <c r="M1755" t="s">
        <v>764</v>
      </c>
      <c r="N1755" t="s">
        <v>765</v>
      </c>
      <c r="P1755" t="s">
        <v>33</v>
      </c>
      <c r="Q1755" t="s">
        <v>34</v>
      </c>
      <c r="S1755" t="s">
        <v>33</v>
      </c>
      <c r="T1755" t="s">
        <v>34</v>
      </c>
      <c r="V1755" t="s">
        <v>33</v>
      </c>
      <c r="W1755" t="s">
        <v>34</v>
      </c>
      <c r="Y1755" t="s">
        <v>33</v>
      </c>
      <c r="Z1755" t="s">
        <v>34</v>
      </c>
      <c r="AA1755" t="s">
        <v>835</v>
      </c>
      <c r="AB1755" t="s">
        <v>36</v>
      </c>
      <c r="AC1755">
        <v>77705183</v>
      </c>
      <c r="AD1755" t="s">
        <v>836</v>
      </c>
      <c r="AE1755" t="s">
        <v>765</v>
      </c>
      <c r="AF1755">
        <v>795990586</v>
      </c>
      <c r="AG1755">
        <v>1299028</v>
      </c>
      <c r="AH1755" t="s">
        <v>38</v>
      </c>
      <c r="AI1755" t="s">
        <v>34</v>
      </c>
    </row>
    <row r="1756" spans="1:35" x14ac:dyDescent="0.3">
      <c r="A1756" s="1">
        <v>45310.490266203706</v>
      </c>
      <c r="B1756">
        <v>7</v>
      </c>
      <c r="C1756">
        <v>2</v>
      </c>
      <c r="D1756" t="s">
        <v>26</v>
      </c>
      <c r="E1756" t="s">
        <v>4156</v>
      </c>
      <c r="F1756" t="s">
        <v>4157</v>
      </c>
      <c r="G1756" t="s">
        <v>73</v>
      </c>
      <c r="H1756" t="s">
        <v>1456</v>
      </c>
      <c r="I1756">
        <v>0</v>
      </c>
      <c r="J1756" t="s">
        <v>1457</v>
      </c>
      <c r="K1756" t="s">
        <v>31</v>
      </c>
      <c r="L1756" t="s">
        <v>44</v>
      </c>
      <c r="M1756" t="s">
        <v>4156</v>
      </c>
      <c r="N1756" t="s">
        <v>4157</v>
      </c>
      <c r="P1756" t="s">
        <v>33</v>
      </c>
      <c r="Q1756" t="s">
        <v>34</v>
      </c>
      <c r="S1756" t="s">
        <v>33</v>
      </c>
      <c r="T1756" t="s">
        <v>34</v>
      </c>
      <c r="V1756" t="s">
        <v>33</v>
      </c>
      <c r="W1756" t="s">
        <v>34</v>
      </c>
      <c r="Y1756" t="s">
        <v>33</v>
      </c>
      <c r="Z1756" t="s">
        <v>34</v>
      </c>
      <c r="AA1756" t="s">
        <v>76</v>
      </c>
      <c r="AB1756" t="s">
        <v>36</v>
      </c>
      <c r="AC1756">
        <v>445049</v>
      </c>
      <c r="AD1756" t="s">
        <v>77</v>
      </c>
      <c r="AE1756" t="s">
        <v>4157</v>
      </c>
      <c r="AF1756">
        <v>870021815</v>
      </c>
      <c r="AG1756">
        <v>1299029</v>
      </c>
      <c r="AH1756" t="s">
        <v>175</v>
      </c>
      <c r="AI1756" t="s">
        <v>34</v>
      </c>
    </row>
    <row r="1757" spans="1:35" x14ac:dyDescent="0.3">
      <c r="A1757" s="1">
        <v>45310.490983796299</v>
      </c>
      <c r="B1757">
        <v>4</v>
      </c>
      <c r="C1757">
        <v>1</v>
      </c>
      <c r="D1757" t="s">
        <v>26</v>
      </c>
      <c r="E1757" t="s">
        <v>4158</v>
      </c>
      <c r="F1757" t="s">
        <v>4159</v>
      </c>
      <c r="G1757" t="s">
        <v>29</v>
      </c>
      <c r="H1757" t="s">
        <v>820</v>
      </c>
      <c r="I1757">
        <v>0</v>
      </c>
      <c r="K1757" t="s">
        <v>31</v>
      </c>
      <c r="L1757" t="s">
        <v>32</v>
      </c>
      <c r="M1757" t="s">
        <v>4158</v>
      </c>
      <c r="N1757" t="s">
        <v>4159</v>
      </c>
      <c r="P1757" t="s">
        <v>33</v>
      </c>
      <c r="Q1757" t="s">
        <v>34</v>
      </c>
      <c r="S1757" t="s">
        <v>33</v>
      </c>
      <c r="T1757" t="s">
        <v>34</v>
      </c>
      <c r="V1757" t="s">
        <v>33</v>
      </c>
      <c r="W1757" t="s">
        <v>34</v>
      </c>
      <c r="Y1757" t="s">
        <v>33</v>
      </c>
      <c r="Z1757" t="s">
        <v>34</v>
      </c>
      <c r="AA1757" t="s">
        <v>35</v>
      </c>
      <c r="AB1757" t="s">
        <v>36</v>
      </c>
      <c r="AC1757">
        <v>39470625</v>
      </c>
      <c r="AD1757" t="s">
        <v>37</v>
      </c>
      <c r="AE1757" t="s">
        <v>4159</v>
      </c>
      <c r="AF1757">
        <v>85671469</v>
      </c>
      <c r="AG1757">
        <v>1299030</v>
      </c>
      <c r="AH1757" t="s">
        <v>38</v>
      </c>
      <c r="AI1757" t="s">
        <v>34</v>
      </c>
    </row>
    <row r="1758" spans="1:35" x14ac:dyDescent="0.3">
      <c r="A1758" s="1">
        <v>45310.492511574077</v>
      </c>
      <c r="B1758">
        <v>8</v>
      </c>
      <c r="C1758">
        <v>2</v>
      </c>
      <c r="D1758" t="s">
        <v>26</v>
      </c>
      <c r="E1758" t="s">
        <v>4160</v>
      </c>
      <c r="F1758" t="s">
        <v>4161</v>
      </c>
      <c r="G1758" t="s">
        <v>41</v>
      </c>
      <c r="H1758">
        <f>---0--2260</f>
        <v>2260</v>
      </c>
      <c r="I1758">
        <v>0</v>
      </c>
      <c r="J1758" t="s">
        <v>42</v>
      </c>
      <c r="K1758" t="s">
        <v>43</v>
      </c>
      <c r="L1758" t="s">
        <v>44</v>
      </c>
      <c r="M1758" t="s">
        <v>4160</v>
      </c>
      <c r="N1758" t="s">
        <v>4161</v>
      </c>
      <c r="P1758" t="s">
        <v>33</v>
      </c>
      <c r="Q1758" t="s">
        <v>34</v>
      </c>
      <c r="S1758" t="s">
        <v>33</v>
      </c>
      <c r="T1758" t="s">
        <v>34</v>
      </c>
      <c r="V1758" t="s">
        <v>33</v>
      </c>
      <c r="W1758" t="s">
        <v>34</v>
      </c>
      <c r="Y1758" t="s">
        <v>33</v>
      </c>
      <c r="Z1758" t="s">
        <v>34</v>
      </c>
      <c r="AA1758" t="s">
        <v>226</v>
      </c>
      <c r="AB1758" t="s">
        <v>36</v>
      </c>
      <c r="AC1758">
        <v>92674835</v>
      </c>
      <c r="AD1758" t="s">
        <v>227</v>
      </c>
      <c r="AE1758" t="s">
        <v>4161</v>
      </c>
      <c r="AF1758">
        <v>156704864</v>
      </c>
      <c r="AG1758">
        <v>1299031</v>
      </c>
      <c r="AH1758" t="s">
        <v>38</v>
      </c>
      <c r="AI1758" t="s">
        <v>34</v>
      </c>
    </row>
    <row r="1759" spans="1:35" x14ac:dyDescent="0.3">
      <c r="A1759" s="1">
        <v>45310.496527777781</v>
      </c>
      <c r="B1759">
        <v>3</v>
      </c>
      <c r="C1759">
        <v>1</v>
      </c>
      <c r="D1759" t="s">
        <v>26</v>
      </c>
      <c r="E1759" t="s">
        <v>4162</v>
      </c>
      <c r="F1759" t="s">
        <v>4163</v>
      </c>
      <c r="G1759" t="s">
        <v>41</v>
      </c>
      <c r="H1759">
        <f>---0--3169</f>
        <v>3169</v>
      </c>
      <c r="I1759">
        <v>0</v>
      </c>
      <c r="J1759" t="s">
        <v>42</v>
      </c>
      <c r="K1759" t="s">
        <v>43</v>
      </c>
      <c r="L1759" t="s">
        <v>44</v>
      </c>
      <c r="M1759" t="s">
        <v>4162</v>
      </c>
      <c r="N1759" t="s">
        <v>4163</v>
      </c>
      <c r="P1759" t="s">
        <v>33</v>
      </c>
      <c r="Q1759" t="s">
        <v>34</v>
      </c>
      <c r="S1759" t="s">
        <v>33</v>
      </c>
      <c r="T1759" t="s">
        <v>34</v>
      </c>
      <c r="V1759" t="s">
        <v>33</v>
      </c>
      <c r="W1759" t="s">
        <v>34</v>
      </c>
      <c r="Y1759" t="s">
        <v>33</v>
      </c>
      <c r="Z1759" t="s">
        <v>34</v>
      </c>
      <c r="AA1759" t="s">
        <v>4164</v>
      </c>
      <c r="AB1759" t="s">
        <v>36</v>
      </c>
      <c r="AC1759">
        <v>89131915</v>
      </c>
      <c r="AD1759" t="s">
        <v>920</v>
      </c>
      <c r="AE1759" t="s">
        <v>4163</v>
      </c>
      <c r="AF1759">
        <v>156704864</v>
      </c>
      <c r="AG1759">
        <v>1299032</v>
      </c>
      <c r="AH1759" t="s">
        <v>38</v>
      </c>
      <c r="AI1759" t="s">
        <v>34</v>
      </c>
    </row>
    <row r="1760" spans="1:35" x14ac:dyDescent="0.3">
      <c r="A1760" s="1">
        <v>45310.503055555557</v>
      </c>
      <c r="B1760">
        <v>8</v>
      </c>
      <c r="C1760">
        <v>2</v>
      </c>
      <c r="D1760" t="s">
        <v>26</v>
      </c>
      <c r="E1760" t="s">
        <v>4165</v>
      </c>
      <c r="F1760" t="s">
        <v>4166</v>
      </c>
      <c r="G1760" t="s">
        <v>131</v>
      </c>
      <c r="H1760" t="s">
        <v>446</v>
      </c>
      <c r="I1760">
        <v>0</v>
      </c>
      <c r="K1760" t="s">
        <v>31</v>
      </c>
      <c r="L1760" t="s">
        <v>32</v>
      </c>
      <c r="M1760" t="s">
        <v>4165</v>
      </c>
      <c r="N1760" t="s">
        <v>4166</v>
      </c>
      <c r="P1760" t="s">
        <v>33</v>
      </c>
      <c r="Q1760" t="s">
        <v>34</v>
      </c>
      <c r="S1760" t="s">
        <v>33</v>
      </c>
      <c r="T1760" t="s">
        <v>34</v>
      </c>
      <c r="V1760" t="s">
        <v>33</v>
      </c>
      <c r="W1760" t="s">
        <v>34</v>
      </c>
      <c r="Y1760" t="s">
        <v>33</v>
      </c>
      <c r="Z1760" t="s">
        <v>34</v>
      </c>
      <c r="AA1760" t="s">
        <v>35</v>
      </c>
      <c r="AB1760" t="s">
        <v>36</v>
      </c>
      <c r="AC1760">
        <v>39741097</v>
      </c>
      <c r="AD1760" t="s">
        <v>37</v>
      </c>
      <c r="AE1760" t="s">
        <v>4166</v>
      </c>
      <c r="AF1760">
        <v>85671469</v>
      </c>
      <c r="AG1760">
        <v>1299033</v>
      </c>
      <c r="AH1760" t="s">
        <v>38</v>
      </c>
      <c r="AI1760" t="s">
        <v>34</v>
      </c>
    </row>
    <row r="1761" spans="1:35" x14ac:dyDescent="0.3">
      <c r="A1761" s="1">
        <v>45310.504814814813</v>
      </c>
      <c r="B1761">
        <v>5</v>
      </c>
      <c r="C1761">
        <v>2</v>
      </c>
      <c r="D1761" t="s">
        <v>26</v>
      </c>
      <c r="E1761" t="s">
        <v>729</v>
      </c>
      <c r="F1761" t="s">
        <v>730</v>
      </c>
      <c r="G1761" t="s">
        <v>41</v>
      </c>
      <c r="H1761">
        <f>---0--1047</f>
        <v>1047</v>
      </c>
      <c r="I1761">
        <v>0</v>
      </c>
      <c r="J1761" t="s">
        <v>42</v>
      </c>
      <c r="K1761" t="s">
        <v>43</v>
      </c>
      <c r="L1761" t="s">
        <v>202</v>
      </c>
      <c r="M1761" t="s">
        <v>729</v>
      </c>
      <c r="N1761" t="s">
        <v>730</v>
      </c>
      <c r="P1761" t="s">
        <v>33</v>
      </c>
      <c r="Q1761" t="s">
        <v>34</v>
      </c>
      <c r="S1761" t="s">
        <v>33</v>
      </c>
      <c r="T1761" t="s">
        <v>34</v>
      </c>
      <c r="V1761" t="s">
        <v>33</v>
      </c>
      <c r="W1761" t="s">
        <v>34</v>
      </c>
      <c r="Y1761" t="s">
        <v>33</v>
      </c>
      <c r="Z1761" t="s">
        <v>34</v>
      </c>
      <c r="AB1761" t="s">
        <v>36</v>
      </c>
      <c r="AE1761" t="s">
        <v>34</v>
      </c>
      <c r="AG1761">
        <v>1299034</v>
      </c>
      <c r="AH1761" t="s">
        <v>38</v>
      </c>
      <c r="AI1761" t="s">
        <v>34</v>
      </c>
    </row>
    <row r="1762" spans="1:35" x14ac:dyDescent="0.3">
      <c r="A1762" s="1">
        <v>45310.506747685184</v>
      </c>
      <c r="B1762">
        <v>6</v>
      </c>
      <c r="C1762">
        <v>2</v>
      </c>
      <c r="D1762" t="s">
        <v>26</v>
      </c>
      <c r="E1762" t="s">
        <v>4167</v>
      </c>
      <c r="F1762" t="s">
        <v>4168</v>
      </c>
      <c r="G1762" t="s">
        <v>73</v>
      </c>
      <c r="H1762" t="s">
        <v>2165</v>
      </c>
      <c r="I1762">
        <v>0</v>
      </c>
      <c r="J1762" t="s">
        <v>2166</v>
      </c>
      <c r="K1762" t="s">
        <v>31</v>
      </c>
      <c r="L1762" t="s">
        <v>44</v>
      </c>
      <c r="M1762" t="s">
        <v>4167</v>
      </c>
      <c r="N1762" t="s">
        <v>4168</v>
      </c>
      <c r="P1762" t="s">
        <v>33</v>
      </c>
      <c r="Q1762" t="s">
        <v>34</v>
      </c>
      <c r="S1762" t="s">
        <v>33</v>
      </c>
      <c r="T1762" t="s">
        <v>34</v>
      </c>
      <c r="V1762" t="s">
        <v>33</v>
      </c>
      <c r="W1762" t="s">
        <v>34</v>
      </c>
      <c r="Y1762" t="s">
        <v>33</v>
      </c>
      <c r="Z1762" t="s">
        <v>34</v>
      </c>
      <c r="AA1762" t="s">
        <v>137</v>
      </c>
      <c r="AB1762" t="s">
        <v>36</v>
      </c>
      <c r="AC1762">
        <v>39827450</v>
      </c>
      <c r="AD1762" t="s">
        <v>138</v>
      </c>
      <c r="AE1762" t="s">
        <v>4168</v>
      </c>
      <c r="AF1762">
        <v>85671469</v>
      </c>
      <c r="AG1762">
        <v>1299035</v>
      </c>
      <c r="AH1762" t="s">
        <v>2468</v>
      </c>
      <c r="AI1762" t="s">
        <v>34</v>
      </c>
    </row>
    <row r="1763" spans="1:35" x14ac:dyDescent="0.3">
      <c r="A1763" s="1">
        <v>45310.50681712963</v>
      </c>
      <c r="B1763">
        <v>5</v>
      </c>
      <c r="C1763">
        <v>2</v>
      </c>
      <c r="D1763" t="s">
        <v>26</v>
      </c>
      <c r="E1763" t="s">
        <v>3552</v>
      </c>
      <c r="F1763" t="s">
        <v>3553</v>
      </c>
      <c r="G1763" t="s">
        <v>142</v>
      </c>
      <c r="H1763" t="s">
        <v>2162</v>
      </c>
      <c r="I1763">
        <v>0</v>
      </c>
      <c r="K1763" t="s">
        <v>31</v>
      </c>
      <c r="L1763" t="s">
        <v>32</v>
      </c>
      <c r="M1763" t="s">
        <v>3552</v>
      </c>
      <c r="N1763" t="s">
        <v>3553</v>
      </c>
      <c r="P1763" t="s">
        <v>33</v>
      </c>
      <c r="Q1763" t="s">
        <v>34</v>
      </c>
      <c r="S1763" t="s">
        <v>33</v>
      </c>
      <c r="T1763" t="s">
        <v>34</v>
      </c>
      <c r="V1763" t="s">
        <v>33</v>
      </c>
      <c r="W1763" t="s">
        <v>34</v>
      </c>
      <c r="Y1763" t="s">
        <v>33</v>
      </c>
      <c r="Z1763" t="s">
        <v>34</v>
      </c>
      <c r="AA1763" t="s">
        <v>35</v>
      </c>
      <c r="AB1763" t="s">
        <v>36</v>
      </c>
      <c r="AC1763">
        <v>39828472</v>
      </c>
      <c r="AD1763" t="s">
        <v>37</v>
      </c>
      <c r="AE1763" t="s">
        <v>3553</v>
      </c>
      <c r="AF1763">
        <v>85671469</v>
      </c>
      <c r="AG1763">
        <v>1299036</v>
      </c>
      <c r="AH1763" t="s">
        <v>343</v>
      </c>
      <c r="AI1763" t="s">
        <v>34</v>
      </c>
    </row>
    <row r="1764" spans="1:35" x14ac:dyDescent="0.3">
      <c r="A1764" s="1">
        <v>45310.506886574076</v>
      </c>
      <c r="B1764">
        <v>8</v>
      </c>
      <c r="C1764">
        <v>2</v>
      </c>
      <c r="D1764" t="s">
        <v>26</v>
      </c>
      <c r="E1764" t="s">
        <v>4169</v>
      </c>
      <c r="F1764" t="s">
        <v>4170</v>
      </c>
      <c r="G1764" t="s">
        <v>41</v>
      </c>
      <c r="H1764">
        <f>---0--2596</f>
        <v>2596</v>
      </c>
      <c r="I1764">
        <v>0</v>
      </c>
      <c r="J1764" t="s">
        <v>42</v>
      </c>
      <c r="K1764" t="s">
        <v>43</v>
      </c>
      <c r="L1764" t="s">
        <v>44</v>
      </c>
      <c r="M1764" t="s">
        <v>4169</v>
      </c>
      <c r="N1764" t="s">
        <v>4170</v>
      </c>
      <c r="P1764" t="s">
        <v>33</v>
      </c>
      <c r="Q1764" t="s">
        <v>34</v>
      </c>
      <c r="S1764" t="s">
        <v>33</v>
      </c>
      <c r="T1764" t="s">
        <v>34</v>
      </c>
      <c r="V1764" t="s">
        <v>33</v>
      </c>
      <c r="W1764" t="s">
        <v>34</v>
      </c>
      <c r="Y1764" t="s">
        <v>33</v>
      </c>
      <c r="Z1764" t="s">
        <v>34</v>
      </c>
      <c r="AA1764" t="s">
        <v>1085</v>
      </c>
      <c r="AB1764" t="s">
        <v>36</v>
      </c>
      <c r="AC1764">
        <v>78083915</v>
      </c>
      <c r="AD1764" t="s">
        <v>58</v>
      </c>
      <c r="AE1764" t="s">
        <v>4170</v>
      </c>
      <c r="AF1764">
        <v>795990586</v>
      </c>
      <c r="AG1764">
        <v>1299037</v>
      </c>
      <c r="AH1764" t="s">
        <v>774</v>
      </c>
      <c r="AI1764" t="s">
        <v>34</v>
      </c>
    </row>
    <row r="1765" spans="1:35" x14ac:dyDescent="0.3">
      <c r="A1765" s="1">
        <v>45310.507187499999</v>
      </c>
      <c r="B1765">
        <v>7</v>
      </c>
      <c r="C1765">
        <v>2</v>
      </c>
      <c r="D1765" t="s">
        <v>26</v>
      </c>
      <c r="E1765" t="s">
        <v>4171</v>
      </c>
      <c r="F1765" t="s">
        <v>4172</v>
      </c>
      <c r="G1765" t="s">
        <v>41</v>
      </c>
      <c r="H1765">
        <f>---0--1015</f>
        <v>1015</v>
      </c>
      <c r="I1765">
        <v>0</v>
      </c>
      <c r="J1765" t="s">
        <v>42</v>
      </c>
      <c r="K1765" t="s">
        <v>43</v>
      </c>
      <c r="L1765" t="s">
        <v>44</v>
      </c>
      <c r="M1765" t="s">
        <v>4171</v>
      </c>
      <c r="N1765" t="s">
        <v>4172</v>
      </c>
      <c r="P1765" t="s">
        <v>33</v>
      </c>
      <c r="Q1765" t="s">
        <v>34</v>
      </c>
      <c r="S1765" t="s">
        <v>33</v>
      </c>
      <c r="T1765" t="s">
        <v>34</v>
      </c>
      <c r="V1765" t="s">
        <v>33</v>
      </c>
      <c r="W1765" t="s">
        <v>34</v>
      </c>
      <c r="Y1765" t="s">
        <v>33</v>
      </c>
      <c r="Z1765" t="s">
        <v>34</v>
      </c>
      <c r="AA1765" t="s">
        <v>948</v>
      </c>
      <c r="AB1765" t="s">
        <v>36</v>
      </c>
      <c r="AC1765">
        <v>39843023</v>
      </c>
      <c r="AD1765" t="s">
        <v>949</v>
      </c>
      <c r="AE1765" t="s">
        <v>4172</v>
      </c>
      <c r="AF1765">
        <v>85671469</v>
      </c>
      <c r="AG1765">
        <v>1299038</v>
      </c>
      <c r="AH1765" t="s">
        <v>3121</v>
      </c>
      <c r="AI1765" t="s">
        <v>34</v>
      </c>
    </row>
    <row r="1766" spans="1:35" x14ac:dyDescent="0.3">
      <c r="A1766" s="1">
        <v>45310.507245370369</v>
      </c>
      <c r="B1766">
        <v>3</v>
      </c>
      <c r="C1766">
        <v>1</v>
      </c>
      <c r="D1766" t="s">
        <v>26</v>
      </c>
      <c r="E1766" t="s">
        <v>4173</v>
      </c>
      <c r="F1766" t="s">
        <v>4174</v>
      </c>
      <c r="G1766" t="s">
        <v>41</v>
      </c>
      <c r="H1766">
        <f>---0--8531</f>
        <v>8531</v>
      </c>
      <c r="I1766">
        <v>0</v>
      </c>
      <c r="J1766" t="s">
        <v>42</v>
      </c>
      <c r="K1766" t="s">
        <v>43</v>
      </c>
      <c r="L1766" t="s">
        <v>44</v>
      </c>
      <c r="M1766" t="s">
        <v>4173</v>
      </c>
      <c r="N1766" t="s">
        <v>4174</v>
      </c>
      <c r="P1766" t="s">
        <v>33</v>
      </c>
      <c r="Q1766" t="s">
        <v>34</v>
      </c>
      <c r="S1766" t="s">
        <v>33</v>
      </c>
      <c r="T1766" t="s">
        <v>34</v>
      </c>
      <c r="V1766" t="s">
        <v>33</v>
      </c>
      <c r="W1766" t="s">
        <v>34</v>
      </c>
      <c r="Y1766" t="s">
        <v>33</v>
      </c>
      <c r="Z1766" t="s">
        <v>34</v>
      </c>
      <c r="AA1766" t="s">
        <v>733</v>
      </c>
      <c r="AB1766" t="s">
        <v>36</v>
      </c>
      <c r="AC1766">
        <v>334346</v>
      </c>
      <c r="AD1766" t="s">
        <v>501</v>
      </c>
      <c r="AE1766" t="s">
        <v>4174</v>
      </c>
      <c r="AF1766">
        <v>870021815</v>
      </c>
      <c r="AG1766">
        <v>1299039</v>
      </c>
      <c r="AH1766" t="s">
        <v>38</v>
      </c>
      <c r="AI1766" t="s">
        <v>34</v>
      </c>
    </row>
    <row r="1767" spans="1:35" x14ac:dyDescent="0.3">
      <c r="A1767" s="1">
        <v>45310.509456018517</v>
      </c>
      <c r="B1767">
        <v>3</v>
      </c>
      <c r="C1767">
        <v>1</v>
      </c>
      <c r="D1767" t="s">
        <v>26</v>
      </c>
      <c r="E1767" t="s">
        <v>4175</v>
      </c>
      <c r="F1767" t="s">
        <v>4176</v>
      </c>
      <c r="G1767" t="s">
        <v>73</v>
      </c>
      <c r="H1767" t="s">
        <v>871</v>
      </c>
      <c r="I1767">
        <v>0</v>
      </c>
      <c r="J1767" t="s">
        <v>872</v>
      </c>
      <c r="K1767" t="s">
        <v>31</v>
      </c>
      <c r="L1767" t="s">
        <v>44</v>
      </c>
      <c r="M1767" t="s">
        <v>4175</v>
      </c>
      <c r="N1767" t="s">
        <v>4176</v>
      </c>
      <c r="P1767" t="s">
        <v>33</v>
      </c>
      <c r="Q1767" t="s">
        <v>34</v>
      </c>
      <c r="S1767" t="s">
        <v>33</v>
      </c>
      <c r="T1767" t="s">
        <v>34</v>
      </c>
      <c r="V1767" t="s">
        <v>33</v>
      </c>
      <c r="W1767" t="s">
        <v>34</v>
      </c>
      <c r="Y1767" t="s">
        <v>33</v>
      </c>
      <c r="Z1767" t="s">
        <v>34</v>
      </c>
      <c r="AA1767" t="s">
        <v>76</v>
      </c>
      <c r="AB1767" t="s">
        <v>36</v>
      </c>
      <c r="AC1767">
        <v>610852</v>
      </c>
      <c r="AD1767" t="s">
        <v>77</v>
      </c>
      <c r="AE1767" t="s">
        <v>4176</v>
      </c>
      <c r="AF1767">
        <v>870021815</v>
      </c>
      <c r="AG1767">
        <v>1299040</v>
      </c>
      <c r="AH1767" t="s">
        <v>982</v>
      </c>
      <c r="AI1767" t="s">
        <v>34</v>
      </c>
    </row>
    <row r="1768" spans="1:35" x14ac:dyDescent="0.3">
      <c r="A1768" s="1">
        <v>45310.509594907409</v>
      </c>
      <c r="B1768">
        <v>5</v>
      </c>
      <c r="C1768">
        <v>2</v>
      </c>
      <c r="D1768" t="s">
        <v>26</v>
      </c>
      <c r="E1768" t="s">
        <v>4177</v>
      </c>
      <c r="F1768" t="s">
        <v>4178</v>
      </c>
      <c r="G1768" t="s">
        <v>41</v>
      </c>
      <c r="H1768">
        <f>---0--522</f>
        <v>522</v>
      </c>
      <c r="I1768">
        <v>0</v>
      </c>
      <c r="J1768" t="s">
        <v>42</v>
      </c>
      <c r="K1768" t="s">
        <v>43</v>
      </c>
      <c r="L1768" t="s">
        <v>44</v>
      </c>
      <c r="M1768" t="s">
        <v>4177</v>
      </c>
      <c r="N1768" t="s">
        <v>4178</v>
      </c>
      <c r="P1768" t="s">
        <v>33</v>
      </c>
      <c r="Q1768" t="s">
        <v>34</v>
      </c>
      <c r="S1768" t="s">
        <v>33</v>
      </c>
      <c r="T1768" t="s">
        <v>34</v>
      </c>
      <c r="V1768" t="s">
        <v>33</v>
      </c>
      <c r="W1768" t="s">
        <v>34</v>
      </c>
      <c r="Y1768" t="s">
        <v>33</v>
      </c>
      <c r="Z1768" t="s">
        <v>34</v>
      </c>
      <c r="AA1768" t="s">
        <v>862</v>
      </c>
      <c r="AB1768" t="s">
        <v>36</v>
      </c>
      <c r="AC1768">
        <v>39903525</v>
      </c>
      <c r="AD1768" t="s">
        <v>138</v>
      </c>
      <c r="AE1768" t="s">
        <v>4178</v>
      </c>
      <c r="AF1768">
        <v>85671469</v>
      </c>
      <c r="AG1768">
        <v>1299041</v>
      </c>
      <c r="AH1768" t="s">
        <v>38</v>
      </c>
      <c r="AI1768" t="s">
        <v>34</v>
      </c>
    </row>
    <row r="1769" spans="1:35" x14ac:dyDescent="0.3">
      <c r="A1769" s="1">
        <v>45310.509884259256</v>
      </c>
      <c r="B1769">
        <v>8</v>
      </c>
      <c r="C1769">
        <v>2</v>
      </c>
      <c r="D1769" t="s">
        <v>26</v>
      </c>
      <c r="E1769" t="s">
        <v>4179</v>
      </c>
      <c r="F1769" t="s">
        <v>4180</v>
      </c>
      <c r="G1769" t="s">
        <v>41</v>
      </c>
      <c r="H1769">
        <f>---0--6269</f>
        <v>6269</v>
      </c>
      <c r="I1769">
        <v>0</v>
      </c>
      <c r="J1769" t="s">
        <v>42</v>
      </c>
      <c r="K1769" t="s">
        <v>43</v>
      </c>
      <c r="L1769" t="s">
        <v>44</v>
      </c>
      <c r="M1769" t="s">
        <v>4179</v>
      </c>
      <c r="N1769" t="s">
        <v>4180</v>
      </c>
      <c r="P1769" t="s">
        <v>33</v>
      </c>
      <c r="Q1769" t="s">
        <v>34</v>
      </c>
      <c r="S1769" t="s">
        <v>33</v>
      </c>
      <c r="T1769" t="s">
        <v>34</v>
      </c>
      <c r="V1769" t="s">
        <v>33</v>
      </c>
      <c r="W1769" t="s">
        <v>34</v>
      </c>
      <c r="Y1769" t="s">
        <v>33</v>
      </c>
      <c r="Z1769" t="s">
        <v>34</v>
      </c>
      <c r="AA1769" t="s">
        <v>601</v>
      </c>
      <c r="AB1769" t="s">
        <v>36</v>
      </c>
      <c r="AC1769">
        <v>22717149</v>
      </c>
      <c r="AD1769" t="s">
        <v>602</v>
      </c>
      <c r="AE1769" t="s">
        <v>4180</v>
      </c>
      <c r="AF1769">
        <v>9978044714</v>
      </c>
      <c r="AG1769">
        <v>1299042</v>
      </c>
      <c r="AH1769" t="s">
        <v>38</v>
      </c>
      <c r="AI1769" t="s">
        <v>34</v>
      </c>
    </row>
    <row r="1770" spans="1:35" x14ac:dyDescent="0.3">
      <c r="A1770" s="1">
        <v>45310.511180555557</v>
      </c>
      <c r="B1770">
        <v>6</v>
      </c>
      <c r="C1770">
        <v>2</v>
      </c>
      <c r="D1770" t="s">
        <v>26</v>
      </c>
      <c r="E1770" t="s">
        <v>4181</v>
      </c>
      <c r="F1770" t="s">
        <v>4182</v>
      </c>
      <c r="G1770" t="s">
        <v>41</v>
      </c>
      <c r="H1770">
        <f>---0--7635</f>
        <v>7635</v>
      </c>
      <c r="I1770">
        <v>0</v>
      </c>
      <c r="J1770" t="s">
        <v>42</v>
      </c>
      <c r="K1770" t="s">
        <v>43</v>
      </c>
      <c r="L1770" t="s">
        <v>44</v>
      </c>
      <c r="M1770" t="s">
        <v>4181</v>
      </c>
      <c r="N1770" t="s">
        <v>4182</v>
      </c>
      <c r="P1770" t="s">
        <v>33</v>
      </c>
      <c r="Q1770" t="s">
        <v>34</v>
      </c>
      <c r="S1770" t="s">
        <v>33</v>
      </c>
      <c r="T1770" t="s">
        <v>34</v>
      </c>
      <c r="V1770" t="s">
        <v>33</v>
      </c>
      <c r="W1770" t="s">
        <v>34</v>
      </c>
      <c r="Y1770" t="s">
        <v>33</v>
      </c>
      <c r="Z1770" t="s">
        <v>34</v>
      </c>
      <c r="AA1770" t="s">
        <v>1010</v>
      </c>
      <c r="AB1770" t="s">
        <v>36</v>
      </c>
      <c r="AC1770">
        <v>39943122</v>
      </c>
      <c r="AD1770" t="s">
        <v>138</v>
      </c>
      <c r="AE1770" t="s">
        <v>4182</v>
      </c>
      <c r="AF1770">
        <v>85671469</v>
      </c>
      <c r="AG1770">
        <v>1299043</v>
      </c>
      <c r="AH1770" t="s">
        <v>38</v>
      </c>
      <c r="AI1770" t="s">
        <v>34</v>
      </c>
    </row>
    <row r="1771" spans="1:35" x14ac:dyDescent="0.3">
      <c r="A1771" s="1">
        <v>45310.512025462966</v>
      </c>
      <c r="B1771">
        <v>8</v>
      </c>
      <c r="C1771">
        <v>2</v>
      </c>
      <c r="D1771" t="s">
        <v>26</v>
      </c>
      <c r="E1771" t="s">
        <v>4183</v>
      </c>
      <c r="F1771" t="s">
        <v>4184</v>
      </c>
      <c r="G1771" t="s">
        <v>50</v>
      </c>
      <c r="H1771" t="s">
        <v>123</v>
      </c>
      <c r="I1771">
        <v>0</v>
      </c>
      <c r="K1771" t="s">
        <v>31</v>
      </c>
      <c r="L1771" t="s">
        <v>32</v>
      </c>
      <c r="M1771" t="s">
        <v>4183</v>
      </c>
      <c r="N1771" t="s">
        <v>4184</v>
      </c>
      <c r="P1771" t="s">
        <v>33</v>
      </c>
      <c r="Q1771" t="s">
        <v>34</v>
      </c>
      <c r="S1771" t="s">
        <v>33</v>
      </c>
      <c r="T1771" t="s">
        <v>34</v>
      </c>
      <c r="V1771" t="s">
        <v>33</v>
      </c>
      <c r="W1771" t="s">
        <v>34</v>
      </c>
      <c r="Y1771" t="s">
        <v>33</v>
      </c>
      <c r="Z1771" t="s">
        <v>34</v>
      </c>
      <c r="AA1771" t="s">
        <v>35</v>
      </c>
      <c r="AB1771" t="s">
        <v>36</v>
      </c>
      <c r="AC1771">
        <v>39974877</v>
      </c>
      <c r="AD1771" t="s">
        <v>37</v>
      </c>
      <c r="AE1771" t="s">
        <v>4184</v>
      </c>
      <c r="AF1771">
        <v>85671469</v>
      </c>
      <c r="AG1771">
        <v>1299044</v>
      </c>
      <c r="AH1771" t="s">
        <v>38</v>
      </c>
      <c r="AI1771" t="s">
        <v>34</v>
      </c>
    </row>
    <row r="1772" spans="1:35" x14ac:dyDescent="0.3">
      <c r="A1772" s="1">
        <v>45310.516006944446</v>
      </c>
      <c r="B1772">
        <v>8</v>
      </c>
      <c r="C1772">
        <v>2</v>
      </c>
      <c r="D1772" t="s">
        <v>26</v>
      </c>
      <c r="E1772" t="s">
        <v>4185</v>
      </c>
      <c r="F1772" t="s">
        <v>4186</v>
      </c>
      <c r="G1772" t="s">
        <v>41</v>
      </c>
      <c r="H1772">
        <f>---0--8787</f>
        <v>8787</v>
      </c>
      <c r="I1772">
        <v>0</v>
      </c>
      <c r="J1772" t="s">
        <v>42</v>
      </c>
      <c r="K1772" t="s">
        <v>43</v>
      </c>
      <c r="L1772" t="s">
        <v>44</v>
      </c>
      <c r="M1772" t="s">
        <v>4185</v>
      </c>
      <c r="N1772" t="s">
        <v>4186</v>
      </c>
      <c r="P1772" t="s">
        <v>33</v>
      </c>
      <c r="Q1772" t="s">
        <v>34</v>
      </c>
      <c r="S1772" t="s">
        <v>33</v>
      </c>
      <c r="T1772" t="s">
        <v>34</v>
      </c>
      <c r="V1772" t="s">
        <v>33</v>
      </c>
      <c r="W1772" t="s">
        <v>34</v>
      </c>
      <c r="Y1772" t="s">
        <v>33</v>
      </c>
      <c r="Z1772" t="s">
        <v>34</v>
      </c>
      <c r="AA1772" t="s">
        <v>4187</v>
      </c>
      <c r="AB1772" t="s">
        <v>36</v>
      </c>
      <c r="AC1772">
        <v>40111291</v>
      </c>
      <c r="AD1772" t="s">
        <v>1476</v>
      </c>
      <c r="AE1772" t="s">
        <v>4186</v>
      </c>
      <c r="AF1772">
        <v>85671469</v>
      </c>
      <c r="AG1772">
        <v>1299045</v>
      </c>
      <c r="AH1772" t="s">
        <v>38</v>
      </c>
      <c r="AI1772" t="s">
        <v>34</v>
      </c>
    </row>
    <row r="1773" spans="1:35" x14ac:dyDescent="0.3">
      <c r="A1773" s="1">
        <v>45310.521053240744</v>
      </c>
      <c r="B1773">
        <v>5</v>
      </c>
      <c r="C1773">
        <v>2</v>
      </c>
      <c r="D1773" t="s">
        <v>26</v>
      </c>
      <c r="E1773" t="s">
        <v>4188</v>
      </c>
      <c r="F1773" t="s">
        <v>4189</v>
      </c>
      <c r="G1773" t="s">
        <v>50</v>
      </c>
      <c r="H1773" t="s">
        <v>2184</v>
      </c>
      <c r="I1773">
        <v>0</v>
      </c>
      <c r="K1773" t="s">
        <v>31</v>
      </c>
      <c r="L1773" t="s">
        <v>32</v>
      </c>
      <c r="M1773" t="s">
        <v>4188</v>
      </c>
      <c r="N1773" t="s">
        <v>4189</v>
      </c>
      <c r="P1773" t="s">
        <v>33</v>
      </c>
      <c r="Q1773" t="s">
        <v>34</v>
      </c>
      <c r="S1773" t="s">
        <v>33</v>
      </c>
      <c r="T1773" t="s">
        <v>34</v>
      </c>
      <c r="V1773" t="s">
        <v>33</v>
      </c>
      <c r="W1773" t="s">
        <v>34</v>
      </c>
      <c r="Y1773" t="s">
        <v>33</v>
      </c>
      <c r="Z1773" t="s">
        <v>34</v>
      </c>
      <c r="AA1773" t="s">
        <v>35</v>
      </c>
      <c r="AB1773" t="s">
        <v>36</v>
      </c>
      <c r="AC1773">
        <v>40233872</v>
      </c>
      <c r="AD1773" t="s">
        <v>37</v>
      </c>
      <c r="AE1773" t="s">
        <v>4189</v>
      </c>
      <c r="AF1773">
        <v>85671469</v>
      </c>
      <c r="AG1773">
        <v>1299046</v>
      </c>
      <c r="AH1773" t="s">
        <v>38</v>
      </c>
      <c r="AI1773" t="s">
        <v>34</v>
      </c>
    </row>
    <row r="1774" spans="1:35" x14ac:dyDescent="0.3">
      <c r="A1774" s="1">
        <v>45310.526435185187</v>
      </c>
      <c r="B1774">
        <v>5</v>
      </c>
      <c r="C1774">
        <v>2</v>
      </c>
      <c r="D1774" t="s">
        <v>1002</v>
      </c>
      <c r="E1774" t="s">
        <v>4190</v>
      </c>
      <c r="F1774" t="s">
        <v>4191</v>
      </c>
      <c r="G1774" t="s">
        <v>1005</v>
      </c>
      <c r="H1774" t="s">
        <v>2187</v>
      </c>
      <c r="I1774">
        <v>0</v>
      </c>
      <c r="K1774" t="s">
        <v>31</v>
      </c>
      <c r="L1774" t="s">
        <v>44</v>
      </c>
      <c r="M1774" t="s">
        <v>4190</v>
      </c>
      <c r="N1774" t="s">
        <v>4191</v>
      </c>
      <c r="P1774" t="s">
        <v>33</v>
      </c>
      <c r="Q1774" t="s">
        <v>34</v>
      </c>
      <c r="S1774" t="s">
        <v>33</v>
      </c>
      <c r="T1774" t="s">
        <v>34</v>
      </c>
      <c r="V1774" t="s">
        <v>33</v>
      </c>
      <c r="W1774" t="s">
        <v>34</v>
      </c>
      <c r="Y1774" t="s">
        <v>33</v>
      </c>
      <c r="Z1774" t="s">
        <v>34</v>
      </c>
      <c r="AA1774" t="s">
        <v>662</v>
      </c>
      <c r="AB1774" t="s">
        <v>36</v>
      </c>
      <c r="AC1774">
        <v>30038802</v>
      </c>
      <c r="AD1774" t="s">
        <v>663</v>
      </c>
      <c r="AE1774" t="s">
        <v>4191</v>
      </c>
      <c r="AF1774">
        <v>76598102</v>
      </c>
      <c r="AG1774">
        <v>1299047</v>
      </c>
      <c r="AH1774" t="s">
        <v>38</v>
      </c>
      <c r="AI1774" t="s">
        <v>34</v>
      </c>
    </row>
    <row r="1775" spans="1:35" x14ac:dyDescent="0.3">
      <c r="A1775" s="1">
        <v>45310.529467592591</v>
      </c>
      <c r="B1775">
        <v>8</v>
      </c>
      <c r="C1775">
        <v>2</v>
      </c>
      <c r="D1775" t="s">
        <v>26</v>
      </c>
      <c r="E1775" t="s">
        <v>4192</v>
      </c>
      <c r="F1775" t="s">
        <v>4193</v>
      </c>
      <c r="G1775" t="s">
        <v>73</v>
      </c>
      <c r="H1775" t="s">
        <v>4194</v>
      </c>
      <c r="I1775">
        <v>0</v>
      </c>
      <c r="J1775" t="s">
        <v>4195</v>
      </c>
      <c r="K1775" t="s">
        <v>31</v>
      </c>
      <c r="L1775" t="s">
        <v>44</v>
      </c>
      <c r="M1775" t="s">
        <v>4192</v>
      </c>
      <c r="N1775" t="s">
        <v>4193</v>
      </c>
      <c r="P1775" t="s">
        <v>33</v>
      </c>
      <c r="Q1775" t="s">
        <v>34</v>
      </c>
      <c r="S1775" t="s">
        <v>33</v>
      </c>
      <c r="T1775" t="s">
        <v>34</v>
      </c>
      <c r="V1775" t="s">
        <v>33</v>
      </c>
      <c r="W1775" t="s">
        <v>34</v>
      </c>
      <c r="Y1775" t="s">
        <v>33</v>
      </c>
      <c r="Z1775" t="s">
        <v>34</v>
      </c>
      <c r="AA1775" t="s">
        <v>862</v>
      </c>
      <c r="AB1775" t="s">
        <v>36</v>
      </c>
      <c r="AC1775">
        <v>40451935</v>
      </c>
      <c r="AD1775" t="s">
        <v>138</v>
      </c>
      <c r="AE1775" t="s">
        <v>4193</v>
      </c>
      <c r="AF1775">
        <v>85671469</v>
      </c>
      <c r="AG1775">
        <v>1299048</v>
      </c>
      <c r="AH1775" t="s">
        <v>1585</v>
      </c>
      <c r="AI1775" t="s">
        <v>34</v>
      </c>
    </row>
    <row r="1776" spans="1:35" x14ac:dyDescent="0.3">
      <c r="A1776" s="1">
        <v>45310.535046296296</v>
      </c>
      <c r="B1776">
        <v>4</v>
      </c>
      <c r="C1776">
        <v>1</v>
      </c>
      <c r="D1776" t="s">
        <v>26</v>
      </c>
      <c r="E1776" t="s">
        <v>764</v>
      </c>
      <c r="F1776" t="s">
        <v>765</v>
      </c>
      <c r="G1776" t="s">
        <v>41</v>
      </c>
      <c r="H1776">
        <f>---0--3488</f>
        <v>3488</v>
      </c>
      <c r="I1776">
        <v>0</v>
      </c>
      <c r="J1776" t="s">
        <v>42</v>
      </c>
      <c r="K1776" t="s">
        <v>43</v>
      </c>
      <c r="L1776" t="s">
        <v>44</v>
      </c>
      <c r="M1776" t="s">
        <v>764</v>
      </c>
      <c r="N1776" t="s">
        <v>765</v>
      </c>
      <c r="P1776" t="s">
        <v>33</v>
      </c>
      <c r="Q1776" t="s">
        <v>34</v>
      </c>
      <c r="S1776" t="s">
        <v>33</v>
      </c>
      <c r="T1776" t="s">
        <v>34</v>
      </c>
      <c r="V1776" t="s">
        <v>33</v>
      </c>
      <c r="W1776" t="s">
        <v>34</v>
      </c>
      <c r="Y1776" t="s">
        <v>33</v>
      </c>
      <c r="Z1776" t="s">
        <v>34</v>
      </c>
      <c r="AA1776" t="s">
        <v>757</v>
      </c>
      <c r="AB1776" t="s">
        <v>36</v>
      </c>
      <c r="AC1776">
        <v>30034783</v>
      </c>
      <c r="AD1776" t="s">
        <v>758</v>
      </c>
      <c r="AE1776" t="s">
        <v>765</v>
      </c>
      <c r="AF1776">
        <v>76598102</v>
      </c>
      <c r="AG1776">
        <v>1299049</v>
      </c>
      <c r="AH1776" t="s">
        <v>38</v>
      </c>
      <c r="AI1776" t="s">
        <v>34</v>
      </c>
    </row>
    <row r="1777" spans="1:35" x14ac:dyDescent="0.3">
      <c r="A1777" s="1">
        <v>45310.536053240743</v>
      </c>
      <c r="B1777">
        <v>7</v>
      </c>
      <c r="C1777">
        <v>2</v>
      </c>
      <c r="D1777" t="s">
        <v>26</v>
      </c>
      <c r="E1777" t="s">
        <v>4196</v>
      </c>
      <c r="F1777" t="s">
        <v>4197</v>
      </c>
      <c r="G1777" t="s">
        <v>41</v>
      </c>
      <c r="H1777">
        <f>---0--8604</f>
        <v>8604</v>
      </c>
      <c r="I1777">
        <v>0</v>
      </c>
      <c r="J1777" t="s">
        <v>42</v>
      </c>
      <c r="K1777" t="s">
        <v>43</v>
      </c>
      <c r="L1777" t="s">
        <v>44</v>
      </c>
      <c r="M1777" t="s">
        <v>4196</v>
      </c>
      <c r="N1777" t="s">
        <v>4197</v>
      </c>
      <c r="P1777" t="s">
        <v>33</v>
      </c>
      <c r="Q1777" t="s">
        <v>34</v>
      </c>
      <c r="S1777" t="s">
        <v>33</v>
      </c>
      <c r="T1777" t="s">
        <v>34</v>
      </c>
      <c r="V1777" t="s">
        <v>33</v>
      </c>
      <c r="W1777" t="s">
        <v>34</v>
      </c>
      <c r="Y1777" t="s">
        <v>33</v>
      </c>
      <c r="Z1777" t="s">
        <v>34</v>
      </c>
      <c r="AA1777" t="s">
        <v>1053</v>
      </c>
      <c r="AB1777" t="s">
        <v>36</v>
      </c>
      <c r="AC1777">
        <v>78813649</v>
      </c>
      <c r="AD1777" t="s">
        <v>46</v>
      </c>
      <c r="AE1777" t="s">
        <v>4197</v>
      </c>
      <c r="AF1777">
        <v>795990586</v>
      </c>
      <c r="AG1777">
        <v>1299050</v>
      </c>
      <c r="AH1777" t="s">
        <v>1156</v>
      </c>
      <c r="AI1777" t="s">
        <v>34</v>
      </c>
    </row>
    <row r="1778" spans="1:35" x14ac:dyDescent="0.3">
      <c r="A1778" s="1">
        <v>45310.536180555559</v>
      </c>
      <c r="B1778">
        <v>8</v>
      </c>
      <c r="C1778">
        <v>2</v>
      </c>
      <c r="D1778" t="s">
        <v>26</v>
      </c>
      <c r="E1778" t="s">
        <v>4066</v>
      </c>
      <c r="F1778" t="s">
        <v>4067</v>
      </c>
      <c r="G1778" t="s">
        <v>73</v>
      </c>
      <c r="H1778" t="s">
        <v>992</v>
      </c>
      <c r="I1778">
        <v>0</v>
      </c>
      <c r="J1778" t="s">
        <v>993</v>
      </c>
      <c r="K1778" t="s">
        <v>31</v>
      </c>
      <c r="L1778" t="s">
        <v>44</v>
      </c>
      <c r="M1778" t="s">
        <v>4066</v>
      </c>
      <c r="N1778" t="s">
        <v>4067</v>
      </c>
      <c r="P1778" t="s">
        <v>33</v>
      </c>
      <c r="Q1778" t="s">
        <v>34</v>
      </c>
      <c r="S1778" t="s">
        <v>33</v>
      </c>
      <c r="T1778" t="s">
        <v>34</v>
      </c>
      <c r="V1778" t="s">
        <v>33</v>
      </c>
      <c r="W1778" t="s">
        <v>34</v>
      </c>
      <c r="Y1778" t="s">
        <v>33</v>
      </c>
      <c r="Z1778" t="s">
        <v>34</v>
      </c>
      <c r="AA1778" t="s">
        <v>137</v>
      </c>
      <c r="AB1778" t="s">
        <v>36</v>
      </c>
      <c r="AC1778">
        <v>40611255</v>
      </c>
      <c r="AD1778" t="s">
        <v>138</v>
      </c>
      <c r="AE1778" t="s">
        <v>4067</v>
      </c>
      <c r="AF1778">
        <v>85671469</v>
      </c>
      <c r="AG1778">
        <v>1299051</v>
      </c>
      <c r="AH1778" t="s">
        <v>3528</v>
      </c>
      <c r="AI1778" t="s">
        <v>34</v>
      </c>
    </row>
    <row r="1779" spans="1:35" x14ac:dyDescent="0.3">
      <c r="A1779" s="1">
        <v>45310.536805555559</v>
      </c>
      <c r="B1779">
        <v>5</v>
      </c>
      <c r="C1779">
        <v>2</v>
      </c>
      <c r="D1779" t="s">
        <v>26</v>
      </c>
      <c r="E1779" t="s">
        <v>4198</v>
      </c>
      <c r="F1779" t="s">
        <v>4199</v>
      </c>
      <c r="G1779" t="s">
        <v>142</v>
      </c>
      <c r="H1779" t="s">
        <v>802</v>
      </c>
      <c r="I1779">
        <v>0</v>
      </c>
      <c r="K1779" t="s">
        <v>31</v>
      </c>
      <c r="L1779" t="s">
        <v>32</v>
      </c>
      <c r="M1779" t="s">
        <v>4198</v>
      </c>
      <c r="N1779" t="s">
        <v>4199</v>
      </c>
      <c r="P1779" t="s">
        <v>33</v>
      </c>
      <c r="Q1779" t="s">
        <v>34</v>
      </c>
      <c r="S1779" t="s">
        <v>33</v>
      </c>
      <c r="T1779" t="s">
        <v>34</v>
      </c>
      <c r="V1779" t="s">
        <v>33</v>
      </c>
      <c r="W1779" t="s">
        <v>34</v>
      </c>
      <c r="Y1779" t="s">
        <v>33</v>
      </c>
      <c r="Z1779" t="s">
        <v>34</v>
      </c>
      <c r="AA1779" t="s">
        <v>35</v>
      </c>
      <c r="AB1779" t="s">
        <v>36</v>
      </c>
      <c r="AC1779">
        <v>40621056</v>
      </c>
      <c r="AD1779" t="s">
        <v>37</v>
      </c>
      <c r="AE1779" t="s">
        <v>4199</v>
      </c>
      <c r="AF1779">
        <v>85671469</v>
      </c>
      <c r="AG1779">
        <v>1299052</v>
      </c>
      <c r="AH1779" t="s">
        <v>38</v>
      </c>
      <c r="AI1779" t="s">
        <v>34</v>
      </c>
    </row>
    <row r="1780" spans="1:35" x14ac:dyDescent="0.3">
      <c r="A1780" s="1">
        <v>45310.538217592592</v>
      </c>
      <c r="B1780">
        <v>8</v>
      </c>
      <c r="C1780">
        <v>2</v>
      </c>
      <c r="D1780" t="s">
        <v>26</v>
      </c>
      <c r="E1780" t="s">
        <v>4200</v>
      </c>
      <c r="F1780" t="s">
        <v>4201</v>
      </c>
      <c r="G1780" t="s">
        <v>73</v>
      </c>
      <c r="H1780" t="s">
        <v>904</v>
      </c>
      <c r="I1780">
        <v>0</v>
      </c>
      <c r="J1780" t="s">
        <v>905</v>
      </c>
      <c r="K1780" t="s">
        <v>31</v>
      </c>
      <c r="L1780" t="s">
        <v>44</v>
      </c>
      <c r="M1780" t="s">
        <v>4200</v>
      </c>
      <c r="N1780" t="s">
        <v>4201</v>
      </c>
      <c r="P1780" t="s">
        <v>33</v>
      </c>
      <c r="Q1780" t="s">
        <v>34</v>
      </c>
      <c r="S1780" t="s">
        <v>33</v>
      </c>
      <c r="T1780" t="s">
        <v>34</v>
      </c>
      <c r="V1780" t="s">
        <v>33</v>
      </c>
      <c r="W1780" t="s">
        <v>34</v>
      </c>
      <c r="Y1780" t="s">
        <v>33</v>
      </c>
      <c r="Z1780" t="s">
        <v>34</v>
      </c>
      <c r="AA1780" t="s">
        <v>862</v>
      </c>
      <c r="AB1780" t="s">
        <v>36</v>
      </c>
      <c r="AC1780">
        <v>40653943</v>
      </c>
      <c r="AD1780" t="s">
        <v>138</v>
      </c>
      <c r="AE1780" t="s">
        <v>4201</v>
      </c>
      <c r="AF1780">
        <v>85671469</v>
      </c>
      <c r="AG1780">
        <v>1299053</v>
      </c>
      <c r="AH1780" t="s">
        <v>4202</v>
      </c>
      <c r="AI1780" t="s">
        <v>34</v>
      </c>
    </row>
    <row r="1781" spans="1:35" x14ac:dyDescent="0.3">
      <c r="A1781" s="1">
        <v>45310.540324074071</v>
      </c>
      <c r="B1781">
        <v>5</v>
      </c>
      <c r="C1781">
        <v>2</v>
      </c>
      <c r="D1781" t="s">
        <v>26</v>
      </c>
      <c r="E1781" t="s">
        <v>4203</v>
      </c>
      <c r="F1781" t="s">
        <v>4204</v>
      </c>
      <c r="G1781" t="s">
        <v>41</v>
      </c>
      <c r="H1781">
        <f>---0--1567</f>
        <v>1567</v>
      </c>
      <c r="I1781">
        <v>0</v>
      </c>
      <c r="J1781" t="s">
        <v>42</v>
      </c>
      <c r="K1781" t="s">
        <v>43</v>
      </c>
      <c r="L1781" t="s">
        <v>44</v>
      </c>
      <c r="M1781" t="s">
        <v>4203</v>
      </c>
      <c r="N1781" t="s">
        <v>4204</v>
      </c>
      <c r="P1781" t="s">
        <v>33</v>
      </c>
      <c r="Q1781" t="s">
        <v>34</v>
      </c>
      <c r="S1781" t="s">
        <v>33</v>
      </c>
      <c r="T1781" t="s">
        <v>34</v>
      </c>
      <c r="V1781" t="s">
        <v>33</v>
      </c>
      <c r="W1781" t="s">
        <v>34</v>
      </c>
      <c r="Y1781" t="s">
        <v>33</v>
      </c>
      <c r="Z1781" t="s">
        <v>34</v>
      </c>
      <c r="AA1781" t="s">
        <v>868</v>
      </c>
      <c r="AB1781" t="s">
        <v>36</v>
      </c>
      <c r="AC1781">
        <v>40700505</v>
      </c>
      <c r="AD1781" t="s">
        <v>62</v>
      </c>
      <c r="AE1781" t="s">
        <v>4204</v>
      </c>
      <c r="AF1781">
        <v>85671469</v>
      </c>
      <c r="AG1781">
        <v>1299054</v>
      </c>
      <c r="AH1781" t="s">
        <v>38</v>
      </c>
      <c r="AI1781" t="s">
        <v>34</v>
      </c>
    </row>
    <row r="1782" spans="1:35" x14ac:dyDescent="0.3">
      <c r="A1782" s="1">
        <v>45310.540532407409</v>
      </c>
      <c r="B1782">
        <v>8</v>
      </c>
      <c r="C1782">
        <v>2</v>
      </c>
      <c r="D1782" t="s">
        <v>26</v>
      </c>
      <c r="E1782" t="s">
        <v>4205</v>
      </c>
      <c r="F1782" t="s">
        <v>4206</v>
      </c>
      <c r="G1782" t="s">
        <v>50</v>
      </c>
      <c r="H1782" t="s">
        <v>272</v>
      </c>
      <c r="I1782">
        <v>0</v>
      </c>
      <c r="K1782" t="s">
        <v>31</v>
      </c>
      <c r="L1782" t="s">
        <v>32</v>
      </c>
      <c r="M1782" t="s">
        <v>4205</v>
      </c>
      <c r="N1782" t="s">
        <v>4206</v>
      </c>
      <c r="P1782" t="s">
        <v>33</v>
      </c>
      <c r="Q1782" t="s">
        <v>34</v>
      </c>
      <c r="S1782" t="s">
        <v>33</v>
      </c>
      <c r="T1782" t="s">
        <v>34</v>
      </c>
      <c r="V1782" t="s">
        <v>33</v>
      </c>
      <c r="W1782" t="s">
        <v>34</v>
      </c>
      <c r="Y1782" t="s">
        <v>33</v>
      </c>
      <c r="Z1782" t="s">
        <v>34</v>
      </c>
      <c r="AA1782" t="s">
        <v>35</v>
      </c>
      <c r="AB1782" t="s">
        <v>36</v>
      </c>
      <c r="AC1782">
        <v>40702893</v>
      </c>
      <c r="AD1782" t="s">
        <v>37</v>
      </c>
      <c r="AE1782" t="s">
        <v>4206</v>
      </c>
      <c r="AF1782">
        <v>85671469</v>
      </c>
      <c r="AG1782">
        <v>1299055</v>
      </c>
      <c r="AH1782" t="s">
        <v>38</v>
      </c>
      <c r="AI1782" t="s">
        <v>34</v>
      </c>
    </row>
    <row r="1783" spans="1:35" x14ac:dyDescent="0.3">
      <c r="A1783" s="1">
        <v>45310.542048611111</v>
      </c>
      <c r="B1783">
        <v>7</v>
      </c>
      <c r="C1783">
        <v>2</v>
      </c>
      <c r="D1783" t="s">
        <v>26</v>
      </c>
      <c r="E1783" t="s">
        <v>4207</v>
      </c>
      <c r="F1783" t="s">
        <v>4208</v>
      </c>
      <c r="G1783" t="s">
        <v>41</v>
      </c>
      <c r="H1783">
        <f>---0--3475</f>
        <v>3475</v>
      </c>
      <c r="I1783">
        <v>0</v>
      </c>
      <c r="J1783" t="s">
        <v>42</v>
      </c>
      <c r="K1783" t="s">
        <v>43</v>
      </c>
      <c r="L1783" t="s">
        <v>202</v>
      </c>
      <c r="M1783" t="s">
        <v>4207</v>
      </c>
      <c r="N1783" t="s">
        <v>4208</v>
      </c>
      <c r="P1783" t="s">
        <v>33</v>
      </c>
      <c r="Q1783" t="s">
        <v>34</v>
      </c>
      <c r="S1783" t="s">
        <v>33</v>
      </c>
      <c r="T1783" t="s">
        <v>34</v>
      </c>
      <c r="V1783" t="s">
        <v>33</v>
      </c>
      <c r="W1783" t="s">
        <v>34</v>
      </c>
      <c r="Y1783" t="s">
        <v>33</v>
      </c>
      <c r="Z1783" t="s">
        <v>34</v>
      </c>
      <c r="AB1783" t="s">
        <v>36</v>
      </c>
      <c r="AE1783" t="s">
        <v>34</v>
      </c>
      <c r="AG1783">
        <v>1299056</v>
      </c>
      <c r="AH1783" t="s">
        <v>38</v>
      </c>
      <c r="AI1783" t="s">
        <v>34</v>
      </c>
    </row>
    <row r="1784" spans="1:35" x14ac:dyDescent="0.3">
      <c r="A1784" s="1">
        <v>45310.542731481481</v>
      </c>
      <c r="B1784">
        <v>4</v>
      </c>
      <c r="C1784">
        <v>1</v>
      </c>
      <c r="D1784" t="s">
        <v>26</v>
      </c>
      <c r="E1784" t="s">
        <v>4209</v>
      </c>
      <c r="F1784" t="s">
        <v>4210</v>
      </c>
      <c r="G1784" t="s">
        <v>41</v>
      </c>
      <c r="H1784">
        <f>---0--2595</f>
        <v>2595</v>
      </c>
      <c r="I1784">
        <v>0</v>
      </c>
      <c r="J1784" t="s">
        <v>42</v>
      </c>
      <c r="K1784" t="s">
        <v>43</v>
      </c>
      <c r="L1784" t="s">
        <v>44</v>
      </c>
      <c r="M1784" t="s">
        <v>4209</v>
      </c>
      <c r="N1784" t="s">
        <v>4210</v>
      </c>
      <c r="P1784" t="s">
        <v>33</v>
      </c>
      <c r="Q1784" t="s">
        <v>34</v>
      </c>
      <c r="S1784" t="s">
        <v>33</v>
      </c>
      <c r="T1784" t="s">
        <v>34</v>
      </c>
      <c r="V1784" t="s">
        <v>33</v>
      </c>
      <c r="W1784" t="s">
        <v>34</v>
      </c>
      <c r="Y1784" t="s">
        <v>33</v>
      </c>
      <c r="Z1784" t="s">
        <v>34</v>
      </c>
      <c r="AA1784" t="s">
        <v>703</v>
      </c>
      <c r="AB1784" t="s">
        <v>36</v>
      </c>
      <c r="AC1784">
        <v>78963119</v>
      </c>
      <c r="AD1784" t="s">
        <v>108</v>
      </c>
      <c r="AE1784" t="s">
        <v>4210</v>
      </c>
      <c r="AF1784">
        <v>795990586</v>
      </c>
      <c r="AG1784">
        <v>1299057</v>
      </c>
      <c r="AH1784" t="s">
        <v>1027</v>
      </c>
      <c r="AI1784" t="s">
        <v>34</v>
      </c>
    </row>
    <row r="1785" spans="1:35" x14ac:dyDescent="0.3">
      <c r="A1785" s="1">
        <v>45310.545717592591</v>
      </c>
      <c r="B1785">
        <v>5</v>
      </c>
      <c r="C1785">
        <v>2</v>
      </c>
      <c r="D1785" t="s">
        <v>26</v>
      </c>
      <c r="E1785" t="s">
        <v>4211</v>
      </c>
      <c r="F1785" t="s">
        <v>4212</v>
      </c>
      <c r="G1785" t="s">
        <v>29</v>
      </c>
      <c r="H1785" t="s">
        <v>943</v>
      </c>
      <c r="I1785">
        <v>0</v>
      </c>
      <c r="K1785" t="s">
        <v>31</v>
      </c>
      <c r="L1785" t="s">
        <v>32</v>
      </c>
      <c r="M1785" t="s">
        <v>4211</v>
      </c>
      <c r="N1785" t="s">
        <v>4212</v>
      </c>
      <c r="P1785" t="s">
        <v>33</v>
      </c>
      <c r="Q1785" t="s">
        <v>34</v>
      </c>
      <c r="S1785" t="s">
        <v>33</v>
      </c>
      <c r="T1785" t="s">
        <v>34</v>
      </c>
      <c r="V1785" t="s">
        <v>33</v>
      </c>
      <c r="W1785" t="s">
        <v>34</v>
      </c>
      <c r="Y1785" t="s">
        <v>33</v>
      </c>
      <c r="Z1785" t="s">
        <v>34</v>
      </c>
      <c r="AA1785" t="s">
        <v>35</v>
      </c>
      <c r="AB1785" t="s">
        <v>36</v>
      </c>
      <c r="AC1785">
        <v>40820058</v>
      </c>
      <c r="AD1785" t="s">
        <v>37</v>
      </c>
      <c r="AE1785" t="s">
        <v>4212</v>
      </c>
      <c r="AF1785">
        <v>85671469</v>
      </c>
      <c r="AG1785">
        <v>1299058</v>
      </c>
      <c r="AH1785" t="s">
        <v>38</v>
      </c>
      <c r="AI1785" t="s">
        <v>34</v>
      </c>
    </row>
    <row r="1786" spans="1:35" x14ac:dyDescent="0.3">
      <c r="A1786" s="1">
        <v>45310.546759259261</v>
      </c>
      <c r="B1786">
        <v>8</v>
      </c>
      <c r="C1786">
        <v>2</v>
      </c>
      <c r="D1786" t="s">
        <v>26</v>
      </c>
      <c r="E1786" t="s">
        <v>764</v>
      </c>
      <c r="F1786" t="s">
        <v>765</v>
      </c>
      <c r="G1786" t="s">
        <v>41</v>
      </c>
      <c r="H1786">
        <f>---0--5611</f>
        <v>5611</v>
      </c>
      <c r="I1786">
        <v>0</v>
      </c>
      <c r="J1786" t="s">
        <v>42</v>
      </c>
      <c r="K1786" t="s">
        <v>43</v>
      </c>
      <c r="L1786" t="s">
        <v>44</v>
      </c>
      <c r="M1786" t="s">
        <v>764</v>
      </c>
      <c r="N1786" t="s">
        <v>765</v>
      </c>
      <c r="P1786" t="s">
        <v>33</v>
      </c>
      <c r="Q1786" t="s">
        <v>34</v>
      </c>
      <c r="S1786" t="s">
        <v>33</v>
      </c>
      <c r="T1786" t="s">
        <v>34</v>
      </c>
      <c r="V1786" t="s">
        <v>33</v>
      </c>
      <c r="W1786" t="s">
        <v>34</v>
      </c>
      <c r="Y1786" t="s">
        <v>33</v>
      </c>
      <c r="Z1786" t="s">
        <v>34</v>
      </c>
      <c r="AA1786" t="s">
        <v>3050</v>
      </c>
      <c r="AB1786" t="s">
        <v>36</v>
      </c>
      <c r="AC1786">
        <v>40841601</v>
      </c>
      <c r="AD1786" t="s">
        <v>949</v>
      </c>
      <c r="AE1786" t="s">
        <v>765</v>
      </c>
      <c r="AF1786">
        <v>85671469</v>
      </c>
      <c r="AG1786">
        <v>1299059</v>
      </c>
      <c r="AH1786" t="s">
        <v>38</v>
      </c>
      <c r="AI1786" t="s">
        <v>34</v>
      </c>
    </row>
    <row r="1787" spans="1:35" x14ac:dyDescent="0.3">
      <c r="A1787" s="1">
        <v>45310.550162037034</v>
      </c>
      <c r="B1787">
        <v>5</v>
      </c>
      <c r="C1787">
        <v>2</v>
      </c>
      <c r="D1787" t="s">
        <v>26</v>
      </c>
      <c r="E1787" t="s">
        <v>4213</v>
      </c>
      <c r="F1787" t="s">
        <v>4214</v>
      </c>
      <c r="G1787" t="s">
        <v>131</v>
      </c>
      <c r="H1787" t="s">
        <v>132</v>
      </c>
      <c r="I1787">
        <v>0</v>
      </c>
      <c r="K1787" t="s">
        <v>31</v>
      </c>
      <c r="L1787" t="s">
        <v>32</v>
      </c>
      <c r="M1787" t="s">
        <v>4213</v>
      </c>
      <c r="N1787" t="s">
        <v>4214</v>
      </c>
      <c r="P1787" t="s">
        <v>33</v>
      </c>
      <c r="Q1787" t="s">
        <v>34</v>
      </c>
      <c r="S1787" t="s">
        <v>33</v>
      </c>
      <c r="T1787" t="s">
        <v>34</v>
      </c>
      <c r="V1787" t="s">
        <v>33</v>
      </c>
      <c r="W1787" t="s">
        <v>34</v>
      </c>
      <c r="Y1787" t="s">
        <v>33</v>
      </c>
      <c r="Z1787" t="s">
        <v>34</v>
      </c>
      <c r="AA1787" t="s">
        <v>35</v>
      </c>
      <c r="AB1787" t="s">
        <v>36</v>
      </c>
      <c r="AC1787">
        <v>40918650</v>
      </c>
      <c r="AD1787" t="s">
        <v>37</v>
      </c>
      <c r="AE1787" t="s">
        <v>4214</v>
      </c>
      <c r="AF1787">
        <v>85671469</v>
      </c>
      <c r="AG1787">
        <v>1299060</v>
      </c>
      <c r="AH1787" t="s">
        <v>38</v>
      </c>
      <c r="AI1787" t="s">
        <v>34</v>
      </c>
    </row>
    <row r="1788" spans="1:35" x14ac:dyDescent="0.3">
      <c r="A1788" s="1">
        <v>45310.556990740741</v>
      </c>
      <c r="B1788">
        <v>8</v>
      </c>
      <c r="C1788">
        <v>2</v>
      </c>
      <c r="D1788" t="s">
        <v>26</v>
      </c>
      <c r="E1788" t="s">
        <v>4215</v>
      </c>
      <c r="F1788" t="s">
        <v>4216</v>
      </c>
      <c r="G1788" t="s">
        <v>50</v>
      </c>
      <c r="H1788" t="s">
        <v>989</v>
      </c>
      <c r="I1788">
        <v>0</v>
      </c>
      <c r="K1788" t="s">
        <v>31</v>
      </c>
      <c r="L1788" t="s">
        <v>32</v>
      </c>
      <c r="M1788" t="s">
        <v>4215</v>
      </c>
      <c r="N1788" t="s">
        <v>4216</v>
      </c>
      <c r="P1788" t="s">
        <v>33</v>
      </c>
      <c r="Q1788" t="s">
        <v>34</v>
      </c>
      <c r="S1788" t="s">
        <v>33</v>
      </c>
      <c r="T1788" t="s">
        <v>34</v>
      </c>
      <c r="V1788" t="s">
        <v>33</v>
      </c>
      <c r="W1788" t="s">
        <v>34</v>
      </c>
      <c r="Y1788" t="s">
        <v>33</v>
      </c>
      <c r="Z1788" t="s">
        <v>34</v>
      </c>
      <c r="AA1788" t="s">
        <v>35</v>
      </c>
      <c r="AB1788" t="s">
        <v>36</v>
      </c>
      <c r="AC1788">
        <v>41071280</v>
      </c>
      <c r="AD1788" t="s">
        <v>37</v>
      </c>
      <c r="AE1788" t="s">
        <v>4216</v>
      </c>
      <c r="AF1788">
        <v>85671469</v>
      </c>
      <c r="AG1788">
        <v>1299061</v>
      </c>
      <c r="AH1788" t="s">
        <v>38</v>
      </c>
      <c r="AI1788" t="s">
        <v>34</v>
      </c>
    </row>
    <row r="1789" spans="1:35" x14ac:dyDescent="0.3">
      <c r="A1789" s="1">
        <v>45310.558252314811</v>
      </c>
      <c r="B1789">
        <v>4</v>
      </c>
      <c r="C1789">
        <v>1</v>
      </c>
      <c r="D1789" t="s">
        <v>26</v>
      </c>
      <c r="E1789" t="s">
        <v>4217</v>
      </c>
      <c r="F1789" t="s">
        <v>4218</v>
      </c>
      <c r="G1789" t="s">
        <v>41</v>
      </c>
      <c r="H1789">
        <f>---0--4784</f>
        <v>4784</v>
      </c>
      <c r="I1789">
        <v>0</v>
      </c>
      <c r="J1789" t="s">
        <v>42</v>
      </c>
      <c r="K1789" t="s">
        <v>43</v>
      </c>
      <c r="L1789" t="s">
        <v>44</v>
      </c>
      <c r="M1789" t="s">
        <v>4217</v>
      </c>
      <c r="N1789" t="s">
        <v>4218</v>
      </c>
      <c r="P1789" t="s">
        <v>33</v>
      </c>
      <c r="Q1789" t="s">
        <v>34</v>
      </c>
      <c r="S1789" t="s">
        <v>33</v>
      </c>
      <c r="T1789" t="s">
        <v>34</v>
      </c>
      <c r="V1789" t="s">
        <v>33</v>
      </c>
      <c r="W1789" t="s">
        <v>34</v>
      </c>
      <c r="Y1789" t="s">
        <v>33</v>
      </c>
      <c r="Z1789" t="s">
        <v>34</v>
      </c>
      <c r="AA1789" t="s">
        <v>500</v>
      </c>
      <c r="AB1789" t="s">
        <v>36</v>
      </c>
      <c r="AC1789">
        <v>418813</v>
      </c>
      <c r="AD1789" t="s">
        <v>501</v>
      </c>
      <c r="AE1789" t="s">
        <v>4218</v>
      </c>
      <c r="AF1789">
        <v>870021815</v>
      </c>
      <c r="AG1789">
        <v>1299062</v>
      </c>
      <c r="AH1789" t="s">
        <v>38</v>
      </c>
      <c r="AI1789" t="s">
        <v>34</v>
      </c>
    </row>
    <row r="1790" spans="1:35" x14ac:dyDescent="0.3">
      <c r="A1790" s="1">
        <v>45310.55840277778</v>
      </c>
      <c r="B1790">
        <v>6</v>
      </c>
      <c r="C1790">
        <v>2</v>
      </c>
      <c r="D1790" t="s">
        <v>26</v>
      </c>
      <c r="E1790" t="s">
        <v>4219</v>
      </c>
      <c r="F1790" t="s">
        <v>4220</v>
      </c>
      <c r="G1790" t="s">
        <v>41</v>
      </c>
      <c r="H1790">
        <f>---0--1798</f>
        <v>1798</v>
      </c>
      <c r="I1790">
        <v>0</v>
      </c>
      <c r="J1790" t="s">
        <v>42</v>
      </c>
      <c r="K1790" t="s">
        <v>43</v>
      </c>
      <c r="L1790" t="s">
        <v>44</v>
      </c>
      <c r="M1790" t="s">
        <v>4219</v>
      </c>
      <c r="N1790" t="s">
        <v>4220</v>
      </c>
      <c r="P1790" t="s">
        <v>33</v>
      </c>
      <c r="Q1790" t="s">
        <v>34</v>
      </c>
      <c r="S1790" t="s">
        <v>33</v>
      </c>
      <c r="T1790" t="s">
        <v>34</v>
      </c>
      <c r="V1790" t="s">
        <v>33</v>
      </c>
      <c r="W1790" t="s">
        <v>34</v>
      </c>
      <c r="Y1790" t="s">
        <v>33</v>
      </c>
      <c r="Z1790" t="s">
        <v>34</v>
      </c>
      <c r="AA1790" t="s">
        <v>948</v>
      </c>
      <c r="AB1790" t="s">
        <v>36</v>
      </c>
      <c r="AC1790">
        <v>41103828</v>
      </c>
      <c r="AD1790" t="s">
        <v>949</v>
      </c>
      <c r="AE1790" t="s">
        <v>4220</v>
      </c>
      <c r="AF1790">
        <v>85671469</v>
      </c>
      <c r="AG1790">
        <v>1299063</v>
      </c>
      <c r="AH1790" t="s">
        <v>2151</v>
      </c>
      <c r="AI1790" t="s">
        <v>34</v>
      </c>
    </row>
    <row r="1791" spans="1:35" x14ac:dyDescent="0.3">
      <c r="A1791" s="1">
        <v>45310.558495370373</v>
      </c>
      <c r="B1791">
        <v>5</v>
      </c>
      <c r="C1791">
        <v>2</v>
      </c>
      <c r="D1791" t="s">
        <v>26</v>
      </c>
      <c r="E1791" t="s">
        <v>4221</v>
      </c>
      <c r="F1791" t="s">
        <v>4222</v>
      </c>
      <c r="G1791" t="s">
        <v>73</v>
      </c>
      <c r="H1791" t="s">
        <v>1074</v>
      </c>
      <c r="I1791">
        <v>0</v>
      </c>
      <c r="J1791" t="s">
        <v>1075</v>
      </c>
      <c r="K1791" t="s">
        <v>31</v>
      </c>
      <c r="L1791" t="s">
        <v>44</v>
      </c>
      <c r="M1791" t="s">
        <v>4221</v>
      </c>
      <c r="N1791" t="s">
        <v>4222</v>
      </c>
      <c r="P1791" t="s">
        <v>33</v>
      </c>
      <c r="Q1791" t="s">
        <v>34</v>
      </c>
      <c r="S1791" t="s">
        <v>33</v>
      </c>
      <c r="T1791" t="s">
        <v>34</v>
      </c>
      <c r="V1791" t="s">
        <v>33</v>
      </c>
      <c r="W1791" t="s">
        <v>34</v>
      </c>
      <c r="Y1791" t="s">
        <v>33</v>
      </c>
      <c r="Z1791" t="s">
        <v>34</v>
      </c>
      <c r="AA1791" t="s">
        <v>137</v>
      </c>
      <c r="AB1791" t="s">
        <v>36</v>
      </c>
      <c r="AC1791">
        <v>41104590</v>
      </c>
      <c r="AD1791" t="s">
        <v>138</v>
      </c>
      <c r="AE1791" t="s">
        <v>4222</v>
      </c>
      <c r="AF1791">
        <v>85671469</v>
      </c>
      <c r="AG1791">
        <v>1299064</v>
      </c>
      <c r="AH1791" t="s">
        <v>185</v>
      </c>
      <c r="AI1791" t="s">
        <v>34</v>
      </c>
    </row>
    <row r="1792" spans="1:35" x14ac:dyDescent="0.3">
      <c r="A1792" s="1">
        <v>45310.558645833335</v>
      </c>
      <c r="B1792">
        <v>7</v>
      </c>
      <c r="C1792">
        <v>2</v>
      </c>
      <c r="D1792" t="s">
        <v>26</v>
      </c>
      <c r="E1792" t="s">
        <v>4223</v>
      </c>
      <c r="F1792" t="s">
        <v>4224</v>
      </c>
      <c r="G1792" t="s">
        <v>41</v>
      </c>
      <c r="H1792">
        <f>---0--1540</f>
        <v>1540</v>
      </c>
      <c r="I1792">
        <v>0</v>
      </c>
      <c r="J1792" t="s">
        <v>42</v>
      </c>
      <c r="K1792" t="s">
        <v>43</v>
      </c>
      <c r="L1792" t="s">
        <v>44</v>
      </c>
      <c r="M1792" t="s">
        <v>4223</v>
      </c>
      <c r="N1792" t="s">
        <v>4224</v>
      </c>
      <c r="P1792" t="s">
        <v>33</v>
      </c>
      <c r="Q1792" t="s">
        <v>34</v>
      </c>
      <c r="S1792" t="s">
        <v>33</v>
      </c>
      <c r="T1792" t="s">
        <v>34</v>
      </c>
      <c r="V1792" t="s">
        <v>33</v>
      </c>
      <c r="W1792" t="s">
        <v>34</v>
      </c>
      <c r="Y1792" t="s">
        <v>33</v>
      </c>
      <c r="Z1792" t="s">
        <v>34</v>
      </c>
      <c r="AA1792" t="s">
        <v>4225</v>
      </c>
      <c r="AB1792" t="s">
        <v>36</v>
      </c>
      <c r="AC1792">
        <v>79268738</v>
      </c>
      <c r="AD1792" t="s">
        <v>58</v>
      </c>
      <c r="AE1792" t="s">
        <v>4224</v>
      </c>
      <c r="AF1792">
        <v>795990586</v>
      </c>
      <c r="AG1792">
        <v>1299065</v>
      </c>
      <c r="AH1792" t="s">
        <v>38</v>
      </c>
      <c r="AI1792" t="s">
        <v>34</v>
      </c>
    </row>
    <row r="1793" spans="1:35" x14ac:dyDescent="0.3">
      <c r="A1793" s="1">
        <v>45310.559155092589</v>
      </c>
      <c r="B1793">
        <v>3</v>
      </c>
      <c r="C1793">
        <v>1</v>
      </c>
      <c r="D1793" t="s">
        <v>26</v>
      </c>
      <c r="E1793" t="s">
        <v>729</v>
      </c>
      <c r="F1793" t="s">
        <v>730</v>
      </c>
      <c r="G1793" t="s">
        <v>41</v>
      </c>
      <c r="H1793">
        <f>---0--2418</f>
        <v>2418</v>
      </c>
      <c r="I1793">
        <v>0</v>
      </c>
      <c r="J1793" t="s">
        <v>42</v>
      </c>
      <c r="K1793" t="s">
        <v>43</v>
      </c>
      <c r="L1793" t="s">
        <v>44</v>
      </c>
      <c r="M1793" t="s">
        <v>729</v>
      </c>
      <c r="N1793" t="s">
        <v>730</v>
      </c>
      <c r="P1793" t="s">
        <v>33</v>
      </c>
      <c r="Q1793" t="s">
        <v>34</v>
      </c>
      <c r="S1793" t="s">
        <v>33</v>
      </c>
      <c r="T1793" t="s">
        <v>34</v>
      </c>
      <c r="V1793" t="s">
        <v>33</v>
      </c>
      <c r="W1793" t="s">
        <v>34</v>
      </c>
      <c r="Y1793" t="s">
        <v>33</v>
      </c>
      <c r="Z1793" t="s">
        <v>34</v>
      </c>
      <c r="AA1793" t="s">
        <v>4226</v>
      </c>
      <c r="AB1793" t="s">
        <v>36</v>
      </c>
      <c r="AC1793">
        <v>19821004</v>
      </c>
      <c r="AD1793" t="s">
        <v>1021</v>
      </c>
      <c r="AE1793" t="s">
        <v>730</v>
      </c>
      <c r="AF1793">
        <v>978632586</v>
      </c>
      <c r="AG1793">
        <v>1299066</v>
      </c>
      <c r="AH1793" t="s">
        <v>38</v>
      </c>
      <c r="AI1793" t="s">
        <v>34</v>
      </c>
    </row>
    <row r="1794" spans="1:35" x14ac:dyDescent="0.3">
      <c r="A1794" s="1">
        <v>45310.560833333337</v>
      </c>
      <c r="B1794">
        <v>8</v>
      </c>
      <c r="C1794">
        <v>2</v>
      </c>
      <c r="D1794" t="s">
        <v>26</v>
      </c>
      <c r="E1794" t="s">
        <v>4227</v>
      </c>
      <c r="F1794" t="s">
        <v>4228</v>
      </c>
      <c r="G1794" t="s">
        <v>41</v>
      </c>
      <c r="H1794">
        <f>---0--2583</f>
        <v>2583</v>
      </c>
      <c r="I1794">
        <v>0</v>
      </c>
      <c r="J1794" t="s">
        <v>42</v>
      </c>
      <c r="K1794" t="s">
        <v>43</v>
      </c>
      <c r="L1794" t="s">
        <v>44</v>
      </c>
      <c r="M1794" t="s">
        <v>4227</v>
      </c>
      <c r="N1794" t="s">
        <v>4228</v>
      </c>
      <c r="P1794" t="s">
        <v>33</v>
      </c>
      <c r="Q1794" t="s">
        <v>34</v>
      </c>
      <c r="S1794" t="s">
        <v>33</v>
      </c>
      <c r="T1794" t="s">
        <v>34</v>
      </c>
      <c r="V1794" t="s">
        <v>33</v>
      </c>
      <c r="W1794" t="s">
        <v>34</v>
      </c>
      <c r="Y1794" t="s">
        <v>33</v>
      </c>
      <c r="Z1794" t="s">
        <v>34</v>
      </c>
      <c r="AA1794" t="s">
        <v>1015</v>
      </c>
      <c r="AB1794" t="s">
        <v>36</v>
      </c>
      <c r="AC1794">
        <v>30087450</v>
      </c>
      <c r="AD1794" t="s">
        <v>652</v>
      </c>
      <c r="AE1794" t="s">
        <v>4228</v>
      </c>
      <c r="AF1794">
        <v>76598102</v>
      </c>
      <c r="AG1794">
        <v>1299067</v>
      </c>
      <c r="AH1794" t="s">
        <v>38</v>
      </c>
      <c r="AI1794" t="s">
        <v>34</v>
      </c>
    </row>
    <row r="1795" spans="1:35" x14ac:dyDescent="0.3">
      <c r="A1795" s="1">
        <v>45310.562326388892</v>
      </c>
      <c r="B1795">
        <v>7</v>
      </c>
      <c r="C1795">
        <v>2</v>
      </c>
      <c r="D1795" t="s">
        <v>26</v>
      </c>
      <c r="E1795" t="s">
        <v>4229</v>
      </c>
      <c r="F1795" t="s">
        <v>4230</v>
      </c>
      <c r="G1795" t="s">
        <v>41</v>
      </c>
      <c r="H1795">
        <f>---0--3695</f>
        <v>3695</v>
      </c>
      <c r="I1795">
        <v>0</v>
      </c>
      <c r="J1795" t="s">
        <v>42</v>
      </c>
      <c r="K1795" t="s">
        <v>43</v>
      </c>
      <c r="L1795" t="s">
        <v>44</v>
      </c>
      <c r="M1795" t="s">
        <v>4229</v>
      </c>
      <c r="N1795" t="s">
        <v>4230</v>
      </c>
      <c r="P1795" t="s">
        <v>33</v>
      </c>
      <c r="Q1795" t="s">
        <v>34</v>
      </c>
      <c r="S1795" t="s">
        <v>33</v>
      </c>
      <c r="T1795" t="s">
        <v>34</v>
      </c>
      <c r="V1795" t="s">
        <v>33</v>
      </c>
      <c r="W1795" t="s">
        <v>34</v>
      </c>
      <c r="Y1795" t="s">
        <v>33</v>
      </c>
      <c r="Z1795" t="s">
        <v>34</v>
      </c>
      <c r="AA1795" t="s">
        <v>107</v>
      </c>
      <c r="AB1795" t="s">
        <v>36</v>
      </c>
      <c r="AC1795">
        <v>79332587</v>
      </c>
      <c r="AD1795" t="s">
        <v>108</v>
      </c>
      <c r="AE1795" t="s">
        <v>4230</v>
      </c>
      <c r="AF1795">
        <v>795990586</v>
      </c>
      <c r="AG1795">
        <v>1299068</v>
      </c>
      <c r="AH1795" t="s">
        <v>2228</v>
      </c>
      <c r="AI1795" t="s">
        <v>34</v>
      </c>
    </row>
    <row r="1796" spans="1:35" x14ac:dyDescent="0.3">
      <c r="A1796" s="1">
        <v>45310.563113425924</v>
      </c>
      <c r="B1796">
        <v>4</v>
      </c>
      <c r="C1796">
        <v>1</v>
      </c>
      <c r="D1796" t="s">
        <v>26</v>
      </c>
      <c r="E1796" t="s">
        <v>4231</v>
      </c>
      <c r="F1796" t="s">
        <v>4232</v>
      </c>
      <c r="G1796" t="s">
        <v>41</v>
      </c>
      <c r="H1796">
        <f>---0--2516</f>
        <v>2516</v>
      </c>
      <c r="I1796">
        <v>0</v>
      </c>
      <c r="J1796" t="s">
        <v>42</v>
      </c>
      <c r="K1796" t="s">
        <v>43</v>
      </c>
      <c r="L1796" t="s">
        <v>44</v>
      </c>
      <c r="M1796" t="s">
        <v>4231</v>
      </c>
      <c r="N1796" t="s">
        <v>4232</v>
      </c>
      <c r="P1796" t="s">
        <v>33</v>
      </c>
      <c r="Q1796" t="s">
        <v>34</v>
      </c>
      <c r="S1796" t="s">
        <v>33</v>
      </c>
      <c r="T1796" t="s">
        <v>34</v>
      </c>
      <c r="V1796" t="s">
        <v>33</v>
      </c>
      <c r="W1796" t="s">
        <v>34</v>
      </c>
      <c r="Y1796" t="s">
        <v>33</v>
      </c>
      <c r="Z1796" t="s">
        <v>34</v>
      </c>
      <c r="AA1796" t="s">
        <v>3274</v>
      </c>
      <c r="AB1796" t="s">
        <v>36</v>
      </c>
      <c r="AC1796">
        <v>10394102</v>
      </c>
      <c r="AD1796" t="s">
        <v>1021</v>
      </c>
      <c r="AE1796" t="s">
        <v>4232</v>
      </c>
      <c r="AF1796">
        <v>978632586</v>
      </c>
      <c r="AG1796">
        <v>1299069</v>
      </c>
      <c r="AH1796" t="s">
        <v>38</v>
      </c>
      <c r="AI1796" t="s">
        <v>34</v>
      </c>
    </row>
    <row r="1797" spans="1:35" x14ac:dyDescent="0.3">
      <c r="A1797" s="1">
        <v>45310.564872685187</v>
      </c>
      <c r="B1797">
        <v>5</v>
      </c>
      <c r="C1797">
        <v>2</v>
      </c>
      <c r="D1797" t="s">
        <v>26</v>
      </c>
      <c r="E1797" t="s">
        <v>4233</v>
      </c>
      <c r="F1797" t="s">
        <v>4234</v>
      </c>
      <c r="G1797" t="s">
        <v>90</v>
      </c>
      <c r="H1797" t="s">
        <v>292</v>
      </c>
      <c r="I1797">
        <v>0</v>
      </c>
      <c r="K1797" t="s">
        <v>31</v>
      </c>
      <c r="L1797" t="s">
        <v>32</v>
      </c>
      <c r="M1797" t="s">
        <v>4233</v>
      </c>
      <c r="N1797" t="s">
        <v>4234</v>
      </c>
      <c r="P1797" t="s">
        <v>33</v>
      </c>
      <c r="Q1797" t="s">
        <v>34</v>
      </c>
      <c r="S1797" t="s">
        <v>33</v>
      </c>
      <c r="T1797" t="s">
        <v>34</v>
      </c>
      <c r="V1797" t="s">
        <v>33</v>
      </c>
      <c r="W1797" t="s">
        <v>34</v>
      </c>
      <c r="Y1797" t="s">
        <v>33</v>
      </c>
      <c r="Z1797" t="s">
        <v>34</v>
      </c>
      <c r="AA1797" t="s">
        <v>92</v>
      </c>
      <c r="AB1797" t="s">
        <v>36</v>
      </c>
      <c r="AC1797">
        <v>57015918</v>
      </c>
      <c r="AD1797" t="s">
        <v>93</v>
      </c>
      <c r="AE1797" t="s">
        <v>4234</v>
      </c>
      <c r="AF1797">
        <v>9978044714</v>
      </c>
      <c r="AG1797">
        <v>1299070</v>
      </c>
      <c r="AH1797" t="s">
        <v>1099</v>
      </c>
      <c r="AI1797" t="s">
        <v>34</v>
      </c>
    </row>
    <row r="1798" spans="1:35" x14ac:dyDescent="0.3">
      <c r="A1798" s="1">
        <v>45310.569618055553</v>
      </c>
      <c r="B1798">
        <v>5</v>
      </c>
      <c r="C1798">
        <v>2</v>
      </c>
      <c r="D1798" t="s">
        <v>26</v>
      </c>
      <c r="E1798" t="s">
        <v>4235</v>
      </c>
      <c r="F1798" t="s">
        <v>4236</v>
      </c>
      <c r="G1798" t="s">
        <v>41</v>
      </c>
      <c r="H1798">
        <f>---0--7336</f>
        <v>7336</v>
      </c>
      <c r="I1798">
        <v>0</v>
      </c>
      <c r="J1798" t="s">
        <v>42</v>
      </c>
      <c r="K1798" t="s">
        <v>43</v>
      </c>
      <c r="L1798" t="s">
        <v>44</v>
      </c>
      <c r="M1798" t="s">
        <v>4235</v>
      </c>
      <c r="N1798" t="s">
        <v>4236</v>
      </c>
      <c r="P1798" t="s">
        <v>33</v>
      </c>
      <c r="Q1798" t="s">
        <v>34</v>
      </c>
      <c r="S1798" t="s">
        <v>33</v>
      </c>
      <c r="T1798" t="s">
        <v>34</v>
      </c>
      <c r="V1798" t="s">
        <v>33</v>
      </c>
      <c r="W1798" t="s">
        <v>34</v>
      </c>
      <c r="Y1798" t="s">
        <v>33</v>
      </c>
      <c r="Z1798" t="s">
        <v>34</v>
      </c>
      <c r="AA1798" t="s">
        <v>4237</v>
      </c>
      <c r="AB1798" t="s">
        <v>36</v>
      </c>
      <c r="AC1798">
        <v>63445728</v>
      </c>
      <c r="AD1798" t="s">
        <v>82</v>
      </c>
      <c r="AE1798" t="s">
        <v>4236</v>
      </c>
      <c r="AF1798">
        <v>156704864</v>
      </c>
      <c r="AG1798">
        <v>1299071</v>
      </c>
      <c r="AH1798" t="s">
        <v>918</v>
      </c>
      <c r="AI1798" t="s">
        <v>34</v>
      </c>
    </row>
    <row r="1799" spans="1:35" x14ac:dyDescent="0.3">
      <c r="A1799" s="1">
        <v>45310.5703125</v>
      </c>
      <c r="B1799">
        <v>3</v>
      </c>
      <c r="C1799">
        <v>1</v>
      </c>
      <c r="D1799" t="s">
        <v>26</v>
      </c>
      <c r="E1799" t="s">
        <v>4238</v>
      </c>
      <c r="F1799" t="s">
        <v>4239</v>
      </c>
      <c r="G1799" t="s">
        <v>41</v>
      </c>
      <c r="H1799">
        <f>---0--1075</f>
        <v>1075</v>
      </c>
      <c r="I1799">
        <v>0</v>
      </c>
      <c r="J1799" t="s">
        <v>42</v>
      </c>
      <c r="K1799" t="s">
        <v>43</v>
      </c>
      <c r="L1799" t="s">
        <v>44</v>
      </c>
      <c r="M1799" t="s">
        <v>4238</v>
      </c>
      <c r="N1799" t="s">
        <v>4239</v>
      </c>
      <c r="P1799" t="s">
        <v>33</v>
      </c>
      <c r="Q1799" t="s">
        <v>34</v>
      </c>
      <c r="S1799" t="s">
        <v>33</v>
      </c>
      <c r="T1799" t="s">
        <v>34</v>
      </c>
      <c r="V1799" t="s">
        <v>33</v>
      </c>
      <c r="W1799" t="s">
        <v>34</v>
      </c>
      <c r="Y1799" t="s">
        <v>33</v>
      </c>
      <c r="Z1799" t="s">
        <v>34</v>
      </c>
      <c r="AA1799" t="s">
        <v>1140</v>
      </c>
      <c r="AB1799" t="s">
        <v>36</v>
      </c>
      <c r="AC1799">
        <v>30086795</v>
      </c>
      <c r="AD1799" t="s">
        <v>663</v>
      </c>
      <c r="AE1799" t="s">
        <v>4239</v>
      </c>
      <c r="AF1799">
        <v>76598102</v>
      </c>
      <c r="AG1799">
        <v>1299072</v>
      </c>
      <c r="AH1799" t="s">
        <v>38</v>
      </c>
      <c r="AI1799" t="s">
        <v>34</v>
      </c>
    </row>
    <row r="1800" spans="1:35" x14ac:dyDescent="0.3">
      <c r="A1800" s="1">
        <v>45310.570879629631</v>
      </c>
      <c r="B1800">
        <v>8</v>
      </c>
      <c r="C1800">
        <v>2</v>
      </c>
      <c r="D1800" t="s">
        <v>26</v>
      </c>
      <c r="E1800" t="s">
        <v>4240</v>
      </c>
      <c r="F1800" t="s">
        <v>4241</v>
      </c>
      <c r="G1800" t="s">
        <v>73</v>
      </c>
      <c r="H1800" t="s">
        <v>1070</v>
      </c>
      <c r="I1800">
        <v>0</v>
      </c>
      <c r="J1800" t="s">
        <v>1071</v>
      </c>
      <c r="K1800" t="s">
        <v>31</v>
      </c>
      <c r="L1800" t="s">
        <v>44</v>
      </c>
      <c r="M1800" t="s">
        <v>4240</v>
      </c>
      <c r="N1800" t="s">
        <v>4241</v>
      </c>
      <c r="P1800" t="s">
        <v>33</v>
      </c>
      <c r="Q1800" t="s">
        <v>34</v>
      </c>
      <c r="S1800" t="s">
        <v>33</v>
      </c>
      <c r="T1800" t="s">
        <v>34</v>
      </c>
      <c r="V1800" t="s">
        <v>33</v>
      </c>
      <c r="W1800" t="s">
        <v>34</v>
      </c>
      <c r="Y1800" t="s">
        <v>33</v>
      </c>
      <c r="Z1800" t="s">
        <v>34</v>
      </c>
      <c r="AA1800" t="s">
        <v>76</v>
      </c>
      <c r="AB1800" t="s">
        <v>36</v>
      </c>
      <c r="AC1800">
        <v>179100</v>
      </c>
      <c r="AD1800" t="s">
        <v>77</v>
      </c>
      <c r="AE1800" t="s">
        <v>4241</v>
      </c>
      <c r="AF1800">
        <v>870021815</v>
      </c>
      <c r="AG1800">
        <v>1299073</v>
      </c>
      <c r="AH1800" t="s">
        <v>99</v>
      </c>
      <c r="AI1800" t="s">
        <v>34</v>
      </c>
    </row>
    <row r="1801" spans="1:35" x14ac:dyDescent="0.3">
      <c r="A1801" s="1">
        <v>45310.573344907411</v>
      </c>
      <c r="B1801">
        <v>7</v>
      </c>
      <c r="C1801">
        <v>2</v>
      </c>
      <c r="D1801" t="s">
        <v>26</v>
      </c>
      <c r="E1801" t="s">
        <v>4242</v>
      </c>
      <c r="F1801" t="s">
        <v>4243</v>
      </c>
      <c r="G1801" t="s">
        <v>41</v>
      </c>
      <c r="H1801">
        <f>---0--1710</f>
        <v>1710</v>
      </c>
      <c r="I1801">
        <v>0</v>
      </c>
      <c r="J1801" t="s">
        <v>42</v>
      </c>
      <c r="K1801" t="s">
        <v>43</v>
      </c>
      <c r="L1801" t="s">
        <v>44</v>
      </c>
      <c r="M1801" t="s">
        <v>4242</v>
      </c>
      <c r="N1801" t="s">
        <v>4243</v>
      </c>
      <c r="P1801" t="s">
        <v>33</v>
      </c>
      <c r="Q1801" t="s">
        <v>34</v>
      </c>
      <c r="S1801" t="s">
        <v>33</v>
      </c>
      <c r="T1801" t="s">
        <v>34</v>
      </c>
      <c r="V1801" t="s">
        <v>33</v>
      </c>
      <c r="W1801" t="s">
        <v>34</v>
      </c>
      <c r="Y1801" t="s">
        <v>33</v>
      </c>
      <c r="Z1801" t="s">
        <v>34</v>
      </c>
      <c r="AA1801" t="s">
        <v>975</v>
      </c>
      <c r="AB1801" t="s">
        <v>36</v>
      </c>
      <c r="AC1801">
        <v>79516559</v>
      </c>
      <c r="AD1801" t="s">
        <v>46</v>
      </c>
      <c r="AE1801" t="s">
        <v>4243</v>
      </c>
      <c r="AF1801">
        <v>795990586</v>
      </c>
      <c r="AG1801">
        <v>1299074</v>
      </c>
      <c r="AH1801" t="s">
        <v>38</v>
      </c>
      <c r="AI1801" t="s">
        <v>34</v>
      </c>
    </row>
    <row r="1802" spans="1:35" x14ac:dyDescent="0.3">
      <c r="A1802" s="1">
        <v>45310.574571759258</v>
      </c>
      <c r="B1802">
        <v>8</v>
      </c>
      <c r="C1802">
        <v>2</v>
      </c>
      <c r="D1802" t="s">
        <v>26</v>
      </c>
      <c r="E1802" t="s">
        <v>4244</v>
      </c>
      <c r="F1802" t="s">
        <v>4245</v>
      </c>
      <c r="G1802" t="s">
        <v>41</v>
      </c>
      <c r="H1802">
        <f>---0--7058</f>
        <v>7058</v>
      </c>
      <c r="I1802">
        <v>0</v>
      </c>
      <c r="J1802" t="s">
        <v>42</v>
      </c>
      <c r="K1802" t="s">
        <v>43</v>
      </c>
      <c r="L1802" t="s">
        <v>44</v>
      </c>
      <c r="M1802" t="s">
        <v>4244</v>
      </c>
      <c r="N1802" t="s">
        <v>4245</v>
      </c>
      <c r="P1802" t="s">
        <v>33</v>
      </c>
      <c r="Q1802" t="s">
        <v>34</v>
      </c>
      <c r="S1802" t="s">
        <v>33</v>
      </c>
      <c r="T1802" t="s">
        <v>34</v>
      </c>
      <c r="V1802" t="s">
        <v>33</v>
      </c>
      <c r="W1802" t="s">
        <v>34</v>
      </c>
      <c r="Y1802" t="s">
        <v>33</v>
      </c>
      <c r="Z1802" t="s">
        <v>34</v>
      </c>
      <c r="AA1802" t="s">
        <v>632</v>
      </c>
      <c r="AB1802" t="s">
        <v>36</v>
      </c>
      <c r="AC1802">
        <v>79544342</v>
      </c>
      <c r="AD1802" t="s">
        <v>46</v>
      </c>
      <c r="AE1802" t="s">
        <v>4245</v>
      </c>
      <c r="AF1802">
        <v>795990586</v>
      </c>
      <c r="AG1802">
        <v>1299075</v>
      </c>
      <c r="AH1802" t="s">
        <v>38</v>
      </c>
      <c r="AI1802" t="s">
        <v>34</v>
      </c>
    </row>
    <row r="1803" spans="1:35" x14ac:dyDescent="0.3">
      <c r="A1803" s="1">
        <v>45310.575775462959</v>
      </c>
      <c r="B1803">
        <v>4</v>
      </c>
      <c r="C1803">
        <v>1</v>
      </c>
      <c r="D1803" t="s">
        <v>26</v>
      </c>
      <c r="E1803" t="s">
        <v>764</v>
      </c>
      <c r="F1803" t="s">
        <v>765</v>
      </c>
      <c r="G1803" t="s">
        <v>41</v>
      </c>
      <c r="H1803">
        <f>---0--2976</f>
        <v>2976</v>
      </c>
      <c r="I1803">
        <v>0</v>
      </c>
      <c r="J1803" t="s">
        <v>42</v>
      </c>
      <c r="K1803" t="s">
        <v>43</v>
      </c>
      <c r="L1803" t="s">
        <v>44</v>
      </c>
      <c r="M1803" t="s">
        <v>764</v>
      </c>
      <c r="N1803" t="s">
        <v>765</v>
      </c>
      <c r="P1803" t="s">
        <v>33</v>
      </c>
      <c r="Q1803" t="s">
        <v>34</v>
      </c>
      <c r="S1803" t="s">
        <v>33</v>
      </c>
      <c r="T1803" t="s">
        <v>34</v>
      </c>
      <c r="V1803" t="s">
        <v>33</v>
      </c>
      <c r="W1803" t="s">
        <v>34</v>
      </c>
      <c r="Y1803" t="s">
        <v>33</v>
      </c>
      <c r="Z1803" t="s">
        <v>34</v>
      </c>
      <c r="AA1803" t="s">
        <v>4246</v>
      </c>
      <c r="AB1803" t="s">
        <v>36</v>
      </c>
      <c r="AC1803">
        <v>41440986</v>
      </c>
      <c r="AD1803" t="s">
        <v>949</v>
      </c>
      <c r="AE1803" t="s">
        <v>765</v>
      </c>
      <c r="AF1803">
        <v>85671469</v>
      </c>
      <c r="AG1803">
        <v>1299076</v>
      </c>
      <c r="AH1803" t="s">
        <v>603</v>
      </c>
      <c r="AI1803" t="s">
        <v>34</v>
      </c>
    </row>
    <row r="1804" spans="1:35" x14ac:dyDescent="0.3">
      <c r="A1804" s="1">
        <v>45310.576527777775</v>
      </c>
      <c r="B1804">
        <v>2</v>
      </c>
      <c r="C1804">
        <v>1</v>
      </c>
      <c r="D1804" t="s">
        <v>26</v>
      </c>
      <c r="E1804" t="s">
        <v>4247</v>
      </c>
      <c r="F1804" t="s">
        <v>4248</v>
      </c>
      <c r="G1804" t="s">
        <v>41</v>
      </c>
      <c r="H1804">
        <f>---0--9296</f>
        <v>9296</v>
      </c>
      <c r="I1804">
        <v>0</v>
      </c>
      <c r="J1804" t="s">
        <v>42</v>
      </c>
      <c r="K1804" t="s">
        <v>43</v>
      </c>
      <c r="L1804" t="s">
        <v>44</v>
      </c>
      <c r="M1804" t="s">
        <v>4247</v>
      </c>
      <c r="N1804" t="s">
        <v>4248</v>
      </c>
      <c r="P1804" t="s">
        <v>33</v>
      </c>
      <c r="Q1804" t="s">
        <v>34</v>
      </c>
      <c r="S1804" t="s">
        <v>33</v>
      </c>
      <c r="T1804" t="s">
        <v>34</v>
      </c>
      <c r="V1804" t="s">
        <v>33</v>
      </c>
      <c r="W1804" t="s">
        <v>34</v>
      </c>
      <c r="Y1804" t="s">
        <v>33</v>
      </c>
      <c r="Z1804" t="s">
        <v>34</v>
      </c>
      <c r="AA1804" t="s">
        <v>3344</v>
      </c>
      <c r="AB1804" t="s">
        <v>36</v>
      </c>
      <c r="AC1804">
        <v>296480</v>
      </c>
      <c r="AD1804" t="s">
        <v>932</v>
      </c>
      <c r="AE1804" t="s">
        <v>4248</v>
      </c>
      <c r="AF1804">
        <v>870021815</v>
      </c>
      <c r="AG1804">
        <v>1299077</v>
      </c>
      <c r="AH1804" t="s">
        <v>38</v>
      </c>
      <c r="AI1804" t="s">
        <v>34</v>
      </c>
    </row>
    <row r="1805" spans="1:35" x14ac:dyDescent="0.3">
      <c r="A1805" s="1">
        <v>45310.576585648145</v>
      </c>
      <c r="B1805">
        <v>5</v>
      </c>
      <c r="C1805">
        <v>2</v>
      </c>
      <c r="D1805" t="s">
        <v>26</v>
      </c>
      <c r="E1805" t="s">
        <v>4249</v>
      </c>
      <c r="F1805" t="s">
        <v>4250</v>
      </c>
      <c r="G1805" t="s">
        <v>41</v>
      </c>
      <c r="H1805">
        <f>---0--1947</f>
        <v>1947</v>
      </c>
      <c r="I1805">
        <v>0</v>
      </c>
      <c r="J1805" t="s">
        <v>42</v>
      </c>
      <c r="K1805" t="s">
        <v>43</v>
      </c>
      <c r="L1805" t="s">
        <v>44</v>
      </c>
      <c r="M1805" t="s">
        <v>4249</v>
      </c>
      <c r="N1805" t="s">
        <v>4250</v>
      </c>
      <c r="P1805" t="s">
        <v>33</v>
      </c>
      <c r="Q1805" t="s">
        <v>34</v>
      </c>
      <c r="S1805" t="s">
        <v>33</v>
      </c>
      <c r="T1805" t="s">
        <v>34</v>
      </c>
      <c r="V1805" t="s">
        <v>33</v>
      </c>
      <c r="W1805" t="s">
        <v>34</v>
      </c>
      <c r="Y1805" t="s">
        <v>33</v>
      </c>
      <c r="Z1805" t="s">
        <v>34</v>
      </c>
      <c r="AA1805" t="s">
        <v>793</v>
      </c>
      <c r="AB1805" t="s">
        <v>36</v>
      </c>
      <c r="AC1805">
        <v>42679213</v>
      </c>
      <c r="AD1805" t="s">
        <v>602</v>
      </c>
      <c r="AE1805" t="s">
        <v>4250</v>
      </c>
      <c r="AF1805">
        <v>9978044714</v>
      </c>
      <c r="AG1805">
        <v>1299078</v>
      </c>
      <c r="AH1805" t="s">
        <v>1306</v>
      </c>
      <c r="AI1805" t="s">
        <v>34</v>
      </c>
    </row>
    <row r="1806" spans="1:35" x14ac:dyDescent="0.3">
      <c r="A1806" s="1">
        <v>45310.577361111114</v>
      </c>
      <c r="B1806">
        <v>8</v>
      </c>
      <c r="C1806">
        <v>2</v>
      </c>
      <c r="D1806" t="s">
        <v>26</v>
      </c>
      <c r="E1806" t="s">
        <v>4251</v>
      </c>
      <c r="F1806" t="s">
        <v>4252</v>
      </c>
      <c r="G1806" t="s">
        <v>73</v>
      </c>
      <c r="H1806" t="s">
        <v>2122</v>
      </c>
      <c r="I1806">
        <v>0</v>
      </c>
      <c r="J1806" t="s">
        <v>2123</v>
      </c>
      <c r="K1806" t="s">
        <v>31</v>
      </c>
      <c r="L1806" t="s">
        <v>44</v>
      </c>
      <c r="M1806" t="s">
        <v>4251</v>
      </c>
      <c r="N1806" t="s">
        <v>4252</v>
      </c>
      <c r="P1806" t="s">
        <v>33</v>
      </c>
      <c r="Q1806" t="s">
        <v>34</v>
      </c>
      <c r="S1806" t="s">
        <v>33</v>
      </c>
      <c r="T1806" t="s">
        <v>34</v>
      </c>
      <c r="V1806" t="s">
        <v>33</v>
      </c>
      <c r="W1806" t="s">
        <v>34</v>
      </c>
      <c r="Y1806" t="s">
        <v>33</v>
      </c>
      <c r="Z1806" t="s">
        <v>34</v>
      </c>
      <c r="AA1806" t="s">
        <v>137</v>
      </c>
      <c r="AB1806" t="s">
        <v>36</v>
      </c>
      <c r="AC1806">
        <v>41465653</v>
      </c>
      <c r="AD1806" t="s">
        <v>138</v>
      </c>
      <c r="AE1806" t="s">
        <v>4252</v>
      </c>
      <c r="AF1806">
        <v>85671469</v>
      </c>
      <c r="AG1806">
        <v>1299079</v>
      </c>
      <c r="AH1806" t="s">
        <v>3528</v>
      </c>
      <c r="AI1806" t="s">
        <v>34</v>
      </c>
    </row>
    <row r="1807" spans="1:35" x14ac:dyDescent="0.3">
      <c r="A1807" s="1">
        <v>45310.581446759257</v>
      </c>
      <c r="B1807">
        <v>5</v>
      </c>
      <c r="C1807">
        <v>2</v>
      </c>
      <c r="D1807" t="s">
        <v>26</v>
      </c>
      <c r="E1807" t="s">
        <v>4253</v>
      </c>
      <c r="F1807" t="s">
        <v>4254</v>
      </c>
      <c r="G1807" t="s">
        <v>41</v>
      </c>
      <c r="H1807">
        <f>---0--3348</f>
        <v>3348</v>
      </c>
      <c r="I1807">
        <v>0</v>
      </c>
      <c r="J1807" t="s">
        <v>42</v>
      </c>
      <c r="K1807" t="s">
        <v>43</v>
      </c>
      <c r="L1807" t="s">
        <v>44</v>
      </c>
      <c r="M1807" t="s">
        <v>4253</v>
      </c>
      <c r="N1807" t="s">
        <v>4254</v>
      </c>
      <c r="P1807" t="s">
        <v>33</v>
      </c>
      <c r="Q1807" t="s">
        <v>34</v>
      </c>
      <c r="S1807" t="s">
        <v>33</v>
      </c>
      <c r="T1807" t="s">
        <v>34</v>
      </c>
      <c r="V1807" t="s">
        <v>33</v>
      </c>
      <c r="W1807" t="s">
        <v>34</v>
      </c>
      <c r="Y1807" t="s">
        <v>33</v>
      </c>
      <c r="Z1807" t="s">
        <v>34</v>
      </c>
      <c r="AA1807" t="s">
        <v>1085</v>
      </c>
      <c r="AB1807" t="s">
        <v>36</v>
      </c>
      <c r="AC1807">
        <v>79651467</v>
      </c>
      <c r="AD1807" t="s">
        <v>58</v>
      </c>
      <c r="AE1807" t="s">
        <v>4254</v>
      </c>
      <c r="AF1807">
        <v>795990586</v>
      </c>
      <c r="AG1807">
        <v>1299080</v>
      </c>
      <c r="AH1807" t="s">
        <v>38</v>
      </c>
      <c r="AI1807" t="s">
        <v>34</v>
      </c>
    </row>
    <row r="1808" spans="1:35" x14ac:dyDescent="0.3">
      <c r="A1808" s="1">
        <v>45310.583472222221</v>
      </c>
      <c r="B1808">
        <v>8</v>
      </c>
      <c r="C1808">
        <v>2</v>
      </c>
      <c r="D1808" t="s">
        <v>26</v>
      </c>
      <c r="E1808" t="s">
        <v>4255</v>
      </c>
      <c r="F1808" t="s">
        <v>4256</v>
      </c>
      <c r="G1808" t="s">
        <v>41</v>
      </c>
      <c r="H1808">
        <f>---0--3813</f>
        <v>3813</v>
      </c>
      <c r="I1808">
        <v>0</v>
      </c>
      <c r="J1808" t="s">
        <v>42</v>
      </c>
      <c r="K1808" t="s">
        <v>43</v>
      </c>
      <c r="L1808" t="s">
        <v>44</v>
      </c>
      <c r="M1808" t="s">
        <v>4255</v>
      </c>
      <c r="N1808" t="s">
        <v>4256</v>
      </c>
      <c r="P1808" t="s">
        <v>33</v>
      </c>
      <c r="Q1808" t="s">
        <v>34</v>
      </c>
      <c r="S1808" t="s">
        <v>33</v>
      </c>
      <c r="T1808" t="s">
        <v>34</v>
      </c>
      <c r="V1808" t="s">
        <v>33</v>
      </c>
      <c r="W1808" t="s">
        <v>34</v>
      </c>
      <c r="Y1808" t="s">
        <v>33</v>
      </c>
      <c r="Z1808" t="s">
        <v>34</v>
      </c>
      <c r="AA1808" t="s">
        <v>208</v>
      </c>
      <c r="AB1808" t="s">
        <v>36</v>
      </c>
      <c r="AC1808">
        <v>20203701</v>
      </c>
      <c r="AD1808" t="s">
        <v>209</v>
      </c>
      <c r="AE1808" t="s">
        <v>4256</v>
      </c>
      <c r="AF1808">
        <v>978632586</v>
      </c>
      <c r="AG1808">
        <v>1299081</v>
      </c>
      <c r="AH1808" t="s">
        <v>4257</v>
      </c>
      <c r="AI1808" t="s">
        <v>34</v>
      </c>
    </row>
    <row r="1809" spans="1:35" x14ac:dyDescent="0.3">
      <c r="A1809" s="1">
        <v>45310.586585648147</v>
      </c>
      <c r="B1809">
        <v>8</v>
      </c>
      <c r="C1809">
        <v>2</v>
      </c>
      <c r="D1809" t="s">
        <v>26</v>
      </c>
      <c r="E1809" t="s">
        <v>4258</v>
      </c>
      <c r="F1809" t="s">
        <v>4259</v>
      </c>
      <c r="G1809" t="s">
        <v>73</v>
      </c>
      <c r="H1809" t="s">
        <v>1504</v>
      </c>
      <c r="I1809">
        <v>0</v>
      </c>
      <c r="J1809" t="s">
        <v>1505</v>
      </c>
      <c r="K1809" t="s">
        <v>31</v>
      </c>
      <c r="L1809" t="s">
        <v>44</v>
      </c>
      <c r="M1809" t="s">
        <v>4258</v>
      </c>
      <c r="N1809" t="s">
        <v>4259</v>
      </c>
      <c r="P1809" t="s">
        <v>33</v>
      </c>
      <c r="Q1809" t="s">
        <v>34</v>
      </c>
      <c r="S1809" t="s">
        <v>33</v>
      </c>
      <c r="T1809" t="s">
        <v>34</v>
      </c>
      <c r="V1809" t="s">
        <v>33</v>
      </c>
      <c r="W1809" t="s">
        <v>34</v>
      </c>
      <c r="Y1809" t="s">
        <v>33</v>
      </c>
      <c r="Z1809" t="s">
        <v>34</v>
      </c>
      <c r="AA1809" t="s">
        <v>137</v>
      </c>
      <c r="AB1809" t="s">
        <v>36</v>
      </c>
      <c r="AC1809">
        <v>41633246</v>
      </c>
      <c r="AD1809" t="s">
        <v>138</v>
      </c>
      <c r="AE1809" t="s">
        <v>4259</v>
      </c>
      <c r="AF1809">
        <v>85671469</v>
      </c>
      <c r="AG1809">
        <v>1299082</v>
      </c>
      <c r="AH1809" t="s">
        <v>3480</v>
      </c>
      <c r="AI1809" t="s">
        <v>34</v>
      </c>
    </row>
    <row r="1810" spans="1:35" x14ac:dyDescent="0.3">
      <c r="A1810" s="1">
        <v>45310.587164351855</v>
      </c>
      <c r="B1810">
        <v>6</v>
      </c>
      <c r="C1810">
        <v>2</v>
      </c>
      <c r="D1810" t="s">
        <v>26</v>
      </c>
      <c r="E1810" t="s">
        <v>4260</v>
      </c>
      <c r="F1810" t="s">
        <v>4261</v>
      </c>
      <c r="G1810" t="s">
        <v>41</v>
      </c>
      <c r="H1810">
        <f>---0--9440</f>
        <v>9440</v>
      </c>
      <c r="I1810">
        <v>0</v>
      </c>
      <c r="J1810" t="s">
        <v>42</v>
      </c>
      <c r="K1810" t="s">
        <v>43</v>
      </c>
      <c r="L1810" t="s">
        <v>44</v>
      </c>
      <c r="M1810" t="s">
        <v>4260</v>
      </c>
      <c r="N1810" t="s">
        <v>4261</v>
      </c>
      <c r="P1810" t="s">
        <v>33</v>
      </c>
      <c r="Q1810" t="s">
        <v>34</v>
      </c>
      <c r="S1810" t="s">
        <v>33</v>
      </c>
      <c r="T1810" t="s">
        <v>34</v>
      </c>
      <c r="V1810" t="s">
        <v>33</v>
      </c>
      <c r="W1810" t="s">
        <v>34</v>
      </c>
      <c r="Y1810" t="s">
        <v>33</v>
      </c>
      <c r="Z1810" t="s">
        <v>34</v>
      </c>
      <c r="AA1810" t="s">
        <v>948</v>
      </c>
      <c r="AB1810" t="s">
        <v>36</v>
      </c>
      <c r="AC1810">
        <v>41638631</v>
      </c>
      <c r="AD1810" t="s">
        <v>949</v>
      </c>
      <c r="AE1810" t="s">
        <v>4261</v>
      </c>
      <c r="AF1810">
        <v>85671469</v>
      </c>
      <c r="AG1810">
        <v>1299083</v>
      </c>
      <c r="AH1810" t="s">
        <v>4262</v>
      </c>
      <c r="AI1810" t="s">
        <v>34</v>
      </c>
    </row>
    <row r="1811" spans="1:35" x14ac:dyDescent="0.3">
      <c r="A1811" s="1">
        <v>45310.58766203704</v>
      </c>
      <c r="B1811">
        <v>4</v>
      </c>
      <c r="C1811">
        <v>1</v>
      </c>
      <c r="D1811" t="s">
        <v>26</v>
      </c>
      <c r="E1811" t="s">
        <v>4263</v>
      </c>
      <c r="F1811" t="s">
        <v>4264</v>
      </c>
      <c r="G1811" t="s">
        <v>41</v>
      </c>
      <c r="H1811">
        <f>---0--245</f>
        <v>245</v>
      </c>
      <c r="I1811">
        <v>0</v>
      </c>
      <c r="J1811" t="s">
        <v>42</v>
      </c>
      <c r="K1811" t="s">
        <v>43</v>
      </c>
      <c r="L1811" t="s">
        <v>44</v>
      </c>
      <c r="M1811" t="s">
        <v>4263</v>
      </c>
      <c r="N1811" t="s">
        <v>4264</v>
      </c>
      <c r="P1811" t="s">
        <v>33</v>
      </c>
      <c r="Q1811" t="s">
        <v>34</v>
      </c>
      <c r="S1811" t="s">
        <v>33</v>
      </c>
      <c r="T1811" t="s">
        <v>34</v>
      </c>
      <c r="V1811" t="s">
        <v>33</v>
      </c>
      <c r="W1811" t="s">
        <v>34</v>
      </c>
      <c r="Y1811" t="s">
        <v>33</v>
      </c>
      <c r="Z1811" t="s">
        <v>34</v>
      </c>
      <c r="AA1811" t="s">
        <v>1244</v>
      </c>
      <c r="AB1811" t="s">
        <v>36</v>
      </c>
      <c r="AC1811">
        <v>30049297</v>
      </c>
      <c r="AD1811" t="s">
        <v>758</v>
      </c>
      <c r="AE1811" t="s">
        <v>4264</v>
      </c>
      <c r="AF1811">
        <v>76598102</v>
      </c>
      <c r="AG1811">
        <v>1299084</v>
      </c>
      <c r="AH1811" t="s">
        <v>38</v>
      </c>
      <c r="AI1811" t="s">
        <v>34</v>
      </c>
    </row>
    <row r="1812" spans="1:35" x14ac:dyDescent="0.3">
      <c r="A1812" s="1">
        <v>45310.588912037034</v>
      </c>
      <c r="B1812">
        <v>8</v>
      </c>
      <c r="C1812">
        <v>2</v>
      </c>
      <c r="D1812" t="s">
        <v>26</v>
      </c>
      <c r="E1812" t="s">
        <v>4265</v>
      </c>
      <c r="F1812" t="s">
        <v>4266</v>
      </c>
      <c r="G1812" t="s">
        <v>41</v>
      </c>
      <c r="H1812">
        <f>---0--9815</f>
        <v>9815</v>
      </c>
      <c r="I1812">
        <v>0</v>
      </c>
      <c r="J1812" t="s">
        <v>42</v>
      </c>
      <c r="K1812" t="s">
        <v>43</v>
      </c>
      <c r="L1812" t="s">
        <v>44</v>
      </c>
      <c r="M1812" t="s">
        <v>4265</v>
      </c>
      <c r="N1812" t="s">
        <v>4266</v>
      </c>
      <c r="P1812" t="s">
        <v>33</v>
      </c>
      <c r="Q1812" t="s">
        <v>34</v>
      </c>
      <c r="S1812" t="s">
        <v>33</v>
      </c>
      <c r="T1812" t="s">
        <v>34</v>
      </c>
      <c r="V1812" t="s">
        <v>33</v>
      </c>
      <c r="W1812" t="s">
        <v>34</v>
      </c>
      <c r="Y1812" t="s">
        <v>33</v>
      </c>
      <c r="Z1812" t="s">
        <v>34</v>
      </c>
      <c r="AA1812" t="s">
        <v>2350</v>
      </c>
      <c r="AB1812" t="s">
        <v>36</v>
      </c>
      <c r="AC1812">
        <v>41682378</v>
      </c>
      <c r="AD1812" t="s">
        <v>138</v>
      </c>
      <c r="AE1812" t="s">
        <v>4266</v>
      </c>
      <c r="AF1812">
        <v>85671469</v>
      </c>
      <c r="AG1812">
        <v>1299085</v>
      </c>
      <c r="AH1812" t="s">
        <v>38</v>
      </c>
      <c r="AI1812" t="s">
        <v>34</v>
      </c>
    </row>
    <row r="1813" spans="1:35" x14ac:dyDescent="0.3">
      <c r="A1813" s="1">
        <v>45310.589513888888</v>
      </c>
      <c r="B1813">
        <v>7</v>
      </c>
      <c r="C1813">
        <v>2</v>
      </c>
      <c r="D1813" t="s">
        <v>26</v>
      </c>
      <c r="E1813" t="s">
        <v>4267</v>
      </c>
      <c r="F1813" t="s">
        <v>4268</v>
      </c>
      <c r="G1813" t="s">
        <v>90</v>
      </c>
      <c r="H1813" t="s">
        <v>1605</v>
      </c>
      <c r="I1813">
        <v>0</v>
      </c>
      <c r="K1813" t="s">
        <v>31</v>
      </c>
      <c r="L1813" t="s">
        <v>32</v>
      </c>
      <c r="M1813" t="s">
        <v>4267</v>
      </c>
      <c r="N1813" t="s">
        <v>4268</v>
      </c>
      <c r="P1813" t="s">
        <v>33</v>
      </c>
      <c r="Q1813" t="s">
        <v>34</v>
      </c>
      <c r="S1813" t="s">
        <v>33</v>
      </c>
      <c r="T1813" t="s">
        <v>34</v>
      </c>
      <c r="V1813" t="s">
        <v>33</v>
      </c>
      <c r="W1813" t="s">
        <v>34</v>
      </c>
      <c r="Y1813" t="s">
        <v>33</v>
      </c>
      <c r="Z1813" t="s">
        <v>34</v>
      </c>
      <c r="AA1813" t="s">
        <v>92</v>
      </c>
      <c r="AB1813" t="s">
        <v>36</v>
      </c>
      <c r="AC1813">
        <v>54697073</v>
      </c>
      <c r="AD1813" t="s">
        <v>93</v>
      </c>
      <c r="AE1813" t="s">
        <v>4268</v>
      </c>
      <c r="AF1813">
        <v>9978044714</v>
      </c>
      <c r="AG1813">
        <v>1299086</v>
      </c>
      <c r="AH1813" t="s">
        <v>347</v>
      </c>
      <c r="AI1813" t="s">
        <v>34</v>
      </c>
    </row>
    <row r="1814" spans="1:35" x14ac:dyDescent="0.3">
      <c r="A1814" s="1">
        <v>45310.593043981484</v>
      </c>
      <c r="B1814">
        <v>7</v>
      </c>
      <c r="C1814">
        <v>2</v>
      </c>
      <c r="D1814" t="s">
        <v>26</v>
      </c>
      <c r="E1814" t="s">
        <v>4269</v>
      </c>
      <c r="F1814" t="s">
        <v>4270</v>
      </c>
      <c r="G1814" t="s">
        <v>41</v>
      </c>
      <c r="H1814">
        <f>---0--1797</f>
        <v>1797</v>
      </c>
      <c r="I1814">
        <v>0</v>
      </c>
      <c r="J1814" t="s">
        <v>42</v>
      </c>
      <c r="K1814" t="s">
        <v>43</v>
      </c>
      <c r="L1814" t="s">
        <v>44</v>
      </c>
      <c r="M1814" t="s">
        <v>4269</v>
      </c>
      <c r="N1814" t="s">
        <v>4270</v>
      </c>
      <c r="P1814" t="s">
        <v>33</v>
      </c>
      <c r="Q1814" t="s">
        <v>34</v>
      </c>
      <c r="S1814" t="s">
        <v>33</v>
      </c>
      <c r="T1814" t="s">
        <v>34</v>
      </c>
      <c r="V1814" t="s">
        <v>33</v>
      </c>
      <c r="W1814" t="s">
        <v>34</v>
      </c>
      <c r="Y1814" t="s">
        <v>33</v>
      </c>
      <c r="Z1814" t="s">
        <v>34</v>
      </c>
      <c r="AA1814" t="s">
        <v>948</v>
      </c>
      <c r="AB1814" t="s">
        <v>36</v>
      </c>
      <c r="AC1814">
        <v>41761455</v>
      </c>
      <c r="AD1814" t="s">
        <v>949</v>
      </c>
      <c r="AE1814" t="s">
        <v>4270</v>
      </c>
      <c r="AF1814">
        <v>85671469</v>
      </c>
      <c r="AG1814">
        <v>1299087</v>
      </c>
      <c r="AH1814" t="s">
        <v>2151</v>
      </c>
      <c r="AI1814" t="s">
        <v>34</v>
      </c>
    </row>
    <row r="1815" spans="1:35" x14ac:dyDescent="0.3">
      <c r="A1815" s="1">
        <v>45310.594467592593</v>
      </c>
      <c r="B1815">
        <v>4</v>
      </c>
      <c r="C1815">
        <v>1</v>
      </c>
      <c r="D1815" t="s">
        <v>26</v>
      </c>
      <c r="E1815" t="s">
        <v>4271</v>
      </c>
      <c r="F1815" t="s">
        <v>4272</v>
      </c>
      <c r="G1815" t="s">
        <v>41</v>
      </c>
      <c r="H1815">
        <f>---0--5622</f>
        <v>5622</v>
      </c>
      <c r="I1815">
        <v>0</v>
      </c>
      <c r="J1815" t="s">
        <v>42</v>
      </c>
      <c r="K1815" t="s">
        <v>43</v>
      </c>
      <c r="L1815" t="s">
        <v>44</v>
      </c>
      <c r="M1815" t="s">
        <v>4271</v>
      </c>
      <c r="N1815" t="s">
        <v>4272</v>
      </c>
      <c r="P1815" t="s">
        <v>33</v>
      </c>
      <c r="Q1815" t="s">
        <v>34</v>
      </c>
      <c r="S1815" t="s">
        <v>33</v>
      </c>
      <c r="T1815" t="s">
        <v>34</v>
      </c>
      <c r="V1815" t="s">
        <v>33</v>
      </c>
      <c r="W1815" t="s">
        <v>34</v>
      </c>
      <c r="Y1815" t="s">
        <v>33</v>
      </c>
      <c r="Z1815" t="s">
        <v>34</v>
      </c>
      <c r="AA1815" t="s">
        <v>686</v>
      </c>
      <c r="AB1815" t="s">
        <v>36</v>
      </c>
      <c r="AC1815">
        <v>30028394</v>
      </c>
      <c r="AD1815" t="s">
        <v>652</v>
      </c>
      <c r="AE1815" t="s">
        <v>4272</v>
      </c>
      <c r="AF1815">
        <v>76598102</v>
      </c>
      <c r="AG1815">
        <v>1299088</v>
      </c>
      <c r="AH1815" t="s">
        <v>506</v>
      </c>
      <c r="AI1815" t="s">
        <v>34</v>
      </c>
    </row>
    <row r="1816" spans="1:35" x14ac:dyDescent="0.3">
      <c r="A1816" s="1">
        <v>45310.595300925925</v>
      </c>
      <c r="B1816">
        <v>8</v>
      </c>
      <c r="C1816">
        <v>2</v>
      </c>
      <c r="D1816" t="s">
        <v>26</v>
      </c>
      <c r="E1816" t="s">
        <v>4273</v>
      </c>
      <c r="F1816" t="s">
        <v>4274</v>
      </c>
      <c r="G1816" t="s">
        <v>50</v>
      </c>
      <c r="H1816" t="s">
        <v>1562</v>
      </c>
      <c r="I1816">
        <v>0</v>
      </c>
      <c r="K1816" t="s">
        <v>31</v>
      </c>
      <c r="L1816" t="s">
        <v>32</v>
      </c>
      <c r="M1816" t="s">
        <v>4273</v>
      </c>
      <c r="N1816" t="s">
        <v>4274</v>
      </c>
      <c r="P1816" t="s">
        <v>33</v>
      </c>
      <c r="Q1816" t="s">
        <v>34</v>
      </c>
      <c r="S1816" t="s">
        <v>33</v>
      </c>
      <c r="T1816" t="s">
        <v>34</v>
      </c>
      <c r="V1816" t="s">
        <v>33</v>
      </c>
      <c r="W1816" t="s">
        <v>34</v>
      </c>
      <c r="Y1816" t="s">
        <v>33</v>
      </c>
      <c r="Z1816" t="s">
        <v>34</v>
      </c>
      <c r="AA1816" t="s">
        <v>35</v>
      </c>
      <c r="AB1816" t="s">
        <v>36</v>
      </c>
      <c r="AC1816">
        <v>41802492</v>
      </c>
      <c r="AD1816" t="s">
        <v>37</v>
      </c>
      <c r="AE1816" t="s">
        <v>4274</v>
      </c>
      <c r="AF1816">
        <v>85671469</v>
      </c>
      <c r="AG1816">
        <v>1299089</v>
      </c>
      <c r="AH1816" t="s">
        <v>38</v>
      </c>
      <c r="AI1816" t="s">
        <v>34</v>
      </c>
    </row>
    <row r="1817" spans="1:35" x14ac:dyDescent="0.3">
      <c r="A1817" s="1">
        <v>45310.596898148149</v>
      </c>
      <c r="B1817">
        <v>5</v>
      </c>
      <c r="C1817">
        <v>2</v>
      </c>
      <c r="D1817" t="s">
        <v>26</v>
      </c>
      <c r="E1817" t="s">
        <v>4275</v>
      </c>
      <c r="F1817" t="s">
        <v>4276</v>
      </c>
      <c r="G1817" t="s">
        <v>131</v>
      </c>
      <c r="H1817" t="s">
        <v>359</v>
      </c>
      <c r="I1817">
        <v>0</v>
      </c>
      <c r="K1817" t="s">
        <v>31</v>
      </c>
      <c r="L1817" t="s">
        <v>32</v>
      </c>
      <c r="M1817" t="s">
        <v>4275</v>
      </c>
      <c r="N1817" t="s">
        <v>4276</v>
      </c>
      <c r="P1817" t="s">
        <v>33</v>
      </c>
      <c r="Q1817" t="s">
        <v>34</v>
      </c>
      <c r="S1817" t="s">
        <v>33</v>
      </c>
      <c r="T1817" t="s">
        <v>34</v>
      </c>
      <c r="V1817" t="s">
        <v>33</v>
      </c>
      <c r="W1817" t="s">
        <v>34</v>
      </c>
      <c r="Y1817" t="s">
        <v>33</v>
      </c>
      <c r="Z1817" t="s">
        <v>34</v>
      </c>
      <c r="AA1817" t="s">
        <v>35</v>
      </c>
      <c r="AB1817" t="s">
        <v>36</v>
      </c>
      <c r="AC1817">
        <v>41827410</v>
      </c>
      <c r="AD1817" t="s">
        <v>37</v>
      </c>
      <c r="AE1817" t="s">
        <v>4276</v>
      </c>
      <c r="AF1817">
        <v>85671469</v>
      </c>
      <c r="AG1817">
        <v>1299090</v>
      </c>
      <c r="AH1817" t="s">
        <v>373</v>
      </c>
      <c r="AI1817" t="s">
        <v>34</v>
      </c>
    </row>
    <row r="1818" spans="1:35" x14ac:dyDescent="0.3">
      <c r="A1818" s="1">
        <v>45310.599768518521</v>
      </c>
      <c r="B1818">
        <v>6</v>
      </c>
      <c r="C1818">
        <v>2</v>
      </c>
      <c r="D1818" t="s">
        <v>26</v>
      </c>
      <c r="E1818" t="s">
        <v>4277</v>
      </c>
      <c r="F1818" t="s">
        <v>4278</v>
      </c>
      <c r="G1818" t="s">
        <v>41</v>
      </c>
      <c r="H1818">
        <f>---0--308</f>
        <v>308</v>
      </c>
      <c r="I1818">
        <v>0</v>
      </c>
      <c r="J1818" t="s">
        <v>42</v>
      </c>
      <c r="K1818" t="s">
        <v>43</v>
      </c>
      <c r="L1818" t="s">
        <v>44</v>
      </c>
      <c r="M1818" t="s">
        <v>4277</v>
      </c>
      <c r="N1818" t="s">
        <v>4278</v>
      </c>
      <c r="P1818" t="s">
        <v>33</v>
      </c>
      <c r="Q1818" t="s">
        <v>34</v>
      </c>
      <c r="S1818" t="s">
        <v>33</v>
      </c>
      <c r="T1818" t="s">
        <v>34</v>
      </c>
      <c r="V1818" t="s">
        <v>33</v>
      </c>
      <c r="W1818" t="s">
        <v>34</v>
      </c>
      <c r="Y1818" t="s">
        <v>33</v>
      </c>
      <c r="Z1818" t="s">
        <v>34</v>
      </c>
      <c r="AA1818" t="s">
        <v>956</v>
      </c>
      <c r="AB1818" t="s">
        <v>36</v>
      </c>
      <c r="AC1818">
        <v>30024965</v>
      </c>
      <c r="AD1818" t="s">
        <v>652</v>
      </c>
      <c r="AE1818" t="s">
        <v>4278</v>
      </c>
      <c r="AF1818">
        <v>76598102</v>
      </c>
      <c r="AG1818">
        <v>1299091</v>
      </c>
      <c r="AH1818" t="s">
        <v>1404</v>
      </c>
      <c r="AI1818" t="s">
        <v>34</v>
      </c>
    </row>
    <row r="1819" spans="1:35" x14ac:dyDescent="0.3">
      <c r="A1819" s="1">
        <v>45310.601875</v>
      </c>
      <c r="B1819">
        <v>8</v>
      </c>
      <c r="C1819">
        <v>2</v>
      </c>
      <c r="D1819" t="s">
        <v>26</v>
      </c>
      <c r="E1819" t="s">
        <v>4279</v>
      </c>
      <c r="F1819" t="s">
        <v>4280</v>
      </c>
      <c r="G1819" t="s">
        <v>90</v>
      </c>
      <c r="H1819" t="s">
        <v>1098</v>
      </c>
      <c r="I1819">
        <v>0</v>
      </c>
      <c r="K1819" t="s">
        <v>31</v>
      </c>
      <c r="L1819" t="s">
        <v>32</v>
      </c>
      <c r="M1819" t="s">
        <v>4279</v>
      </c>
      <c r="N1819" t="s">
        <v>4280</v>
      </c>
      <c r="P1819" t="s">
        <v>33</v>
      </c>
      <c r="Q1819" t="s">
        <v>34</v>
      </c>
      <c r="S1819" t="s">
        <v>33</v>
      </c>
      <c r="T1819" t="s">
        <v>34</v>
      </c>
      <c r="V1819" t="s">
        <v>33</v>
      </c>
      <c r="W1819" t="s">
        <v>34</v>
      </c>
      <c r="Y1819" t="s">
        <v>33</v>
      </c>
      <c r="Z1819" t="s">
        <v>34</v>
      </c>
      <c r="AA1819" t="s">
        <v>92</v>
      </c>
      <c r="AB1819" t="s">
        <v>36</v>
      </c>
      <c r="AC1819">
        <v>21237954</v>
      </c>
      <c r="AD1819" t="s">
        <v>93</v>
      </c>
      <c r="AE1819" t="s">
        <v>4280</v>
      </c>
      <c r="AF1819">
        <v>9978044714</v>
      </c>
      <c r="AG1819">
        <v>1299092</v>
      </c>
      <c r="AH1819" t="s">
        <v>99</v>
      </c>
      <c r="AI1819" t="s">
        <v>34</v>
      </c>
    </row>
    <row r="1820" spans="1:35" x14ac:dyDescent="0.3">
      <c r="A1820" s="1">
        <v>45310.60900462963</v>
      </c>
      <c r="B1820">
        <v>8</v>
      </c>
      <c r="C1820">
        <v>2</v>
      </c>
      <c r="D1820" t="s">
        <v>26</v>
      </c>
      <c r="E1820" t="s">
        <v>434</v>
      </c>
      <c r="F1820" t="s">
        <v>435</v>
      </c>
      <c r="G1820" t="s">
        <v>41</v>
      </c>
      <c r="H1820">
        <f>---0--6099</f>
        <v>6099</v>
      </c>
      <c r="I1820">
        <v>0</v>
      </c>
      <c r="J1820" t="s">
        <v>42</v>
      </c>
      <c r="K1820" t="s">
        <v>43</v>
      </c>
      <c r="L1820" t="s">
        <v>44</v>
      </c>
      <c r="M1820" t="s">
        <v>434</v>
      </c>
      <c r="N1820" t="s">
        <v>435</v>
      </c>
      <c r="P1820" t="s">
        <v>33</v>
      </c>
      <c r="Q1820" t="s">
        <v>34</v>
      </c>
      <c r="S1820" t="s">
        <v>33</v>
      </c>
      <c r="T1820" t="s">
        <v>34</v>
      </c>
      <c r="V1820" t="s">
        <v>33</v>
      </c>
      <c r="W1820" t="s">
        <v>34</v>
      </c>
      <c r="Y1820" t="s">
        <v>33</v>
      </c>
      <c r="Z1820" t="s">
        <v>34</v>
      </c>
      <c r="AA1820" t="s">
        <v>1287</v>
      </c>
      <c r="AB1820" t="s">
        <v>36</v>
      </c>
      <c r="AC1820">
        <v>30248372</v>
      </c>
      <c r="AD1820" t="s">
        <v>663</v>
      </c>
      <c r="AE1820" t="s">
        <v>435</v>
      </c>
      <c r="AF1820">
        <v>76598102</v>
      </c>
      <c r="AG1820">
        <v>1299093</v>
      </c>
      <c r="AH1820" t="s">
        <v>38</v>
      </c>
      <c r="AI1820" t="s">
        <v>34</v>
      </c>
    </row>
    <row r="1821" spans="1:35" x14ac:dyDescent="0.3">
      <c r="A1821" s="1">
        <v>45310.610162037039</v>
      </c>
      <c r="B1821">
        <v>7</v>
      </c>
      <c r="C1821">
        <v>2</v>
      </c>
      <c r="D1821" t="s">
        <v>26</v>
      </c>
      <c r="E1821" t="s">
        <v>4281</v>
      </c>
      <c r="F1821" t="s">
        <v>4282</v>
      </c>
      <c r="G1821" t="s">
        <v>73</v>
      </c>
      <c r="H1821" t="s">
        <v>1583</v>
      </c>
      <c r="I1821">
        <v>0</v>
      </c>
      <c r="J1821" t="s">
        <v>1584</v>
      </c>
      <c r="K1821" t="s">
        <v>31</v>
      </c>
      <c r="L1821" t="s">
        <v>44</v>
      </c>
      <c r="M1821" t="s">
        <v>4281</v>
      </c>
      <c r="N1821" t="s">
        <v>4282</v>
      </c>
      <c r="P1821" t="s">
        <v>33</v>
      </c>
      <c r="Q1821" t="s">
        <v>34</v>
      </c>
      <c r="S1821" t="s">
        <v>33</v>
      </c>
      <c r="T1821" t="s">
        <v>34</v>
      </c>
      <c r="V1821" t="s">
        <v>33</v>
      </c>
      <c r="W1821" t="s">
        <v>34</v>
      </c>
      <c r="Y1821" t="s">
        <v>33</v>
      </c>
      <c r="Z1821" t="s">
        <v>34</v>
      </c>
      <c r="AA1821" t="s">
        <v>793</v>
      </c>
      <c r="AB1821" t="s">
        <v>36</v>
      </c>
      <c r="AC1821">
        <v>49952004</v>
      </c>
      <c r="AD1821" t="s">
        <v>602</v>
      </c>
      <c r="AE1821" t="s">
        <v>4282</v>
      </c>
      <c r="AF1821">
        <v>9978044714</v>
      </c>
      <c r="AG1821">
        <v>1299094</v>
      </c>
      <c r="AH1821" t="s">
        <v>327</v>
      </c>
      <c r="AI1821" t="s">
        <v>34</v>
      </c>
    </row>
    <row r="1822" spans="1:35" x14ac:dyDescent="0.3">
      <c r="A1822" s="1">
        <v>45310.611793981479</v>
      </c>
      <c r="B1822">
        <v>7</v>
      </c>
      <c r="C1822">
        <v>2</v>
      </c>
      <c r="D1822" t="s">
        <v>26</v>
      </c>
      <c r="E1822" t="s">
        <v>4283</v>
      </c>
      <c r="F1822" t="s">
        <v>4284</v>
      </c>
      <c r="G1822" t="s">
        <v>41</v>
      </c>
      <c r="H1822">
        <f>---0--3166</f>
        <v>3166</v>
      </c>
      <c r="I1822">
        <v>0</v>
      </c>
      <c r="J1822" t="s">
        <v>42</v>
      </c>
      <c r="K1822" t="s">
        <v>43</v>
      </c>
      <c r="L1822" t="s">
        <v>44</v>
      </c>
      <c r="M1822" t="s">
        <v>4283</v>
      </c>
      <c r="N1822" t="s">
        <v>4284</v>
      </c>
      <c r="P1822" t="s">
        <v>33</v>
      </c>
      <c r="Q1822" t="s">
        <v>34</v>
      </c>
      <c r="S1822" t="s">
        <v>33</v>
      </c>
      <c r="T1822" t="s">
        <v>34</v>
      </c>
      <c r="V1822" t="s">
        <v>33</v>
      </c>
      <c r="W1822" t="s">
        <v>34</v>
      </c>
      <c r="Y1822" t="s">
        <v>33</v>
      </c>
      <c r="Z1822" t="s">
        <v>34</v>
      </c>
      <c r="AA1822" t="s">
        <v>1140</v>
      </c>
      <c r="AB1822" t="s">
        <v>36</v>
      </c>
      <c r="AC1822">
        <v>30162995</v>
      </c>
      <c r="AD1822" t="s">
        <v>663</v>
      </c>
      <c r="AE1822" t="s">
        <v>4284</v>
      </c>
      <c r="AF1822">
        <v>76598102</v>
      </c>
      <c r="AG1822">
        <v>1299095</v>
      </c>
      <c r="AH1822" t="s">
        <v>38</v>
      </c>
      <c r="AI1822" t="s">
        <v>34</v>
      </c>
    </row>
    <row r="1823" spans="1:35" x14ac:dyDescent="0.3">
      <c r="A1823" s="1">
        <v>45310.612372685187</v>
      </c>
      <c r="B1823">
        <v>4</v>
      </c>
      <c r="C1823">
        <v>1</v>
      </c>
      <c r="D1823" t="s">
        <v>26</v>
      </c>
      <c r="E1823" t="s">
        <v>4285</v>
      </c>
      <c r="F1823" t="s">
        <v>4286</v>
      </c>
      <c r="G1823" t="s">
        <v>41</v>
      </c>
      <c r="H1823">
        <f>---0--611</f>
        <v>611</v>
      </c>
      <c r="I1823">
        <v>0</v>
      </c>
      <c r="J1823" t="s">
        <v>42</v>
      </c>
      <c r="K1823" t="s">
        <v>43</v>
      </c>
      <c r="L1823" t="s">
        <v>44</v>
      </c>
      <c r="M1823" t="s">
        <v>4285</v>
      </c>
      <c r="N1823" t="s">
        <v>4286</v>
      </c>
      <c r="P1823" t="s">
        <v>33</v>
      </c>
      <c r="Q1823" t="s">
        <v>34</v>
      </c>
      <c r="S1823" t="s">
        <v>33</v>
      </c>
      <c r="T1823" t="s">
        <v>34</v>
      </c>
      <c r="V1823" t="s">
        <v>33</v>
      </c>
      <c r="W1823" t="s">
        <v>34</v>
      </c>
      <c r="Y1823" t="s">
        <v>33</v>
      </c>
      <c r="Z1823" t="s">
        <v>34</v>
      </c>
      <c r="AA1823" t="s">
        <v>3595</v>
      </c>
      <c r="AB1823" t="s">
        <v>36</v>
      </c>
      <c r="AC1823">
        <v>70165543</v>
      </c>
      <c r="AD1823" t="s">
        <v>3596</v>
      </c>
      <c r="AE1823" t="s">
        <v>4286</v>
      </c>
      <c r="AF1823">
        <v>795990586</v>
      </c>
      <c r="AG1823">
        <v>1299096</v>
      </c>
      <c r="AH1823" t="s">
        <v>38</v>
      </c>
      <c r="AI1823" t="s">
        <v>34</v>
      </c>
    </row>
    <row r="1824" spans="1:35" x14ac:dyDescent="0.3">
      <c r="A1824" s="1">
        <v>45310.614953703705</v>
      </c>
      <c r="B1824">
        <v>5</v>
      </c>
      <c r="C1824">
        <v>2</v>
      </c>
      <c r="D1824" t="s">
        <v>26</v>
      </c>
      <c r="E1824" t="s">
        <v>668</v>
      </c>
      <c r="F1824" t="s">
        <v>669</v>
      </c>
      <c r="G1824" t="s">
        <v>41</v>
      </c>
      <c r="H1824">
        <f>---0--3787</f>
        <v>3787</v>
      </c>
      <c r="I1824">
        <v>0</v>
      </c>
      <c r="J1824" t="s">
        <v>42</v>
      </c>
      <c r="K1824" t="s">
        <v>43</v>
      </c>
      <c r="L1824" t="s">
        <v>44</v>
      </c>
      <c r="M1824" t="s">
        <v>668</v>
      </c>
      <c r="N1824" t="s">
        <v>669</v>
      </c>
      <c r="P1824" t="s">
        <v>33</v>
      </c>
      <c r="Q1824" t="s">
        <v>34</v>
      </c>
      <c r="S1824" t="s">
        <v>33</v>
      </c>
      <c r="T1824" t="s">
        <v>34</v>
      </c>
      <c r="V1824" t="s">
        <v>33</v>
      </c>
      <c r="W1824" t="s">
        <v>34</v>
      </c>
      <c r="Y1824" t="s">
        <v>33</v>
      </c>
      <c r="Z1824" t="s">
        <v>34</v>
      </c>
      <c r="AA1824" t="s">
        <v>632</v>
      </c>
      <c r="AB1824" t="s">
        <v>36</v>
      </c>
      <c r="AC1824">
        <v>70199563</v>
      </c>
      <c r="AD1824" t="s">
        <v>46</v>
      </c>
      <c r="AE1824" t="s">
        <v>669</v>
      </c>
      <c r="AF1824">
        <v>795990586</v>
      </c>
      <c r="AG1824">
        <v>1299097</v>
      </c>
      <c r="AH1824" t="s">
        <v>38</v>
      </c>
      <c r="AI1824" t="s">
        <v>34</v>
      </c>
    </row>
    <row r="1825" spans="1:35" x14ac:dyDescent="0.3">
      <c r="A1825" s="1">
        <v>45310.61519675926</v>
      </c>
      <c r="B1825">
        <v>6</v>
      </c>
      <c r="C1825">
        <v>2</v>
      </c>
      <c r="D1825" t="s">
        <v>26</v>
      </c>
      <c r="E1825" t="s">
        <v>729</v>
      </c>
      <c r="F1825" t="s">
        <v>730</v>
      </c>
      <c r="G1825" t="s">
        <v>41</v>
      </c>
      <c r="H1825">
        <f>---0--1779</f>
        <v>1779</v>
      </c>
      <c r="I1825">
        <v>0</v>
      </c>
      <c r="J1825" t="s">
        <v>42</v>
      </c>
      <c r="K1825" t="s">
        <v>43</v>
      </c>
      <c r="L1825" t="s">
        <v>44</v>
      </c>
      <c r="M1825" t="s">
        <v>729</v>
      </c>
      <c r="N1825" t="s">
        <v>730</v>
      </c>
      <c r="P1825" t="s">
        <v>33</v>
      </c>
      <c r="Q1825" t="s">
        <v>34</v>
      </c>
      <c r="S1825" t="s">
        <v>33</v>
      </c>
      <c r="T1825" t="s">
        <v>34</v>
      </c>
      <c r="V1825" t="s">
        <v>33</v>
      </c>
      <c r="W1825" t="s">
        <v>34</v>
      </c>
      <c r="Y1825" t="s">
        <v>33</v>
      </c>
      <c r="Z1825" t="s">
        <v>34</v>
      </c>
      <c r="AA1825" t="s">
        <v>4187</v>
      </c>
      <c r="AB1825" t="s">
        <v>36</v>
      </c>
      <c r="AC1825">
        <v>42172859</v>
      </c>
      <c r="AD1825" t="s">
        <v>1476</v>
      </c>
      <c r="AE1825" t="s">
        <v>730</v>
      </c>
      <c r="AF1825">
        <v>85671469</v>
      </c>
      <c r="AG1825">
        <v>1299098</v>
      </c>
      <c r="AH1825" t="s">
        <v>744</v>
      </c>
      <c r="AI1825" t="s">
        <v>34</v>
      </c>
    </row>
    <row r="1826" spans="1:35" x14ac:dyDescent="0.3">
      <c r="A1826" s="1">
        <v>45310.615381944444</v>
      </c>
      <c r="B1826">
        <v>8</v>
      </c>
      <c r="C1826">
        <v>2</v>
      </c>
      <c r="D1826" t="s">
        <v>26</v>
      </c>
      <c r="E1826" t="s">
        <v>4287</v>
      </c>
      <c r="F1826" t="s">
        <v>4288</v>
      </c>
      <c r="G1826" t="s">
        <v>41</v>
      </c>
      <c r="H1826">
        <f>---0--4498</f>
        <v>4498</v>
      </c>
      <c r="I1826">
        <v>0</v>
      </c>
      <c r="J1826" t="s">
        <v>42</v>
      </c>
      <c r="K1826" t="s">
        <v>43</v>
      </c>
      <c r="L1826" t="s">
        <v>202</v>
      </c>
      <c r="M1826" t="s">
        <v>4287</v>
      </c>
      <c r="N1826" t="s">
        <v>4288</v>
      </c>
      <c r="P1826" t="s">
        <v>33</v>
      </c>
      <c r="Q1826" t="s">
        <v>34</v>
      </c>
      <c r="S1826" t="s">
        <v>33</v>
      </c>
      <c r="T1826" t="s">
        <v>34</v>
      </c>
      <c r="V1826" t="s">
        <v>33</v>
      </c>
      <c r="W1826" t="s">
        <v>34</v>
      </c>
      <c r="Y1826" t="s">
        <v>33</v>
      </c>
      <c r="Z1826" t="s">
        <v>34</v>
      </c>
      <c r="AB1826" t="s">
        <v>36</v>
      </c>
      <c r="AE1826" t="s">
        <v>34</v>
      </c>
      <c r="AG1826">
        <v>1299099</v>
      </c>
      <c r="AH1826" t="s">
        <v>38</v>
      </c>
      <c r="AI1826" t="s">
        <v>34</v>
      </c>
    </row>
    <row r="1827" spans="1:35" x14ac:dyDescent="0.3">
      <c r="A1827" s="1">
        <v>45310.616226851853</v>
      </c>
      <c r="B1827">
        <v>7</v>
      </c>
      <c r="C1827">
        <v>2</v>
      </c>
      <c r="D1827" t="s">
        <v>26</v>
      </c>
      <c r="E1827" t="s">
        <v>4289</v>
      </c>
      <c r="F1827" t="s">
        <v>4290</v>
      </c>
      <c r="G1827" t="s">
        <v>50</v>
      </c>
      <c r="H1827" t="s">
        <v>460</v>
      </c>
      <c r="I1827">
        <v>0</v>
      </c>
      <c r="K1827" t="s">
        <v>31</v>
      </c>
      <c r="L1827" t="s">
        <v>32</v>
      </c>
      <c r="M1827" t="s">
        <v>4289</v>
      </c>
      <c r="N1827" t="s">
        <v>4290</v>
      </c>
      <c r="P1827" t="s">
        <v>33</v>
      </c>
      <c r="Q1827" t="s">
        <v>34</v>
      </c>
      <c r="S1827" t="s">
        <v>33</v>
      </c>
      <c r="T1827" t="s">
        <v>34</v>
      </c>
      <c r="V1827" t="s">
        <v>33</v>
      </c>
      <c r="W1827" t="s">
        <v>34</v>
      </c>
      <c r="Y1827" t="s">
        <v>33</v>
      </c>
      <c r="Z1827" t="s">
        <v>34</v>
      </c>
      <c r="AA1827" t="s">
        <v>35</v>
      </c>
      <c r="AB1827" t="s">
        <v>36</v>
      </c>
      <c r="AC1827">
        <v>42192644</v>
      </c>
      <c r="AD1827" t="s">
        <v>37</v>
      </c>
      <c r="AE1827" t="s">
        <v>4290</v>
      </c>
      <c r="AF1827">
        <v>85671469</v>
      </c>
      <c r="AG1827">
        <v>1299100</v>
      </c>
      <c r="AH1827" t="s">
        <v>38</v>
      </c>
      <c r="AI1827" t="s">
        <v>34</v>
      </c>
    </row>
    <row r="1828" spans="1:35" x14ac:dyDescent="0.3">
      <c r="A1828" s="1">
        <v>45310.619039351855</v>
      </c>
      <c r="B1828">
        <v>8</v>
      </c>
      <c r="C1828">
        <v>2</v>
      </c>
      <c r="D1828" t="s">
        <v>26</v>
      </c>
      <c r="E1828" t="s">
        <v>764</v>
      </c>
      <c r="F1828" t="s">
        <v>765</v>
      </c>
      <c r="G1828" t="s">
        <v>41</v>
      </c>
      <c r="H1828">
        <f>---0--5264</f>
        <v>5264</v>
      </c>
      <c r="I1828">
        <v>0</v>
      </c>
      <c r="J1828" t="s">
        <v>42</v>
      </c>
      <c r="K1828" t="s">
        <v>43</v>
      </c>
      <c r="L1828" t="s">
        <v>44</v>
      </c>
      <c r="M1828" t="s">
        <v>764</v>
      </c>
      <c r="N1828" t="s">
        <v>765</v>
      </c>
      <c r="P1828" t="s">
        <v>33</v>
      </c>
      <c r="Q1828" t="s">
        <v>34</v>
      </c>
      <c r="S1828" t="s">
        <v>33</v>
      </c>
      <c r="T1828" t="s">
        <v>34</v>
      </c>
      <c r="V1828" t="s">
        <v>33</v>
      </c>
      <c r="W1828" t="s">
        <v>34</v>
      </c>
      <c r="Y1828" t="s">
        <v>33</v>
      </c>
      <c r="Z1828" t="s">
        <v>34</v>
      </c>
      <c r="AA1828" t="s">
        <v>4291</v>
      </c>
      <c r="AB1828" t="s">
        <v>36</v>
      </c>
      <c r="AC1828">
        <v>35488150</v>
      </c>
      <c r="AD1828" t="s">
        <v>882</v>
      </c>
      <c r="AE1828" t="s">
        <v>765</v>
      </c>
      <c r="AF1828">
        <v>9978044714</v>
      </c>
      <c r="AG1828">
        <v>1299101</v>
      </c>
      <c r="AH1828" t="s">
        <v>38</v>
      </c>
      <c r="AI1828" t="s">
        <v>34</v>
      </c>
    </row>
    <row r="1829" spans="1:35" x14ac:dyDescent="0.3">
      <c r="A1829" s="1">
        <v>45310.619108796294</v>
      </c>
      <c r="B1829">
        <v>5</v>
      </c>
      <c r="C1829">
        <v>2</v>
      </c>
      <c r="D1829" t="s">
        <v>1002</v>
      </c>
      <c r="E1829" t="s">
        <v>4292</v>
      </c>
      <c r="F1829" t="s">
        <v>4293</v>
      </c>
      <c r="G1829" t="s">
        <v>1005</v>
      </c>
      <c r="H1829" t="s">
        <v>4294</v>
      </c>
      <c r="I1829">
        <v>0</v>
      </c>
      <c r="J1829" t="s">
        <v>4295</v>
      </c>
      <c r="K1829" t="s">
        <v>31</v>
      </c>
      <c r="L1829" t="s">
        <v>44</v>
      </c>
      <c r="M1829" t="s">
        <v>4292</v>
      </c>
      <c r="N1829" t="s">
        <v>4293</v>
      </c>
      <c r="P1829" t="s">
        <v>33</v>
      </c>
      <c r="Q1829" t="s">
        <v>34</v>
      </c>
      <c r="S1829" t="s">
        <v>33</v>
      </c>
      <c r="T1829" t="s">
        <v>34</v>
      </c>
      <c r="V1829" t="s">
        <v>33</v>
      </c>
      <c r="W1829" t="s">
        <v>34</v>
      </c>
      <c r="Y1829" t="s">
        <v>33</v>
      </c>
      <c r="Z1829" t="s">
        <v>34</v>
      </c>
      <c r="AA1829" t="s">
        <v>799</v>
      </c>
      <c r="AB1829" t="s">
        <v>36</v>
      </c>
      <c r="AC1829">
        <v>30069872</v>
      </c>
      <c r="AD1829" t="s">
        <v>758</v>
      </c>
      <c r="AE1829" t="s">
        <v>4293</v>
      </c>
      <c r="AF1829">
        <v>76598102</v>
      </c>
      <c r="AG1829">
        <v>1299102</v>
      </c>
      <c r="AH1829" t="s">
        <v>38</v>
      </c>
      <c r="AI1829" t="s">
        <v>34</v>
      </c>
    </row>
    <row r="1830" spans="1:35" x14ac:dyDescent="0.3">
      <c r="A1830" s="1">
        <v>45310.619247685187</v>
      </c>
      <c r="B1830">
        <v>6</v>
      </c>
      <c r="C1830">
        <v>2</v>
      </c>
      <c r="D1830" t="s">
        <v>26</v>
      </c>
      <c r="E1830" t="s">
        <v>2258</v>
      </c>
      <c r="F1830" t="s">
        <v>2259</v>
      </c>
      <c r="G1830" t="s">
        <v>41</v>
      </c>
      <c r="H1830">
        <f>---0--3621</f>
        <v>3621</v>
      </c>
      <c r="I1830">
        <v>0</v>
      </c>
      <c r="J1830" t="s">
        <v>42</v>
      </c>
      <c r="K1830" t="s">
        <v>43</v>
      </c>
      <c r="L1830" t="s">
        <v>44</v>
      </c>
      <c r="M1830" t="s">
        <v>2258</v>
      </c>
      <c r="N1830" t="s">
        <v>2259</v>
      </c>
      <c r="P1830" t="s">
        <v>33</v>
      </c>
      <c r="Q1830" t="s">
        <v>34</v>
      </c>
      <c r="S1830" t="s">
        <v>33</v>
      </c>
      <c r="T1830" t="s">
        <v>34</v>
      </c>
      <c r="V1830" t="s">
        <v>33</v>
      </c>
      <c r="W1830" t="s">
        <v>34</v>
      </c>
      <c r="Y1830" t="s">
        <v>33</v>
      </c>
      <c r="Z1830" t="s">
        <v>34</v>
      </c>
      <c r="AA1830" t="s">
        <v>2983</v>
      </c>
      <c r="AB1830" t="s">
        <v>36</v>
      </c>
      <c r="AC1830">
        <v>70275001</v>
      </c>
      <c r="AD1830" t="s">
        <v>46</v>
      </c>
      <c r="AE1830" t="s">
        <v>2259</v>
      </c>
      <c r="AF1830">
        <v>795990586</v>
      </c>
      <c r="AG1830">
        <v>1299103</v>
      </c>
      <c r="AH1830" t="s">
        <v>38</v>
      </c>
      <c r="AI1830" t="s">
        <v>34</v>
      </c>
    </row>
    <row r="1831" spans="1:35" x14ac:dyDescent="0.3">
      <c r="A1831" s="1">
        <v>45310.620300925926</v>
      </c>
      <c r="B1831">
        <v>1</v>
      </c>
      <c r="C1831">
        <v>1</v>
      </c>
      <c r="D1831" t="s">
        <v>26</v>
      </c>
      <c r="E1831" t="s">
        <v>729</v>
      </c>
      <c r="F1831" t="s">
        <v>730</v>
      </c>
      <c r="G1831" t="s">
        <v>41</v>
      </c>
      <c r="H1831">
        <f>---0--5975</f>
        <v>5975</v>
      </c>
      <c r="I1831">
        <v>0</v>
      </c>
      <c r="J1831" t="s">
        <v>42</v>
      </c>
      <c r="K1831" t="s">
        <v>43</v>
      </c>
      <c r="L1831" t="s">
        <v>44</v>
      </c>
      <c r="M1831" t="s">
        <v>729</v>
      </c>
      <c r="N1831" t="s">
        <v>730</v>
      </c>
      <c r="P1831" t="s">
        <v>33</v>
      </c>
      <c r="Q1831" t="s">
        <v>34</v>
      </c>
      <c r="S1831" t="s">
        <v>33</v>
      </c>
      <c r="T1831" t="s">
        <v>34</v>
      </c>
      <c r="V1831" t="s">
        <v>33</v>
      </c>
      <c r="W1831" t="s">
        <v>34</v>
      </c>
      <c r="Y1831" t="s">
        <v>33</v>
      </c>
      <c r="Z1831" t="s">
        <v>34</v>
      </c>
      <c r="AA1831" t="s">
        <v>4296</v>
      </c>
      <c r="AB1831" t="s">
        <v>36</v>
      </c>
      <c r="AC1831">
        <v>44579029</v>
      </c>
      <c r="AD1831" t="s">
        <v>671</v>
      </c>
      <c r="AE1831" t="s">
        <v>730</v>
      </c>
      <c r="AF1831">
        <v>156704864</v>
      </c>
      <c r="AG1831">
        <v>1299104</v>
      </c>
      <c r="AH1831" t="s">
        <v>38</v>
      </c>
      <c r="AI1831" t="s">
        <v>34</v>
      </c>
    </row>
    <row r="1832" spans="1:35" x14ac:dyDescent="0.3">
      <c r="A1832" s="1">
        <v>45310.624155092592</v>
      </c>
      <c r="B1832">
        <v>6</v>
      </c>
      <c r="C1832">
        <v>2</v>
      </c>
      <c r="D1832" t="s">
        <v>26</v>
      </c>
      <c r="E1832" t="s">
        <v>4297</v>
      </c>
      <c r="F1832" t="s">
        <v>4298</v>
      </c>
      <c r="G1832" t="s">
        <v>131</v>
      </c>
      <c r="H1832" t="s">
        <v>1109</v>
      </c>
      <c r="I1832">
        <v>0</v>
      </c>
      <c r="K1832" t="s">
        <v>31</v>
      </c>
      <c r="L1832" t="s">
        <v>32</v>
      </c>
      <c r="M1832" t="s">
        <v>4297</v>
      </c>
      <c r="N1832" t="s">
        <v>4298</v>
      </c>
      <c r="P1832" t="s">
        <v>33</v>
      </c>
      <c r="Q1832" t="s">
        <v>34</v>
      </c>
      <c r="S1832" t="s">
        <v>33</v>
      </c>
      <c r="T1832" t="s">
        <v>34</v>
      </c>
      <c r="V1832" t="s">
        <v>33</v>
      </c>
      <c r="W1832" t="s">
        <v>34</v>
      </c>
      <c r="Y1832" t="s">
        <v>33</v>
      </c>
      <c r="Z1832" t="s">
        <v>34</v>
      </c>
      <c r="AA1832" t="s">
        <v>35</v>
      </c>
      <c r="AB1832" t="s">
        <v>36</v>
      </c>
      <c r="AC1832">
        <v>42337828</v>
      </c>
      <c r="AD1832" t="s">
        <v>37</v>
      </c>
      <c r="AE1832" t="s">
        <v>4298</v>
      </c>
      <c r="AF1832">
        <v>85671469</v>
      </c>
      <c r="AG1832">
        <v>1299105</v>
      </c>
      <c r="AH1832" t="s">
        <v>38</v>
      </c>
      <c r="AI1832" t="s">
        <v>34</v>
      </c>
    </row>
    <row r="1833" spans="1:35" x14ac:dyDescent="0.3">
      <c r="A1833" s="1">
        <v>45310.624826388892</v>
      </c>
      <c r="B1833">
        <v>5</v>
      </c>
      <c r="C1833">
        <v>2</v>
      </c>
      <c r="D1833" t="s">
        <v>26</v>
      </c>
      <c r="E1833" t="s">
        <v>4299</v>
      </c>
      <c r="F1833" t="s">
        <v>4300</v>
      </c>
      <c r="G1833" t="s">
        <v>41</v>
      </c>
      <c r="H1833">
        <f>---0--5393</f>
        <v>5393</v>
      </c>
      <c r="I1833">
        <v>0</v>
      </c>
      <c r="J1833" t="s">
        <v>42</v>
      </c>
      <c r="K1833" t="s">
        <v>43</v>
      </c>
      <c r="L1833" t="s">
        <v>44</v>
      </c>
      <c r="M1833" t="s">
        <v>4299</v>
      </c>
      <c r="N1833" t="s">
        <v>4300</v>
      </c>
      <c r="P1833" t="s">
        <v>33</v>
      </c>
      <c r="Q1833" t="s">
        <v>34</v>
      </c>
      <c r="S1833" t="s">
        <v>33</v>
      </c>
      <c r="T1833" t="s">
        <v>34</v>
      </c>
      <c r="V1833" t="s">
        <v>33</v>
      </c>
      <c r="W1833" t="s">
        <v>34</v>
      </c>
      <c r="Y1833" t="s">
        <v>33</v>
      </c>
      <c r="Z1833" t="s">
        <v>34</v>
      </c>
      <c r="AA1833" t="s">
        <v>632</v>
      </c>
      <c r="AB1833" t="s">
        <v>36</v>
      </c>
      <c r="AC1833">
        <v>70369090</v>
      </c>
      <c r="AD1833" t="s">
        <v>46</v>
      </c>
      <c r="AE1833" t="s">
        <v>4300</v>
      </c>
      <c r="AF1833">
        <v>795990586</v>
      </c>
      <c r="AG1833">
        <v>1299106</v>
      </c>
      <c r="AH1833" t="s">
        <v>38</v>
      </c>
      <c r="AI1833" t="s">
        <v>34</v>
      </c>
    </row>
    <row r="1834" spans="1:35" x14ac:dyDescent="0.3">
      <c r="A1834" s="1">
        <v>45310.627303240741</v>
      </c>
      <c r="B1834">
        <v>8</v>
      </c>
      <c r="C1834">
        <v>2</v>
      </c>
      <c r="D1834" t="s">
        <v>26</v>
      </c>
      <c r="E1834" t="s">
        <v>4301</v>
      </c>
      <c r="F1834" t="s">
        <v>4302</v>
      </c>
      <c r="G1834" t="s">
        <v>41</v>
      </c>
      <c r="H1834">
        <f>---0--3708</f>
        <v>3708</v>
      </c>
      <c r="I1834">
        <v>0</v>
      </c>
      <c r="J1834" t="s">
        <v>42</v>
      </c>
      <c r="K1834" t="s">
        <v>43</v>
      </c>
      <c r="L1834" t="s">
        <v>44</v>
      </c>
      <c r="M1834" t="s">
        <v>4301</v>
      </c>
      <c r="N1834" t="s">
        <v>4302</v>
      </c>
      <c r="P1834" t="s">
        <v>33</v>
      </c>
      <c r="Q1834" t="s">
        <v>34</v>
      </c>
      <c r="S1834" t="s">
        <v>33</v>
      </c>
      <c r="T1834" t="s">
        <v>34</v>
      </c>
      <c r="V1834" t="s">
        <v>33</v>
      </c>
      <c r="W1834" t="s">
        <v>34</v>
      </c>
      <c r="Y1834" t="s">
        <v>33</v>
      </c>
      <c r="Z1834" t="s">
        <v>34</v>
      </c>
      <c r="AA1834" t="s">
        <v>963</v>
      </c>
      <c r="AB1834" t="s">
        <v>36</v>
      </c>
      <c r="AC1834">
        <v>46792589</v>
      </c>
      <c r="AD1834" t="s">
        <v>86</v>
      </c>
      <c r="AE1834" t="s">
        <v>4302</v>
      </c>
      <c r="AF1834">
        <v>131827720</v>
      </c>
      <c r="AG1834">
        <v>1299107</v>
      </c>
      <c r="AH1834" t="s">
        <v>1156</v>
      </c>
      <c r="AI1834" t="s">
        <v>34</v>
      </c>
    </row>
    <row r="1835" spans="1:35" x14ac:dyDescent="0.3">
      <c r="A1835" s="1">
        <v>45310.628657407404</v>
      </c>
      <c r="B1835">
        <v>5</v>
      </c>
      <c r="C1835">
        <v>2</v>
      </c>
      <c r="D1835" t="s">
        <v>1002</v>
      </c>
      <c r="E1835" t="s">
        <v>4303</v>
      </c>
      <c r="F1835" t="s">
        <v>4304</v>
      </c>
      <c r="G1835" t="s">
        <v>1005</v>
      </c>
      <c r="H1835" t="s">
        <v>4305</v>
      </c>
      <c r="I1835">
        <v>0</v>
      </c>
      <c r="J1835" t="s">
        <v>4306</v>
      </c>
      <c r="K1835" t="s">
        <v>31</v>
      </c>
      <c r="L1835" t="s">
        <v>44</v>
      </c>
      <c r="M1835" t="s">
        <v>4303</v>
      </c>
      <c r="N1835" t="s">
        <v>4304</v>
      </c>
      <c r="P1835" t="s">
        <v>33</v>
      </c>
      <c r="Q1835" t="s">
        <v>34</v>
      </c>
      <c r="S1835" t="s">
        <v>33</v>
      </c>
      <c r="T1835" t="s">
        <v>34</v>
      </c>
      <c r="V1835" t="s">
        <v>33</v>
      </c>
      <c r="W1835" t="s">
        <v>34</v>
      </c>
      <c r="Y1835" t="s">
        <v>33</v>
      </c>
      <c r="Z1835" t="s">
        <v>34</v>
      </c>
      <c r="AA1835" t="s">
        <v>1177</v>
      </c>
      <c r="AB1835" t="s">
        <v>36</v>
      </c>
      <c r="AC1835">
        <v>30008908</v>
      </c>
      <c r="AD1835" t="s">
        <v>758</v>
      </c>
      <c r="AE1835" t="s">
        <v>4304</v>
      </c>
      <c r="AF1835">
        <v>76598102</v>
      </c>
      <c r="AG1835">
        <v>1299108</v>
      </c>
      <c r="AH1835" t="s">
        <v>38</v>
      </c>
      <c r="AI1835" t="s">
        <v>34</v>
      </c>
    </row>
    <row r="1836" spans="1:35" x14ac:dyDescent="0.3">
      <c r="A1836" s="1">
        <v>45310.629062499997</v>
      </c>
      <c r="B1836">
        <v>6</v>
      </c>
      <c r="C1836">
        <v>2</v>
      </c>
      <c r="D1836" t="s">
        <v>26</v>
      </c>
      <c r="E1836" t="s">
        <v>4307</v>
      </c>
      <c r="F1836" t="s">
        <v>4308</v>
      </c>
      <c r="G1836" t="s">
        <v>41</v>
      </c>
      <c r="H1836">
        <f>---0--8524</f>
        <v>8524</v>
      </c>
      <c r="I1836">
        <v>0</v>
      </c>
      <c r="J1836" t="s">
        <v>42</v>
      </c>
      <c r="K1836" t="s">
        <v>43</v>
      </c>
      <c r="L1836" t="s">
        <v>44</v>
      </c>
      <c r="M1836" t="s">
        <v>4307</v>
      </c>
      <c r="N1836" t="s">
        <v>4308</v>
      </c>
      <c r="P1836" t="s">
        <v>33</v>
      </c>
      <c r="Q1836" t="s">
        <v>34</v>
      </c>
      <c r="S1836" t="s">
        <v>33</v>
      </c>
      <c r="T1836" t="s">
        <v>34</v>
      </c>
      <c r="V1836" t="s">
        <v>33</v>
      </c>
      <c r="W1836" t="s">
        <v>34</v>
      </c>
      <c r="Y1836" t="s">
        <v>33</v>
      </c>
      <c r="Z1836" t="s">
        <v>34</v>
      </c>
      <c r="AA1836" t="s">
        <v>4309</v>
      </c>
      <c r="AB1836" t="s">
        <v>36</v>
      </c>
      <c r="AC1836">
        <v>70436438</v>
      </c>
      <c r="AD1836" t="s">
        <v>108</v>
      </c>
      <c r="AE1836" t="s">
        <v>4308</v>
      </c>
      <c r="AF1836">
        <v>795990586</v>
      </c>
      <c r="AG1836">
        <v>1299109</v>
      </c>
      <c r="AH1836" t="s">
        <v>603</v>
      </c>
      <c r="AI1836" t="s">
        <v>34</v>
      </c>
    </row>
    <row r="1837" spans="1:35" x14ac:dyDescent="0.3">
      <c r="A1837" s="1">
        <v>45310.629444444443</v>
      </c>
      <c r="B1837">
        <v>2</v>
      </c>
      <c r="C1837">
        <v>1</v>
      </c>
      <c r="D1837" t="s">
        <v>26</v>
      </c>
      <c r="E1837" t="s">
        <v>4310</v>
      </c>
      <c r="F1837" t="s">
        <v>4311</v>
      </c>
      <c r="G1837" t="s">
        <v>2295</v>
      </c>
      <c r="H1837" t="s">
        <v>2296</v>
      </c>
      <c r="I1837">
        <v>0</v>
      </c>
      <c r="K1837" t="s">
        <v>31</v>
      </c>
      <c r="L1837" t="s">
        <v>749</v>
      </c>
      <c r="M1837" t="s">
        <v>4310</v>
      </c>
      <c r="N1837" t="s">
        <v>4311</v>
      </c>
      <c r="P1837" t="s">
        <v>33</v>
      </c>
      <c r="Q1837" t="s">
        <v>34</v>
      </c>
      <c r="S1837" t="s">
        <v>33</v>
      </c>
      <c r="T1837" t="s">
        <v>34</v>
      </c>
      <c r="V1837" t="s">
        <v>33</v>
      </c>
      <c r="W1837" t="s">
        <v>34</v>
      </c>
      <c r="Y1837" t="s">
        <v>33</v>
      </c>
      <c r="Z1837" t="s">
        <v>34</v>
      </c>
      <c r="AB1837" t="s">
        <v>36</v>
      </c>
      <c r="AE1837" t="s">
        <v>34</v>
      </c>
      <c r="AG1837">
        <v>1299110</v>
      </c>
      <c r="AH1837" t="s">
        <v>921</v>
      </c>
      <c r="AI1837" t="s">
        <v>34</v>
      </c>
    </row>
    <row r="1838" spans="1:35" x14ac:dyDescent="0.3">
      <c r="A1838" s="1">
        <v>45310.632511574076</v>
      </c>
      <c r="B1838">
        <v>6</v>
      </c>
      <c r="C1838">
        <v>2</v>
      </c>
      <c r="D1838" t="s">
        <v>26</v>
      </c>
      <c r="E1838" t="s">
        <v>4312</v>
      </c>
      <c r="F1838" t="s">
        <v>4313</v>
      </c>
      <c r="G1838" t="s">
        <v>41</v>
      </c>
      <c r="H1838">
        <f>---0--5705</f>
        <v>5705</v>
      </c>
      <c r="I1838">
        <v>0</v>
      </c>
      <c r="J1838" t="s">
        <v>42</v>
      </c>
      <c r="K1838" t="s">
        <v>43</v>
      </c>
      <c r="L1838" t="s">
        <v>44</v>
      </c>
      <c r="M1838" t="s">
        <v>4312</v>
      </c>
      <c r="N1838" t="s">
        <v>4313</v>
      </c>
      <c r="P1838" t="s">
        <v>33</v>
      </c>
      <c r="Q1838" t="s">
        <v>34</v>
      </c>
      <c r="S1838" t="s">
        <v>33</v>
      </c>
      <c r="T1838" t="s">
        <v>34</v>
      </c>
      <c r="V1838" t="s">
        <v>33</v>
      </c>
      <c r="W1838" t="s">
        <v>34</v>
      </c>
      <c r="Y1838" t="s">
        <v>33</v>
      </c>
      <c r="Z1838" t="s">
        <v>34</v>
      </c>
      <c r="AA1838" t="s">
        <v>666</v>
      </c>
      <c r="AB1838" t="s">
        <v>36</v>
      </c>
      <c r="AC1838">
        <v>42502916</v>
      </c>
      <c r="AD1838" t="s">
        <v>138</v>
      </c>
      <c r="AE1838" t="s">
        <v>4313</v>
      </c>
      <c r="AF1838">
        <v>85671469</v>
      </c>
      <c r="AG1838">
        <v>1299111</v>
      </c>
      <c r="AH1838" t="s">
        <v>4314</v>
      </c>
      <c r="AI1838" t="s">
        <v>34</v>
      </c>
    </row>
    <row r="1839" spans="1:35" x14ac:dyDescent="0.3">
      <c r="A1839" s="1">
        <v>45310.6328587963</v>
      </c>
      <c r="B1839">
        <v>8</v>
      </c>
      <c r="C1839">
        <v>2</v>
      </c>
      <c r="D1839" t="s">
        <v>26</v>
      </c>
      <c r="E1839" t="s">
        <v>4315</v>
      </c>
      <c r="F1839" t="s">
        <v>4316</v>
      </c>
      <c r="G1839" t="s">
        <v>50</v>
      </c>
      <c r="H1839" t="s">
        <v>1146</v>
      </c>
      <c r="I1839">
        <v>0</v>
      </c>
      <c r="K1839" t="s">
        <v>31</v>
      </c>
      <c r="L1839" t="s">
        <v>32</v>
      </c>
      <c r="M1839" t="s">
        <v>4315</v>
      </c>
      <c r="N1839" t="s">
        <v>4316</v>
      </c>
      <c r="P1839" t="s">
        <v>33</v>
      </c>
      <c r="Q1839" t="s">
        <v>34</v>
      </c>
      <c r="S1839" t="s">
        <v>33</v>
      </c>
      <c r="T1839" t="s">
        <v>34</v>
      </c>
      <c r="V1839" t="s">
        <v>33</v>
      </c>
      <c r="W1839" t="s">
        <v>34</v>
      </c>
      <c r="Y1839" t="s">
        <v>33</v>
      </c>
      <c r="Z1839" t="s">
        <v>34</v>
      </c>
      <c r="AA1839" t="s">
        <v>35</v>
      </c>
      <c r="AB1839" t="s">
        <v>36</v>
      </c>
      <c r="AC1839">
        <v>42506388</v>
      </c>
      <c r="AD1839" t="s">
        <v>37</v>
      </c>
      <c r="AE1839" t="s">
        <v>4316</v>
      </c>
      <c r="AF1839">
        <v>85671469</v>
      </c>
      <c r="AG1839">
        <v>1299112</v>
      </c>
      <c r="AH1839" t="s">
        <v>38</v>
      </c>
      <c r="AI1839" t="s">
        <v>34</v>
      </c>
    </row>
    <row r="1840" spans="1:35" x14ac:dyDescent="0.3">
      <c r="A1840" s="1">
        <v>45310.633969907409</v>
      </c>
      <c r="B1840">
        <v>7</v>
      </c>
      <c r="C1840">
        <v>2</v>
      </c>
      <c r="D1840" t="s">
        <v>26</v>
      </c>
      <c r="E1840" t="s">
        <v>4317</v>
      </c>
      <c r="F1840" t="s">
        <v>4318</v>
      </c>
      <c r="G1840" t="s">
        <v>29</v>
      </c>
      <c r="H1840" t="s">
        <v>1024</v>
      </c>
      <c r="I1840">
        <v>0</v>
      </c>
      <c r="K1840" t="s">
        <v>31</v>
      </c>
      <c r="L1840" t="s">
        <v>32</v>
      </c>
      <c r="M1840" t="s">
        <v>4317</v>
      </c>
      <c r="N1840" t="s">
        <v>4318</v>
      </c>
      <c r="P1840" t="s">
        <v>33</v>
      </c>
      <c r="Q1840" t="s">
        <v>34</v>
      </c>
      <c r="S1840" t="s">
        <v>33</v>
      </c>
      <c r="T1840" t="s">
        <v>34</v>
      </c>
      <c r="V1840" t="s">
        <v>33</v>
      </c>
      <c r="W1840" t="s">
        <v>34</v>
      </c>
      <c r="Y1840" t="s">
        <v>33</v>
      </c>
      <c r="Z1840" t="s">
        <v>34</v>
      </c>
      <c r="AA1840" t="s">
        <v>35</v>
      </c>
      <c r="AB1840" t="s">
        <v>36</v>
      </c>
      <c r="AC1840">
        <v>42533440</v>
      </c>
      <c r="AD1840" t="s">
        <v>37</v>
      </c>
      <c r="AE1840" t="s">
        <v>4318</v>
      </c>
      <c r="AF1840">
        <v>85671469</v>
      </c>
      <c r="AG1840">
        <v>1299113</v>
      </c>
      <c r="AH1840" t="s">
        <v>38</v>
      </c>
      <c r="AI1840" t="s">
        <v>34</v>
      </c>
    </row>
    <row r="1841" spans="1:35" x14ac:dyDescent="0.3">
      <c r="A1841" s="1">
        <v>45310.635115740741</v>
      </c>
      <c r="B1841">
        <v>5</v>
      </c>
      <c r="C1841">
        <v>2</v>
      </c>
      <c r="D1841" t="s">
        <v>26</v>
      </c>
      <c r="E1841" t="s">
        <v>113</v>
      </c>
      <c r="F1841" t="s">
        <v>114</v>
      </c>
      <c r="G1841" t="s">
        <v>41</v>
      </c>
      <c r="H1841">
        <f>---0--6052</f>
        <v>6052</v>
      </c>
      <c r="I1841">
        <v>0</v>
      </c>
      <c r="J1841" t="s">
        <v>42</v>
      </c>
      <c r="K1841" t="s">
        <v>43</v>
      </c>
      <c r="L1841" t="s">
        <v>202</v>
      </c>
      <c r="M1841" t="s">
        <v>113</v>
      </c>
      <c r="N1841" t="s">
        <v>114</v>
      </c>
      <c r="P1841" t="s">
        <v>33</v>
      </c>
      <c r="Q1841" t="s">
        <v>34</v>
      </c>
      <c r="S1841" t="s">
        <v>33</v>
      </c>
      <c r="T1841" t="s">
        <v>34</v>
      </c>
      <c r="V1841" t="s">
        <v>33</v>
      </c>
      <c r="W1841" t="s">
        <v>34</v>
      </c>
      <c r="Y1841" t="s">
        <v>33</v>
      </c>
      <c r="Z1841" t="s">
        <v>34</v>
      </c>
      <c r="AB1841" t="s">
        <v>36</v>
      </c>
      <c r="AE1841" t="s">
        <v>34</v>
      </c>
      <c r="AG1841">
        <v>1299114</v>
      </c>
      <c r="AH1841" t="s">
        <v>38</v>
      </c>
      <c r="AI1841" t="s">
        <v>34</v>
      </c>
    </row>
    <row r="1842" spans="1:35" x14ac:dyDescent="0.3">
      <c r="A1842" s="1">
        <v>45310.636516203704</v>
      </c>
      <c r="B1842">
        <v>8</v>
      </c>
      <c r="C1842">
        <v>2</v>
      </c>
      <c r="D1842" t="s">
        <v>26</v>
      </c>
      <c r="E1842" t="s">
        <v>2742</v>
      </c>
      <c r="F1842" t="s">
        <v>2743</v>
      </c>
      <c r="G1842" t="s">
        <v>90</v>
      </c>
      <c r="H1842" t="s">
        <v>831</v>
      </c>
      <c r="I1842">
        <v>0</v>
      </c>
      <c r="K1842" t="s">
        <v>31</v>
      </c>
      <c r="L1842" t="s">
        <v>32</v>
      </c>
      <c r="M1842" t="s">
        <v>2742</v>
      </c>
      <c r="N1842" t="s">
        <v>2743</v>
      </c>
      <c r="P1842" t="s">
        <v>33</v>
      </c>
      <c r="Q1842" t="s">
        <v>34</v>
      </c>
      <c r="S1842" t="s">
        <v>33</v>
      </c>
      <c r="T1842" t="s">
        <v>34</v>
      </c>
      <c r="V1842" t="s">
        <v>33</v>
      </c>
      <c r="W1842" t="s">
        <v>34</v>
      </c>
      <c r="Y1842" t="s">
        <v>33</v>
      </c>
      <c r="Z1842" t="s">
        <v>34</v>
      </c>
      <c r="AA1842" t="s">
        <v>92</v>
      </c>
      <c r="AB1842" t="s">
        <v>36</v>
      </c>
      <c r="AC1842">
        <v>45712432</v>
      </c>
      <c r="AD1842" t="s">
        <v>93</v>
      </c>
      <c r="AE1842" t="s">
        <v>2743</v>
      </c>
      <c r="AF1842">
        <v>9978044714</v>
      </c>
      <c r="AG1842">
        <v>1299115</v>
      </c>
      <c r="AH1842" t="s">
        <v>78</v>
      </c>
      <c r="AI1842" t="s">
        <v>34</v>
      </c>
    </row>
    <row r="1843" spans="1:35" x14ac:dyDescent="0.3">
      <c r="A1843" s="1">
        <v>45310.636574074073</v>
      </c>
      <c r="B1843">
        <v>6</v>
      </c>
      <c r="C1843">
        <v>2</v>
      </c>
      <c r="D1843" t="s">
        <v>26</v>
      </c>
      <c r="E1843" t="s">
        <v>4319</v>
      </c>
      <c r="F1843" t="s">
        <v>4320</v>
      </c>
      <c r="G1843" t="s">
        <v>131</v>
      </c>
      <c r="H1843" t="s">
        <v>1237</v>
      </c>
      <c r="I1843">
        <v>0</v>
      </c>
      <c r="J1843" t="s">
        <v>1238</v>
      </c>
      <c r="K1843" t="s">
        <v>31</v>
      </c>
      <c r="L1843" t="s">
        <v>32</v>
      </c>
      <c r="M1843" t="s">
        <v>4319</v>
      </c>
      <c r="N1843" t="s">
        <v>4320</v>
      </c>
      <c r="P1843" t="s">
        <v>33</v>
      </c>
      <c r="Q1843" t="s">
        <v>34</v>
      </c>
      <c r="S1843" t="s">
        <v>33</v>
      </c>
      <c r="T1843" t="s">
        <v>34</v>
      </c>
      <c r="V1843" t="s">
        <v>33</v>
      </c>
      <c r="W1843" t="s">
        <v>34</v>
      </c>
      <c r="Y1843" t="s">
        <v>33</v>
      </c>
      <c r="Z1843" t="s">
        <v>34</v>
      </c>
      <c r="AA1843" t="s">
        <v>35</v>
      </c>
      <c r="AB1843" t="s">
        <v>36</v>
      </c>
      <c r="AC1843">
        <v>42581735</v>
      </c>
      <c r="AD1843" t="s">
        <v>37</v>
      </c>
      <c r="AE1843" t="s">
        <v>4320</v>
      </c>
      <c r="AF1843">
        <v>85671469</v>
      </c>
      <c r="AG1843">
        <v>1299116</v>
      </c>
      <c r="AH1843" t="s">
        <v>38</v>
      </c>
      <c r="AI1843" t="s">
        <v>34</v>
      </c>
    </row>
    <row r="1844" spans="1:35" x14ac:dyDescent="0.3">
      <c r="A1844" s="1">
        <v>45310.636597222219</v>
      </c>
      <c r="B1844">
        <v>7</v>
      </c>
      <c r="C1844">
        <v>2</v>
      </c>
      <c r="D1844" t="s">
        <v>26</v>
      </c>
      <c r="E1844" t="s">
        <v>4321</v>
      </c>
      <c r="F1844" t="s">
        <v>4322</v>
      </c>
      <c r="G1844" t="s">
        <v>41</v>
      </c>
      <c r="H1844">
        <f>---0--7847</f>
        <v>7847</v>
      </c>
      <c r="I1844">
        <v>0</v>
      </c>
      <c r="J1844" t="s">
        <v>42</v>
      </c>
      <c r="K1844" t="s">
        <v>43</v>
      </c>
      <c r="L1844" t="s">
        <v>44</v>
      </c>
      <c r="M1844" t="s">
        <v>4321</v>
      </c>
      <c r="N1844" t="s">
        <v>4322</v>
      </c>
      <c r="P1844" t="s">
        <v>33</v>
      </c>
      <c r="Q1844" t="s">
        <v>34</v>
      </c>
      <c r="S1844" t="s">
        <v>33</v>
      </c>
      <c r="T1844" t="s">
        <v>34</v>
      </c>
      <c r="V1844" t="s">
        <v>33</v>
      </c>
      <c r="W1844" t="s">
        <v>34</v>
      </c>
      <c r="Y1844" t="s">
        <v>33</v>
      </c>
      <c r="Z1844" t="s">
        <v>34</v>
      </c>
      <c r="AA1844" t="s">
        <v>4323</v>
      </c>
      <c r="AB1844" t="s">
        <v>36</v>
      </c>
      <c r="AC1844">
        <v>480791</v>
      </c>
      <c r="AD1844" t="s">
        <v>2406</v>
      </c>
      <c r="AE1844" t="s">
        <v>4322</v>
      </c>
      <c r="AF1844">
        <v>870021815</v>
      </c>
      <c r="AG1844">
        <v>1299117</v>
      </c>
      <c r="AH1844" t="s">
        <v>566</v>
      </c>
      <c r="AI1844" t="s">
        <v>34</v>
      </c>
    </row>
    <row r="1845" spans="1:35" x14ac:dyDescent="0.3">
      <c r="A1845" s="1">
        <v>45310.637974537036</v>
      </c>
      <c r="B1845">
        <v>5</v>
      </c>
      <c r="C1845">
        <v>2</v>
      </c>
      <c r="D1845" t="s">
        <v>26</v>
      </c>
      <c r="E1845" t="s">
        <v>4324</v>
      </c>
      <c r="F1845" t="s">
        <v>4325</v>
      </c>
      <c r="G1845" t="s">
        <v>41</v>
      </c>
      <c r="H1845">
        <f>---0--9914</f>
        <v>9914</v>
      </c>
      <c r="I1845">
        <v>0</v>
      </c>
      <c r="J1845" t="s">
        <v>42</v>
      </c>
      <c r="K1845" t="s">
        <v>43</v>
      </c>
      <c r="L1845" t="s">
        <v>44</v>
      </c>
      <c r="M1845" t="s">
        <v>4324</v>
      </c>
      <c r="N1845" t="s">
        <v>4325</v>
      </c>
      <c r="P1845" t="s">
        <v>33</v>
      </c>
      <c r="Q1845" t="s">
        <v>34</v>
      </c>
      <c r="S1845" t="s">
        <v>33</v>
      </c>
      <c r="T1845" t="s">
        <v>34</v>
      </c>
      <c r="V1845" t="s">
        <v>33</v>
      </c>
      <c r="W1845" t="s">
        <v>34</v>
      </c>
      <c r="Y1845" t="s">
        <v>33</v>
      </c>
      <c r="Z1845" t="s">
        <v>34</v>
      </c>
      <c r="AA1845" t="s">
        <v>601</v>
      </c>
      <c r="AB1845" t="s">
        <v>36</v>
      </c>
      <c r="AC1845">
        <v>69487118</v>
      </c>
      <c r="AD1845" t="s">
        <v>602</v>
      </c>
      <c r="AE1845" t="s">
        <v>4325</v>
      </c>
      <c r="AF1845">
        <v>9978044714</v>
      </c>
      <c r="AG1845">
        <v>1299118</v>
      </c>
      <c r="AH1845" t="s">
        <v>38</v>
      </c>
      <c r="AI1845" t="s">
        <v>34</v>
      </c>
    </row>
    <row r="1846" spans="1:35" x14ac:dyDescent="0.3">
      <c r="A1846" s="1">
        <v>45310.638124999998</v>
      </c>
      <c r="B1846">
        <v>2</v>
      </c>
      <c r="C1846">
        <v>1</v>
      </c>
      <c r="D1846" t="s">
        <v>26</v>
      </c>
      <c r="E1846" t="s">
        <v>4326</v>
      </c>
      <c r="F1846" t="s">
        <v>4327</v>
      </c>
      <c r="G1846" t="s">
        <v>41</v>
      </c>
      <c r="H1846">
        <f>---0--925</f>
        <v>925</v>
      </c>
      <c r="I1846">
        <v>0</v>
      </c>
      <c r="J1846" t="s">
        <v>42</v>
      </c>
      <c r="K1846" t="s">
        <v>43</v>
      </c>
      <c r="L1846" t="s">
        <v>44</v>
      </c>
      <c r="M1846" t="s">
        <v>4326</v>
      </c>
      <c r="N1846" t="s">
        <v>4327</v>
      </c>
      <c r="P1846" t="s">
        <v>33</v>
      </c>
      <c r="Q1846" t="s">
        <v>34</v>
      </c>
      <c r="S1846" t="s">
        <v>33</v>
      </c>
      <c r="T1846" t="s">
        <v>34</v>
      </c>
      <c r="V1846" t="s">
        <v>33</v>
      </c>
      <c r="W1846" t="s">
        <v>34</v>
      </c>
      <c r="Y1846" t="s">
        <v>33</v>
      </c>
      <c r="Z1846" t="s">
        <v>34</v>
      </c>
      <c r="AA1846" t="s">
        <v>733</v>
      </c>
      <c r="AB1846" t="s">
        <v>36</v>
      </c>
      <c r="AC1846">
        <v>852655</v>
      </c>
      <c r="AD1846" t="s">
        <v>501</v>
      </c>
      <c r="AE1846" t="s">
        <v>4327</v>
      </c>
      <c r="AF1846">
        <v>870021815</v>
      </c>
      <c r="AG1846">
        <v>1299119</v>
      </c>
      <c r="AH1846" t="s">
        <v>38</v>
      </c>
      <c r="AI1846" t="s">
        <v>34</v>
      </c>
    </row>
    <row r="1847" spans="1:35" x14ac:dyDescent="0.3">
      <c r="A1847" s="1">
        <v>45310.638414351852</v>
      </c>
      <c r="B1847">
        <v>6</v>
      </c>
      <c r="C1847">
        <v>2</v>
      </c>
      <c r="D1847" t="s">
        <v>26</v>
      </c>
      <c r="E1847" t="s">
        <v>4328</v>
      </c>
      <c r="F1847" t="s">
        <v>4329</v>
      </c>
      <c r="G1847" t="s">
        <v>131</v>
      </c>
      <c r="H1847" t="s">
        <v>1106</v>
      </c>
      <c r="I1847">
        <v>0</v>
      </c>
      <c r="K1847" t="s">
        <v>31</v>
      </c>
      <c r="L1847" t="s">
        <v>32</v>
      </c>
      <c r="M1847" t="s">
        <v>4328</v>
      </c>
      <c r="N1847" t="s">
        <v>4329</v>
      </c>
      <c r="P1847" t="s">
        <v>33</v>
      </c>
      <c r="Q1847" t="s">
        <v>34</v>
      </c>
      <c r="S1847" t="s">
        <v>33</v>
      </c>
      <c r="T1847" t="s">
        <v>34</v>
      </c>
      <c r="V1847" t="s">
        <v>33</v>
      </c>
      <c r="W1847" t="s">
        <v>34</v>
      </c>
      <c r="Y1847" t="s">
        <v>33</v>
      </c>
      <c r="Z1847" t="s">
        <v>34</v>
      </c>
      <c r="AA1847" t="s">
        <v>35</v>
      </c>
      <c r="AB1847" t="s">
        <v>36</v>
      </c>
      <c r="AC1847">
        <v>42609067</v>
      </c>
      <c r="AD1847" t="s">
        <v>37</v>
      </c>
      <c r="AE1847" t="s">
        <v>4329</v>
      </c>
      <c r="AF1847">
        <v>85671469</v>
      </c>
      <c r="AG1847">
        <v>1299120</v>
      </c>
      <c r="AH1847" t="s">
        <v>128</v>
      </c>
      <c r="AI1847" t="s">
        <v>34</v>
      </c>
    </row>
    <row r="1848" spans="1:35" x14ac:dyDescent="0.3">
      <c r="A1848" s="1">
        <v>45310.638761574075</v>
      </c>
      <c r="B1848">
        <v>1</v>
      </c>
      <c r="C1848">
        <v>1</v>
      </c>
      <c r="D1848" t="s">
        <v>26</v>
      </c>
      <c r="E1848" t="s">
        <v>4330</v>
      </c>
      <c r="F1848" t="s">
        <v>4331</v>
      </c>
      <c r="G1848" t="s">
        <v>41</v>
      </c>
      <c r="H1848">
        <f>---0--9409</f>
        <v>9409</v>
      </c>
      <c r="I1848">
        <v>0</v>
      </c>
      <c r="J1848" t="s">
        <v>42</v>
      </c>
      <c r="K1848" t="s">
        <v>43</v>
      </c>
      <c r="L1848" t="s">
        <v>44</v>
      </c>
      <c r="M1848" t="s">
        <v>4330</v>
      </c>
      <c r="N1848" t="s">
        <v>4331</v>
      </c>
      <c r="P1848" t="s">
        <v>33</v>
      </c>
      <c r="Q1848" t="s">
        <v>34</v>
      </c>
      <c r="S1848" t="s">
        <v>33</v>
      </c>
      <c r="T1848" t="s">
        <v>34</v>
      </c>
      <c r="V1848" t="s">
        <v>33</v>
      </c>
      <c r="W1848" t="s">
        <v>34</v>
      </c>
      <c r="Y1848" t="s">
        <v>33</v>
      </c>
      <c r="Z1848" t="s">
        <v>34</v>
      </c>
      <c r="AA1848" t="s">
        <v>1287</v>
      </c>
      <c r="AB1848" t="s">
        <v>36</v>
      </c>
      <c r="AC1848">
        <v>30013449</v>
      </c>
      <c r="AD1848" t="s">
        <v>663</v>
      </c>
      <c r="AE1848" t="s">
        <v>4331</v>
      </c>
      <c r="AF1848">
        <v>76598102</v>
      </c>
      <c r="AG1848">
        <v>1299121</v>
      </c>
      <c r="AH1848" t="s">
        <v>38</v>
      </c>
      <c r="AI1848" t="s">
        <v>34</v>
      </c>
    </row>
    <row r="1849" spans="1:35" x14ac:dyDescent="0.3">
      <c r="A1849" s="1">
        <v>45310.639386574076</v>
      </c>
      <c r="B1849">
        <v>8</v>
      </c>
      <c r="C1849">
        <v>2</v>
      </c>
      <c r="D1849" t="s">
        <v>26</v>
      </c>
      <c r="E1849" t="s">
        <v>4332</v>
      </c>
      <c r="F1849" t="s">
        <v>4333</v>
      </c>
      <c r="G1849" t="s">
        <v>41</v>
      </c>
      <c r="H1849">
        <f>---0--5283</f>
        <v>5283</v>
      </c>
      <c r="I1849">
        <v>0</v>
      </c>
      <c r="J1849" t="s">
        <v>42</v>
      </c>
      <c r="K1849" t="s">
        <v>43</v>
      </c>
      <c r="L1849" t="s">
        <v>44</v>
      </c>
      <c r="M1849" t="s">
        <v>4332</v>
      </c>
      <c r="N1849" t="s">
        <v>4333</v>
      </c>
      <c r="P1849" t="s">
        <v>33</v>
      </c>
      <c r="Q1849" t="s">
        <v>34</v>
      </c>
      <c r="S1849" t="s">
        <v>33</v>
      </c>
      <c r="T1849" t="s">
        <v>34</v>
      </c>
      <c r="V1849" t="s">
        <v>33</v>
      </c>
      <c r="W1849" t="s">
        <v>34</v>
      </c>
      <c r="Y1849" t="s">
        <v>33</v>
      </c>
      <c r="Z1849" t="s">
        <v>34</v>
      </c>
      <c r="AA1849" t="s">
        <v>1287</v>
      </c>
      <c r="AB1849" t="s">
        <v>36</v>
      </c>
      <c r="AC1849">
        <v>30064486</v>
      </c>
      <c r="AD1849" t="s">
        <v>663</v>
      </c>
      <c r="AE1849" t="s">
        <v>4333</v>
      </c>
      <c r="AF1849">
        <v>76598102</v>
      </c>
      <c r="AG1849">
        <v>1299122</v>
      </c>
      <c r="AH1849" t="s">
        <v>2181</v>
      </c>
      <c r="AI1849" t="s">
        <v>34</v>
      </c>
    </row>
    <row r="1850" spans="1:35" x14ac:dyDescent="0.3">
      <c r="A1850" s="1">
        <v>45310.639803240738</v>
      </c>
      <c r="B1850">
        <v>3</v>
      </c>
      <c r="C1850">
        <v>1</v>
      </c>
      <c r="D1850" t="s">
        <v>26</v>
      </c>
      <c r="E1850" t="s">
        <v>4334</v>
      </c>
      <c r="F1850" t="s">
        <v>4335</v>
      </c>
      <c r="G1850" t="s">
        <v>747</v>
      </c>
      <c r="H1850" t="s">
        <v>2024</v>
      </c>
      <c r="I1850">
        <v>0</v>
      </c>
      <c r="K1850" t="s">
        <v>31</v>
      </c>
      <c r="L1850" t="s">
        <v>749</v>
      </c>
      <c r="M1850" t="s">
        <v>4334</v>
      </c>
      <c r="N1850" t="s">
        <v>4335</v>
      </c>
      <c r="P1850" t="s">
        <v>33</v>
      </c>
      <c r="Q1850" t="s">
        <v>34</v>
      </c>
      <c r="S1850" t="s">
        <v>33</v>
      </c>
      <c r="T1850" t="s">
        <v>34</v>
      </c>
      <c r="V1850" t="s">
        <v>33</v>
      </c>
      <c r="W1850" t="s">
        <v>34</v>
      </c>
      <c r="Y1850" t="s">
        <v>33</v>
      </c>
      <c r="Z1850" t="s">
        <v>34</v>
      </c>
      <c r="AB1850" t="s">
        <v>36</v>
      </c>
      <c r="AE1850" t="s">
        <v>34</v>
      </c>
      <c r="AG1850">
        <v>1299123</v>
      </c>
      <c r="AH1850" t="s">
        <v>38</v>
      </c>
      <c r="AI1850" t="s">
        <v>34</v>
      </c>
    </row>
    <row r="1851" spans="1:35" x14ac:dyDescent="0.3">
      <c r="A1851" s="1">
        <v>45310.640034722222</v>
      </c>
      <c r="B1851">
        <v>7</v>
      </c>
      <c r="C1851">
        <v>2</v>
      </c>
      <c r="D1851" t="s">
        <v>26</v>
      </c>
      <c r="E1851" t="s">
        <v>4336</v>
      </c>
      <c r="F1851" t="s">
        <v>4337</v>
      </c>
      <c r="G1851" t="s">
        <v>41</v>
      </c>
      <c r="H1851">
        <f>---0--7482</f>
        <v>7482</v>
      </c>
      <c r="I1851">
        <v>0</v>
      </c>
      <c r="J1851" t="s">
        <v>42</v>
      </c>
      <c r="K1851" t="s">
        <v>43</v>
      </c>
      <c r="L1851" t="s">
        <v>202</v>
      </c>
      <c r="M1851" t="s">
        <v>4336</v>
      </c>
      <c r="N1851" t="s">
        <v>4337</v>
      </c>
      <c r="P1851" t="s">
        <v>33</v>
      </c>
      <c r="Q1851" t="s">
        <v>34</v>
      </c>
      <c r="S1851" t="s">
        <v>33</v>
      </c>
      <c r="T1851" t="s">
        <v>34</v>
      </c>
      <c r="V1851" t="s">
        <v>33</v>
      </c>
      <c r="W1851" t="s">
        <v>34</v>
      </c>
      <c r="Y1851" t="s">
        <v>33</v>
      </c>
      <c r="Z1851" t="s">
        <v>34</v>
      </c>
      <c r="AB1851" t="s">
        <v>36</v>
      </c>
      <c r="AE1851" t="s">
        <v>34</v>
      </c>
      <c r="AG1851">
        <v>1299124</v>
      </c>
      <c r="AH1851" t="s">
        <v>38</v>
      </c>
      <c r="AI1851" t="s">
        <v>34</v>
      </c>
    </row>
    <row r="1852" spans="1:35" x14ac:dyDescent="0.3">
      <c r="A1852" s="1">
        <v>45310.641388888886</v>
      </c>
      <c r="B1852">
        <v>5</v>
      </c>
      <c r="C1852">
        <v>2</v>
      </c>
      <c r="D1852" t="s">
        <v>26</v>
      </c>
      <c r="E1852" t="s">
        <v>4338</v>
      </c>
      <c r="F1852" t="s">
        <v>4339</v>
      </c>
      <c r="G1852" t="s">
        <v>131</v>
      </c>
      <c r="H1852" t="s">
        <v>1693</v>
      </c>
      <c r="I1852">
        <v>0</v>
      </c>
      <c r="K1852" t="s">
        <v>31</v>
      </c>
      <c r="L1852" t="s">
        <v>32</v>
      </c>
      <c r="M1852" t="s">
        <v>4338</v>
      </c>
      <c r="N1852" t="s">
        <v>4339</v>
      </c>
      <c r="P1852" t="s">
        <v>33</v>
      </c>
      <c r="Q1852" t="s">
        <v>34</v>
      </c>
      <c r="S1852" t="s">
        <v>33</v>
      </c>
      <c r="T1852" t="s">
        <v>34</v>
      </c>
      <c r="V1852" t="s">
        <v>33</v>
      </c>
      <c r="W1852" t="s">
        <v>34</v>
      </c>
      <c r="Y1852" t="s">
        <v>33</v>
      </c>
      <c r="Z1852" t="s">
        <v>34</v>
      </c>
      <c r="AA1852" t="s">
        <v>35</v>
      </c>
      <c r="AB1852" t="s">
        <v>36</v>
      </c>
      <c r="AC1852">
        <v>42674447</v>
      </c>
      <c r="AD1852" t="s">
        <v>37</v>
      </c>
      <c r="AE1852" t="s">
        <v>4339</v>
      </c>
      <c r="AF1852">
        <v>85671469</v>
      </c>
      <c r="AG1852">
        <v>1299125</v>
      </c>
      <c r="AH1852" t="s">
        <v>38</v>
      </c>
      <c r="AI1852" t="s">
        <v>34</v>
      </c>
    </row>
    <row r="1853" spans="1:35" x14ac:dyDescent="0.3">
      <c r="A1853" s="1">
        <v>45310.642581018517</v>
      </c>
      <c r="B1853">
        <v>6</v>
      </c>
      <c r="C1853">
        <v>2</v>
      </c>
      <c r="D1853" t="s">
        <v>26</v>
      </c>
      <c r="E1853" t="s">
        <v>4340</v>
      </c>
      <c r="F1853" t="s">
        <v>4341</v>
      </c>
      <c r="G1853" t="s">
        <v>90</v>
      </c>
      <c r="H1853" t="s">
        <v>1257</v>
      </c>
      <c r="I1853">
        <v>0</v>
      </c>
      <c r="K1853" t="s">
        <v>31</v>
      </c>
      <c r="L1853" t="s">
        <v>32</v>
      </c>
      <c r="M1853" t="s">
        <v>4340</v>
      </c>
      <c r="N1853" t="s">
        <v>4341</v>
      </c>
      <c r="P1853" t="s">
        <v>33</v>
      </c>
      <c r="Q1853" t="s">
        <v>34</v>
      </c>
      <c r="S1853" t="s">
        <v>33</v>
      </c>
      <c r="T1853" t="s">
        <v>34</v>
      </c>
      <c r="V1853" t="s">
        <v>33</v>
      </c>
      <c r="W1853" t="s">
        <v>34</v>
      </c>
      <c r="Y1853" t="s">
        <v>33</v>
      </c>
      <c r="Z1853" t="s">
        <v>34</v>
      </c>
      <c r="AA1853" t="s">
        <v>92</v>
      </c>
      <c r="AB1853" t="s">
        <v>36</v>
      </c>
      <c r="AC1853">
        <v>46631127</v>
      </c>
      <c r="AD1853" t="s">
        <v>93</v>
      </c>
      <c r="AE1853" t="s">
        <v>4341</v>
      </c>
      <c r="AF1853">
        <v>9978044714</v>
      </c>
      <c r="AG1853">
        <v>1299126</v>
      </c>
      <c r="AH1853" t="s">
        <v>347</v>
      </c>
      <c r="AI1853" t="s">
        <v>34</v>
      </c>
    </row>
    <row r="1854" spans="1:35" x14ac:dyDescent="0.3">
      <c r="A1854" s="1">
        <v>45310.642858796295</v>
      </c>
      <c r="B1854">
        <v>8</v>
      </c>
      <c r="C1854">
        <v>2</v>
      </c>
      <c r="D1854" t="s">
        <v>26</v>
      </c>
      <c r="E1854" t="s">
        <v>4342</v>
      </c>
      <c r="F1854" t="s">
        <v>4343</v>
      </c>
      <c r="G1854" t="s">
        <v>131</v>
      </c>
      <c r="H1854" t="s">
        <v>333</v>
      </c>
      <c r="I1854">
        <v>0</v>
      </c>
      <c r="K1854" t="s">
        <v>31</v>
      </c>
      <c r="L1854" t="s">
        <v>32</v>
      </c>
      <c r="M1854" t="s">
        <v>4342</v>
      </c>
      <c r="N1854" t="s">
        <v>4343</v>
      </c>
      <c r="P1854" t="s">
        <v>33</v>
      </c>
      <c r="Q1854" t="s">
        <v>34</v>
      </c>
      <c r="S1854" t="s">
        <v>33</v>
      </c>
      <c r="T1854" t="s">
        <v>34</v>
      </c>
      <c r="V1854" t="s">
        <v>33</v>
      </c>
      <c r="W1854" t="s">
        <v>34</v>
      </c>
      <c r="Y1854" t="s">
        <v>33</v>
      </c>
      <c r="Z1854" t="s">
        <v>34</v>
      </c>
      <c r="AA1854" t="s">
        <v>35</v>
      </c>
      <c r="AB1854" t="s">
        <v>36</v>
      </c>
      <c r="AC1854">
        <v>42698561</v>
      </c>
      <c r="AD1854" t="s">
        <v>37</v>
      </c>
      <c r="AE1854" t="s">
        <v>4343</v>
      </c>
      <c r="AF1854">
        <v>85671469</v>
      </c>
      <c r="AG1854">
        <v>1299127</v>
      </c>
      <c r="AH1854" t="s">
        <v>38</v>
      </c>
      <c r="AI1854" t="s">
        <v>34</v>
      </c>
    </row>
    <row r="1855" spans="1:35" x14ac:dyDescent="0.3">
      <c r="A1855" s="1">
        <v>45310.644108796296</v>
      </c>
      <c r="B1855">
        <v>7</v>
      </c>
      <c r="C1855">
        <v>2</v>
      </c>
      <c r="D1855" t="s">
        <v>26</v>
      </c>
      <c r="E1855" t="s">
        <v>4344</v>
      </c>
      <c r="F1855" t="s">
        <v>4345</v>
      </c>
      <c r="G1855" t="s">
        <v>41</v>
      </c>
      <c r="H1855">
        <f>---0--7237</f>
        <v>7237</v>
      </c>
      <c r="I1855">
        <v>0</v>
      </c>
      <c r="J1855" t="s">
        <v>42</v>
      </c>
      <c r="K1855" t="s">
        <v>43</v>
      </c>
      <c r="L1855" t="s">
        <v>44</v>
      </c>
      <c r="M1855" t="s">
        <v>4344</v>
      </c>
      <c r="N1855" t="s">
        <v>4345</v>
      </c>
      <c r="P1855" t="s">
        <v>33</v>
      </c>
      <c r="Q1855" t="s">
        <v>34</v>
      </c>
      <c r="S1855" t="s">
        <v>33</v>
      </c>
      <c r="T1855" t="s">
        <v>34</v>
      </c>
      <c r="V1855" t="s">
        <v>33</v>
      </c>
      <c r="W1855" t="s">
        <v>34</v>
      </c>
      <c r="Y1855" t="s">
        <v>33</v>
      </c>
      <c r="Z1855" t="s">
        <v>34</v>
      </c>
      <c r="AA1855" t="s">
        <v>107</v>
      </c>
      <c r="AB1855" t="s">
        <v>36</v>
      </c>
      <c r="AC1855">
        <v>70700510</v>
      </c>
      <c r="AD1855" t="s">
        <v>108</v>
      </c>
      <c r="AE1855" t="s">
        <v>4345</v>
      </c>
      <c r="AF1855">
        <v>795990586</v>
      </c>
      <c r="AG1855">
        <v>1299128</v>
      </c>
      <c r="AH1855" t="s">
        <v>3912</v>
      </c>
      <c r="AI1855" t="s">
        <v>34</v>
      </c>
    </row>
    <row r="1856" spans="1:35" x14ac:dyDescent="0.3">
      <c r="A1856" s="1">
        <v>45310.645740740743</v>
      </c>
      <c r="B1856">
        <v>8</v>
      </c>
      <c r="C1856">
        <v>2</v>
      </c>
      <c r="D1856" t="s">
        <v>26</v>
      </c>
      <c r="E1856" t="s">
        <v>4346</v>
      </c>
      <c r="F1856" t="s">
        <v>4347</v>
      </c>
      <c r="G1856" t="s">
        <v>41</v>
      </c>
      <c r="H1856">
        <f>---0--5327</f>
        <v>5327</v>
      </c>
      <c r="I1856">
        <v>0</v>
      </c>
      <c r="J1856" t="s">
        <v>42</v>
      </c>
      <c r="K1856" t="s">
        <v>43</v>
      </c>
      <c r="L1856" t="s">
        <v>44</v>
      </c>
      <c r="M1856" t="s">
        <v>4346</v>
      </c>
      <c r="N1856" t="s">
        <v>4347</v>
      </c>
      <c r="P1856" t="s">
        <v>33</v>
      </c>
      <c r="Q1856" t="s">
        <v>34</v>
      </c>
      <c r="S1856" t="s">
        <v>33</v>
      </c>
      <c r="T1856" t="s">
        <v>34</v>
      </c>
      <c r="V1856" t="s">
        <v>33</v>
      </c>
      <c r="W1856" t="s">
        <v>34</v>
      </c>
      <c r="Y1856" t="s">
        <v>33</v>
      </c>
      <c r="Z1856" t="s">
        <v>34</v>
      </c>
      <c r="AA1856" t="s">
        <v>601</v>
      </c>
      <c r="AB1856" t="s">
        <v>36</v>
      </c>
      <c r="AC1856">
        <v>21051041</v>
      </c>
      <c r="AD1856" t="s">
        <v>602</v>
      </c>
      <c r="AE1856" t="s">
        <v>4347</v>
      </c>
      <c r="AF1856">
        <v>9978044714</v>
      </c>
      <c r="AG1856">
        <v>1299129</v>
      </c>
      <c r="AH1856" t="s">
        <v>38</v>
      </c>
      <c r="AI1856" t="s">
        <v>34</v>
      </c>
    </row>
    <row r="1857" spans="1:35" x14ac:dyDescent="0.3">
      <c r="A1857" s="1">
        <v>45310.647037037037</v>
      </c>
      <c r="B1857">
        <v>1</v>
      </c>
      <c r="C1857">
        <v>1</v>
      </c>
      <c r="D1857" t="s">
        <v>26</v>
      </c>
      <c r="E1857" t="s">
        <v>4348</v>
      </c>
      <c r="F1857" t="s">
        <v>4349</v>
      </c>
      <c r="G1857" t="s">
        <v>90</v>
      </c>
      <c r="H1857" t="s">
        <v>433</v>
      </c>
      <c r="I1857">
        <v>0</v>
      </c>
      <c r="K1857" t="s">
        <v>31</v>
      </c>
      <c r="L1857" t="s">
        <v>32</v>
      </c>
      <c r="M1857" t="s">
        <v>4348</v>
      </c>
      <c r="N1857" t="s">
        <v>4349</v>
      </c>
      <c r="P1857" t="s">
        <v>33</v>
      </c>
      <c r="Q1857" t="s">
        <v>34</v>
      </c>
      <c r="S1857" t="s">
        <v>33</v>
      </c>
      <c r="T1857" t="s">
        <v>34</v>
      </c>
      <c r="V1857" t="s">
        <v>33</v>
      </c>
      <c r="W1857" t="s">
        <v>34</v>
      </c>
      <c r="Y1857" t="s">
        <v>33</v>
      </c>
      <c r="Z1857" t="s">
        <v>34</v>
      </c>
      <c r="AA1857" t="s">
        <v>92</v>
      </c>
      <c r="AB1857" t="s">
        <v>36</v>
      </c>
      <c r="AC1857">
        <v>23942359</v>
      </c>
      <c r="AD1857" t="s">
        <v>93</v>
      </c>
      <c r="AE1857" t="s">
        <v>4349</v>
      </c>
      <c r="AF1857">
        <v>9978044714</v>
      </c>
      <c r="AG1857">
        <v>1299130</v>
      </c>
      <c r="AH1857" t="s">
        <v>99</v>
      </c>
      <c r="AI1857" t="s">
        <v>34</v>
      </c>
    </row>
    <row r="1858" spans="1:35" x14ac:dyDescent="0.3">
      <c r="A1858" s="1">
        <v>45310.647256944445</v>
      </c>
      <c r="B1858">
        <v>5</v>
      </c>
      <c r="C1858">
        <v>2</v>
      </c>
      <c r="D1858" t="s">
        <v>26</v>
      </c>
      <c r="E1858" t="s">
        <v>4350</v>
      </c>
      <c r="F1858" t="s">
        <v>4351</v>
      </c>
      <c r="G1858" t="s">
        <v>41</v>
      </c>
      <c r="H1858">
        <f>---0--7201</f>
        <v>7201</v>
      </c>
      <c r="I1858">
        <v>0</v>
      </c>
      <c r="J1858" t="s">
        <v>42</v>
      </c>
      <c r="K1858" t="s">
        <v>43</v>
      </c>
      <c r="L1858" t="s">
        <v>44</v>
      </c>
      <c r="M1858" t="s">
        <v>4350</v>
      </c>
      <c r="N1858" t="s">
        <v>4351</v>
      </c>
      <c r="P1858" t="s">
        <v>33</v>
      </c>
      <c r="Q1858" t="s">
        <v>34</v>
      </c>
      <c r="S1858" t="s">
        <v>33</v>
      </c>
      <c r="T1858" t="s">
        <v>34</v>
      </c>
      <c r="V1858" t="s">
        <v>33</v>
      </c>
      <c r="W1858" t="s">
        <v>34</v>
      </c>
      <c r="Y1858" t="s">
        <v>33</v>
      </c>
      <c r="Z1858" t="s">
        <v>34</v>
      </c>
      <c r="AA1858" t="s">
        <v>1955</v>
      </c>
      <c r="AB1858" t="s">
        <v>36</v>
      </c>
      <c r="AC1858">
        <v>70738549</v>
      </c>
      <c r="AD1858" t="s">
        <v>108</v>
      </c>
      <c r="AE1858" t="s">
        <v>4351</v>
      </c>
      <c r="AF1858">
        <v>795990586</v>
      </c>
      <c r="AG1858">
        <v>1299131</v>
      </c>
      <c r="AH1858" t="s">
        <v>38</v>
      </c>
      <c r="AI1858" t="s">
        <v>34</v>
      </c>
    </row>
    <row r="1859" spans="1:35" x14ac:dyDescent="0.3">
      <c r="A1859" s="1">
        <v>45310.647418981483</v>
      </c>
      <c r="B1859">
        <v>6</v>
      </c>
      <c r="C1859">
        <v>2</v>
      </c>
      <c r="D1859" t="s">
        <v>26</v>
      </c>
      <c r="E1859" t="s">
        <v>4352</v>
      </c>
      <c r="F1859" t="s">
        <v>4353</v>
      </c>
      <c r="G1859" t="s">
        <v>73</v>
      </c>
      <c r="H1859" t="s">
        <v>1385</v>
      </c>
      <c r="I1859">
        <v>0</v>
      </c>
      <c r="J1859" t="s">
        <v>1386</v>
      </c>
      <c r="K1859" t="s">
        <v>31</v>
      </c>
      <c r="L1859" t="s">
        <v>44</v>
      </c>
      <c r="M1859" t="s">
        <v>4352</v>
      </c>
      <c r="N1859" t="s">
        <v>4353</v>
      </c>
      <c r="P1859" t="s">
        <v>33</v>
      </c>
      <c r="Q1859" t="s">
        <v>34</v>
      </c>
      <c r="S1859" t="s">
        <v>33</v>
      </c>
      <c r="T1859" t="s">
        <v>34</v>
      </c>
      <c r="V1859" t="s">
        <v>33</v>
      </c>
      <c r="W1859" t="s">
        <v>34</v>
      </c>
      <c r="Y1859" t="s">
        <v>33</v>
      </c>
      <c r="Z1859" t="s">
        <v>34</v>
      </c>
      <c r="AA1859" t="s">
        <v>137</v>
      </c>
      <c r="AB1859" t="s">
        <v>36</v>
      </c>
      <c r="AC1859">
        <v>42784774</v>
      </c>
      <c r="AD1859" t="s">
        <v>138</v>
      </c>
      <c r="AE1859" t="s">
        <v>4353</v>
      </c>
      <c r="AF1859">
        <v>85671469</v>
      </c>
      <c r="AG1859">
        <v>1299132</v>
      </c>
      <c r="AH1859" t="s">
        <v>994</v>
      </c>
      <c r="AI1859" t="s">
        <v>34</v>
      </c>
    </row>
    <row r="1860" spans="1:35" x14ac:dyDescent="0.3">
      <c r="A1860" s="1">
        <v>45310.649108796293</v>
      </c>
      <c r="B1860">
        <v>5</v>
      </c>
      <c r="C1860">
        <v>2</v>
      </c>
      <c r="D1860" t="s">
        <v>26</v>
      </c>
      <c r="E1860" t="s">
        <v>4354</v>
      </c>
      <c r="F1860" t="s">
        <v>4355</v>
      </c>
      <c r="G1860" t="s">
        <v>131</v>
      </c>
      <c r="H1860" t="s">
        <v>1063</v>
      </c>
      <c r="I1860">
        <v>0</v>
      </c>
      <c r="K1860" t="s">
        <v>31</v>
      </c>
      <c r="L1860" t="s">
        <v>32</v>
      </c>
      <c r="M1860" t="s">
        <v>4354</v>
      </c>
      <c r="N1860" t="s">
        <v>4355</v>
      </c>
      <c r="P1860" t="s">
        <v>33</v>
      </c>
      <c r="Q1860" t="s">
        <v>34</v>
      </c>
      <c r="S1860" t="s">
        <v>33</v>
      </c>
      <c r="T1860" t="s">
        <v>34</v>
      </c>
      <c r="V1860" t="s">
        <v>33</v>
      </c>
      <c r="W1860" t="s">
        <v>34</v>
      </c>
      <c r="Y1860" t="s">
        <v>33</v>
      </c>
      <c r="Z1860" t="s">
        <v>34</v>
      </c>
      <c r="AA1860" t="s">
        <v>35</v>
      </c>
      <c r="AB1860" t="s">
        <v>36</v>
      </c>
      <c r="AC1860">
        <v>42820943</v>
      </c>
      <c r="AD1860" t="s">
        <v>37</v>
      </c>
      <c r="AE1860" t="s">
        <v>4355</v>
      </c>
      <c r="AF1860">
        <v>85671469</v>
      </c>
      <c r="AG1860">
        <v>1299133</v>
      </c>
      <c r="AH1860" t="s">
        <v>716</v>
      </c>
      <c r="AI1860" t="s">
        <v>34</v>
      </c>
    </row>
    <row r="1861" spans="1:35" x14ac:dyDescent="0.3">
      <c r="A1861" s="1">
        <v>45310.650069444448</v>
      </c>
      <c r="B1861">
        <v>6</v>
      </c>
      <c r="C1861">
        <v>2</v>
      </c>
      <c r="D1861" t="s">
        <v>26</v>
      </c>
      <c r="E1861" t="s">
        <v>4356</v>
      </c>
      <c r="F1861" t="s">
        <v>4357</v>
      </c>
      <c r="G1861" t="s">
        <v>41</v>
      </c>
      <c r="H1861">
        <f>---0--6347</f>
        <v>6347</v>
      </c>
      <c r="I1861">
        <v>0</v>
      </c>
      <c r="J1861" t="s">
        <v>42</v>
      </c>
      <c r="K1861" t="s">
        <v>43</v>
      </c>
      <c r="L1861" t="s">
        <v>44</v>
      </c>
      <c r="M1861" t="s">
        <v>4356</v>
      </c>
      <c r="N1861" t="s">
        <v>4357</v>
      </c>
      <c r="P1861" t="s">
        <v>33</v>
      </c>
      <c r="Q1861" t="s">
        <v>34</v>
      </c>
      <c r="S1861" t="s">
        <v>33</v>
      </c>
      <c r="T1861" t="s">
        <v>34</v>
      </c>
      <c r="V1861" t="s">
        <v>33</v>
      </c>
      <c r="W1861" t="s">
        <v>34</v>
      </c>
      <c r="Y1861" t="s">
        <v>33</v>
      </c>
      <c r="Z1861" t="s">
        <v>34</v>
      </c>
      <c r="AA1861" t="s">
        <v>757</v>
      </c>
      <c r="AB1861" t="s">
        <v>36</v>
      </c>
      <c r="AC1861">
        <v>30063510</v>
      </c>
      <c r="AD1861" t="s">
        <v>758</v>
      </c>
      <c r="AE1861" t="s">
        <v>4357</v>
      </c>
      <c r="AF1861">
        <v>76598102</v>
      </c>
      <c r="AG1861">
        <v>1299134</v>
      </c>
      <c r="AH1861" t="s">
        <v>3171</v>
      </c>
      <c r="AI1861" t="s">
        <v>34</v>
      </c>
    </row>
    <row r="1862" spans="1:35" x14ac:dyDescent="0.3">
      <c r="A1862" s="1">
        <v>45310.650451388887</v>
      </c>
      <c r="B1862">
        <v>8</v>
      </c>
      <c r="C1862">
        <v>2</v>
      </c>
      <c r="D1862" t="s">
        <v>26</v>
      </c>
      <c r="E1862" t="s">
        <v>4358</v>
      </c>
      <c r="F1862" t="s">
        <v>4359</v>
      </c>
      <c r="G1862" t="s">
        <v>41</v>
      </c>
      <c r="H1862">
        <f>---0--1121</f>
        <v>1121</v>
      </c>
      <c r="I1862">
        <v>0</v>
      </c>
      <c r="J1862" t="s">
        <v>42</v>
      </c>
      <c r="K1862" t="s">
        <v>43</v>
      </c>
      <c r="L1862" t="s">
        <v>44</v>
      </c>
      <c r="M1862" t="s">
        <v>4358</v>
      </c>
      <c r="N1862" t="s">
        <v>4359</v>
      </c>
      <c r="P1862" t="s">
        <v>33</v>
      </c>
      <c r="Q1862" t="s">
        <v>34</v>
      </c>
      <c r="S1862" t="s">
        <v>33</v>
      </c>
      <c r="T1862" t="s">
        <v>34</v>
      </c>
      <c r="V1862" t="s">
        <v>33</v>
      </c>
      <c r="W1862" t="s">
        <v>34</v>
      </c>
      <c r="Y1862" t="s">
        <v>33</v>
      </c>
      <c r="Z1862" t="s">
        <v>34</v>
      </c>
      <c r="AA1862" t="s">
        <v>236</v>
      </c>
      <c r="AB1862" t="s">
        <v>36</v>
      </c>
      <c r="AC1862">
        <v>70794848</v>
      </c>
      <c r="AD1862" t="s">
        <v>120</v>
      </c>
      <c r="AE1862" t="s">
        <v>4359</v>
      </c>
      <c r="AF1862">
        <v>795990586</v>
      </c>
      <c r="AG1862">
        <v>1299135</v>
      </c>
      <c r="AH1862" t="s">
        <v>38</v>
      </c>
      <c r="AI1862" t="s">
        <v>34</v>
      </c>
    </row>
    <row r="1863" spans="1:35" x14ac:dyDescent="0.3">
      <c r="A1863" s="1">
        <v>45310.65148148148</v>
      </c>
      <c r="B1863">
        <v>7</v>
      </c>
      <c r="C1863">
        <v>2</v>
      </c>
      <c r="D1863" t="s">
        <v>26</v>
      </c>
      <c r="E1863" t="s">
        <v>4360</v>
      </c>
      <c r="F1863" t="s">
        <v>4361</v>
      </c>
      <c r="G1863" t="s">
        <v>131</v>
      </c>
      <c r="H1863" t="s">
        <v>1199</v>
      </c>
      <c r="I1863">
        <v>0</v>
      </c>
      <c r="K1863" t="s">
        <v>31</v>
      </c>
      <c r="L1863" t="s">
        <v>32</v>
      </c>
      <c r="M1863" t="s">
        <v>4360</v>
      </c>
      <c r="N1863" t="s">
        <v>4361</v>
      </c>
      <c r="P1863" t="s">
        <v>33</v>
      </c>
      <c r="Q1863" t="s">
        <v>34</v>
      </c>
      <c r="S1863" t="s">
        <v>33</v>
      </c>
      <c r="T1863" t="s">
        <v>34</v>
      </c>
      <c r="V1863" t="s">
        <v>33</v>
      </c>
      <c r="W1863" t="s">
        <v>34</v>
      </c>
      <c r="Y1863" t="s">
        <v>33</v>
      </c>
      <c r="Z1863" t="s">
        <v>34</v>
      </c>
      <c r="AA1863" t="s">
        <v>35</v>
      </c>
      <c r="AB1863" t="s">
        <v>36</v>
      </c>
      <c r="AC1863">
        <v>42871247</v>
      </c>
      <c r="AD1863" t="s">
        <v>37</v>
      </c>
      <c r="AE1863" t="s">
        <v>4361</v>
      </c>
      <c r="AF1863">
        <v>85671469</v>
      </c>
      <c r="AG1863">
        <v>1299136</v>
      </c>
      <c r="AH1863" t="s">
        <v>38</v>
      </c>
      <c r="AI1863" t="s">
        <v>34</v>
      </c>
    </row>
    <row r="1864" spans="1:35" x14ac:dyDescent="0.3">
      <c r="A1864" s="1">
        <v>45310.652384259258</v>
      </c>
      <c r="B1864">
        <v>4</v>
      </c>
      <c r="C1864">
        <v>1</v>
      </c>
      <c r="D1864" t="s">
        <v>26</v>
      </c>
      <c r="E1864" t="s">
        <v>4362</v>
      </c>
      <c r="F1864" t="s">
        <v>4363</v>
      </c>
      <c r="G1864" t="s">
        <v>73</v>
      </c>
      <c r="H1864" t="s">
        <v>1626</v>
      </c>
      <c r="I1864">
        <v>0</v>
      </c>
      <c r="J1864" t="s">
        <v>1627</v>
      </c>
      <c r="K1864" t="s">
        <v>31</v>
      </c>
      <c r="L1864" t="s">
        <v>44</v>
      </c>
      <c r="M1864" t="s">
        <v>4362</v>
      </c>
      <c r="N1864" t="s">
        <v>4363</v>
      </c>
      <c r="P1864" t="s">
        <v>33</v>
      </c>
      <c r="Q1864" t="s">
        <v>34</v>
      </c>
      <c r="S1864" t="s">
        <v>33</v>
      </c>
      <c r="T1864" t="s">
        <v>34</v>
      </c>
      <c r="V1864" t="s">
        <v>33</v>
      </c>
      <c r="W1864" t="s">
        <v>34</v>
      </c>
      <c r="Y1864" t="s">
        <v>33</v>
      </c>
      <c r="Z1864" t="s">
        <v>34</v>
      </c>
      <c r="AA1864" t="s">
        <v>76</v>
      </c>
      <c r="AB1864" t="s">
        <v>36</v>
      </c>
      <c r="AC1864">
        <v>634352</v>
      </c>
      <c r="AD1864" t="s">
        <v>77</v>
      </c>
      <c r="AE1864" t="s">
        <v>4363</v>
      </c>
      <c r="AF1864">
        <v>870021815</v>
      </c>
      <c r="AG1864">
        <v>1299137</v>
      </c>
      <c r="AH1864" t="s">
        <v>1284</v>
      </c>
      <c r="AI1864" t="s">
        <v>34</v>
      </c>
    </row>
    <row r="1865" spans="1:35" x14ac:dyDescent="0.3">
      <c r="A1865" s="1">
        <v>45310.653101851851</v>
      </c>
      <c r="B1865">
        <v>6</v>
      </c>
      <c r="C1865">
        <v>2</v>
      </c>
      <c r="D1865" t="s">
        <v>26</v>
      </c>
      <c r="E1865" t="s">
        <v>113</v>
      </c>
      <c r="F1865" t="s">
        <v>114</v>
      </c>
      <c r="G1865" t="s">
        <v>41</v>
      </c>
      <c r="H1865">
        <f>---0--8023</f>
        <v>8023</v>
      </c>
      <c r="I1865">
        <v>0</v>
      </c>
      <c r="J1865" t="s">
        <v>42</v>
      </c>
      <c r="K1865" t="s">
        <v>43</v>
      </c>
      <c r="L1865" t="s">
        <v>202</v>
      </c>
      <c r="M1865" t="s">
        <v>113</v>
      </c>
      <c r="N1865" t="s">
        <v>114</v>
      </c>
      <c r="P1865" t="s">
        <v>33</v>
      </c>
      <c r="Q1865" t="s">
        <v>34</v>
      </c>
      <c r="S1865" t="s">
        <v>33</v>
      </c>
      <c r="T1865" t="s">
        <v>34</v>
      </c>
      <c r="V1865" t="s">
        <v>33</v>
      </c>
      <c r="W1865" t="s">
        <v>34</v>
      </c>
      <c r="Y1865" t="s">
        <v>33</v>
      </c>
      <c r="Z1865" t="s">
        <v>34</v>
      </c>
      <c r="AB1865" t="s">
        <v>36</v>
      </c>
      <c r="AE1865" t="s">
        <v>34</v>
      </c>
      <c r="AG1865">
        <v>1299138</v>
      </c>
      <c r="AH1865" t="s">
        <v>38</v>
      </c>
      <c r="AI1865" t="s">
        <v>34</v>
      </c>
    </row>
    <row r="1866" spans="1:35" x14ac:dyDescent="0.3">
      <c r="A1866" s="1">
        <v>45310.654328703706</v>
      </c>
      <c r="B1866">
        <v>1</v>
      </c>
      <c r="C1866">
        <v>1</v>
      </c>
      <c r="D1866" t="s">
        <v>26</v>
      </c>
      <c r="E1866" t="s">
        <v>4364</v>
      </c>
      <c r="F1866" t="s">
        <v>4365</v>
      </c>
      <c r="G1866" t="s">
        <v>73</v>
      </c>
      <c r="H1866" t="s">
        <v>1241</v>
      </c>
      <c r="I1866">
        <v>0</v>
      </c>
      <c r="J1866" t="s">
        <v>1242</v>
      </c>
      <c r="K1866" t="s">
        <v>31</v>
      </c>
      <c r="L1866" t="s">
        <v>44</v>
      </c>
      <c r="M1866" t="s">
        <v>4364</v>
      </c>
      <c r="N1866" t="s">
        <v>4365</v>
      </c>
      <c r="P1866" t="s">
        <v>33</v>
      </c>
      <c r="Q1866" t="s">
        <v>34</v>
      </c>
      <c r="S1866" t="s">
        <v>33</v>
      </c>
      <c r="T1866" t="s">
        <v>34</v>
      </c>
      <c r="V1866" t="s">
        <v>33</v>
      </c>
      <c r="W1866" t="s">
        <v>34</v>
      </c>
      <c r="Y1866" t="s">
        <v>33</v>
      </c>
      <c r="Z1866" t="s">
        <v>34</v>
      </c>
      <c r="AA1866" t="s">
        <v>137</v>
      </c>
      <c r="AB1866" t="s">
        <v>36</v>
      </c>
      <c r="AC1866">
        <v>42920496</v>
      </c>
      <c r="AD1866" t="s">
        <v>138</v>
      </c>
      <c r="AE1866" t="s">
        <v>4365</v>
      </c>
      <c r="AF1866">
        <v>85671469</v>
      </c>
      <c r="AG1866">
        <v>1299139</v>
      </c>
      <c r="AH1866" t="s">
        <v>167</v>
      </c>
      <c r="AI1866" t="s">
        <v>34</v>
      </c>
    </row>
    <row r="1867" spans="1:35" x14ac:dyDescent="0.3">
      <c r="A1867" s="1">
        <v>45310.654942129629</v>
      </c>
      <c r="B1867">
        <v>8</v>
      </c>
      <c r="C1867">
        <v>2</v>
      </c>
      <c r="D1867" t="s">
        <v>26</v>
      </c>
      <c r="E1867" t="s">
        <v>4366</v>
      </c>
      <c r="F1867" t="s">
        <v>4367</v>
      </c>
      <c r="G1867" t="s">
        <v>41</v>
      </c>
      <c r="H1867">
        <f>---0--2063</f>
        <v>2063</v>
      </c>
      <c r="I1867">
        <v>0</v>
      </c>
      <c r="J1867" t="s">
        <v>42</v>
      </c>
      <c r="K1867" t="s">
        <v>43</v>
      </c>
      <c r="L1867" t="s">
        <v>44</v>
      </c>
      <c r="M1867" t="s">
        <v>4366</v>
      </c>
      <c r="N1867" t="s">
        <v>4367</v>
      </c>
      <c r="P1867" t="s">
        <v>33</v>
      </c>
      <c r="Q1867" t="s">
        <v>34</v>
      </c>
      <c r="S1867" t="s">
        <v>33</v>
      </c>
      <c r="T1867" t="s">
        <v>34</v>
      </c>
      <c r="V1867" t="s">
        <v>33</v>
      </c>
      <c r="W1867" t="s">
        <v>34</v>
      </c>
      <c r="Y1867" t="s">
        <v>33</v>
      </c>
      <c r="Z1867" t="s">
        <v>34</v>
      </c>
      <c r="AA1867" t="s">
        <v>757</v>
      </c>
      <c r="AB1867" t="s">
        <v>36</v>
      </c>
      <c r="AC1867">
        <v>30000824</v>
      </c>
      <c r="AD1867" t="s">
        <v>758</v>
      </c>
      <c r="AE1867" t="s">
        <v>4367</v>
      </c>
      <c r="AF1867">
        <v>76598102</v>
      </c>
      <c r="AG1867">
        <v>1299140</v>
      </c>
      <c r="AH1867" t="s">
        <v>38</v>
      </c>
      <c r="AI1867" t="s">
        <v>34</v>
      </c>
    </row>
    <row r="1868" spans="1:35" x14ac:dyDescent="0.3">
      <c r="A1868" s="1">
        <v>45310.655324074076</v>
      </c>
      <c r="B1868">
        <v>4</v>
      </c>
      <c r="C1868">
        <v>1</v>
      </c>
      <c r="D1868" t="s">
        <v>26</v>
      </c>
      <c r="E1868" t="s">
        <v>4368</v>
      </c>
      <c r="F1868" t="s">
        <v>4369</v>
      </c>
      <c r="G1868" t="s">
        <v>50</v>
      </c>
      <c r="H1868" t="s">
        <v>540</v>
      </c>
      <c r="I1868">
        <v>0</v>
      </c>
      <c r="K1868" t="s">
        <v>31</v>
      </c>
      <c r="L1868" t="s">
        <v>32</v>
      </c>
      <c r="M1868" t="s">
        <v>4368</v>
      </c>
      <c r="N1868" t="s">
        <v>4369</v>
      </c>
      <c r="P1868" t="s">
        <v>33</v>
      </c>
      <c r="Q1868" t="s">
        <v>34</v>
      </c>
      <c r="S1868" t="s">
        <v>33</v>
      </c>
      <c r="T1868" t="s">
        <v>34</v>
      </c>
      <c r="V1868" t="s">
        <v>33</v>
      </c>
      <c r="W1868" t="s">
        <v>34</v>
      </c>
      <c r="Y1868" t="s">
        <v>33</v>
      </c>
      <c r="Z1868" t="s">
        <v>34</v>
      </c>
      <c r="AA1868" t="s">
        <v>35</v>
      </c>
      <c r="AB1868" t="s">
        <v>36</v>
      </c>
      <c r="AC1868">
        <v>42938028</v>
      </c>
      <c r="AD1868" t="s">
        <v>37</v>
      </c>
      <c r="AE1868" t="s">
        <v>4369</v>
      </c>
      <c r="AF1868">
        <v>85671469</v>
      </c>
      <c r="AG1868">
        <v>1299141</v>
      </c>
      <c r="AH1868" t="s">
        <v>38</v>
      </c>
      <c r="AI1868" t="s">
        <v>34</v>
      </c>
    </row>
    <row r="1869" spans="1:35" x14ac:dyDescent="0.3">
      <c r="A1869" s="1">
        <v>45310.655439814815</v>
      </c>
      <c r="B1869">
        <v>7</v>
      </c>
      <c r="C1869">
        <v>2</v>
      </c>
      <c r="D1869" t="s">
        <v>26</v>
      </c>
      <c r="E1869" t="s">
        <v>4370</v>
      </c>
      <c r="F1869" t="s">
        <v>4371</v>
      </c>
      <c r="G1869" t="s">
        <v>29</v>
      </c>
      <c r="H1869" t="s">
        <v>54</v>
      </c>
      <c r="I1869">
        <v>0</v>
      </c>
      <c r="K1869" t="s">
        <v>31</v>
      </c>
      <c r="L1869" t="s">
        <v>32</v>
      </c>
      <c r="M1869" t="s">
        <v>4370</v>
      </c>
      <c r="N1869" t="s">
        <v>4371</v>
      </c>
      <c r="P1869" t="s">
        <v>33</v>
      </c>
      <c r="Q1869" t="s">
        <v>34</v>
      </c>
      <c r="S1869" t="s">
        <v>33</v>
      </c>
      <c r="T1869" t="s">
        <v>34</v>
      </c>
      <c r="V1869" t="s">
        <v>33</v>
      </c>
      <c r="W1869" t="s">
        <v>34</v>
      </c>
      <c r="Y1869" t="s">
        <v>33</v>
      </c>
      <c r="Z1869" t="s">
        <v>34</v>
      </c>
      <c r="AA1869" t="s">
        <v>35</v>
      </c>
      <c r="AB1869" t="s">
        <v>36</v>
      </c>
      <c r="AC1869">
        <v>42941219</v>
      </c>
      <c r="AD1869" t="s">
        <v>37</v>
      </c>
      <c r="AE1869" t="s">
        <v>4371</v>
      </c>
      <c r="AF1869">
        <v>85671469</v>
      </c>
      <c r="AG1869">
        <v>1299142</v>
      </c>
      <c r="AH1869" t="s">
        <v>38</v>
      </c>
      <c r="AI1869" t="s">
        <v>34</v>
      </c>
    </row>
    <row r="1870" spans="1:35" x14ac:dyDescent="0.3">
      <c r="A1870" s="1">
        <v>45310.66028935185</v>
      </c>
      <c r="B1870">
        <v>5</v>
      </c>
      <c r="C1870">
        <v>2</v>
      </c>
      <c r="D1870" t="s">
        <v>26</v>
      </c>
      <c r="E1870" t="s">
        <v>4372</v>
      </c>
      <c r="F1870" t="s">
        <v>4373</v>
      </c>
      <c r="G1870" t="s">
        <v>142</v>
      </c>
      <c r="H1870" t="s">
        <v>191</v>
      </c>
      <c r="I1870">
        <v>0</v>
      </c>
      <c r="K1870" t="s">
        <v>31</v>
      </c>
      <c r="L1870" t="s">
        <v>32</v>
      </c>
      <c r="M1870" t="s">
        <v>4372</v>
      </c>
      <c r="N1870" t="s">
        <v>4373</v>
      </c>
      <c r="P1870" t="s">
        <v>33</v>
      </c>
      <c r="Q1870" t="s">
        <v>34</v>
      </c>
      <c r="S1870" t="s">
        <v>33</v>
      </c>
      <c r="T1870" t="s">
        <v>34</v>
      </c>
      <c r="V1870" t="s">
        <v>33</v>
      </c>
      <c r="W1870" t="s">
        <v>34</v>
      </c>
      <c r="Y1870" t="s">
        <v>33</v>
      </c>
      <c r="Z1870" t="s">
        <v>34</v>
      </c>
      <c r="AA1870" t="s">
        <v>35</v>
      </c>
      <c r="AB1870" t="s">
        <v>36</v>
      </c>
      <c r="AC1870">
        <v>43027441</v>
      </c>
      <c r="AD1870" t="s">
        <v>37</v>
      </c>
      <c r="AE1870" t="s">
        <v>4373</v>
      </c>
      <c r="AF1870">
        <v>85671469</v>
      </c>
      <c r="AG1870">
        <v>1299143</v>
      </c>
      <c r="AH1870" t="s">
        <v>38</v>
      </c>
      <c r="AI1870" t="s">
        <v>34</v>
      </c>
    </row>
    <row r="1871" spans="1:35" x14ac:dyDescent="0.3">
      <c r="A1871" s="1">
        <v>45310.661724537036</v>
      </c>
      <c r="B1871">
        <v>4</v>
      </c>
      <c r="C1871">
        <v>1</v>
      </c>
      <c r="D1871" t="s">
        <v>26</v>
      </c>
      <c r="E1871" t="s">
        <v>4374</v>
      </c>
      <c r="F1871" t="s">
        <v>4375</v>
      </c>
      <c r="G1871" t="s">
        <v>41</v>
      </c>
      <c r="H1871">
        <f>---0--1310</f>
        <v>1310</v>
      </c>
      <c r="I1871">
        <v>0</v>
      </c>
      <c r="J1871" t="s">
        <v>42</v>
      </c>
      <c r="K1871" t="s">
        <v>43</v>
      </c>
      <c r="L1871" t="s">
        <v>44</v>
      </c>
      <c r="M1871" t="s">
        <v>4374</v>
      </c>
      <c r="N1871" t="s">
        <v>4375</v>
      </c>
      <c r="P1871" t="s">
        <v>33</v>
      </c>
      <c r="Q1871" t="s">
        <v>34</v>
      </c>
      <c r="S1871" t="s">
        <v>33</v>
      </c>
      <c r="T1871" t="s">
        <v>34</v>
      </c>
      <c r="V1871" t="s">
        <v>33</v>
      </c>
      <c r="W1871" t="s">
        <v>34</v>
      </c>
      <c r="Y1871" t="s">
        <v>33</v>
      </c>
      <c r="Z1871" t="s">
        <v>34</v>
      </c>
      <c r="AA1871" t="s">
        <v>1089</v>
      </c>
      <c r="AB1871" t="s">
        <v>36</v>
      </c>
      <c r="AC1871">
        <v>30081786</v>
      </c>
      <c r="AD1871" t="s">
        <v>652</v>
      </c>
      <c r="AE1871" t="s">
        <v>4375</v>
      </c>
      <c r="AF1871">
        <v>76598102</v>
      </c>
      <c r="AG1871">
        <v>1299144</v>
      </c>
      <c r="AH1871" t="s">
        <v>38</v>
      </c>
      <c r="AI1871" t="s">
        <v>34</v>
      </c>
    </row>
    <row r="1872" spans="1:35" x14ac:dyDescent="0.3">
      <c r="A1872" s="1">
        <v>45310.663310185184</v>
      </c>
      <c r="B1872">
        <v>8</v>
      </c>
      <c r="C1872">
        <v>2</v>
      </c>
      <c r="D1872" t="s">
        <v>26</v>
      </c>
      <c r="E1872" t="s">
        <v>4121</v>
      </c>
      <c r="F1872" t="s">
        <v>4122</v>
      </c>
      <c r="G1872" t="s">
        <v>29</v>
      </c>
      <c r="H1872" t="s">
        <v>1180</v>
      </c>
      <c r="I1872">
        <v>0</v>
      </c>
      <c r="K1872" t="s">
        <v>31</v>
      </c>
      <c r="L1872" t="s">
        <v>32</v>
      </c>
      <c r="M1872" t="s">
        <v>4121</v>
      </c>
      <c r="N1872" t="s">
        <v>4122</v>
      </c>
      <c r="P1872" t="s">
        <v>33</v>
      </c>
      <c r="Q1872" t="s">
        <v>34</v>
      </c>
      <c r="S1872" t="s">
        <v>33</v>
      </c>
      <c r="T1872" t="s">
        <v>34</v>
      </c>
      <c r="V1872" t="s">
        <v>33</v>
      </c>
      <c r="W1872" t="s">
        <v>34</v>
      </c>
      <c r="Y1872" t="s">
        <v>33</v>
      </c>
      <c r="Z1872" t="s">
        <v>34</v>
      </c>
      <c r="AA1872" t="s">
        <v>35</v>
      </c>
      <c r="AB1872" t="s">
        <v>36</v>
      </c>
      <c r="AC1872">
        <v>43086626</v>
      </c>
      <c r="AD1872" t="s">
        <v>37</v>
      </c>
      <c r="AE1872" t="s">
        <v>4122</v>
      </c>
      <c r="AF1872">
        <v>85671469</v>
      </c>
      <c r="AG1872">
        <v>1299145</v>
      </c>
      <c r="AH1872" t="s">
        <v>38</v>
      </c>
      <c r="AI1872" t="s">
        <v>34</v>
      </c>
    </row>
    <row r="1873" spans="1:35" x14ac:dyDescent="0.3">
      <c r="A1873" s="1">
        <v>45310.663460648146</v>
      </c>
      <c r="B1873">
        <v>6</v>
      </c>
      <c r="C1873">
        <v>2</v>
      </c>
      <c r="D1873" t="s">
        <v>26</v>
      </c>
      <c r="E1873" t="s">
        <v>4376</v>
      </c>
      <c r="F1873" t="s">
        <v>4377</v>
      </c>
      <c r="G1873" t="s">
        <v>41</v>
      </c>
      <c r="H1873">
        <f>---0--4812</f>
        <v>4812</v>
      </c>
      <c r="I1873">
        <v>0</v>
      </c>
      <c r="J1873" t="s">
        <v>42</v>
      </c>
      <c r="K1873" t="s">
        <v>43</v>
      </c>
      <c r="L1873" t="s">
        <v>44</v>
      </c>
      <c r="M1873" t="s">
        <v>4376</v>
      </c>
      <c r="N1873" t="s">
        <v>4377</v>
      </c>
      <c r="P1873" t="s">
        <v>33</v>
      </c>
      <c r="Q1873" t="s">
        <v>34</v>
      </c>
      <c r="S1873" t="s">
        <v>33</v>
      </c>
      <c r="T1873" t="s">
        <v>34</v>
      </c>
      <c r="V1873" t="s">
        <v>33</v>
      </c>
      <c r="W1873" t="s">
        <v>34</v>
      </c>
      <c r="Y1873" t="s">
        <v>33</v>
      </c>
      <c r="Z1873" t="s">
        <v>34</v>
      </c>
      <c r="AA1873" t="s">
        <v>666</v>
      </c>
      <c r="AB1873" t="s">
        <v>36</v>
      </c>
      <c r="AC1873">
        <v>43087959</v>
      </c>
      <c r="AD1873" t="s">
        <v>138</v>
      </c>
      <c r="AE1873" t="s">
        <v>4377</v>
      </c>
      <c r="AF1873">
        <v>85671469</v>
      </c>
      <c r="AG1873">
        <v>1299146</v>
      </c>
      <c r="AH1873" t="s">
        <v>883</v>
      </c>
      <c r="AI1873" t="s">
        <v>34</v>
      </c>
    </row>
    <row r="1874" spans="1:35" x14ac:dyDescent="0.3">
      <c r="A1874" s="1">
        <v>45310.66679398148</v>
      </c>
      <c r="B1874">
        <v>8</v>
      </c>
      <c r="C1874">
        <v>2</v>
      </c>
      <c r="D1874" t="s">
        <v>26</v>
      </c>
      <c r="E1874" t="s">
        <v>764</v>
      </c>
      <c r="F1874" t="s">
        <v>765</v>
      </c>
      <c r="G1874" t="s">
        <v>41</v>
      </c>
      <c r="H1874">
        <f>---0--4732</f>
        <v>4732</v>
      </c>
      <c r="I1874">
        <v>0</v>
      </c>
      <c r="J1874" t="s">
        <v>42</v>
      </c>
      <c r="K1874" t="s">
        <v>43</v>
      </c>
      <c r="L1874" t="s">
        <v>202</v>
      </c>
      <c r="M1874" t="s">
        <v>764</v>
      </c>
      <c r="N1874" t="s">
        <v>765</v>
      </c>
      <c r="P1874" t="s">
        <v>33</v>
      </c>
      <c r="Q1874" t="s">
        <v>34</v>
      </c>
      <c r="S1874" t="s">
        <v>33</v>
      </c>
      <c r="T1874" t="s">
        <v>34</v>
      </c>
      <c r="V1874" t="s">
        <v>33</v>
      </c>
      <c r="W1874" t="s">
        <v>34</v>
      </c>
      <c r="Y1874" t="s">
        <v>33</v>
      </c>
      <c r="Z1874" t="s">
        <v>34</v>
      </c>
      <c r="AB1874" t="s">
        <v>36</v>
      </c>
      <c r="AE1874" t="s">
        <v>34</v>
      </c>
      <c r="AG1874">
        <v>1299147</v>
      </c>
      <c r="AH1874" t="s">
        <v>1290</v>
      </c>
      <c r="AI1874" t="s">
        <v>34</v>
      </c>
    </row>
    <row r="1875" spans="1:35" x14ac:dyDescent="0.3">
      <c r="A1875" s="1">
        <v>45310.667326388888</v>
      </c>
      <c r="B1875">
        <v>5</v>
      </c>
      <c r="C1875">
        <v>2</v>
      </c>
      <c r="D1875" t="s">
        <v>26</v>
      </c>
      <c r="E1875" t="s">
        <v>4378</v>
      </c>
      <c r="F1875" t="s">
        <v>4379</v>
      </c>
      <c r="G1875" t="s">
        <v>73</v>
      </c>
      <c r="H1875" t="s">
        <v>768</v>
      </c>
      <c r="I1875">
        <v>0</v>
      </c>
      <c r="J1875" t="s">
        <v>769</v>
      </c>
      <c r="K1875" t="s">
        <v>31</v>
      </c>
      <c r="L1875" t="s">
        <v>44</v>
      </c>
      <c r="M1875" t="s">
        <v>4378</v>
      </c>
      <c r="N1875" t="s">
        <v>4379</v>
      </c>
      <c r="P1875" t="s">
        <v>33</v>
      </c>
      <c r="Q1875" t="s">
        <v>34</v>
      </c>
      <c r="S1875" t="s">
        <v>33</v>
      </c>
      <c r="T1875" t="s">
        <v>34</v>
      </c>
      <c r="V1875" t="s">
        <v>33</v>
      </c>
      <c r="W1875" t="s">
        <v>34</v>
      </c>
      <c r="Y1875" t="s">
        <v>33</v>
      </c>
      <c r="Z1875" t="s">
        <v>34</v>
      </c>
      <c r="AA1875" t="s">
        <v>76</v>
      </c>
      <c r="AB1875" t="s">
        <v>36</v>
      </c>
      <c r="AC1875">
        <v>526910</v>
      </c>
      <c r="AD1875" t="s">
        <v>77</v>
      </c>
      <c r="AE1875" t="s">
        <v>4379</v>
      </c>
      <c r="AF1875">
        <v>870021815</v>
      </c>
      <c r="AG1875">
        <v>1299148</v>
      </c>
      <c r="AH1875" t="s">
        <v>373</v>
      </c>
      <c r="AI1875" t="s">
        <v>34</v>
      </c>
    </row>
    <row r="1876" spans="1:35" x14ac:dyDescent="0.3">
      <c r="A1876" s="1">
        <v>45310.670740740738</v>
      </c>
      <c r="B1876">
        <v>5</v>
      </c>
      <c r="C1876">
        <v>2</v>
      </c>
      <c r="D1876" t="s">
        <v>26</v>
      </c>
      <c r="E1876" t="s">
        <v>4380</v>
      </c>
      <c r="F1876" t="s">
        <v>4381</v>
      </c>
      <c r="G1876" t="s">
        <v>41</v>
      </c>
      <c r="H1876">
        <f>---0--7541</f>
        <v>7541</v>
      </c>
      <c r="I1876">
        <v>0</v>
      </c>
      <c r="J1876" t="s">
        <v>42</v>
      </c>
      <c r="K1876" t="s">
        <v>43</v>
      </c>
      <c r="L1876" t="s">
        <v>44</v>
      </c>
      <c r="M1876" t="s">
        <v>4380</v>
      </c>
      <c r="N1876" t="s">
        <v>4381</v>
      </c>
      <c r="P1876" t="s">
        <v>33</v>
      </c>
      <c r="Q1876" t="s">
        <v>34</v>
      </c>
      <c r="S1876" t="s">
        <v>33</v>
      </c>
      <c r="T1876" t="s">
        <v>34</v>
      </c>
      <c r="V1876" t="s">
        <v>33</v>
      </c>
      <c r="W1876" t="s">
        <v>34</v>
      </c>
      <c r="Y1876" t="s">
        <v>33</v>
      </c>
      <c r="Z1876" t="s">
        <v>34</v>
      </c>
      <c r="AA1876" t="s">
        <v>4382</v>
      </c>
      <c r="AB1876" t="s">
        <v>36</v>
      </c>
      <c r="AC1876">
        <v>71141929</v>
      </c>
      <c r="AD1876" t="s">
        <v>46</v>
      </c>
      <c r="AE1876" t="s">
        <v>4381</v>
      </c>
      <c r="AF1876">
        <v>795990586</v>
      </c>
      <c r="AG1876">
        <v>1299149</v>
      </c>
      <c r="AH1876" t="s">
        <v>38</v>
      </c>
      <c r="AI1876" t="s">
        <v>34</v>
      </c>
    </row>
    <row r="1877" spans="1:35" x14ac:dyDescent="0.3">
      <c r="A1877" s="1">
        <v>45310.672754629632</v>
      </c>
      <c r="B1877">
        <v>5</v>
      </c>
      <c r="C1877">
        <v>2</v>
      </c>
      <c r="D1877" t="s">
        <v>26</v>
      </c>
      <c r="E1877" t="s">
        <v>729</v>
      </c>
      <c r="F1877" t="s">
        <v>730</v>
      </c>
      <c r="G1877" t="s">
        <v>41</v>
      </c>
      <c r="H1877">
        <f>---0--7827</f>
        <v>7827</v>
      </c>
      <c r="I1877">
        <v>0</v>
      </c>
      <c r="J1877" t="s">
        <v>42</v>
      </c>
      <c r="K1877" t="s">
        <v>43</v>
      </c>
      <c r="L1877" t="s">
        <v>44</v>
      </c>
      <c r="M1877" t="s">
        <v>729</v>
      </c>
      <c r="N1877" t="s">
        <v>730</v>
      </c>
      <c r="P1877" t="s">
        <v>33</v>
      </c>
      <c r="Q1877" t="s">
        <v>34</v>
      </c>
      <c r="S1877" t="s">
        <v>33</v>
      </c>
      <c r="T1877" t="s">
        <v>34</v>
      </c>
      <c r="V1877" t="s">
        <v>33</v>
      </c>
      <c r="W1877" t="s">
        <v>34</v>
      </c>
      <c r="Y1877" t="s">
        <v>33</v>
      </c>
      <c r="Z1877" t="s">
        <v>34</v>
      </c>
      <c r="AA1877" t="s">
        <v>4383</v>
      </c>
      <c r="AB1877" t="s">
        <v>36</v>
      </c>
      <c r="AC1877">
        <v>768693</v>
      </c>
      <c r="AD1877" t="s">
        <v>1420</v>
      </c>
      <c r="AE1877" t="s">
        <v>730</v>
      </c>
      <c r="AF1877">
        <v>870021815</v>
      </c>
      <c r="AG1877">
        <v>1299150</v>
      </c>
      <c r="AH1877" t="s">
        <v>38</v>
      </c>
      <c r="AI1877" t="s">
        <v>34</v>
      </c>
    </row>
    <row r="1878" spans="1:35" x14ac:dyDescent="0.3">
      <c r="A1878" s="1">
        <v>45310.673854166664</v>
      </c>
      <c r="B1878">
        <v>5</v>
      </c>
      <c r="C1878">
        <v>2</v>
      </c>
      <c r="D1878" t="s">
        <v>26</v>
      </c>
      <c r="E1878" t="s">
        <v>4384</v>
      </c>
      <c r="F1878" t="s">
        <v>4385</v>
      </c>
      <c r="G1878" t="s">
        <v>41</v>
      </c>
      <c r="H1878">
        <f>---0--9472</f>
        <v>9472</v>
      </c>
      <c r="I1878">
        <v>0</v>
      </c>
      <c r="J1878" t="s">
        <v>42</v>
      </c>
      <c r="K1878" t="s">
        <v>43</v>
      </c>
      <c r="L1878" t="s">
        <v>44</v>
      </c>
      <c r="M1878" t="s">
        <v>4384</v>
      </c>
      <c r="N1878" t="s">
        <v>4385</v>
      </c>
      <c r="P1878" t="s">
        <v>33</v>
      </c>
      <c r="Q1878" t="s">
        <v>34</v>
      </c>
      <c r="S1878" t="s">
        <v>33</v>
      </c>
      <c r="T1878" t="s">
        <v>34</v>
      </c>
      <c r="V1878" t="s">
        <v>33</v>
      </c>
      <c r="W1878" t="s">
        <v>34</v>
      </c>
      <c r="Y1878" t="s">
        <v>33</v>
      </c>
      <c r="Z1878" t="s">
        <v>34</v>
      </c>
      <c r="AA1878" t="s">
        <v>975</v>
      </c>
      <c r="AB1878" t="s">
        <v>36</v>
      </c>
      <c r="AC1878">
        <v>71188592</v>
      </c>
      <c r="AD1878" t="s">
        <v>46</v>
      </c>
      <c r="AE1878" t="s">
        <v>4385</v>
      </c>
      <c r="AF1878">
        <v>795990586</v>
      </c>
      <c r="AG1878">
        <v>1299151</v>
      </c>
      <c r="AH1878" t="s">
        <v>38</v>
      </c>
      <c r="AI1878" t="s">
        <v>34</v>
      </c>
    </row>
    <row r="1879" spans="1:35" x14ac:dyDescent="0.3">
      <c r="A1879" s="1">
        <v>45310.676192129627</v>
      </c>
      <c r="B1879">
        <v>5</v>
      </c>
      <c r="C1879">
        <v>2</v>
      </c>
      <c r="D1879" t="s">
        <v>26</v>
      </c>
      <c r="E1879" t="s">
        <v>4386</v>
      </c>
      <c r="F1879" t="s">
        <v>4387</v>
      </c>
      <c r="G1879" t="s">
        <v>50</v>
      </c>
      <c r="H1879" t="s">
        <v>1216</v>
      </c>
      <c r="I1879">
        <v>0</v>
      </c>
      <c r="K1879" t="s">
        <v>31</v>
      </c>
      <c r="L1879" t="s">
        <v>32</v>
      </c>
      <c r="M1879" t="s">
        <v>4386</v>
      </c>
      <c r="N1879" t="s">
        <v>4387</v>
      </c>
      <c r="P1879" t="s">
        <v>33</v>
      </c>
      <c r="Q1879" t="s">
        <v>34</v>
      </c>
      <c r="S1879" t="s">
        <v>33</v>
      </c>
      <c r="T1879" t="s">
        <v>34</v>
      </c>
      <c r="V1879" t="s">
        <v>33</v>
      </c>
      <c r="W1879" t="s">
        <v>34</v>
      </c>
      <c r="Y1879" t="s">
        <v>33</v>
      </c>
      <c r="Z1879" t="s">
        <v>34</v>
      </c>
      <c r="AA1879" t="s">
        <v>35</v>
      </c>
      <c r="AB1879" t="s">
        <v>36</v>
      </c>
      <c r="AC1879">
        <v>43341635</v>
      </c>
      <c r="AD1879" t="s">
        <v>37</v>
      </c>
      <c r="AE1879" t="s">
        <v>4387</v>
      </c>
      <c r="AF1879">
        <v>85671469</v>
      </c>
      <c r="AG1879">
        <v>1299152</v>
      </c>
      <c r="AH1879" t="s">
        <v>38</v>
      </c>
      <c r="AI1879" t="s">
        <v>34</v>
      </c>
    </row>
    <row r="1880" spans="1:35" x14ac:dyDescent="0.3">
      <c r="A1880" s="1">
        <v>45310.676192129627</v>
      </c>
      <c r="B1880">
        <v>8</v>
      </c>
      <c r="C1880">
        <v>2</v>
      </c>
      <c r="D1880" t="s">
        <v>26</v>
      </c>
      <c r="E1880" t="s">
        <v>4388</v>
      </c>
      <c r="F1880" t="s">
        <v>4389</v>
      </c>
      <c r="G1880" t="s">
        <v>41</v>
      </c>
      <c r="H1880">
        <f>---0--7385</f>
        <v>7385</v>
      </c>
      <c r="I1880">
        <v>0</v>
      </c>
      <c r="J1880" t="s">
        <v>42</v>
      </c>
      <c r="K1880" t="s">
        <v>43</v>
      </c>
      <c r="L1880" t="s">
        <v>44</v>
      </c>
      <c r="M1880" t="s">
        <v>4388</v>
      </c>
      <c r="N1880" t="s">
        <v>4389</v>
      </c>
      <c r="P1880" t="s">
        <v>33</v>
      </c>
      <c r="Q1880" t="s">
        <v>34</v>
      </c>
      <c r="S1880" t="s">
        <v>33</v>
      </c>
      <c r="T1880" t="s">
        <v>34</v>
      </c>
      <c r="V1880" t="s">
        <v>33</v>
      </c>
      <c r="W1880" t="s">
        <v>34</v>
      </c>
      <c r="Y1880" t="s">
        <v>33</v>
      </c>
      <c r="Z1880" t="s">
        <v>34</v>
      </c>
      <c r="AA1880" t="s">
        <v>703</v>
      </c>
      <c r="AB1880" t="s">
        <v>36</v>
      </c>
      <c r="AC1880">
        <v>71228075</v>
      </c>
      <c r="AD1880" t="s">
        <v>58</v>
      </c>
      <c r="AE1880" t="s">
        <v>4389</v>
      </c>
      <c r="AF1880">
        <v>795990586</v>
      </c>
      <c r="AG1880">
        <v>1299153</v>
      </c>
      <c r="AH1880" t="s">
        <v>817</v>
      </c>
      <c r="AI1880" t="s">
        <v>34</v>
      </c>
    </row>
    <row r="1881" spans="1:35" x14ac:dyDescent="0.3">
      <c r="A1881" s="1">
        <v>45310.678078703706</v>
      </c>
      <c r="B1881">
        <v>7</v>
      </c>
      <c r="C1881">
        <v>2</v>
      </c>
      <c r="D1881" t="s">
        <v>26</v>
      </c>
      <c r="E1881" t="s">
        <v>4390</v>
      </c>
      <c r="F1881" t="s">
        <v>4391</v>
      </c>
      <c r="G1881" t="s">
        <v>41</v>
      </c>
      <c r="H1881">
        <f>---0--1966</f>
        <v>1966</v>
      </c>
      <c r="I1881">
        <v>0</v>
      </c>
      <c r="J1881" t="s">
        <v>42</v>
      </c>
      <c r="K1881" t="s">
        <v>43</v>
      </c>
      <c r="L1881" t="s">
        <v>44</v>
      </c>
      <c r="M1881" t="s">
        <v>4390</v>
      </c>
      <c r="N1881" t="s">
        <v>4391</v>
      </c>
      <c r="P1881" t="s">
        <v>33</v>
      </c>
      <c r="Q1881" t="s">
        <v>34</v>
      </c>
      <c r="S1881" t="s">
        <v>33</v>
      </c>
      <c r="T1881" t="s">
        <v>34</v>
      </c>
      <c r="V1881" t="s">
        <v>33</v>
      </c>
      <c r="W1881" t="s">
        <v>34</v>
      </c>
      <c r="Y1881" t="s">
        <v>33</v>
      </c>
      <c r="Z1881" t="s">
        <v>34</v>
      </c>
      <c r="AA1881" t="s">
        <v>686</v>
      </c>
      <c r="AB1881" t="s">
        <v>36</v>
      </c>
      <c r="AC1881">
        <v>30010646</v>
      </c>
      <c r="AD1881" t="s">
        <v>652</v>
      </c>
      <c r="AE1881" t="s">
        <v>4391</v>
      </c>
      <c r="AF1881">
        <v>76598102</v>
      </c>
      <c r="AG1881">
        <v>1299154</v>
      </c>
      <c r="AH1881" t="s">
        <v>38</v>
      </c>
      <c r="AI1881" t="s">
        <v>34</v>
      </c>
    </row>
    <row r="1882" spans="1:35" x14ac:dyDescent="0.3">
      <c r="A1882" s="1">
        <v>45310.678923611114</v>
      </c>
      <c r="B1882">
        <v>5</v>
      </c>
      <c r="C1882">
        <v>2</v>
      </c>
      <c r="D1882" t="s">
        <v>26</v>
      </c>
      <c r="E1882" t="s">
        <v>4392</v>
      </c>
      <c r="F1882" t="s">
        <v>4393</v>
      </c>
      <c r="G1882" t="s">
        <v>29</v>
      </c>
      <c r="H1882" t="s">
        <v>1161</v>
      </c>
      <c r="I1882">
        <v>0</v>
      </c>
      <c r="K1882" t="s">
        <v>31</v>
      </c>
      <c r="L1882" t="s">
        <v>32</v>
      </c>
      <c r="M1882" t="s">
        <v>4392</v>
      </c>
      <c r="N1882" t="s">
        <v>4393</v>
      </c>
      <c r="P1882" t="s">
        <v>33</v>
      </c>
      <c r="Q1882" t="s">
        <v>34</v>
      </c>
      <c r="S1882" t="s">
        <v>33</v>
      </c>
      <c r="T1882" t="s">
        <v>34</v>
      </c>
      <c r="V1882" t="s">
        <v>33</v>
      </c>
      <c r="W1882" t="s">
        <v>34</v>
      </c>
      <c r="Y1882" t="s">
        <v>33</v>
      </c>
      <c r="Z1882" t="s">
        <v>34</v>
      </c>
      <c r="AA1882" t="s">
        <v>35</v>
      </c>
      <c r="AB1882" t="s">
        <v>36</v>
      </c>
      <c r="AC1882">
        <v>43397897</v>
      </c>
      <c r="AD1882" t="s">
        <v>37</v>
      </c>
      <c r="AE1882" t="s">
        <v>4393</v>
      </c>
      <c r="AF1882">
        <v>85671469</v>
      </c>
      <c r="AG1882">
        <v>1299155</v>
      </c>
      <c r="AH1882" t="s">
        <v>38</v>
      </c>
      <c r="AI1882" t="s">
        <v>34</v>
      </c>
    </row>
    <row r="1883" spans="1:35" x14ac:dyDescent="0.3">
      <c r="A1883" s="1">
        <v>45310.679328703707</v>
      </c>
      <c r="B1883">
        <v>4</v>
      </c>
      <c r="C1883">
        <v>1</v>
      </c>
      <c r="D1883" t="s">
        <v>26</v>
      </c>
      <c r="E1883" t="s">
        <v>4394</v>
      </c>
      <c r="F1883" t="s">
        <v>4395</v>
      </c>
      <c r="G1883" t="s">
        <v>41</v>
      </c>
      <c r="H1883">
        <f>---0--4603</f>
        <v>4603</v>
      </c>
      <c r="I1883">
        <v>0</v>
      </c>
      <c r="J1883" t="s">
        <v>42</v>
      </c>
      <c r="K1883" t="s">
        <v>43</v>
      </c>
      <c r="L1883" t="s">
        <v>44</v>
      </c>
      <c r="M1883" t="s">
        <v>4394</v>
      </c>
      <c r="N1883" t="s">
        <v>4395</v>
      </c>
      <c r="P1883" t="s">
        <v>33</v>
      </c>
      <c r="Q1883" t="s">
        <v>34</v>
      </c>
      <c r="S1883" t="s">
        <v>33</v>
      </c>
      <c r="T1883" t="s">
        <v>34</v>
      </c>
      <c r="V1883" t="s">
        <v>33</v>
      </c>
      <c r="W1883" t="s">
        <v>34</v>
      </c>
      <c r="Y1883" t="s">
        <v>33</v>
      </c>
      <c r="Z1883" t="s">
        <v>34</v>
      </c>
      <c r="AA1883" t="s">
        <v>1233</v>
      </c>
      <c r="AB1883" t="s">
        <v>36</v>
      </c>
      <c r="AC1883">
        <v>18593801</v>
      </c>
      <c r="AD1883" t="s">
        <v>1234</v>
      </c>
      <c r="AE1883" t="s">
        <v>4395</v>
      </c>
      <c r="AF1883">
        <v>978632586</v>
      </c>
      <c r="AG1883">
        <v>1299156</v>
      </c>
      <c r="AH1883" t="s">
        <v>38</v>
      </c>
      <c r="AI1883" t="s">
        <v>34</v>
      </c>
    </row>
    <row r="1884" spans="1:35" x14ac:dyDescent="0.3">
      <c r="A1884" s="1">
        <v>45310.680219907408</v>
      </c>
      <c r="B1884">
        <v>6</v>
      </c>
      <c r="C1884">
        <v>2</v>
      </c>
      <c r="D1884" t="s">
        <v>26</v>
      </c>
      <c r="E1884" t="s">
        <v>4396</v>
      </c>
      <c r="F1884" t="s">
        <v>4397</v>
      </c>
      <c r="G1884" t="s">
        <v>41</v>
      </c>
      <c r="H1884">
        <f>----78--284</f>
        <v>362</v>
      </c>
      <c r="I1884">
        <v>0</v>
      </c>
      <c r="J1884" t="s">
        <v>42</v>
      </c>
      <c r="K1884" t="s">
        <v>43</v>
      </c>
      <c r="L1884" t="s">
        <v>44</v>
      </c>
      <c r="M1884" t="s">
        <v>4396</v>
      </c>
      <c r="N1884" t="s">
        <v>4397</v>
      </c>
      <c r="P1884" t="s">
        <v>33</v>
      </c>
      <c r="Q1884" t="s">
        <v>34</v>
      </c>
      <c r="S1884" t="s">
        <v>33</v>
      </c>
      <c r="T1884" t="s">
        <v>34</v>
      </c>
      <c r="V1884" t="s">
        <v>33</v>
      </c>
      <c r="W1884" t="s">
        <v>34</v>
      </c>
      <c r="Y1884" t="s">
        <v>33</v>
      </c>
      <c r="Z1884" t="s">
        <v>34</v>
      </c>
      <c r="AA1884" t="s">
        <v>4398</v>
      </c>
      <c r="AB1884" t="s">
        <v>36</v>
      </c>
      <c r="AC1884">
        <v>275556</v>
      </c>
      <c r="AD1884" t="s">
        <v>2203</v>
      </c>
      <c r="AE1884" t="s">
        <v>4397</v>
      </c>
      <c r="AF1884">
        <v>870021815</v>
      </c>
      <c r="AG1884">
        <v>1299157</v>
      </c>
      <c r="AH1884" t="s">
        <v>38</v>
      </c>
      <c r="AI1884" t="s">
        <v>34</v>
      </c>
    </row>
    <row r="1885" spans="1:35" x14ac:dyDescent="0.3">
      <c r="A1885" s="1">
        <v>45310.680254629631</v>
      </c>
      <c r="B1885">
        <v>1</v>
      </c>
      <c r="C1885">
        <v>1</v>
      </c>
      <c r="D1885" t="s">
        <v>26</v>
      </c>
      <c r="E1885" t="s">
        <v>4399</v>
      </c>
      <c r="F1885" t="s">
        <v>4400</v>
      </c>
      <c r="G1885" t="s">
        <v>50</v>
      </c>
      <c r="H1885" t="s">
        <v>1225</v>
      </c>
      <c r="I1885">
        <v>0</v>
      </c>
      <c r="K1885" t="s">
        <v>31</v>
      </c>
      <c r="L1885" t="s">
        <v>32</v>
      </c>
      <c r="M1885" t="s">
        <v>4399</v>
      </c>
      <c r="N1885" t="s">
        <v>4400</v>
      </c>
      <c r="P1885" t="s">
        <v>33</v>
      </c>
      <c r="Q1885" t="s">
        <v>34</v>
      </c>
      <c r="S1885" t="s">
        <v>33</v>
      </c>
      <c r="T1885" t="s">
        <v>34</v>
      </c>
      <c r="V1885" t="s">
        <v>33</v>
      </c>
      <c r="W1885" t="s">
        <v>34</v>
      </c>
      <c r="Y1885" t="s">
        <v>33</v>
      </c>
      <c r="Z1885" t="s">
        <v>34</v>
      </c>
      <c r="AA1885" t="s">
        <v>35</v>
      </c>
      <c r="AB1885" t="s">
        <v>36</v>
      </c>
      <c r="AC1885">
        <v>43431007</v>
      </c>
      <c r="AD1885" t="s">
        <v>37</v>
      </c>
      <c r="AE1885" t="s">
        <v>4400</v>
      </c>
      <c r="AF1885">
        <v>85671469</v>
      </c>
      <c r="AG1885">
        <v>1299158</v>
      </c>
      <c r="AH1885" t="s">
        <v>38</v>
      </c>
      <c r="AI1885" t="s">
        <v>34</v>
      </c>
    </row>
    <row r="1886" spans="1:35" x14ac:dyDescent="0.3">
      <c r="A1886" s="1">
        <v>45310.68074074074</v>
      </c>
      <c r="B1886">
        <v>8</v>
      </c>
      <c r="C1886">
        <v>2</v>
      </c>
      <c r="D1886" t="s">
        <v>26</v>
      </c>
      <c r="E1886" t="s">
        <v>4401</v>
      </c>
      <c r="F1886" t="s">
        <v>4402</v>
      </c>
      <c r="G1886" t="s">
        <v>90</v>
      </c>
      <c r="H1886" t="s">
        <v>1185</v>
      </c>
      <c r="I1886">
        <v>0</v>
      </c>
      <c r="K1886" t="s">
        <v>31</v>
      </c>
      <c r="L1886" t="s">
        <v>32</v>
      </c>
      <c r="M1886" t="s">
        <v>4401</v>
      </c>
      <c r="N1886" t="s">
        <v>4402</v>
      </c>
      <c r="P1886" t="s">
        <v>33</v>
      </c>
      <c r="Q1886" t="s">
        <v>34</v>
      </c>
      <c r="S1886" t="s">
        <v>33</v>
      </c>
      <c r="T1886" t="s">
        <v>34</v>
      </c>
      <c r="V1886" t="s">
        <v>33</v>
      </c>
      <c r="W1886" t="s">
        <v>34</v>
      </c>
      <c r="Y1886" t="s">
        <v>33</v>
      </c>
      <c r="Z1886" t="s">
        <v>34</v>
      </c>
      <c r="AA1886" t="s">
        <v>92</v>
      </c>
      <c r="AB1886" t="s">
        <v>36</v>
      </c>
      <c r="AC1886">
        <v>52026001</v>
      </c>
      <c r="AD1886" t="s">
        <v>93</v>
      </c>
      <c r="AE1886" t="s">
        <v>4402</v>
      </c>
      <c r="AF1886">
        <v>9978044714</v>
      </c>
      <c r="AG1886">
        <v>1299159</v>
      </c>
      <c r="AH1886" t="s">
        <v>293</v>
      </c>
      <c r="AI1886" t="s">
        <v>34</v>
      </c>
    </row>
    <row r="1887" spans="1:35" x14ac:dyDescent="0.3">
      <c r="A1887" s="1">
        <v>45310.681712962964</v>
      </c>
      <c r="B1887">
        <v>3</v>
      </c>
      <c r="C1887">
        <v>1</v>
      </c>
      <c r="D1887" t="s">
        <v>1002</v>
      </c>
      <c r="E1887" t="s">
        <v>4403</v>
      </c>
      <c r="F1887" t="s">
        <v>4404</v>
      </c>
      <c r="G1887" t="s">
        <v>1005</v>
      </c>
      <c r="H1887" t="s">
        <v>2285</v>
      </c>
      <c r="I1887">
        <v>0</v>
      </c>
      <c r="J1887" t="s">
        <v>2286</v>
      </c>
      <c r="K1887" t="s">
        <v>31</v>
      </c>
      <c r="L1887" t="s">
        <v>44</v>
      </c>
      <c r="M1887" t="s">
        <v>4403</v>
      </c>
      <c r="N1887" t="s">
        <v>4404</v>
      </c>
      <c r="P1887" t="s">
        <v>33</v>
      </c>
      <c r="Q1887" t="s">
        <v>34</v>
      </c>
      <c r="S1887" t="s">
        <v>33</v>
      </c>
      <c r="T1887" t="s">
        <v>34</v>
      </c>
      <c r="V1887" t="s">
        <v>33</v>
      </c>
      <c r="W1887" t="s">
        <v>34</v>
      </c>
      <c r="Y1887" t="s">
        <v>33</v>
      </c>
      <c r="Z1887" t="s">
        <v>34</v>
      </c>
      <c r="AA1887" t="s">
        <v>4405</v>
      </c>
      <c r="AB1887" t="s">
        <v>36</v>
      </c>
      <c r="AC1887">
        <v>71324849</v>
      </c>
      <c r="AD1887" t="s">
        <v>58</v>
      </c>
      <c r="AE1887" t="s">
        <v>4404</v>
      </c>
      <c r="AF1887">
        <v>795990586</v>
      </c>
      <c r="AG1887">
        <v>1299160</v>
      </c>
      <c r="AH1887" t="s">
        <v>38</v>
      </c>
      <c r="AI1887" t="s">
        <v>34</v>
      </c>
    </row>
    <row r="1888" spans="1:35" x14ac:dyDescent="0.3">
      <c r="A1888" s="1">
        <v>45310.681979166664</v>
      </c>
      <c r="B1888">
        <v>7</v>
      </c>
      <c r="C1888">
        <v>2</v>
      </c>
      <c r="D1888" t="s">
        <v>26</v>
      </c>
      <c r="E1888" t="s">
        <v>3845</v>
      </c>
      <c r="F1888" t="s">
        <v>3846</v>
      </c>
      <c r="G1888" t="s">
        <v>41</v>
      </c>
      <c r="H1888">
        <f>---0--680</f>
        <v>680</v>
      </c>
      <c r="I1888">
        <v>0</v>
      </c>
      <c r="J1888" t="s">
        <v>42</v>
      </c>
      <c r="K1888" t="s">
        <v>43</v>
      </c>
      <c r="L1888" t="s">
        <v>202</v>
      </c>
      <c r="M1888" t="s">
        <v>434</v>
      </c>
      <c r="N1888" t="s">
        <v>435</v>
      </c>
      <c r="O1888" t="s">
        <v>44</v>
      </c>
      <c r="P1888" t="s">
        <v>4406</v>
      </c>
      <c r="Q1888" t="s">
        <v>4407</v>
      </c>
      <c r="S1888" t="s">
        <v>33</v>
      </c>
      <c r="T1888" t="s">
        <v>34</v>
      </c>
      <c r="V1888" t="s">
        <v>33</v>
      </c>
      <c r="W1888" t="s">
        <v>34</v>
      </c>
      <c r="Y1888" t="s">
        <v>33</v>
      </c>
      <c r="Z1888" t="s">
        <v>34</v>
      </c>
      <c r="AA1888" t="s">
        <v>733</v>
      </c>
      <c r="AB1888" t="s">
        <v>36</v>
      </c>
      <c r="AC1888">
        <v>768145</v>
      </c>
      <c r="AD1888" t="s">
        <v>501</v>
      </c>
      <c r="AE1888" t="s">
        <v>4407</v>
      </c>
      <c r="AF1888">
        <v>870021815</v>
      </c>
      <c r="AG1888">
        <v>1299161</v>
      </c>
      <c r="AH1888" t="s">
        <v>38</v>
      </c>
      <c r="AI1888" t="s">
        <v>34</v>
      </c>
    </row>
    <row r="1889" spans="1:35" x14ac:dyDescent="0.3">
      <c r="A1889" s="1">
        <v>45310.682314814818</v>
      </c>
      <c r="B1889">
        <v>8</v>
      </c>
      <c r="C1889">
        <v>2</v>
      </c>
      <c r="D1889" t="s">
        <v>26</v>
      </c>
      <c r="E1889" t="s">
        <v>4408</v>
      </c>
      <c r="F1889" t="s">
        <v>4409</v>
      </c>
      <c r="G1889" t="s">
        <v>131</v>
      </c>
      <c r="H1889" t="s">
        <v>489</v>
      </c>
      <c r="I1889">
        <v>0</v>
      </c>
      <c r="K1889" t="s">
        <v>31</v>
      </c>
      <c r="L1889" t="s">
        <v>32</v>
      </c>
      <c r="M1889" t="s">
        <v>4408</v>
      </c>
      <c r="N1889" t="s">
        <v>4409</v>
      </c>
      <c r="P1889" t="s">
        <v>33</v>
      </c>
      <c r="Q1889" t="s">
        <v>34</v>
      </c>
      <c r="S1889" t="s">
        <v>33</v>
      </c>
      <c r="T1889" t="s">
        <v>34</v>
      </c>
      <c r="V1889" t="s">
        <v>33</v>
      </c>
      <c r="W1889" t="s">
        <v>34</v>
      </c>
      <c r="Y1889" t="s">
        <v>33</v>
      </c>
      <c r="Z1889" t="s">
        <v>34</v>
      </c>
      <c r="AA1889" t="s">
        <v>35</v>
      </c>
      <c r="AB1889" t="s">
        <v>36</v>
      </c>
      <c r="AC1889">
        <v>43461041</v>
      </c>
      <c r="AD1889" t="s">
        <v>37</v>
      </c>
      <c r="AE1889" t="s">
        <v>4409</v>
      </c>
      <c r="AF1889">
        <v>85671469</v>
      </c>
      <c r="AG1889">
        <v>1299162</v>
      </c>
      <c r="AH1889" t="s">
        <v>935</v>
      </c>
      <c r="AI1889" t="s">
        <v>34</v>
      </c>
    </row>
    <row r="1890" spans="1:35" x14ac:dyDescent="0.3">
      <c r="A1890" s="1">
        <v>45310.683900462966</v>
      </c>
      <c r="B1890">
        <v>6</v>
      </c>
      <c r="C1890">
        <v>2</v>
      </c>
      <c r="D1890" t="s">
        <v>26</v>
      </c>
      <c r="E1890" t="s">
        <v>4410</v>
      </c>
      <c r="F1890" t="s">
        <v>4411</v>
      </c>
      <c r="G1890" t="s">
        <v>41</v>
      </c>
      <c r="H1890">
        <f>---0--6493</f>
        <v>6493</v>
      </c>
      <c r="I1890">
        <v>0</v>
      </c>
      <c r="J1890" t="s">
        <v>42</v>
      </c>
      <c r="K1890" t="s">
        <v>43</v>
      </c>
      <c r="L1890" t="s">
        <v>44</v>
      </c>
      <c r="M1890" t="s">
        <v>4410</v>
      </c>
      <c r="N1890" t="s">
        <v>4411</v>
      </c>
      <c r="P1890" t="s">
        <v>33</v>
      </c>
      <c r="Q1890" t="s">
        <v>34</v>
      </c>
      <c r="S1890" t="s">
        <v>33</v>
      </c>
      <c r="T1890" t="s">
        <v>34</v>
      </c>
      <c r="V1890" t="s">
        <v>33</v>
      </c>
      <c r="W1890" t="s">
        <v>34</v>
      </c>
      <c r="Y1890" t="s">
        <v>33</v>
      </c>
      <c r="Z1890" t="s">
        <v>34</v>
      </c>
      <c r="AA1890" t="s">
        <v>881</v>
      </c>
      <c r="AB1890" t="s">
        <v>36</v>
      </c>
      <c r="AC1890">
        <v>37290115</v>
      </c>
      <c r="AD1890" t="s">
        <v>882</v>
      </c>
      <c r="AE1890" t="s">
        <v>4411</v>
      </c>
      <c r="AF1890">
        <v>9978044714</v>
      </c>
      <c r="AG1890">
        <v>1299163</v>
      </c>
      <c r="AH1890" t="s">
        <v>595</v>
      </c>
      <c r="AI1890" t="s">
        <v>34</v>
      </c>
    </row>
    <row r="1891" spans="1:35" x14ac:dyDescent="0.3">
      <c r="A1891" s="1">
        <v>45310.684305555558</v>
      </c>
      <c r="B1891">
        <v>8</v>
      </c>
      <c r="C1891">
        <v>2</v>
      </c>
      <c r="D1891" t="s">
        <v>26</v>
      </c>
      <c r="E1891" t="s">
        <v>4412</v>
      </c>
      <c r="F1891" t="s">
        <v>4413</v>
      </c>
      <c r="G1891" t="s">
        <v>131</v>
      </c>
      <c r="H1891" t="s">
        <v>1260</v>
      </c>
      <c r="I1891">
        <v>0</v>
      </c>
      <c r="K1891" t="s">
        <v>31</v>
      </c>
      <c r="L1891" t="s">
        <v>32</v>
      </c>
      <c r="M1891" t="s">
        <v>4412</v>
      </c>
      <c r="N1891" t="s">
        <v>4413</v>
      </c>
      <c r="P1891" t="s">
        <v>33</v>
      </c>
      <c r="Q1891" t="s">
        <v>34</v>
      </c>
      <c r="S1891" t="s">
        <v>33</v>
      </c>
      <c r="T1891" t="s">
        <v>34</v>
      </c>
      <c r="V1891" t="s">
        <v>33</v>
      </c>
      <c r="W1891" t="s">
        <v>34</v>
      </c>
      <c r="Y1891" t="s">
        <v>33</v>
      </c>
      <c r="Z1891" t="s">
        <v>34</v>
      </c>
      <c r="AA1891" t="s">
        <v>35</v>
      </c>
      <c r="AB1891" t="s">
        <v>36</v>
      </c>
      <c r="AC1891">
        <v>43510255</v>
      </c>
      <c r="AD1891" t="s">
        <v>37</v>
      </c>
      <c r="AE1891" t="s">
        <v>4413</v>
      </c>
      <c r="AF1891">
        <v>85671469</v>
      </c>
      <c r="AG1891">
        <v>1299164</v>
      </c>
      <c r="AH1891" t="s">
        <v>38</v>
      </c>
      <c r="AI1891" t="s">
        <v>34</v>
      </c>
    </row>
    <row r="1892" spans="1:35" x14ac:dyDescent="0.3">
      <c r="A1892" s="1">
        <v>45310.684537037036</v>
      </c>
      <c r="B1892">
        <v>5</v>
      </c>
      <c r="C1892">
        <v>2</v>
      </c>
      <c r="D1892" t="s">
        <v>26</v>
      </c>
      <c r="E1892" t="s">
        <v>4121</v>
      </c>
      <c r="F1892" t="s">
        <v>4122</v>
      </c>
      <c r="G1892" t="s">
        <v>50</v>
      </c>
      <c r="H1892" t="s">
        <v>310</v>
      </c>
      <c r="I1892">
        <v>0</v>
      </c>
      <c r="K1892" t="s">
        <v>31</v>
      </c>
      <c r="L1892" t="s">
        <v>32</v>
      </c>
      <c r="M1892" t="s">
        <v>4121</v>
      </c>
      <c r="N1892" t="s">
        <v>4122</v>
      </c>
      <c r="P1892" t="s">
        <v>33</v>
      </c>
      <c r="Q1892" t="s">
        <v>34</v>
      </c>
      <c r="S1892" t="s">
        <v>33</v>
      </c>
      <c r="T1892" t="s">
        <v>34</v>
      </c>
      <c r="V1892" t="s">
        <v>33</v>
      </c>
      <c r="W1892" t="s">
        <v>34</v>
      </c>
      <c r="Y1892" t="s">
        <v>33</v>
      </c>
      <c r="Z1892" t="s">
        <v>34</v>
      </c>
      <c r="AA1892" t="s">
        <v>35</v>
      </c>
      <c r="AB1892" t="s">
        <v>36</v>
      </c>
      <c r="AC1892">
        <v>43502679</v>
      </c>
      <c r="AD1892" t="s">
        <v>37</v>
      </c>
      <c r="AE1892" t="s">
        <v>4122</v>
      </c>
      <c r="AF1892">
        <v>85671469</v>
      </c>
      <c r="AG1892">
        <v>1299165</v>
      </c>
      <c r="AH1892" t="s">
        <v>38</v>
      </c>
      <c r="AI1892" t="s">
        <v>34</v>
      </c>
    </row>
    <row r="1893" spans="1:35" x14ac:dyDescent="0.3">
      <c r="A1893" s="1">
        <v>45310.684652777774</v>
      </c>
      <c r="B1893">
        <v>1</v>
      </c>
      <c r="C1893">
        <v>1</v>
      </c>
      <c r="D1893" t="s">
        <v>26</v>
      </c>
      <c r="E1893" t="s">
        <v>4414</v>
      </c>
      <c r="F1893" t="s">
        <v>4415</v>
      </c>
      <c r="G1893" t="s">
        <v>41</v>
      </c>
      <c r="H1893">
        <f>---0--8059</f>
        <v>8059</v>
      </c>
      <c r="I1893">
        <v>0</v>
      </c>
      <c r="J1893" t="s">
        <v>42</v>
      </c>
      <c r="K1893" t="s">
        <v>43</v>
      </c>
      <c r="L1893" t="s">
        <v>44</v>
      </c>
      <c r="M1893" t="s">
        <v>4414</v>
      </c>
      <c r="N1893" t="s">
        <v>4415</v>
      </c>
      <c r="P1893" t="s">
        <v>33</v>
      </c>
      <c r="Q1893" t="s">
        <v>34</v>
      </c>
      <c r="S1893" t="s">
        <v>33</v>
      </c>
      <c r="T1893" t="s">
        <v>34</v>
      </c>
      <c r="V1893" t="s">
        <v>33</v>
      </c>
      <c r="W1893" t="s">
        <v>34</v>
      </c>
      <c r="Y1893" t="s">
        <v>33</v>
      </c>
      <c r="Z1893" t="s">
        <v>34</v>
      </c>
      <c r="AA1893" t="s">
        <v>1331</v>
      </c>
      <c r="AB1893" t="s">
        <v>36</v>
      </c>
      <c r="AC1893">
        <v>43513481</v>
      </c>
      <c r="AD1893" t="s">
        <v>138</v>
      </c>
      <c r="AE1893" t="s">
        <v>4415</v>
      </c>
      <c r="AF1893">
        <v>85671469</v>
      </c>
      <c r="AG1893">
        <v>1299166</v>
      </c>
      <c r="AH1893" t="s">
        <v>1606</v>
      </c>
      <c r="AI1893" t="s">
        <v>34</v>
      </c>
    </row>
    <row r="1894" spans="1:35" x14ac:dyDescent="0.3">
      <c r="A1894" s="1">
        <v>45310.68545138889</v>
      </c>
      <c r="B1894">
        <v>2</v>
      </c>
      <c r="C1894">
        <v>1</v>
      </c>
      <c r="D1894" t="s">
        <v>26</v>
      </c>
      <c r="E1894" t="s">
        <v>4416</v>
      </c>
      <c r="F1894" t="s">
        <v>4417</v>
      </c>
      <c r="G1894" t="s">
        <v>41</v>
      </c>
      <c r="H1894">
        <f>---0--4599</f>
        <v>4599</v>
      </c>
      <c r="I1894">
        <v>0</v>
      </c>
      <c r="J1894" t="s">
        <v>42</v>
      </c>
      <c r="K1894" t="s">
        <v>43</v>
      </c>
      <c r="L1894" t="s">
        <v>44</v>
      </c>
      <c r="M1894" t="s">
        <v>4416</v>
      </c>
      <c r="N1894" t="s">
        <v>4417</v>
      </c>
      <c r="P1894" t="s">
        <v>33</v>
      </c>
      <c r="Q1894" t="s">
        <v>34</v>
      </c>
      <c r="S1894" t="s">
        <v>33</v>
      </c>
      <c r="T1894" t="s">
        <v>34</v>
      </c>
      <c r="V1894" t="s">
        <v>33</v>
      </c>
      <c r="W1894" t="s">
        <v>34</v>
      </c>
      <c r="Y1894" t="s">
        <v>33</v>
      </c>
      <c r="Z1894" t="s">
        <v>34</v>
      </c>
      <c r="AA1894" t="s">
        <v>4418</v>
      </c>
      <c r="AB1894" t="s">
        <v>36</v>
      </c>
      <c r="AC1894">
        <v>907239</v>
      </c>
      <c r="AD1894" t="s">
        <v>1150</v>
      </c>
      <c r="AE1894" t="s">
        <v>4417</v>
      </c>
      <c r="AF1894">
        <v>870021815</v>
      </c>
      <c r="AG1894">
        <v>1299167</v>
      </c>
      <c r="AH1894" t="s">
        <v>279</v>
      </c>
      <c r="AI1894" t="s">
        <v>34</v>
      </c>
    </row>
    <row r="1895" spans="1:35" x14ac:dyDescent="0.3">
      <c r="A1895" s="1">
        <v>45310.688935185186</v>
      </c>
      <c r="B1895">
        <v>6</v>
      </c>
      <c r="C1895">
        <v>2</v>
      </c>
      <c r="D1895" t="s">
        <v>26</v>
      </c>
      <c r="E1895" t="s">
        <v>4419</v>
      </c>
      <c r="F1895" t="s">
        <v>4420</v>
      </c>
      <c r="G1895" t="s">
        <v>41</v>
      </c>
      <c r="H1895">
        <v>2</v>
      </c>
      <c r="I1895">
        <v>0</v>
      </c>
      <c r="J1895" t="s">
        <v>1125</v>
      </c>
      <c r="K1895" t="s">
        <v>31</v>
      </c>
      <c r="L1895" t="s">
        <v>44</v>
      </c>
      <c r="M1895" t="s">
        <v>4419</v>
      </c>
      <c r="N1895" t="s">
        <v>4420</v>
      </c>
      <c r="P1895" t="s">
        <v>33</v>
      </c>
      <c r="Q1895" t="s">
        <v>34</v>
      </c>
      <c r="S1895" t="s">
        <v>33</v>
      </c>
      <c r="T1895" t="s">
        <v>34</v>
      </c>
      <c r="V1895" t="s">
        <v>33</v>
      </c>
      <c r="W1895" t="s">
        <v>34</v>
      </c>
      <c r="Y1895" t="s">
        <v>33</v>
      </c>
      <c r="Z1895" t="s">
        <v>34</v>
      </c>
      <c r="AA1895" t="s">
        <v>1126</v>
      </c>
      <c r="AB1895" t="s">
        <v>36</v>
      </c>
      <c r="AC1895">
        <v>71438782</v>
      </c>
      <c r="AD1895" t="s">
        <v>108</v>
      </c>
      <c r="AE1895" t="s">
        <v>4420</v>
      </c>
      <c r="AF1895">
        <v>795990586</v>
      </c>
      <c r="AG1895">
        <v>1299168</v>
      </c>
      <c r="AH1895" t="s">
        <v>4421</v>
      </c>
      <c r="AI1895" t="s">
        <v>34</v>
      </c>
    </row>
    <row r="1896" spans="1:35" x14ac:dyDescent="0.3">
      <c r="A1896" s="1">
        <v>45310.691064814811</v>
      </c>
      <c r="B1896">
        <v>5</v>
      </c>
      <c r="C1896">
        <v>2</v>
      </c>
      <c r="D1896" t="s">
        <v>26</v>
      </c>
      <c r="E1896" t="s">
        <v>4422</v>
      </c>
      <c r="F1896" t="s">
        <v>4423</v>
      </c>
      <c r="G1896" t="s">
        <v>29</v>
      </c>
      <c r="H1896" t="s">
        <v>413</v>
      </c>
      <c r="I1896">
        <v>0</v>
      </c>
      <c r="K1896" t="s">
        <v>31</v>
      </c>
      <c r="L1896" t="s">
        <v>32</v>
      </c>
      <c r="M1896" t="s">
        <v>4422</v>
      </c>
      <c r="N1896" t="s">
        <v>4423</v>
      </c>
      <c r="P1896" t="s">
        <v>33</v>
      </c>
      <c r="Q1896" t="s">
        <v>34</v>
      </c>
      <c r="S1896" t="s">
        <v>33</v>
      </c>
      <c r="T1896" t="s">
        <v>34</v>
      </c>
      <c r="V1896" t="s">
        <v>33</v>
      </c>
      <c r="W1896" t="s">
        <v>34</v>
      </c>
      <c r="Y1896" t="s">
        <v>33</v>
      </c>
      <c r="Z1896" t="s">
        <v>34</v>
      </c>
      <c r="AA1896" t="s">
        <v>35</v>
      </c>
      <c r="AB1896" t="s">
        <v>36</v>
      </c>
      <c r="AC1896">
        <v>43635711</v>
      </c>
      <c r="AD1896" t="s">
        <v>37</v>
      </c>
      <c r="AE1896" t="s">
        <v>4423</v>
      </c>
      <c r="AF1896">
        <v>85671469</v>
      </c>
      <c r="AG1896">
        <v>1299169</v>
      </c>
      <c r="AH1896" t="s">
        <v>150</v>
      </c>
      <c r="AI1896" t="s">
        <v>34</v>
      </c>
    </row>
    <row r="1897" spans="1:35" x14ac:dyDescent="0.3">
      <c r="A1897" s="1">
        <v>45310.692997685182</v>
      </c>
      <c r="B1897">
        <v>8</v>
      </c>
      <c r="C1897">
        <v>2</v>
      </c>
      <c r="D1897" t="s">
        <v>26</v>
      </c>
      <c r="E1897" t="s">
        <v>4424</v>
      </c>
      <c r="F1897" t="s">
        <v>4425</v>
      </c>
      <c r="G1897" t="s">
        <v>50</v>
      </c>
      <c r="H1897" t="s">
        <v>713</v>
      </c>
      <c r="I1897">
        <v>0</v>
      </c>
      <c r="K1897" t="s">
        <v>31</v>
      </c>
      <c r="L1897" t="s">
        <v>32</v>
      </c>
      <c r="M1897" t="s">
        <v>4424</v>
      </c>
      <c r="N1897" t="s">
        <v>4425</v>
      </c>
      <c r="P1897" t="s">
        <v>33</v>
      </c>
      <c r="Q1897" t="s">
        <v>34</v>
      </c>
      <c r="S1897" t="s">
        <v>33</v>
      </c>
      <c r="T1897" t="s">
        <v>34</v>
      </c>
      <c r="V1897" t="s">
        <v>33</v>
      </c>
      <c r="W1897" t="s">
        <v>34</v>
      </c>
      <c r="Y1897" t="s">
        <v>33</v>
      </c>
      <c r="Z1897" t="s">
        <v>34</v>
      </c>
      <c r="AA1897" t="s">
        <v>35</v>
      </c>
      <c r="AB1897" t="s">
        <v>36</v>
      </c>
      <c r="AC1897">
        <v>43674643</v>
      </c>
      <c r="AD1897" t="s">
        <v>37</v>
      </c>
      <c r="AE1897" t="s">
        <v>4425</v>
      </c>
      <c r="AF1897">
        <v>85671469</v>
      </c>
      <c r="AG1897">
        <v>1299170</v>
      </c>
      <c r="AH1897" t="s">
        <v>38</v>
      </c>
      <c r="AI1897" t="s">
        <v>34</v>
      </c>
    </row>
    <row r="1898" spans="1:35" x14ac:dyDescent="0.3">
      <c r="A1898" s="1">
        <v>45310.694548611114</v>
      </c>
      <c r="B1898">
        <v>8</v>
      </c>
      <c r="C1898">
        <v>2</v>
      </c>
      <c r="D1898" t="s">
        <v>26</v>
      </c>
      <c r="E1898" t="s">
        <v>4426</v>
      </c>
      <c r="F1898" t="s">
        <v>4427</v>
      </c>
      <c r="G1898" t="s">
        <v>50</v>
      </c>
      <c r="H1898" t="s">
        <v>598</v>
      </c>
      <c r="I1898">
        <v>0</v>
      </c>
      <c r="K1898" t="s">
        <v>31</v>
      </c>
      <c r="L1898" t="s">
        <v>32</v>
      </c>
      <c r="M1898" t="s">
        <v>4426</v>
      </c>
      <c r="N1898" t="s">
        <v>4427</v>
      </c>
      <c r="P1898" t="s">
        <v>33</v>
      </c>
      <c r="Q1898" t="s">
        <v>34</v>
      </c>
      <c r="S1898" t="s">
        <v>33</v>
      </c>
      <c r="T1898" t="s">
        <v>34</v>
      </c>
      <c r="V1898" t="s">
        <v>33</v>
      </c>
      <c r="W1898" t="s">
        <v>34</v>
      </c>
      <c r="Y1898" t="s">
        <v>33</v>
      </c>
      <c r="Z1898" t="s">
        <v>34</v>
      </c>
      <c r="AA1898" t="s">
        <v>35</v>
      </c>
      <c r="AB1898" t="s">
        <v>36</v>
      </c>
      <c r="AC1898">
        <v>43689998</v>
      </c>
      <c r="AD1898" t="s">
        <v>37</v>
      </c>
      <c r="AE1898" t="s">
        <v>4427</v>
      </c>
      <c r="AF1898">
        <v>85671469</v>
      </c>
      <c r="AG1898">
        <v>1299171</v>
      </c>
      <c r="AH1898" t="s">
        <v>38</v>
      </c>
      <c r="AI1898" t="s">
        <v>34</v>
      </c>
    </row>
    <row r="1899" spans="1:35" x14ac:dyDescent="0.3">
      <c r="A1899" s="1">
        <v>45310.6952662037</v>
      </c>
      <c r="B1899">
        <v>5</v>
      </c>
      <c r="C1899">
        <v>2</v>
      </c>
      <c r="D1899" t="s">
        <v>26</v>
      </c>
      <c r="E1899" t="s">
        <v>4428</v>
      </c>
      <c r="F1899" t="s">
        <v>4429</v>
      </c>
      <c r="G1899" t="s">
        <v>131</v>
      </c>
      <c r="H1899" t="s">
        <v>1281</v>
      </c>
      <c r="I1899">
        <v>0</v>
      </c>
      <c r="K1899" t="s">
        <v>31</v>
      </c>
      <c r="L1899" t="s">
        <v>32</v>
      </c>
      <c r="M1899" t="s">
        <v>4428</v>
      </c>
      <c r="N1899" t="s">
        <v>4429</v>
      </c>
      <c r="P1899" t="s">
        <v>33</v>
      </c>
      <c r="Q1899" t="s">
        <v>34</v>
      </c>
      <c r="S1899" t="s">
        <v>33</v>
      </c>
      <c r="T1899" t="s">
        <v>34</v>
      </c>
      <c r="V1899" t="s">
        <v>33</v>
      </c>
      <c r="W1899" t="s">
        <v>34</v>
      </c>
      <c r="Y1899" t="s">
        <v>33</v>
      </c>
      <c r="Z1899" t="s">
        <v>34</v>
      </c>
      <c r="AA1899" t="s">
        <v>35</v>
      </c>
      <c r="AB1899" t="s">
        <v>36</v>
      </c>
      <c r="AC1899">
        <v>43716737</v>
      </c>
      <c r="AD1899" t="s">
        <v>37</v>
      </c>
      <c r="AE1899" t="s">
        <v>4429</v>
      </c>
      <c r="AF1899">
        <v>85671469</v>
      </c>
      <c r="AG1899">
        <v>1299172</v>
      </c>
      <c r="AH1899" t="s">
        <v>38</v>
      </c>
      <c r="AI1899" t="s">
        <v>34</v>
      </c>
    </row>
    <row r="1900" spans="1:35" x14ac:dyDescent="0.3">
      <c r="A1900" s="1">
        <v>45310.696168981478</v>
      </c>
      <c r="B1900">
        <v>6</v>
      </c>
      <c r="C1900">
        <v>2</v>
      </c>
      <c r="D1900" t="s">
        <v>26</v>
      </c>
      <c r="E1900" t="s">
        <v>4430</v>
      </c>
      <c r="F1900" t="s">
        <v>4431</v>
      </c>
      <c r="G1900" t="s">
        <v>50</v>
      </c>
      <c r="H1900" t="s">
        <v>1228</v>
      </c>
      <c r="I1900">
        <v>0</v>
      </c>
      <c r="K1900" t="s">
        <v>31</v>
      </c>
      <c r="L1900" t="s">
        <v>32</v>
      </c>
      <c r="M1900" t="s">
        <v>4430</v>
      </c>
      <c r="N1900" t="s">
        <v>4431</v>
      </c>
      <c r="P1900" t="s">
        <v>33</v>
      </c>
      <c r="Q1900" t="s">
        <v>34</v>
      </c>
      <c r="S1900" t="s">
        <v>33</v>
      </c>
      <c r="T1900" t="s">
        <v>34</v>
      </c>
      <c r="V1900" t="s">
        <v>33</v>
      </c>
      <c r="W1900" t="s">
        <v>34</v>
      </c>
      <c r="Y1900" t="s">
        <v>33</v>
      </c>
      <c r="Z1900" t="s">
        <v>34</v>
      </c>
      <c r="AA1900" t="s">
        <v>35</v>
      </c>
      <c r="AB1900" t="s">
        <v>36</v>
      </c>
      <c r="AC1900">
        <v>43725945</v>
      </c>
      <c r="AD1900" t="s">
        <v>37</v>
      </c>
      <c r="AE1900" t="s">
        <v>4431</v>
      </c>
      <c r="AF1900">
        <v>85671469</v>
      </c>
      <c r="AG1900">
        <v>1299173</v>
      </c>
      <c r="AH1900" t="s">
        <v>38</v>
      </c>
      <c r="AI1900" t="s">
        <v>34</v>
      </c>
    </row>
    <row r="1901" spans="1:35" x14ac:dyDescent="0.3">
      <c r="A1901" s="1">
        <v>45310.696620370371</v>
      </c>
      <c r="B1901">
        <v>1</v>
      </c>
      <c r="C1901">
        <v>1</v>
      </c>
      <c r="D1901" t="s">
        <v>26</v>
      </c>
      <c r="E1901" t="s">
        <v>4205</v>
      </c>
      <c r="F1901" t="s">
        <v>4206</v>
      </c>
      <c r="G1901" t="s">
        <v>90</v>
      </c>
      <c r="H1901" t="s">
        <v>369</v>
      </c>
      <c r="I1901">
        <v>0</v>
      </c>
      <c r="K1901" t="s">
        <v>31</v>
      </c>
      <c r="L1901" t="s">
        <v>32</v>
      </c>
      <c r="M1901" t="s">
        <v>4205</v>
      </c>
      <c r="N1901" t="s">
        <v>4206</v>
      </c>
      <c r="P1901" t="s">
        <v>33</v>
      </c>
      <c r="Q1901" t="s">
        <v>34</v>
      </c>
      <c r="S1901" t="s">
        <v>33</v>
      </c>
      <c r="T1901" t="s">
        <v>34</v>
      </c>
      <c r="V1901" t="s">
        <v>33</v>
      </c>
      <c r="W1901" t="s">
        <v>34</v>
      </c>
      <c r="Y1901" t="s">
        <v>33</v>
      </c>
      <c r="Z1901" t="s">
        <v>34</v>
      </c>
      <c r="AA1901" t="s">
        <v>92</v>
      </c>
      <c r="AB1901" t="s">
        <v>36</v>
      </c>
      <c r="AC1901">
        <v>21558111</v>
      </c>
      <c r="AD1901" t="s">
        <v>93</v>
      </c>
      <c r="AE1901" t="s">
        <v>4206</v>
      </c>
      <c r="AF1901">
        <v>9978044714</v>
      </c>
      <c r="AG1901">
        <v>1299174</v>
      </c>
      <c r="AH1901" t="s">
        <v>94</v>
      </c>
      <c r="AI1901" t="s">
        <v>34</v>
      </c>
    </row>
    <row r="1902" spans="1:35" x14ac:dyDescent="0.3">
      <c r="A1902" s="1">
        <v>45310.69940972222</v>
      </c>
      <c r="B1902">
        <v>8</v>
      </c>
      <c r="C1902">
        <v>2</v>
      </c>
      <c r="D1902" t="s">
        <v>26</v>
      </c>
      <c r="E1902" t="s">
        <v>668</v>
      </c>
      <c r="F1902" t="s">
        <v>669</v>
      </c>
      <c r="G1902" t="s">
        <v>41</v>
      </c>
      <c r="H1902">
        <f>---0--7090</f>
        <v>7090</v>
      </c>
      <c r="I1902">
        <v>0</v>
      </c>
      <c r="J1902" t="s">
        <v>42</v>
      </c>
      <c r="K1902" t="s">
        <v>43</v>
      </c>
      <c r="L1902" t="s">
        <v>44</v>
      </c>
      <c r="M1902" t="s">
        <v>668</v>
      </c>
      <c r="N1902" t="s">
        <v>669</v>
      </c>
      <c r="P1902" t="s">
        <v>33</v>
      </c>
      <c r="Q1902" t="s">
        <v>34</v>
      </c>
      <c r="S1902" t="s">
        <v>33</v>
      </c>
      <c r="T1902" t="s">
        <v>34</v>
      </c>
      <c r="V1902" t="s">
        <v>33</v>
      </c>
      <c r="W1902" t="s">
        <v>34</v>
      </c>
      <c r="Y1902" t="s">
        <v>33</v>
      </c>
      <c r="Z1902" t="s">
        <v>34</v>
      </c>
      <c r="AA1902" t="s">
        <v>1010</v>
      </c>
      <c r="AB1902" t="s">
        <v>36</v>
      </c>
      <c r="AC1902">
        <v>43796724</v>
      </c>
      <c r="AD1902" t="s">
        <v>138</v>
      </c>
      <c r="AE1902" t="s">
        <v>669</v>
      </c>
      <c r="AF1902">
        <v>85671469</v>
      </c>
      <c r="AG1902">
        <v>1299175</v>
      </c>
      <c r="AH1902" t="s">
        <v>921</v>
      </c>
      <c r="AI1902" t="s">
        <v>34</v>
      </c>
    </row>
    <row r="1903" spans="1:35" x14ac:dyDescent="0.3">
      <c r="A1903" s="1">
        <v>45310.701203703706</v>
      </c>
      <c r="B1903">
        <v>5</v>
      </c>
      <c r="C1903">
        <v>2</v>
      </c>
      <c r="D1903" t="s">
        <v>26</v>
      </c>
      <c r="E1903" t="s">
        <v>4432</v>
      </c>
      <c r="F1903" t="s">
        <v>4433</v>
      </c>
      <c r="G1903" t="s">
        <v>73</v>
      </c>
      <c r="H1903" t="s">
        <v>1304</v>
      </c>
      <c r="I1903">
        <v>0</v>
      </c>
      <c r="J1903" t="s">
        <v>1305</v>
      </c>
      <c r="K1903" t="s">
        <v>31</v>
      </c>
      <c r="L1903" t="s">
        <v>44</v>
      </c>
      <c r="M1903" t="s">
        <v>4432</v>
      </c>
      <c r="N1903" t="s">
        <v>4433</v>
      </c>
      <c r="P1903" t="s">
        <v>33</v>
      </c>
      <c r="Q1903" t="s">
        <v>34</v>
      </c>
      <c r="S1903" t="s">
        <v>33</v>
      </c>
      <c r="T1903" t="s">
        <v>34</v>
      </c>
      <c r="V1903" t="s">
        <v>33</v>
      </c>
      <c r="W1903" t="s">
        <v>34</v>
      </c>
      <c r="Y1903" t="s">
        <v>33</v>
      </c>
      <c r="Z1903" t="s">
        <v>34</v>
      </c>
      <c r="AA1903" t="s">
        <v>76</v>
      </c>
      <c r="AB1903" t="s">
        <v>36</v>
      </c>
      <c r="AC1903">
        <v>205869</v>
      </c>
      <c r="AD1903" t="s">
        <v>77</v>
      </c>
      <c r="AE1903" t="s">
        <v>4433</v>
      </c>
      <c r="AF1903">
        <v>870021815</v>
      </c>
      <c r="AG1903">
        <v>1299176</v>
      </c>
      <c r="AH1903" t="s">
        <v>3756</v>
      </c>
      <c r="AI1903" t="s">
        <v>34</v>
      </c>
    </row>
    <row r="1904" spans="1:35" x14ac:dyDescent="0.3">
      <c r="A1904" s="1">
        <v>45310.701458333337</v>
      </c>
      <c r="B1904">
        <v>6</v>
      </c>
      <c r="C1904">
        <v>2</v>
      </c>
      <c r="D1904" t="s">
        <v>26</v>
      </c>
      <c r="E1904" t="s">
        <v>4434</v>
      </c>
      <c r="F1904" t="s">
        <v>4435</v>
      </c>
      <c r="G1904" t="s">
        <v>41</v>
      </c>
      <c r="H1904">
        <f>---0--6595</f>
        <v>6595</v>
      </c>
      <c r="I1904">
        <v>0</v>
      </c>
      <c r="J1904" t="s">
        <v>42</v>
      </c>
      <c r="K1904" t="s">
        <v>43</v>
      </c>
      <c r="L1904" t="s">
        <v>44</v>
      </c>
      <c r="M1904" t="s">
        <v>4434</v>
      </c>
      <c r="N1904" t="s">
        <v>4435</v>
      </c>
      <c r="P1904" t="s">
        <v>33</v>
      </c>
      <c r="Q1904" t="s">
        <v>34</v>
      </c>
      <c r="S1904" t="s">
        <v>33</v>
      </c>
      <c r="T1904" t="s">
        <v>34</v>
      </c>
      <c r="V1904" t="s">
        <v>33</v>
      </c>
      <c r="W1904" t="s">
        <v>34</v>
      </c>
      <c r="Y1904" t="s">
        <v>33</v>
      </c>
      <c r="Z1904" t="s">
        <v>34</v>
      </c>
      <c r="AA1904" t="s">
        <v>70</v>
      </c>
      <c r="AB1904" t="s">
        <v>36</v>
      </c>
      <c r="AC1904">
        <v>71649302</v>
      </c>
      <c r="AD1904" t="s">
        <v>58</v>
      </c>
      <c r="AE1904" t="s">
        <v>4435</v>
      </c>
      <c r="AF1904">
        <v>795990586</v>
      </c>
      <c r="AG1904">
        <v>1299177</v>
      </c>
      <c r="AH1904" t="s">
        <v>38</v>
      </c>
      <c r="AI1904" t="s">
        <v>34</v>
      </c>
    </row>
    <row r="1905" spans="1:35" x14ac:dyDescent="0.3">
      <c r="A1905" s="1">
        <v>45310.702835648146</v>
      </c>
      <c r="B1905">
        <v>8</v>
      </c>
      <c r="C1905">
        <v>2</v>
      </c>
      <c r="D1905" t="s">
        <v>26</v>
      </c>
      <c r="E1905" t="s">
        <v>4436</v>
      </c>
      <c r="F1905" t="s">
        <v>4437</v>
      </c>
      <c r="G1905" t="s">
        <v>41</v>
      </c>
      <c r="H1905">
        <f>---0--9273</f>
        <v>9273</v>
      </c>
      <c r="I1905">
        <v>0</v>
      </c>
      <c r="J1905" t="s">
        <v>42</v>
      </c>
      <c r="K1905" t="s">
        <v>43</v>
      </c>
      <c r="L1905" t="s">
        <v>44</v>
      </c>
      <c r="M1905" t="s">
        <v>4436</v>
      </c>
      <c r="N1905" t="s">
        <v>4437</v>
      </c>
      <c r="P1905" t="s">
        <v>33</v>
      </c>
      <c r="Q1905" t="s">
        <v>34</v>
      </c>
      <c r="S1905" t="s">
        <v>33</v>
      </c>
      <c r="T1905" t="s">
        <v>34</v>
      </c>
      <c r="V1905" t="s">
        <v>33</v>
      </c>
      <c r="W1905" t="s">
        <v>34</v>
      </c>
      <c r="Y1905" t="s">
        <v>33</v>
      </c>
      <c r="Z1905" t="s">
        <v>34</v>
      </c>
      <c r="AA1905" t="s">
        <v>81</v>
      </c>
      <c r="AB1905" t="s">
        <v>36</v>
      </c>
      <c r="AC1905">
        <v>54461016</v>
      </c>
      <c r="AD1905" t="s">
        <v>82</v>
      </c>
      <c r="AE1905" t="s">
        <v>4437</v>
      </c>
      <c r="AF1905">
        <v>156704864</v>
      </c>
      <c r="AG1905">
        <v>1299178</v>
      </c>
      <c r="AH1905" t="s">
        <v>38</v>
      </c>
      <c r="AI1905" t="s">
        <v>34</v>
      </c>
    </row>
    <row r="1906" spans="1:35" x14ac:dyDescent="0.3">
      <c r="A1906" s="1">
        <v>45310.703483796293</v>
      </c>
      <c r="B1906">
        <v>5</v>
      </c>
      <c r="C1906">
        <v>2</v>
      </c>
      <c r="D1906" t="s">
        <v>26</v>
      </c>
      <c r="E1906" t="s">
        <v>4438</v>
      </c>
      <c r="F1906" t="s">
        <v>4439</v>
      </c>
      <c r="G1906" t="s">
        <v>50</v>
      </c>
      <c r="H1906" t="s">
        <v>1634</v>
      </c>
      <c r="I1906">
        <v>0</v>
      </c>
      <c r="K1906" t="s">
        <v>31</v>
      </c>
      <c r="L1906" t="s">
        <v>32</v>
      </c>
      <c r="M1906" t="s">
        <v>4438</v>
      </c>
      <c r="N1906" t="s">
        <v>4439</v>
      </c>
      <c r="P1906" t="s">
        <v>33</v>
      </c>
      <c r="Q1906" t="s">
        <v>34</v>
      </c>
      <c r="S1906" t="s">
        <v>33</v>
      </c>
      <c r="T1906" t="s">
        <v>34</v>
      </c>
      <c r="V1906" t="s">
        <v>33</v>
      </c>
      <c r="W1906" t="s">
        <v>34</v>
      </c>
      <c r="Y1906" t="s">
        <v>33</v>
      </c>
      <c r="Z1906" t="s">
        <v>34</v>
      </c>
      <c r="AA1906" t="s">
        <v>35</v>
      </c>
      <c r="AB1906" t="s">
        <v>36</v>
      </c>
      <c r="AC1906">
        <v>43867400</v>
      </c>
      <c r="AD1906" t="s">
        <v>37</v>
      </c>
      <c r="AE1906" t="s">
        <v>4439</v>
      </c>
      <c r="AF1906">
        <v>85671469</v>
      </c>
      <c r="AG1906">
        <v>1299179</v>
      </c>
      <c r="AH1906" t="s">
        <v>38</v>
      </c>
      <c r="AI1906" t="s">
        <v>34</v>
      </c>
    </row>
    <row r="1907" spans="1:35" x14ac:dyDescent="0.3">
      <c r="A1907" s="1">
        <v>45310.706712962965</v>
      </c>
      <c r="B1907">
        <v>5</v>
      </c>
      <c r="C1907">
        <v>2</v>
      </c>
      <c r="D1907" t="s">
        <v>26</v>
      </c>
      <c r="E1907" t="s">
        <v>4440</v>
      </c>
      <c r="F1907" t="s">
        <v>4441</v>
      </c>
      <c r="G1907" t="s">
        <v>131</v>
      </c>
      <c r="H1907" t="s">
        <v>517</v>
      </c>
      <c r="I1907">
        <v>0</v>
      </c>
      <c r="K1907" t="s">
        <v>31</v>
      </c>
      <c r="L1907" t="s">
        <v>32</v>
      </c>
      <c r="M1907" t="s">
        <v>4440</v>
      </c>
      <c r="N1907" t="s">
        <v>4441</v>
      </c>
      <c r="P1907" t="s">
        <v>33</v>
      </c>
      <c r="Q1907" t="s">
        <v>34</v>
      </c>
      <c r="S1907" t="s">
        <v>33</v>
      </c>
      <c r="T1907" t="s">
        <v>34</v>
      </c>
      <c r="V1907" t="s">
        <v>33</v>
      </c>
      <c r="W1907" t="s">
        <v>34</v>
      </c>
      <c r="Y1907" t="s">
        <v>33</v>
      </c>
      <c r="Z1907" t="s">
        <v>34</v>
      </c>
      <c r="AA1907" t="s">
        <v>35</v>
      </c>
      <c r="AB1907" t="s">
        <v>36</v>
      </c>
      <c r="AC1907">
        <v>43937475</v>
      </c>
      <c r="AD1907" t="s">
        <v>37</v>
      </c>
      <c r="AE1907" t="s">
        <v>4441</v>
      </c>
      <c r="AF1907">
        <v>85671469</v>
      </c>
      <c r="AG1907">
        <v>1299180</v>
      </c>
      <c r="AH1907" t="s">
        <v>38</v>
      </c>
      <c r="AI1907" t="s">
        <v>34</v>
      </c>
    </row>
    <row r="1908" spans="1:35" x14ac:dyDescent="0.3">
      <c r="A1908" s="1">
        <v>45310.708402777775</v>
      </c>
      <c r="B1908">
        <v>8</v>
      </c>
      <c r="C1908">
        <v>2</v>
      </c>
      <c r="D1908" t="s">
        <v>26</v>
      </c>
      <c r="E1908" t="s">
        <v>4442</v>
      </c>
      <c r="F1908" t="s">
        <v>4443</v>
      </c>
      <c r="G1908" t="s">
        <v>41</v>
      </c>
      <c r="H1908">
        <f>---0--518</f>
        <v>518</v>
      </c>
      <c r="I1908">
        <v>0</v>
      </c>
      <c r="J1908" t="s">
        <v>42</v>
      </c>
      <c r="K1908" t="s">
        <v>43</v>
      </c>
      <c r="L1908" t="s">
        <v>44</v>
      </c>
      <c r="M1908" t="s">
        <v>4442</v>
      </c>
      <c r="N1908" t="s">
        <v>4443</v>
      </c>
      <c r="P1908" t="s">
        <v>33</v>
      </c>
      <c r="Q1908" t="s">
        <v>34</v>
      </c>
      <c r="S1908" t="s">
        <v>33</v>
      </c>
      <c r="T1908" t="s">
        <v>34</v>
      </c>
      <c r="V1908" t="s">
        <v>33</v>
      </c>
      <c r="W1908" t="s">
        <v>34</v>
      </c>
      <c r="Y1908" t="s">
        <v>33</v>
      </c>
      <c r="Z1908" t="s">
        <v>34</v>
      </c>
      <c r="AA1908" t="s">
        <v>2952</v>
      </c>
      <c r="AB1908" t="s">
        <v>36</v>
      </c>
      <c r="AC1908">
        <v>71766360</v>
      </c>
      <c r="AD1908" t="s">
        <v>103</v>
      </c>
      <c r="AE1908" t="s">
        <v>4443</v>
      </c>
      <c r="AF1908">
        <v>795990586</v>
      </c>
      <c r="AG1908">
        <v>1299181</v>
      </c>
      <c r="AH1908" t="s">
        <v>87</v>
      </c>
      <c r="AI1908" t="s">
        <v>34</v>
      </c>
    </row>
    <row r="1909" spans="1:35" x14ac:dyDescent="0.3">
      <c r="A1909" s="1">
        <v>45310.708773148152</v>
      </c>
      <c r="B1909">
        <v>7</v>
      </c>
      <c r="C1909">
        <v>2</v>
      </c>
      <c r="D1909" t="s">
        <v>26</v>
      </c>
      <c r="E1909" t="s">
        <v>4444</v>
      </c>
      <c r="F1909" t="s">
        <v>4445</v>
      </c>
      <c r="G1909" t="s">
        <v>142</v>
      </c>
      <c r="H1909" t="s">
        <v>722</v>
      </c>
      <c r="I1909">
        <v>0</v>
      </c>
      <c r="K1909" t="s">
        <v>31</v>
      </c>
      <c r="L1909" t="s">
        <v>32</v>
      </c>
      <c r="M1909" t="s">
        <v>4444</v>
      </c>
      <c r="N1909" t="s">
        <v>4445</v>
      </c>
      <c r="P1909" t="s">
        <v>33</v>
      </c>
      <c r="Q1909" t="s">
        <v>34</v>
      </c>
      <c r="S1909" t="s">
        <v>33</v>
      </c>
      <c r="T1909" t="s">
        <v>34</v>
      </c>
      <c r="V1909" t="s">
        <v>33</v>
      </c>
      <c r="W1909" t="s">
        <v>34</v>
      </c>
      <c r="Y1909" t="s">
        <v>33</v>
      </c>
      <c r="Z1909" t="s">
        <v>34</v>
      </c>
      <c r="AA1909" t="s">
        <v>35</v>
      </c>
      <c r="AB1909" t="s">
        <v>36</v>
      </c>
      <c r="AC1909">
        <v>43977917</v>
      </c>
      <c r="AD1909" t="s">
        <v>37</v>
      </c>
      <c r="AE1909" t="s">
        <v>4445</v>
      </c>
      <c r="AF1909">
        <v>85671469</v>
      </c>
      <c r="AG1909">
        <v>1299182</v>
      </c>
      <c r="AH1909" t="s">
        <v>1683</v>
      </c>
      <c r="AI1909" t="s">
        <v>34</v>
      </c>
    </row>
    <row r="1910" spans="1:35" x14ac:dyDescent="0.3">
      <c r="A1910" s="1">
        <v>45310.708807870367</v>
      </c>
      <c r="B1910">
        <v>4</v>
      </c>
      <c r="C1910">
        <v>1</v>
      </c>
      <c r="D1910" t="s">
        <v>26</v>
      </c>
      <c r="E1910" t="s">
        <v>4446</v>
      </c>
      <c r="F1910" t="s">
        <v>4447</v>
      </c>
      <c r="G1910" t="s">
        <v>50</v>
      </c>
      <c r="H1910" t="s">
        <v>449</v>
      </c>
      <c r="I1910">
        <v>0</v>
      </c>
      <c r="K1910" t="s">
        <v>31</v>
      </c>
      <c r="L1910" t="s">
        <v>32</v>
      </c>
      <c r="M1910" t="s">
        <v>4446</v>
      </c>
      <c r="N1910" t="s">
        <v>4447</v>
      </c>
      <c r="P1910" t="s">
        <v>33</v>
      </c>
      <c r="Q1910" t="s">
        <v>34</v>
      </c>
      <c r="S1910" t="s">
        <v>33</v>
      </c>
      <c r="T1910" t="s">
        <v>34</v>
      </c>
      <c r="V1910" t="s">
        <v>33</v>
      </c>
      <c r="W1910" t="s">
        <v>34</v>
      </c>
      <c r="Y1910" t="s">
        <v>33</v>
      </c>
      <c r="Z1910" t="s">
        <v>34</v>
      </c>
      <c r="AA1910" t="s">
        <v>35</v>
      </c>
      <c r="AB1910" t="s">
        <v>36</v>
      </c>
      <c r="AC1910">
        <v>43978372</v>
      </c>
      <c r="AD1910" t="s">
        <v>37</v>
      </c>
      <c r="AE1910" t="s">
        <v>4447</v>
      </c>
      <c r="AF1910">
        <v>85671469</v>
      </c>
      <c r="AG1910">
        <v>1299183</v>
      </c>
      <c r="AH1910" t="s">
        <v>38</v>
      </c>
      <c r="AI1910" t="s">
        <v>34</v>
      </c>
    </row>
    <row r="1911" spans="1:35" x14ac:dyDescent="0.3">
      <c r="A1911" s="1">
        <v>45310.710439814815</v>
      </c>
      <c r="B1911">
        <v>3</v>
      </c>
      <c r="C1911">
        <v>1</v>
      </c>
      <c r="D1911" t="s">
        <v>26</v>
      </c>
      <c r="E1911" t="s">
        <v>4448</v>
      </c>
      <c r="F1911" t="s">
        <v>4449</v>
      </c>
      <c r="G1911" t="s">
        <v>41</v>
      </c>
      <c r="H1911">
        <f>---0--6297</f>
        <v>6297</v>
      </c>
      <c r="I1911">
        <v>0</v>
      </c>
      <c r="J1911" t="s">
        <v>42</v>
      </c>
      <c r="K1911" t="s">
        <v>43</v>
      </c>
      <c r="L1911" t="s">
        <v>44</v>
      </c>
      <c r="M1911" t="s">
        <v>4448</v>
      </c>
      <c r="N1911" t="s">
        <v>4449</v>
      </c>
      <c r="P1911" t="s">
        <v>33</v>
      </c>
      <c r="Q1911" t="s">
        <v>34</v>
      </c>
      <c r="S1911" t="s">
        <v>33</v>
      </c>
      <c r="T1911" t="s">
        <v>34</v>
      </c>
      <c r="V1911" t="s">
        <v>33</v>
      </c>
      <c r="W1911" t="s">
        <v>34</v>
      </c>
      <c r="Y1911" t="s">
        <v>33</v>
      </c>
      <c r="Z1911" t="s">
        <v>34</v>
      </c>
      <c r="AA1911" t="s">
        <v>666</v>
      </c>
      <c r="AB1911" t="s">
        <v>36</v>
      </c>
      <c r="AC1911">
        <v>44014735</v>
      </c>
      <c r="AD1911" t="s">
        <v>138</v>
      </c>
      <c r="AE1911" t="s">
        <v>4449</v>
      </c>
      <c r="AF1911">
        <v>85671469</v>
      </c>
      <c r="AG1911">
        <v>1299184</v>
      </c>
      <c r="AH1911" t="s">
        <v>38</v>
      </c>
      <c r="AI1911" t="s">
        <v>34</v>
      </c>
    </row>
    <row r="1912" spans="1:35" x14ac:dyDescent="0.3">
      <c r="A1912" s="1">
        <v>45310.712199074071</v>
      </c>
      <c r="B1912">
        <v>5</v>
      </c>
      <c r="C1912">
        <v>2</v>
      </c>
      <c r="D1912" t="s">
        <v>26</v>
      </c>
      <c r="E1912" t="s">
        <v>4450</v>
      </c>
      <c r="F1912" t="s">
        <v>4451</v>
      </c>
      <c r="G1912" t="s">
        <v>131</v>
      </c>
      <c r="H1912" t="s">
        <v>269</v>
      </c>
      <c r="I1912">
        <v>0</v>
      </c>
      <c r="K1912" t="s">
        <v>31</v>
      </c>
      <c r="L1912" t="s">
        <v>32</v>
      </c>
      <c r="M1912" t="s">
        <v>4450</v>
      </c>
      <c r="N1912" t="s">
        <v>4451</v>
      </c>
      <c r="P1912" t="s">
        <v>33</v>
      </c>
      <c r="Q1912" t="s">
        <v>34</v>
      </c>
      <c r="S1912" t="s">
        <v>33</v>
      </c>
      <c r="T1912" t="s">
        <v>34</v>
      </c>
      <c r="V1912" t="s">
        <v>33</v>
      </c>
      <c r="W1912" t="s">
        <v>34</v>
      </c>
      <c r="Y1912" t="s">
        <v>33</v>
      </c>
      <c r="Z1912" t="s">
        <v>34</v>
      </c>
      <c r="AA1912" t="s">
        <v>35</v>
      </c>
      <c r="AB1912" t="s">
        <v>36</v>
      </c>
      <c r="AC1912">
        <v>44045200</v>
      </c>
      <c r="AD1912" t="s">
        <v>37</v>
      </c>
      <c r="AE1912" t="s">
        <v>4451</v>
      </c>
      <c r="AF1912">
        <v>85671469</v>
      </c>
      <c r="AG1912">
        <v>1299185</v>
      </c>
      <c r="AH1912" t="s">
        <v>38</v>
      </c>
      <c r="AI1912" t="s">
        <v>34</v>
      </c>
    </row>
    <row r="1913" spans="1:35" x14ac:dyDescent="0.3">
      <c r="A1913" s="1">
        <v>45310.712581018517</v>
      </c>
      <c r="B1913">
        <v>8</v>
      </c>
      <c r="C1913">
        <v>2</v>
      </c>
      <c r="D1913" t="s">
        <v>26</v>
      </c>
      <c r="E1913" t="s">
        <v>4452</v>
      </c>
      <c r="F1913" t="s">
        <v>4453</v>
      </c>
      <c r="G1913" t="s">
        <v>131</v>
      </c>
      <c r="H1913" t="s">
        <v>416</v>
      </c>
      <c r="I1913">
        <v>0</v>
      </c>
      <c r="K1913" t="s">
        <v>31</v>
      </c>
      <c r="L1913" t="s">
        <v>32</v>
      </c>
      <c r="M1913" t="s">
        <v>4452</v>
      </c>
      <c r="N1913" t="s">
        <v>4453</v>
      </c>
      <c r="P1913" t="s">
        <v>33</v>
      </c>
      <c r="Q1913" t="s">
        <v>34</v>
      </c>
      <c r="S1913" t="s">
        <v>33</v>
      </c>
      <c r="T1913" t="s">
        <v>34</v>
      </c>
      <c r="V1913" t="s">
        <v>33</v>
      </c>
      <c r="W1913" t="s">
        <v>34</v>
      </c>
      <c r="Y1913" t="s">
        <v>33</v>
      </c>
      <c r="Z1913" t="s">
        <v>34</v>
      </c>
      <c r="AA1913" t="s">
        <v>35</v>
      </c>
      <c r="AB1913" t="s">
        <v>36</v>
      </c>
      <c r="AC1913">
        <v>44056098</v>
      </c>
      <c r="AD1913" t="s">
        <v>37</v>
      </c>
      <c r="AE1913" t="s">
        <v>4453</v>
      </c>
      <c r="AF1913">
        <v>85671469</v>
      </c>
      <c r="AG1913">
        <v>1299186</v>
      </c>
      <c r="AH1913" t="s">
        <v>38</v>
      </c>
      <c r="AI1913" t="s">
        <v>34</v>
      </c>
    </row>
    <row r="1914" spans="1:35" x14ac:dyDescent="0.3">
      <c r="A1914" s="1">
        <v>45310.713819444441</v>
      </c>
      <c r="B1914">
        <v>5</v>
      </c>
      <c r="C1914">
        <v>2</v>
      </c>
      <c r="D1914" t="s">
        <v>26</v>
      </c>
      <c r="E1914" t="s">
        <v>4454</v>
      </c>
      <c r="F1914" t="s">
        <v>4455</v>
      </c>
      <c r="G1914" t="s">
        <v>29</v>
      </c>
      <c r="H1914" t="s">
        <v>1472</v>
      </c>
      <c r="I1914">
        <v>0</v>
      </c>
      <c r="K1914" t="s">
        <v>31</v>
      </c>
      <c r="L1914" t="s">
        <v>32</v>
      </c>
      <c r="M1914" t="s">
        <v>4454</v>
      </c>
      <c r="N1914" t="s">
        <v>4455</v>
      </c>
      <c r="P1914" t="s">
        <v>33</v>
      </c>
      <c r="Q1914" t="s">
        <v>34</v>
      </c>
      <c r="S1914" t="s">
        <v>33</v>
      </c>
      <c r="T1914" t="s">
        <v>34</v>
      </c>
      <c r="V1914" t="s">
        <v>33</v>
      </c>
      <c r="W1914" t="s">
        <v>34</v>
      </c>
      <c r="Y1914" t="s">
        <v>33</v>
      </c>
      <c r="Z1914" t="s">
        <v>34</v>
      </c>
      <c r="AA1914" t="s">
        <v>35</v>
      </c>
      <c r="AB1914" t="s">
        <v>36</v>
      </c>
      <c r="AC1914">
        <v>44078458</v>
      </c>
      <c r="AD1914" t="s">
        <v>37</v>
      </c>
      <c r="AE1914" t="s">
        <v>4455</v>
      </c>
      <c r="AF1914">
        <v>85671469</v>
      </c>
      <c r="AG1914">
        <v>1299187</v>
      </c>
      <c r="AH1914" t="s">
        <v>38</v>
      </c>
      <c r="AI1914" t="s">
        <v>34</v>
      </c>
    </row>
    <row r="1915" spans="1:35" x14ac:dyDescent="0.3">
      <c r="A1915" s="1">
        <v>45310.714317129627</v>
      </c>
      <c r="B1915">
        <v>3</v>
      </c>
      <c r="C1915">
        <v>1</v>
      </c>
      <c r="D1915" t="s">
        <v>26</v>
      </c>
      <c r="E1915" t="s">
        <v>4456</v>
      </c>
      <c r="F1915" t="s">
        <v>4457</v>
      </c>
      <c r="G1915" t="s">
        <v>41</v>
      </c>
      <c r="H1915">
        <f>---0--4306</f>
        <v>4306</v>
      </c>
      <c r="I1915">
        <v>0</v>
      </c>
      <c r="J1915" t="s">
        <v>42</v>
      </c>
      <c r="K1915" t="s">
        <v>43</v>
      </c>
      <c r="L1915" t="s">
        <v>44</v>
      </c>
      <c r="M1915" t="s">
        <v>4456</v>
      </c>
      <c r="N1915" t="s">
        <v>4457</v>
      </c>
      <c r="P1915" t="s">
        <v>33</v>
      </c>
      <c r="Q1915" t="s">
        <v>34</v>
      </c>
      <c r="S1915" t="s">
        <v>33</v>
      </c>
      <c r="T1915" t="s">
        <v>34</v>
      </c>
      <c r="V1915" t="s">
        <v>33</v>
      </c>
      <c r="W1915" t="s">
        <v>34</v>
      </c>
      <c r="Y1915" t="s">
        <v>33</v>
      </c>
      <c r="Z1915" t="s">
        <v>34</v>
      </c>
      <c r="AA1915" t="s">
        <v>1860</v>
      </c>
      <c r="AB1915" t="s">
        <v>36</v>
      </c>
      <c r="AC1915">
        <v>15585705</v>
      </c>
      <c r="AD1915" t="s">
        <v>1234</v>
      </c>
      <c r="AE1915" t="s">
        <v>4457</v>
      </c>
      <c r="AF1915">
        <v>978632586</v>
      </c>
      <c r="AG1915">
        <v>1299188</v>
      </c>
      <c r="AH1915" t="s">
        <v>38</v>
      </c>
      <c r="AI1915" t="s">
        <v>34</v>
      </c>
    </row>
    <row r="1916" spans="1:35" x14ac:dyDescent="0.3">
      <c r="A1916" s="1">
        <v>45310.715717592589</v>
      </c>
      <c r="B1916">
        <v>8</v>
      </c>
      <c r="C1916">
        <v>2</v>
      </c>
      <c r="D1916" t="s">
        <v>26</v>
      </c>
      <c r="E1916" t="s">
        <v>4458</v>
      </c>
      <c r="F1916" t="s">
        <v>4459</v>
      </c>
      <c r="G1916" t="s">
        <v>41</v>
      </c>
      <c r="H1916">
        <f>---0--9616</f>
        <v>9616</v>
      </c>
      <c r="I1916">
        <v>0</v>
      </c>
      <c r="J1916" t="s">
        <v>42</v>
      </c>
      <c r="K1916" t="s">
        <v>43</v>
      </c>
      <c r="L1916" t="s">
        <v>44</v>
      </c>
      <c r="M1916" t="s">
        <v>4458</v>
      </c>
      <c r="N1916" t="s">
        <v>4459</v>
      </c>
      <c r="P1916" t="s">
        <v>33</v>
      </c>
      <c r="Q1916" t="s">
        <v>34</v>
      </c>
      <c r="S1916" t="s">
        <v>33</v>
      </c>
      <c r="T1916" t="s">
        <v>34</v>
      </c>
      <c r="V1916" t="s">
        <v>33</v>
      </c>
      <c r="W1916" t="s">
        <v>34</v>
      </c>
      <c r="Y1916" t="s">
        <v>33</v>
      </c>
      <c r="Z1916" t="s">
        <v>34</v>
      </c>
      <c r="AA1916" t="s">
        <v>651</v>
      </c>
      <c r="AB1916" t="s">
        <v>36</v>
      </c>
      <c r="AC1916">
        <v>30037126</v>
      </c>
      <c r="AD1916" t="s">
        <v>652</v>
      </c>
      <c r="AE1916" t="s">
        <v>4459</v>
      </c>
      <c r="AF1916">
        <v>76598102</v>
      </c>
      <c r="AG1916">
        <v>1299189</v>
      </c>
      <c r="AH1916" t="s">
        <v>3367</v>
      </c>
      <c r="AI1916" t="s">
        <v>34</v>
      </c>
    </row>
    <row r="1917" spans="1:35" x14ac:dyDescent="0.3">
      <c r="A1917" s="1">
        <v>45310.718599537038</v>
      </c>
      <c r="B1917">
        <v>6</v>
      </c>
      <c r="C1917">
        <v>2</v>
      </c>
      <c r="D1917" t="s">
        <v>26</v>
      </c>
      <c r="E1917" t="s">
        <v>4460</v>
      </c>
      <c r="F1917" t="s">
        <v>4461</v>
      </c>
      <c r="G1917" t="s">
        <v>41</v>
      </c>
      <c r="H1917">
        <f>---0--189</f>
        <v>189</v>
      </c>
      <c r="I1917">
        <v>0</v>
      </c>
      <c r="J1917" t="s">
        <v>42</v>
      </c>
      <c r="K1917" t="s">
        <v>43</v>
      </c>
      <c r="L1917" t="s">
        <v>44</v>
      </c>
      <c r="M1917" t="s">
        <v>4460</v>
      </c>
      <c r="N1917" t="s">
        <v>4461</v>
      </c>
      <c r="P1917" t="s">
        <v>33</v>
      </c>
      <c r="Q1917" t="s">
        <v>34</v>
      </c>
      <c r="S1917" t="s">
        <v>33</v>
      </c>
      <c r="T1917" t="s">
        <v>34</v>
      </c>
      <c r="V1917" t="s">
        <v>33</v>
      </c>
      <c r="W1917" t="s">
        <v>34</v>
      </c>
      <c r="Y1917" t="s">
        <v>33</v>
      </c>
      <c r="Z1917" t="s">
        <v>34</v>
      </c>
      <c r="AA1917" t="s">
        <v>666</v>
      </c>
      <c r="AB1917" t="s">
        <v>36</v>
      </c>
      <c r="AC1917">
        <v>44176927</v>
      </c>
      <c r="AD1917" t="s">
        <v>138</v>
      </c>
      <c r="AE1917" t="s">
        <v>4461</v>
      </c>
      <c r="AF1917">
        <v>85671469</v>
      </c>
      <c r="AG1917">
        <v>1299190</v>
      </c>
      <c r="AH1917" t="s">
        <v>4257</v>
      </c>
      <c r="AI1917" t="s">
        <v>34</v>
      </c>
    </row>
    <row r="1918" spans="1:35" x14ac:dyDescent="0.3">
      <c r="A1918" s="1">
        <v>45310.718726851854</v>
      </c>
      <c r="B1918">
        <v>5</v>
      </c>
      <c r="C1918">
        <v>2</v>
      </c>
      <c r="D1918" t="s">
        <v>26</v>
      </c>
      <c r="E1918" t="s">
        <v>4462</v>
      </c>
      <c r="F1918" t="s">
        <v>4463</v>
      </c>
      <c r="G1918" t="s">
        <v>50</v>
      </c>
      <c r="H1918" t="s">
        <v>556</v>
      </c>
      <c r="I1918">
        <v>0</v>
      </c>
      <c r="K1918" t="s">
        <v>31</v>
      </c>
      <c r="L1918" t="s">
        <v>32</v>
      </c>
      <c r="M1918" t="s">
        <v>4462</v>
      </c>
      <c r="N1918" t="s">
        <v>4463</v>
      </c>
      <c r="P1918" t="s">
        <v>33</v>
      </c>
      <c r="Q1918" t="s">
        <v>34</v>
      </c>
      <c r="S1918" t="s">
        <v>33</v>
      </c>
      <c r="T1918" t="s">
        <v>34</v>
      </c>
      <c r="V1918" t="s">
        <v>33</v>
      </c>
      <c r="W1918" t="s">
        <v>34</v>
      </c>
      <c r="Y1918" t="s">
        <v>33</v>
      </c>
      <c r="Z1918" t="s">
        <v>34</v>
      </c>
      <c r="AA1918" t="s">
        <v>35</v>
      </c>
      <c r="AB1918" t="s">
        <v>36</v>
      </c>
      <c r="AC1918">
        <v>44178297</v>
      </c>
      <c r="AD1918" t="s">
        <v>37</v>
      </c>
      <c r="AE1918" t="s">
        <v>4463</v>
      </c>
      <c r="AF1918">
        <v>85671469</v>
      </c>
      <c r="AG1918">
        <v>1299191</v>
      </c>
      <c r="AH1918" t="s">
        <v>38</v>
      </c>
      <c r="AI1918" t="s">
        <v>34</v>
      </c>
    </row>
    <row r="1919" spans="1:35" x14ac:dyDescent="0.3">
      <c r="A1919" s="1">
        <v>45310.72320601852</v>
      </c>
      <c r="B1919">
        <v>5</v>
      </c>
      <c r="C1919">
        <v>2</v>
      </c>
      <c r="D1919" t="s">
        <v>26</v>
      </c>
      <c r="E1919" t="s">
        <v>4464</v>
      </c>
      <c r="F1919" t="s">
        <v>4465</v>
      </c>
      <c r="G1919" t="s">
        <v>41</v>
      </c>
      <c r="H1919">
        <f>---0--7937</f>
        <v>7937</v>
      </c>
      <c r="I1919">
        <v>0</v>
      </c>
      <c r="J1919" t="s">
        <v>42</v>
      </c>
      <c r="K1919" t="s">
        <v>43</v>
      </c>
      <c r="L1919" t="s">
        <v>44</v>
      </c>
      <c r="M1919" t="s">
        <v>4464</v>
      </c>
      <c r="N1919" t="s">
        <v>4465</v>
      </c>
      <c r="P1919" t="s">
        <v>33</v>
      </c>
      <c r="Q1919" t="s">
        <v>34</v>
      </c>
      <c r="S1919" t="s">
        <v>33</v>
      </c>
      <c r="T1919" t="s">
        <v>34</v>
      </c>
      <c r="V1919" t="s">
        <v>33</v>
      </c>
      <c r="W1919" t="s">
        <v>34</v>
      </c>
      <c r="Y1919" t="s">
        <v>33</v>
      </c>
      <c r="Z1919" t="s">
        <v>34</v>
      </c>
      <c r="AA1919" t="s">
        <v>4466</v>
      </c>
      <c r="AB1919" t="s">
        <v>36</v>
      </c>
      <c r="AC1919">
        <v>61741829</v>
      </c>
      <c r="AD1919" t="s">
        <v>628</v>
      </c>
      <c r="AE1919" t="s">
        <v>4465</v>
      </c>
      <c r="AF1919">
        <v>795990586</v>
      </c>
      <c r="AG1919">
        <v>1299192</v>
      </c>
      <c r="AH1919" t="s">
        <v>38</v>
      </c>
      <c r="AI1919" t="s">
        <v>34</v>
      </c>
    </row>
    <row r="1920" spans="1:35" x14ac:dyDescent="0.3">
      <c r="A1920" s="1">
        <v>45310.724502314813</v>
      </c>
      <c r="B1920">
        <v>5</v>
      </c>
      <c r="C1920">
        <v>2</v>
      </c>
      <c r="D1920" t="s">
        <v>26</v>
      </c>
      <c r="E1920" t="s">
        <v>4467</v>
      </c>
      <c r="F1920" t="s">
        <v>4468</v>
      </c>
      <c r="G1920" t="s">
        <v>29</v>
      </c>
      <c r="H1920" t="s">
        <v>1095</v>
      </c>
      <c r="I1920">
        <v>0</v>
      </c>
      <c r="K1920" t="s">
        <v>31</v>
      </c>
      <c r="L1920" t="s">
        <v>32</v>
      </c>
      <c r="M1920" t="s">
        <v>4467</v>
      </c>
      <c r="N1920" t="s">
        <v>4468</v>
      </c>
      <c r="P1920" t="s">
        <v>33</v>
      </c>
      <c r="Q1920" t="s">
        <v>34</v>
      </c>
      <c r="S1920" t="s">
        <v>33</v>
      </c>
      <c r="T1920" t="s">
        <v>34</v>
      </c>
      <c r="V1920" t="s">
        <v>33</v>
      </c>
      <c r="W1920" t="s">
        <v>34</v>
      </c>
      <c r="Y1920" t="s">
        <v>33</v>
      </c>
      <c r="Z1920" t="s">
        <v>34</v>
      </c>
      <c r="AA1920" t="s">
        <v>35</v>
      </c>
      <c r="AB1920" t="s">
        <v>36</v>
      </c>
      <c r="AC1920">
        <v>44296751</v>
      </c>
      <c r="AD1920" t="s">
        <v>37</v>
      </c>
      <c r="AE1920" t="s">
        <v>4468</v>
      </c>
      <c r="AF1920">
        <v>85671469</v>
      </c>
      <c r="AG1920">
        <v>1299193</v>
      </c>
      <c r="AH1920" t="s">
        <v>38</v>
      </c>
      <c r="AI1920" t="s">
        <v>34</v>
      </c>
    </row>
    <row r="1921" spans="1:35" x14ac:dyDescent="0.3">
      <c r="A1921" s="1">
        <v>45310.725011574075</v>
      </c>
      <c r="B1921">
        <v>8</v>
      </c>
      <c r="C1921">
        <v>2</v>
      </c>
      <c r="D1921" t="s">
        <v>26</v>
      </c>
      <c r="E1921" t="s">
        <v>4469</v>
      </c>
      <c r="F1921" t="s">
        <v>4470</v>
      </c>
      <c r="G1921" t="s">
        <v>90</v>
      </c>
      <c r="H1921" t="s">
        <v>578</v>
      </c>
      <c r="I1921">
        <v>0</v>
      </c>
      <c r="K1921" t="s">
        <v>31</v>
      </c>
      <c r="L1921" t="s">
        <v>32</v>
      </c>
      <c r="M1921" t="s">
        <v>4469</v>
      </c>
      <c r="N1921" t="s">
        <v>4470</v>
      </c>
      <c r="P1921" t="s">
        <v>33</v>
      </c>
      <c r="Q1921" t="s">
        <v>34</v>
      </c>
      <c r="S1921" t="s">
        <v>33</v>
      </c>
      <c r="T1921" t="s">
        <v>34</v>
      </c>
      <c r="V1921" t="s">
        <v>33</v>
      </c>
      <c r="W1921" t="s">
        <v>34</v>
      </c>
      <c r="Y1921" t="s">
        <v>33</v>
      </c>
      <c r="Z1921" t="s">
        <v>34</v>
      </c>
      <c r="AA1921" t="s">
        <v>92</v>
      </c>
      <c r="AB1921" t="s">
        <v>36</v>
      </c>
      <c r="AC1921">
        <v>41636336</v>
      </c>
      <c r="AD1921" t="s">
        <v>93</v>
      </c>
      <c r="AE1921" t="s">
        <v>4470</v>
      </c>
      <c r="AF1921">
        <v>9978044714</v>
      </c>
      <c r="AG1921">
        <v>1299194</v>
      </c>
      <c r="AH1921" t="s">
        <v>566</v>
      </c>
      <c r="AI1921" t="s">
        <v>34</v>
      </c>
    </row>
    <row r="1922" spans="1:35" x14ac:dyDescent="0.3">
      <c r="A1922" s="1">
        <v>45310.725347222222</v>
      </c>
      <c r="B1922">
        <v>6</v>
      </c>
      <c r="C1922">
        <v>2</v>
      </c>
      <c r="D1922" t="s">
        <v>26</v>
      </c>
      <c r="E1922" t="s">
        <v>4471</v>
      </c>
      <c r="F1922" t="s">
        <v>4472</v>
      </c>
      <c r="G1922" t="s">
        <v>41</v>
      </c>
      <c r="H1922">
        <f>---0--3154</f>
        <v>3154</v>
      </c>
      <c r="I1922">
        <v>0</v>
      </c>
      <c r="J1922" t="s">
        <v>42</v>
      </c>
      <c r="K1922" t="s">
        <v>43</v>
      </c>
      <c r="L1922" t="s">
        <v>44</v>
      </c>
      <c r="M1922" t="s">
        <v>4471</v>
      </c>
      <c r="N1922" t="s">
        <v>4472</v>
      </c>
      <c r="P1922" t="s">
        <v>33</v>
      </c>
      <c r="Q1922" t="s">
        <v>34</v>
      </c>
      <c r="S1922" t="s">
        <v>33</v>
      </c>
      <c r="T1922" t="s">
        <v>34</v>
      </c>
      <c r="V1922" t="s">
        <v>33</v>
      </c>
      <c r="W1922" t="s">
        <v>34</v>
      </c>
      <c r="Y1922" t="s">
        <v>33</v>
      </c>
      <c r="Z1922" t="s">
        <v>34</v>
      </c>
      <c r="AA1922" t="s">
        <v>1046</v>
      </c>
      <c r="AB1922" t="s">
        <v>36</v>
      </c>
      <c r="AC1922">
        <v>44320590</v>
      </c>
      <c r="AD1922" t="s">
        <v>138</v>
      </c>
      <c r="AE1922" t="s">
        <v>4472</v>
      </c>
      <c r="AF1922">
        <v>85671469</v>
      </c>
      <c r="AG1922">
        <v>1299195</v>
      </c>
      <c r="AH1922" t="s">
        <v>38</v>
      </c>
      <c r="AI1922" t="s">
        <v>34</v>
      </c>
    </row>
    <row r="1923" spans="1:35" x14ac:dyDescent="0.3">
      <c r="A1923" s="1">
        <v>45310.726273148146</v>
      </c>
      <c r="B1923">
        <v>8</v>
      </c>
      <c r="C1923">
        <v>2</v>
      </c>
      <c r="D1923" t="s">
        <v>26</v>
      </c>
      <c r="E1923" t="s">
        <v>4473</v>
      </c>
      <c r="F1923" t="s">
        <v>4474</v>
      </c>
      <c r="G1923" t="s">
        <v>50</v>
      </c>
      <c r="H1923" t="s">
        <v>585</v>
      </c>
      <c r="I1923">
        <v>0</v>
      </c>
      <c r="K1923" t="s">
        <v>31</v>
      </c>
      <c r="L1923" t="s">
        <v>32</v>
      </c>
      <c r="M1923" t="s">
        <v>4473</v>
      </c>
      <c r="N1923" t="s">
        <v>4474</v>
      </c>
      <c r="P1923" t="s">
        <v>33</v>
      </c>
      <c r="Q1923" t="s">
        <v>34</v>
      </c>
      <c r="S1923" t="s">
        <v>33</v>
      </c>
      <c r="T1923" t="s">
        <v>34</v>
      </c>
      <c r="V1923" t="s">
        <v>33</v>
      </c>
      <c r="W1923" t="s">
        <v>34</v>
      </c>
      <c r="Y1923" t="s">
        <v>33</v>
      </c>
      <c r="Z1923" t="s">
        <v>34</v>
      </c>
      <c r="AA1923" t="s">
        <v>35</v>
      </c>
      <c r="AB1923" t="s">
        <v>36</v>
      </c>
      <c r="AC1923">
        <v>44334490</v>
      </c>
      <c r="AD1923" t="s">
        <v>37</v>
      </c>
      <c r="AE1923" t="s">
        <v>4474</v>
      </c>
      <c r="AF1923">
        <v>85671469</v>
      </c>
      <c r="AG1923">
        <v>1299196</v>
      </c>
      <c r="AH1923" t="s">
        <v>38</v>
      </c>
      <c r="AI1923" t="s">
        <v>34</v>
      </c>
    </row>
    <row r="1924" spans="1:35" x14ac:dyDescent="0.3">
      <c r="A1924" s="1">
        <v>45310.730868055558</v>
      </c>
      <c r="B1924">
        <v>6</v>
      </c>
      <c r="C1924">
        <v>2</v>
      </c>
      <c r="D1924" t="s">
        <v>26</v>
      </c>
      <c r="E1924" t="s">
        <v>4475</v>
      </c>
      <c r="F1924" t="s">
        <v>4476</v>
      </c>
      <c r="G1924" t="s">
        <v>41</v>
      </c>
      <c r="H1924">
        <f>---0--2857</f>
        <v>2857</v>
      </c>
      <c r="I1924">
        <v>0</v>
      </c>
      <c r="J1924" t="s">
        <v>42</v>
      </c>
      <c r="K1924" t="s">
        <v>43</v>
      </c>
      <c r="L1924" t="s">
        <v>44</v>
      </c>
      <c r="M1924" t="s">
        <v>4475</v>
      </c>
      <c r="N1924" t="s">
        <v>4476</v>
      </c>
      <c r="P1924" t="s">
        <v>33</v>
      </c>
      <c r="Q1924" t="s">
        <v>34</v>
      </c>
      <c r="S1924" t="s">
        <v>33</v>
      </c>
      <c r="T1924" t="s">
        <v>34</v>
      </c>
      <c r="V1924" t="s">
        <v>33</v>
      </c>
      <c r="W1924" t="s">
        <v>34</v>
      </c>
      <c r="Y1924" t="s">
        <v>33</v>
      </c>
      <c r="Z1924" t="s">
        <v>34</v>
      </c>
      <c r="AA1924" t="s">
        <v>793</v>
      </c>
      <c r="AB1924" t="s">
        <v>36</v>
      </c>
      <c r="AC1924">
        <v>54760113</v>
      </c>
      <c r="AD1924" t="s">
        <v>602</v>
      </c>
      <c r="AE1924" t="s">
        <v>4476</v>
      </c>
      <c r="AF1924">
        <v>9978044714</v>
      </c>
      <c r="AG1924">
        <v>1299197</v>
      </c>
      <c r="AH1924" t="s">
        <v>38</v>
      </c>
      <c r="AI1924" t="s">
        <v>34</v>
      </c>
    </row>
    <row r="1925" spans="1:35" x14ac:dyDescent="0.3">
      <c r="A1925" s="1">
        <v>45310.732685185183</v>
      </c>
      <c r="B1925">
        <v>8</v>
      </c>
      <c r="C1925">
        <v>2</v>
      </c>
      <c r="D1925" t="s">
        <v>26</v>
      </c>
      <c r="E1925" t="s">
        <v>2219</v>
      </c>
      <c r="F1925" t="s">
        <v>2220</v>
      </c>
      <c r="G1925" t="s">
        <v>73</v>
      </c>
      <c r="H1925" t="s">
        <v>1508</v>
      </c>
      <c r="I1925">
        <v>0</v>
      </c>
      <c r="J1925" t="s">
        <v>1509</v>
      </c>
      <c r="K1925" t="s">
        <v>31</v>
      </c>
      <c r="L1925" t="s">
        <v>44</v>
      </c>
      <c r="M1925" t="s">
        <v>2219</v>
      </c>
      <c r="N1925" t="s">
        <v>2220</v>
      </c>
      <c r="P1925" t="s">
        <v>33</v>
      </c>
      <c r="Q1925" t="s">
        <v>34</v>
      </c>
      <c r="S1925" t="s">
        <v>33</v>
      </c>
      <c r="T1925" t="s">
        <v>34</v>
      </c>
      <c r="V1925" t="s">
        <v>33</v>
      </c>
      <c r="W1925" t="s">
        <v>34</v>
      </c>
      <c r="Y1925" t="s">
        <v>33</v>
      </c>
      <c r="Z1925" t="s">
        <v>34</v>
      </c>
      <c r="AA1925" t="s">
        <v>862</v>
      </c>
      <c r="AB1925" t="s">
        <v>36</v>
      </c>
      <c r="AC1925">
        <v>44459519</v>
      </c>
      <c r="AD1925" t="s">
        <v>138</v>
      </c>
      <c r="AE1925" t="s">
        <v>2220</v>
      </c>
      <c r="AF1925">
        <v>85671469</v>
      </c>
      <c r="AG1925">
        <v>1299198</v>
      </c>
      <c r="AH1925" t="s">
        <v>2142</v>
      </c>
      <c r="AI1925" t="s">
        <v>34</v>
      </c>
    </row>
    <row r="1926" spans="1:35" x14ac:dyDescent="0.3">
      <c r="A1926" s="1">
        <v>45310.732777777775</v>
      </c>
      <c r="B1926">
        <v>6</v>
      </c>
      <c r="C1926">
        <v>2</v>
      </c>
      <c r="D1926" t="s">
        <v>26</v>
      </c>
      <c r="E1926" t="s">
        <v>4477</v>
      </c>
      <c r="F1926" t="s">
        <v>4478</v>
      </c>
      <c r="G1926" t="s">
        <v>41</v>
      </c>
      <c r="H1926">
        <f>---0--3066</f>
        <v>3066</v>
      </c>
      <c r="I1926">
        <v>0</v>
      </c>
      <c r="J1926" t="s">
        <v>42</v>
      </c>
      <c r="K1926" t="s">
        <v>43</v>
      </c>
      <c r="L1926" t="s">
        <v>44</v>
      </c>
      <c r="M1926" t="s">
        <v>4477</v>
      </c>
      <c r="N1926" t="s">
        <v>4478</v>
      </c>
      <c r="P1926" t="s">
        <v>33</v>
      </c>
      <c r="Q1926" t="s">
        <v>34</v>
      </c>
      <c r="S1926" t="s">
        <v>33</v>
      </c>
      <c r="T1926" t="s">
        <v>34</v>
      </c>
      <c r="V1926" t="s">
        <v>33</v>
      </c>
      <c r="W1926" t="s">
        <v>34</v>
      </c>
      <c r="Y1926" t="s">
        <v>33</v>
      </c>
      <c r="Z1926" t="s">
        <v>34</v>
      </c>
      <c r="AA1926" t="s">
        <v>1140</v>
      </c>
      <c r="AB1926" t="s">
        <v>36</v>
      </c>
      <c r="AC1926">
        <v>30163041</v>
      </c>
      <c r="AD1926" t="s">
        <v>663</v>
      </c>
      <c r="AE1926" t="s">
        <v>4478</v>
      </c>
      <c r="AF1926">
        <v>76598102</v>
      </c>
      <c r="AG1926">
        <v>1299199</v>
      </c>
      <c r="AH1926" t="s">
        <v>38</v>
      </c>
      <c r="AI1926" t="s">
        <v>34</v>
      </c>
    </row>
    <row r="1927" spans="1:35" x14ac:dyDescent="0.3">
      <c r="A1927" s="1">
        <v>45310.736192129632</v>
      </c>
      <c r="B1927">
        <v>6</v>
      </c>
      <c r="C1927">
        <v>2</v>
      </c>
      <c r="D1927" t="s">
        <v>26</v>
      </c>
      <c r="E1927" t="s">
        <v>668</v>
      </c>
      <c r="F1927" t="s">
        <v>669</v>
      </c>
      <c r="G1927" t="s">
        <v>41</v>
      </c>
      <c r="H1927">
        <f>---0--1212</f>
        <v>1212</v>
      </c>
      <c r="I1927">
        <v>0</v>
      </c>
      <c r="J1927" t="s">
        <v>42</v>
      </c>
      <c r="K1927" t="s">
        <v>43</v>
      </c>
      <c r="L1927" t="s">
        <v>44</v>
      </c>
      <c r="M1927" t="s">
        <v>668</v>
      </c>
      <c r="N1927" t="s">
        <v>669</v>
      </c>
      <c r="P1927" t="s">
        <v>33</v>
      </c>
      <c r="Q1927" t="s">
        <v>34</v>
      </c>
      <c r="S1927" t="s">
        <v>33</v>
      </c>
      <c r="T1927" t="s">
        <v>34</v>
      </c>
      <c r="V1927" t="s">
        <v>33</v>
      </c>
      <c r="W1927" t="s">
        <v>34</v>
      </c>
      <c r="Y1927" t="s">
        <v>33</v>
      </c>
      <c r="Z1927" t="s">
        <v>34</v>
      </c>
      <c r="AA1927" t="s">
        <v>500</v>
      </c>
      <c r="AB1927" t="s">
        <v>36</v>
      </c>
      <c r="AC1927">
        <v>150100</v>
      </c>
      <c r="AD1927" t="s">
        <v>501</v>
      </c>
      <c r="AE1927" t="s">
        <v>669</v>
      </c>
      <c r="AF1927">
        <v>870021815</v>
      </c>
      <c r="AG1927">
        <v>1299200</v>
      </c>
      <c r="AH1927" t="s">
        <v>38</v>
      </c>
      <c r="AI1927" t="s">
        <v>34</v>
      </c>
    </row>
    <row r="1928" spans="1:35" x14ac:dyDescent="0.3">
      <c r="A1928" s="1">
        <v>45310.736388888887</v>
      </c>
      <c r="B1928">
        <v>5</v>
      </c>
      <c r="C1928">
        <v>2</v>
      </c>
      <c r="D1928" t="s">
        <v>26</v>
      </c>
      <c r="E1928" t="s">
        <v>4479</v>
      </c>
      <c r="F1928" t="s">
        <v>4480</v>
      </c>
      <c r="G1928" t="s">
        <v>142</v>
      </c>
      <c r="H1928" t="s">
        <v>2471</v>
      </c>
      <c r="I1928">
        <v>0</v>
      </c>
      <c r="K1928" t="s">
        <v>31</v>
      </c>
      <c r="L1928" t="s">
        <v>32</v>
      </c>
      <c r="M1928" t="s">
        <v>4479</v>
      </c>
      <c r="N1928" t="s">
        <v>4480</v>
      </c>
      <c r="P1928" t="s">
        <v>33</v>
      </c>
      <c r="Q1928" t="s">
        <v>34</v>
      </c>
      <c r="S1928" t="s">
        <v>33</v>
      </c>
      <c r="T1928" t="s">
        <v>34</v>
      </c>
      <c r="V1928" t="s">
        <v>33</v>
      </c>
      <c r="W1928" t="s">
        <v>34</v>
      </c>
      <c r="Y1928" t="s">
        <v>33</v>
      </c>
      <c r="Z1928" t="s">
        <v>34</v>
      </c>
      <c r="AA1928" t="s">
        <v>35</v>
      </c>
      <c r="AB1928" t="s">
        <v>36</v>
      </c>
      <c r="AC1928">
        <v>44545533</v>
      </c>
      <c r="AD1928" t="s">
        <v>37</v>
      </c>
      <c r="AE1928" t="s">
        <v>4480</v>
      </c>
      <c r="AF1928">
        <v>85671469</v>
      </c>
      <c r="AG1928">
        <v>1299201</v>
      </c>
      <c r="AH1928" t="s">
        <v>3176</v>
      </c>
      <c r="AI1928" t="s">
        <v>34</v>
      </c>
    </row>
    <row r="1929" spans="1:35" x14ac:dyDescent="0.3">
      <c r="A1929" s="1">
        <v>45310.739340277774</v>
      </c>
      <c r="B1929">
        <v>5</v>
      </c>
      <c r="C1929">
        <v>2</v>
      </c>
      <c r="D1929" t="s">
        <v>26</v>
      </c>
      <c r="E1929" t="s">
        <v>4481</v>
      </c>
      <c r="F1929" t="s">
        <v>4482</v>
      </c>
      <c r="G1929" t="s">
        <v>41</v>
      </c>
      <c r="H1929">
        <f>---0--1703</f>
        <v>1703</v>
      </c>
      <c r="I1929">
        <v>0</v>
      </c>
      <c r="J1929" t="s">
        <v>42</v>
      </c>
      <c r="K1929" t="s">
        <v>43</v>
      </c>
      <c r="L1929" t="s">
        <v>44</v>
      </c>
      <c r="M1929" t="s">
        <v>4481</v>
      </c>
      <c r="N1929" t="s">
        <v>4482</v>
      </c>
      <c r="P1929" t="s">
        <v>33</v>
      </c>
      <c r="Q1929" t="s">
        <v>34</v>
      </c>
      <c r="S1929" t="s">
        <v>33</v>
      </c>
      <c r="T1929" t="s">
        <v>34</v>
      </c>
      <c r="V1929" t="s">
        <v>33</v>
      </c>
      <c r="W1929" t="s">
        <v>34</v>
      </c>
      <c r="Y1929" t="s">
        <v>33</v>
      </c>
      <c r="Z1929" t="s">
        <v>34</v>
      </c>
      <c r="AA1929" t="s">
        <v>226</v>
      </c>
      <c r="AB1929" t="s">
        <v>36</v>
      </c>
      <c r="AC1929">
        <v>89385341</v>
      </c>
      <c r="AD1929" t="s">
        <v>227</v>
      </c>
      <c r="AE1929" t="s">
        <v>4482</v>
      </c>
      <c r="AF1929">
        <v>156704864</v>
      </c>
      <c r="AG1929">
        <v>1299202</v>
      </c>
      <c r="AH1929" t="s">
        <v>1332</v>
      </c>
      <c r="AI1929" t="s">
        <v>34</v>
      </c>
    </row>
    <row r="1930" spans="1:35" x14ac:dyDescent="0.3">
      <c r="A1930" s="1">
        <v>45310.742638888885</v>
      </c>
      <c r="B1930">
        <v>7</v>
      </c>
      <c r="C1930">
        <v>2</v>
      </c>
      <c r="D1930" t="s">
        <v>26</v>
      </c>
      <c r="E1930" t="s">
        <v>4483</v>
      </c>
      <c r="F1930" t="s">
        <v>4484</v>
      </c>
      <c r="G1930" t="s">
        <v>41</v>
      </c>
      <c r="H1930">
        <f>---0--3133</f>
        <v>3133</v>
      </c>
      <c r="I1930">
        <v>0</v>
      </c>
      <c r="J1930" t="s">
        <v>42</v>
      </c>
      <c r="K1930" t="s">
        <v>43</v>
      </c>
      <c r="L1930" t="s">
        <v>44</v>
      </c>
      <c r="M1930" t="s">
        <v>4483</v>
      </c>
      <c r="N1930" t="s">
        <v>4484</v>
      </c>
      <c r="P1930" t="s">
        <v>33</v>
      </c>
      <c r="Q1930" t="s">
        <v>34</v>
      </c>
      <c r="S1930" t="s">
        <v>33</v>
      </c>
      <c r="T1930" t="s">
        <v>34</v>
      </c>
      <c r="V1930" t="s">
        <v>33</v>
      </c>
      <c r="W1930" t="s">
        <v>34</v>
      </c>
      <c r="Y1930" t="s">
        <v>33</v>
      </c>
      <c r="Z1930" t="s">
        <v>34</v>
      </c>
      <c r="AA1930" t="s">
        <v>832</v>
      </c>
      <c r="AB1930" t="s">
        <v>36</v>
      </c>
      <c r="AC1930">
        <v>48719782</v>
      </c>
      <c r="AD1930" t="s">
        <v>67</v>
      </c>
      <c r="AE1930" t="s">
        <v>4484</v>
      </c>
      <c r="AF1930">
        <v>131827720</v>
      </c>
      <c r="AG1930">
        <v>1299203</v>
      </c>
      <c r="AH1930" t="s">
        <v>38</v>
      </c>
      <c r="AI1930" t="s">
        <v>34</v>
      </c>
    </row>
    <row r="1931" spans="1:35" x14ac:dyDescent="0.3">
      <c r="A1931" s="1">
        <v>45310.744421296295</v>
      </c>
      <c r="B1931">
        <v>5</v>
      </c>
      <c r="C1931">
        <v>2</v>
      </c>
      <c r="D1931" t="s">
        <v>26</v>
      </c>
      <c r="E1931" t="s">
        <v>4485</v>
      </c>
      <c r="F1931" t="s">
        <v>4486</v>
      </c>
      <c r="G1931" t="s">
        <v>41</v>
      </c>
      <c r="H1931">
        <f>---0--3431</f>
        <v>3431</v>
      </c>
      <c r="I1931">
        <v>0</v>
      </c>
      <c r="J1931" t="s">
        <v>42</v>
      </c>
      <c r="K1931" t="s">
        <v>43</v>
      </c>
      <c r="L1931" t="s">
        <v>44</v>
      </c>
      <c r="M1931" t="s">
        <v>4485</v>
      </c>
      <c r="N1931" t="s">
        <v>4486</v>
      </c>
      <c r="P1931" t="s">
        <v>33</v>
      </c>
      <c r="Q1931" t="s">
        <v>34</v>
      </c>
      <c r="S1931" t="s">
        <v>33</v>
      </c>
      <c r="T1931" t="s">
        <v>34</v>
      </c>
      <c r="V1931" t="s">
        <v>33</v>
      </c>
      <c r="W1931" t="s">
        <v>34</v>
      </c>
      <c r="Y1931" t="s">
        <v>33</v>
      </c>
      <c r="Z1931" t="s">
        <v>34</v>
      </c>
      <c r="AA1931" t="s">
        <v>793</v>
      </c>
      <c r="AB1931" t="s">
        <v>36</v>
      </c>
      <c r="AC1931">
        <v>61771026</v>
      </c>
      <c r="AD1931" t="s">
        <v>602</v>
      </c>
      <c r="AE1931" t="s">
        <v>4486</v>
      </c>
      <c r="AF1931">
        <v>9978044714</v>
      </c>
      <c r="AG1931">
        <v>1299204</v>
      </c>
      <c r="AH1931" t="s">
        <v>38</v>
      </c>
      <c r="AI1931" t="s">
        <v>34</v>
      </c>
    </row>
    <row r="1932" spans="1:35" x14ac:dyDescent="0.3">
      <c r="A1932" s="1">
        <v>45310.746874999997</v>
      </c>
      <c r="B1932">
        <v>5</v>
      </c>
      <c r="C1932">
        <v>2</v>
      </c>
      <c r="D1932" t="s">
        <v>26</v>
      </c>
      <c r="E1932" t="s">
        <v>4487</v>
      </c>
      <c r="F1932" t="s">
        <v>4488</v>
      </c>
      <c r="G1932" t="s">
        <v>90</v>
      </c>
      <c r="H1932" t="s">
        <v>1192</v>
      </c>
      <c r="I1932">
        <v>0</v>
      </c>
      <c r="K1932" t="s">
        <v>31</v>
      </c>
      <c r="L1932" t="s">
        <v>32</v>
      </c>
      <c r="M1932" t="s">
        <v>4487</v>
      </c>
      <c r="N1932" t="s">
        <v>4488</v>
      </c>
      <c r="P1932" t="s">
        <v>33</v>
      </c>
      <c r="Q1932" t="s">
        <v>34</v>
      </c>
      <c r="S1932" t="s">
        <v>33</v>
      </c>
      <c r="T1932" t="s">
        <v>34</v>
      </c>
      <c r="V1932" t="s">
        <v>33</v>
      </c>
      <c r="W1932" t="s">
        <v>34</v>
      </c>
      <c r="Y1932" t="s">
        <v>33</v>
      </c>
      <c r="Z1932" t="s">
        <v>34</v>
      </c>
      <c r="AA1932" t="s">
        <v>92</v>
      </c>
      <c r="AB1932" t="s">
        <v>36</v>
      </c>
      <c r="AC1932">
        <v>31642945</v>
      </c>
      <c r="AD1932" t="s">
        <v>93</v>
      </c>
      <c r="AE1932" t="s">
        <v>4488</v>
      </c>
      <c r="AF1932">
        <v>9978044714</v>
      </c>
      <c r="AG1932">
        <v>1299205</v>
      </c>
      <c r="AH1932" t="s">
        <v>217</v>
      </c>
      <c r="AI1932" t="s">
        <v>34</v>
      </c>
    </row>
    <row r="1933" spans="1:35" x14ac:dyDescent="0.3">
      <c r="A1933" s="1">
        <v>45310.750439814816</v>
      </c>
      <c r="B1933">
        <v>4</v>
      </c>
      <c r="C1933">
        <v>1</v>
      </c>
      <c r="D1933" t="s">
        <v>26</v>
      </c>
      <c r="E1933" t="s">
        <v>4489</v>
      </c>
      <c r="F1933" t="s">
        <v>4490</v>
      </c>
      <c r="G1933" t="s">
        <v>41</v>
      </c>
      <c r="H1933">
        <f>---0--3551</f>
        <v>3551</v>
      </c>
      <c r="I1933">
        <v>0</v>
      </c>
      <c r="J1933" t="s">
        <v>42</v>
      </c>
      <c r="K1933" t="s">
        <v>43</v>
      </c>
      <c r="L1933" t="s">
        <v>44</v>
      </c>
      <c r="M1933" t="s">
        <v>4489</v>
      </c>
      <c r="N1933" t="s">
        <v>4490</v>
      </c>
      <c r="P1933" t="s">
        <v>33</v>
      </c>
      <c r="Q1933" t="s">
        <v>34</v>
      </c>
      <c r="S1933" t="s">
        <v>33</v>
      </c>
      <c r="T1933" t="s">
        <v>34</v>
      </c>
      <c r="V1933" t="s">
        <v>33</v>
      </c>
      <c r="W1933" t="s">
        <v>34</v>
      </c>
      <c r="Y1933" t="s">
        <v>33</v>
      </c>
      <c r="Z1933" t="s">
        <v>34</v>
      </c>
      <c r="AA1933" t="s">
        <v>2227</v>
      </c>
      <c r="AB1933" t="s">
        <v>36</v>
      </c>
      <c r="AC1933">
        <v>44843519</v>
      </c>
      <c r="AD1933" t="s">
        <v>949</v>
      </c>
      <c r="AE1933" t="s">
        <v>4490</v>
      </c>
      <c r="AF1933">
        <v>85671469</v>
      </c>
      <c r="AG1933">
        <v>1299206</v>
      </c>
      <c r="AH1933" t="s">
        <v>2042</v>
      </c>
      <c r="AI1933" t="s">
        <v>34</v>
      </c>
    </row>
    <row r="1934" spans="1:35" x14ac:dyDescent="0.3">
      <c r="A1934" s="1">
        <v>45310.754525462966</v>
      </c>
      <c r="B1934">
        <v>8</v>
      </c>
      <c r="C1934">
        <v>2</v>
      </c>
      <c r="D1934" t="s">
        <v>26</v>
      </c>
      <c r="E1934" t="s">
        <v>4491</v>
      </c>
      <c r="F1934" t="s">
        <v>4492</v>
      </c>
      <c r="G1934" t="s">
        <v>90</v>
      </c>
      <c r="H1934" t="s">
        <v>2424</v>
      </c>
      <c r="I1934">
        <v>0</v>
      </c>
      <c r="K1934" t="s">
        <v>31</v>
      </c>
      <c r="L1934" t="s">
        <v>32</v>
      </c>
      <c r="M1934" t="s">
        <v>4491</v>
      </c>
      <c r="N1934" t="s">
        <v>4492</v>
      </c>
      <c r="P1934" t="s">
        <v>33</v>
      </c>
      <c r="Q1934" t="s">
        <v>34</v>
      </c>
      <c r="S1934" t="s">
        <v>33</v>
      </c>
      <c r="T1934" t="s">
        <v>34</v>
      </c>
      <c r="V1934" t="s">
        <v>33</v>
      </c>
      <c r="W1934" t="s">
        <v>34</v>
      </c>
      <c r="Y1934" t="s">
        <v>33</v>
      </c>
      <c r="Z1934" t="s">
        <v>34</v>
      </c>
      <c r="AA1934" t="s">
        <v>92</v>
      </c>
      <c r="AB1934" t="s">
        <v>36</v>
      </c>
      <c r="AC1934">
        <v>39203667</v>
      </c>
      <c r="AD1934" t="s">
        <v>93</v>
      </c>
      <c r="AE1934" t="s">
        <v>4492</v>
      </c>
      <c r="AF1934">
        <v>9978044714</v>
      </c>
      <c r="AG1934">
        <v>1299207</v>
      </c>
      <c r="AH1934" t="s">
        <v>648</v>
      </c>
      <c r="AI1934" t="s">
        <v>34</v>
      </c>
    </row>
    <row r="1935" spans="1:35" x14ac:dyDescent="0.3">
      <c r="A1935" s="1">
        <v>45310.755486111113</v>
      </c>
      <c r="B1935">
        <v>7</v>
      </c>
      <c r="C1935">
        <v>2</v>
      </c>
      <c r="D1935" t="s">
        <v>26</v>
      </c>
      <c r="E1935" t="s">
        <v>4493</v>
      </c>
      <c r="F1935" t="s">
        <v>4494</v>
      </c>
      <c r="G1935" t="s">
        <v>73</v>
      </c>
      <c r="H1935" t="s">
        <v>4495</v>
      </c>
      <c r="I1935">
        <v>0</v>
      </c>
      <c r="J1935" t="s">
        <v>4496</v>
      </c>
      <c r="K1935" t="s">
        <v>31</v>
      </c>
      <c r="L1935" t="s">
        <v>44</v>
      </c>
      <c r="M1935" t="s">
        <v>4493</v>
      </c>
      <c r="N1935" t="s">
        <v>4494</v>
      </c>
      <c r="P1935" t="s">
        <v>33</v>
      </c>
      <c r="Q1935" t="s">
        <v>34</v>
      </c>
      <c r="S1935" t="s">
        <v>33</v>
      </c>
      <c r="T1935" t="s">
        <v>34</v>
      </c>
      <c r="V1935" t="s">
        <v>33</v>
      </c>
      <c r="W1935" t="s">
        <v>34</v>
      </c>
      <c r="Y1935" t="s">
        <v>33</v>
      </c>
      <c r="Z1935" t="s">
        <v>34</v>
      </c>
      <c r="AA1935" t="s">
        <v>137</v>
      </c>
      <c r="AB1935" t="s">
        <v>36</v>
      </c>
      <c r="AC1935">
        <v>44946717</v>
      </c>
      <c r="AD1935" t="s">
        <v>138</v>
      </c>
      <c r="AE1935" t="s">
        <v>4494</v>
      </c>
      <c r="AF1935">
        <v>85671469</v>
      </c>
      <c r="AG1935">
        <v>1299208</v>
      </c>
      <c r="AH1935" t="s">
        <v>167</v>
      </c>
      <c r="AI1935" t="s">
        <v>34</v>
      </c>
    </row>
    <row r="1936" spans="1:35" x14ac:dyDescent="0.3">
      <c r="A1936" s="1">
        <v>45310.757094907407</v>
      </c>
      <c r="B1936">
        <v>8</v>
      </c>
      <c r="C1936">
        <v>2</v>
      </c>
      <c r="D1936" t="s">
        <v>26</v>
      </c>
      <c r="E1936" t="s">
        <v>4497</v>
      </c>
      <c r="F1936" t="s">
        <v>4498</v>
      </c>
      <c r="G1936" t="s">
        <v>29</v>
      </c>
      <c r="H1936" t="s">
        <v>1340</v>
      </c>
      <c r="I1936">
        <v>0</v>
      </c>
      <c r="K1936" t="s">
        <v>31</v>
      </c>
      <c r="L1936" t="s">
        <v>32</v>
      </c>
      <c r="M1936" t="s">
        <v>4497</v>
      </c>
      <c r="N1936" t="s">
        <v>4498</v>
      </c>
      <c r="P1936" t="s">
        <v>33</v>
      </c>
      <c r="Q1936" t="s">
        <v>34</v>
      </c>
      <c r="S1936" t="s">
        <v>33</v>
      </c>
      <c r="T1936" t="s">
        <v>34</v>
      </c>
      <c r="V1936" t="s">
        <v>33</v>
      </c>
      <c r="W1936" t="s">
        <v>34</v>
      </c>
      <c r="Y1936" t="s">
        <v>33</v>
      </c>
      <c r="Z1936" t="s">
        <v>34</v>
      </c>
      <c r="AA1936" t="s">
        <v>35</v>
      </c>
      <c r="AB1936" t="s">
        <v>36</v>
      </c>
      <c r="AC1936">
        <v>44983770</v>
      </c>
      <c r="AD1936" t="s">
        <v>37</v>
      </c>
      <c r="AE1936" t="s">
        <v>4498</v>
      </c>
      <c r="AF1936">
        <v>85671469</v>
      </c>
      <c r="AG1936">
        <v>1299209</v>
      </c>
      <c r="AH1936" t="s">
        <v>806</v>
      </c>
      <c r="AI1936" t="s">
        <v>34</v>
      </c>
    </row>
    <row r="1937" spans="1:35" x14ac:dyDescent="0.3">
      <c r="A1937" s="1">
        <v>45310.757523148146</v>
      </c>
      <c r="B1937">
        <v>5</v>
      </c>
      <c r="C1937">
        <v>2</v>
      </c>
      <c r="D1937" t="s">
        <v>26</v>
      </c>
      <c r="E1937" t="s">
        <v>4499</v>
      </c>
      <c r="F1937" t="s">
        <v>4500</v>
      </c>
      <c r="G1937" t="s">
        <v>73</v>
      </c>
      <c r="H1937" t="s">
        <v>1377</v>
      </c>
      <c r="I1937">
        <v>0</v>
      </c>
      <c r="J1937" t="s">
        <v>1378</v>
      </c>
      <c r="K1937" t="s">
        <v>31</v>
      </c>
      <c r="L1937" t="s">
        <v>44</v>
      </c>
      <c r="M1937" t="s">
        <v>4499</v>
      </c>
      <c r="N1937" t="s">
        <v>4500</v>
      </c>
      <c r="P1937" t="s">
        <v>33</v>
      </c>
      <c r="Q1937" t="s">
        <v>34</v>
      </c>
      <c r="S1937" t="s">
        <v>33</v>
      </c>
      <c r="T1937" t="s">
        <v>34</v>
      </c>
      <c r="V1937" t="s">
        <v>33</v>
      </c>
      <c r="W1937" t="s">
        <v>34</v>
      </c>
      <c r="Y1937" t="s">
        <v>33</v>
      </c>
      <c r="Z1937" t="s">
        <v>34</v>
      </c>
      <c r="AA1937" t="s">
        <v>137</v>
      </c>
      <c r="AB1937" t="s">
        <v>36</v>
      </c>
      <c r="AC1937">
        <v>44988389</v>
      </c>
      <c r="AD1937" t="s">
        <v>138</v>
      </c>
      <c r="AE1937" t="s">
        <v>4500</v>
      </c>
      <c r="AF1937">
        <v>85671469</v>
      </c>
      <c r="AG1937">
        <v>1299210</v>
      </c>
      <c r="AH1937" t="s">
        <v>180</v>
      </c>
      <c r="AI1937" t="s">
        <v>34</v>
      </c>
    </row>
    <row r="1938" spans="1:35" x14ac:dyDescent="0.3">
      <c r="A1938" s="1">
        <v>45310.763541666667</v>
      </c>
      <c r="B1938">
        <v>8</v>
      </c>
      <c r="C1938">
        <v>2</v>
      </c>
      <c r="D1938" t="s">
        <v>26</v>
      </c>
      <c r="E1938" t="s">
        <v>4501</v>
      </c>
      <c r="F1938" t="s">
        <v>4502</v>
      </c>
      <c r="G1938" t="s">
        <v>73</v>
      </c>
      <c r="H1938" t="s">
        <v>135</v>
      </c>
      <c r="I1938">
        <v>0</v>
      </c>
      <c r="J1938" t="s">
        <v>136</v>
      </c>
      <c r="K1938" t="s">
        <v>31</v>
      </c>
      <c r="L1938" t="s">
        <v>44</v>
      </c>
      <c r="M1938" t="s">
        <v>4501</v>
      </c>
      <c r="N1938" t="s">
        <v>4502</v>
      </c>
      <c r="P1938" t="s">
        <v>33</v>
      </c>
      <c r="Q1938" t="s">
        <v>34</v>
      </c>
      <c r="S1938" t="s">
        <v>33</v>
      </c>
      <c r="T1938" t="s">
        <v>34</v>
      </c>
      <c r="V1938" t="s">
        <v>33</v>
      </c>
      <c r="W1938" t="s">
        <v>34</v>
      </c>
      <c r="Y1938" t="s">
        <v>33</v>
      </c>
      <c r="Z1938" t="s">
        <v>34</v>
      </c>
      <c r="AA1938" t="s">
        <v>137</v>
      </c>
      <c r="AB1938" t="s">
        <v>36</v>
      </c>
      <c r="AC1938">
        <v>45122743</v>
      </c>
      <c r="AD1938" t="s">
        <v>138</v>
      </c>
      <c r="AE1938" t="s">
        <v>4502</v>
      </c>
      <c r="AF1938">
        <v>85671469</v>
      </c>
      <c r="AG1938">
        <v>1299211</v>
      </c>
      <c r="AH1938" t="s">
        <v>175</v>
      </c>
      <c r="AI1938" t="s">
        <v>34</v>
      </c>
    </row>
    <row r="1939" spans="1:35" x14ac:dyDescent="0.3">
      <c r="A1939" s="1">
        <v>45310.764884259261</v>
      </c>
      <c r="B1939">
        <v>5</v>
      </c>
      <c r="C1939">
        <v>2</v>
      </c>
      <c r="D1939" t="s">
        <v>26</v>
      </c>
      <c r="E1939" t="s">
        <v>4503</v>
      </c>
      <c r="F1939" t="s">
        <v>4504</v>
      </c>
      <c r="G1939" t="s">
        <v>73</v>
      </c>
      <c r="H1939" t="s">
        <v>742</v>
      </c>
      <c r="I1939">
        <v>0</v>
      </c>
      <c r="J1939" t="s">
        <v>743</v>
      </c>
      <c r="K1939" t="s">
        <v>31</v>
      </c>
      <c r="L1939" t="s">
        <v>44</v>
      </c>
      <c r="M1939" t="s">
        <v>4503</v>
      </c>
      <c r="N1939" t="s">
        <v>4504</v>
      </c>
      <c r="P1939" t="s">
        <v>33</v>
      </c>
      <c r="Q1939" t="s">
        <v>34</v>
      </c>
      <c r="S1939" t="s">
        <v>33</v>
      </c>
      <c r="T1939" t="s">
        <v>34</v>
      </c>
      <c r="V1939" t="s">
        <v>33</v>
      </c>
      <c r="W1939" t="s">
        <v>34</v>
      </c>
      <c r="Y1939" t="s">
        <v>33</v>
      </c>
      <c r="Z1939" t="s">
        <v>34</v>
      </c>
      <c r="AA1939" t="s">
        <v>76</v>
      </c>
      <c r="AB1939" t="s">
        <v>36</v>
      </c>
      <c r="AC1939">
        <v>994073</v>
      </c>
      <c r="AD1939" t="s">
        <v>77</v>
      </c>
      <c r="AE1939" t="s">
        <v>4504</v>
      </c>
      <c r="AF1939">
        <v>870021815</v>
      </c>
      <c r="AG1939">
        <v>1299212</v>
      </c>
      <c r="AH1939" t="s">
        <v>744</v>
      </c>
      <c r="AI1939" t="s">
        <v>34</v>
      </c>
    </row>
    <row r="1940" spans="1:35" x14ac:dyDescent="0.3">
      <c r="A1940" s="1">
        <v>45310.765057870369</v>
      </c>
      <c r="B1940">
        <v>7</v>
      </c>
      <c r="C1940">
        <v>2</v>
      </c>
      <c r="D1940" t="s">
        <v>26</v>
      </c>
      <c r="E1940" t="s">
        <v>764</v>
      </c>
      <c r="F1940" t="s">
        <v>765</v>
      </c>
      <c r="G1940" t="s">
        <v>41</v>
      </c>
      <c r="H1940">
        <f>---0--6421</f>
        <v>6421</v>
      </c>
      <c r="I1940">
        <v>0</v>
      </c>
      <c r="J1940" t="s">
        <v>42</v>
      </c>
      <c r="K1940" t="s">
        <v>43</v>
      </c>
      <c r="L1940" t="s">
        <v>44</v>
      </c>
      <c r="M1940" t="s">
        <v>764</v>
      </c>
      <c r="N1940" t="s">
        <v>765</v>
      </c>
      <c r="P1940" t="s">
        <v>33</v>
      </c>
      <c r="Q1940" t="s">
        <v>34</v>
      </c>
      <c r="S1940" t="s">
        <v>33</v>
      </c>
      <c r="T1940" t="s">
        <v>34</v>
      </c>
      <c r="V1940" t="s">
        <v>33</v>
      </c>
      <c r="W1940" t="s">
        <v>34</v>
      </c>
      <c r="Y1940" t="s">
        <v>33</v>
      </c>
      <c r="Z1940" t="s">
        <v>34</v>
      </c>
      <c r="AA1940" t="s">
        <v>686</v>
      </c>
      <c r="AB1940" t="s">
        <v>36</v>
      </c>
      <c r="AC1940">
        <v>30044990</v>
      </c>
      <c r="AD1940" t="s">
        <v>652</v>
      </c>
      <c r="AE1940" t="s">
        <v>765</v>
      </c>
      <c r="AF1940">
        <v>76598102</v>
      </c>
      <c r="AG1940">
        <v>1299213</v>
      </c>
      <c r="AH1940" t="s">
        <v>38</v>
      </c>
      <c r="AI1940" t="s">
        <v>34</v>
      </c>
    </row>
    <row r="1941" spans="1:35" x14ac:dyDescent="0.3">
      <c r="A1941" s="1">
        <v>45310.766539351855</v>
      </c>
      <c r="B1941">
        <v>5</v>
      </c>
      <c r="C1941">
        <v>2</v>
      </c>
      <c r="D1941" t="s">
        <v>26</v>
      </c>
      <c r="E1941" t="s">
        <v>4505</v>
      </c>
      <c r="F1941" t="s">
        <v>4506</v>
      </c>
      <c r="G1941" t="s">
        <v>131</v>
      </c>
      <c r="H1941" t="s">
        <v>492</v>
      </c>
      <c r="I1941">
        <v>0</v>
      </c>
      <c r="K1941" t="s">
        <v>31</v>
      </c>
      <c r="L1941" t="s">
        <v>32</v>
      </c>
      <c r="M1941" t="s">
        <v>4505</v>
      </c>
      <c r="N1941" t="s">
        <v>4506</v>
      </c>
      <c r="P1941" t="s">
        <v>33</v>
      </c>
      <c r="Q1941" t="s">
        <v>34</v>
      </c>
      <c r="S1941" t="s">
        <v>33</v>
      </c>
      <c r="T1941" t="s">
        <v>34</v>
      </c>
      <c r="V1941" t="s">
        <v>33</v>
      </c>
      <c r="W1941" t="s">
        <v>34</v>
      </c>
      <c r="Y1941" t="s">
        <v>33</v>
      </c>
      <c r="Z1941" t="s">
        <v>34</v>
      </c>
      <c r="AA1941" t="s">
        <v>35</v>
      </c>
      <c r="AB1941" t="s">
        <v>36</v>
      </c>
      <c r="AC1941">
        <v>45192436</v>
      </c>
      <c r="AD1941" t="s">
        <v>37</v>
      </c>
      <c r="AE1941" t="s">
        <v>4506</v>
      </c>
      <c r="AF1941">
        <v>85671469</v>
      </c>
      <c r="AG1941">
        <v>1299214</v>
      </c>
      <c r="AH1941" t="s">
        <v>38</v>
      </c>
      <c r="AI1941" t="s">
        <v>34</v>
      </c>
    </row>
    <row r="1942" spans="1:35" x14ac:dyDescent="0.3">
      <c r="A1942" s="1">
        <v>45310.768564814818</v>
      </c>
      <c r="B1942">
        <v>8</v>
      </c>
      <c r="C1942">
        <v>2</v>
      </c>
      <c r="D1942" t="s">
        <v>26</v>
      </c>
      <c r="E1942" t="s">
        <v>4507</v>
      </c>
      <c r="F1942" t="s">
        <v>4508</v>
      </c>
      <c r="G1942" t="s">
        <v>41</v>
      </c>
      <c r="H1942">
        <f>---0--8378</f>
        <v>8378</v>
      </c>
      <c r="I1942">
        <v>0</v>
      </c>
      <c r="J1942" t="s">
        <v>42</v>
      </c>
      <c r="K1942" t="s">
        <v>43</v>
      </c>
      <c r="L1942" t="s">
        <v>44</v>
      </c>
      <c r="M1942" t="s">
        <v>4507</v>
      </c>
      <c r="N1942" t="s">
        <v>4508</v>
      </c>
      <c r="P1942" t="s">
        <v>33</v>
      </c>
      <c r="Q1942" t="s">
        <v>34</v>
      </c>
      <c r="S1942" t="s">
        <v>33</v>
      </c>
      <c r="T1942" t="s">
        <v>34</v>
      </c>
      <c r="V1942" t="s">
        <v>33</v>
      </c>
      <c r="W1942" t="s">
        <v>34</v>
      </c>
      <c r="Y1942" t="s">
        <v>33</v>
      </c>
      <c r="Z1942" t="s">
        <v>34</v>
      </c>
      <c r="AA1942" t="s">
        <v>952</v>
      </c>
      <c r="AB1942" t="s">
        <v>36</v>
      </c>
      <c r="AC1942">
        <v>330063</v>
      </c>
      <c r="AD1942" t="s">
        <v>953</v>
      </c>
      <c r="AE1942" t="s">
        <v>4508</v>
      </c>
      <c r="AF1942">
        <v>870021815</v>
      </c>
      <c r="AG1942">
        <v>1299215</v>
      </c>
      <c r="AH1942" t="s">
        <v>38</v>
      </c>
      <c r="AI1942" t="s">
        <v>34</v>
      </c>
    </row>
    <row r="1943" spans="1:35" x14ac:dyDescent="0.3">
      <c r="A1943" s="1">
        <v>45310.771203703705</v>
      </c>
      <c r="B1943">
        <v>8</v>
      </c>
      <c r="C1943">
        <v>2</v>
      </c>
      <c r="D1943" t="s">
        <v>26</v>
      </c>
      <c r="E1943" t="s">
        <v>4509</v>
      </c>
      <c r="F1943" t="s">
        <v>4510</v>
      </c>
      <c r="G1943" t="s">
        <v>142</v>
      </c>
      <c r="H1943" t="s">
        <v>478</v>
      </c>
      <c r="I1943">
        <v>0</v>
      </c>
      <c r="K1943" t="s">
        <v>31</v>
      </c>
      <c r="L1943" t="s">
        <v>32</v>
      </c>
      <c r="M1943" t="s">
        <v>4509</v>
      </c>
      <c r="N1943" t="s">
        <v>4510</v>
      </c>
      <c r="P1943" t="s">
        <v>33</v>
      </c>
      <c r="Q1943" t="s">
        <v>34</v>
      </c>
      <c r="S1943" t="s">
        <v>33</v>
      </c>
      <c r="T1943" t="s">
        <v>34</v>
      </c>
      <c r="V1943" t="s">
        <v>33</v>
      </c>
      <c r="W1943" t="s">
        <v>34</v>
      </c>
      <c r="Y1943" t="s">
        <v>33</v>
      </c>
      <c r="Z1943" t="s">
        <v>34</v>
      </c>
      <c r="AA1943" t="s">
        <v>35</v>
      </c>
      <c r="AB1943" t="s">
        <v>36</v>
      </c>
      <c r="AC1943">
        <v>45293001</v>
      </c>
      <c r="AD1943" t="s">
        <v>37</v>
      </c>
      <c r="AE1943" t="s">
        <v>4510</v>
      </c>
      <c r="AF1943">
        <v>85671469</v>
      </c>
      <c r="AG1943">
        <v>1299216</v>
      </c>
      <c r="AH1943" t="s">
        <v>1781</v>
      </c>
      <c r="AI1943" t="s">
        <v>34</v>
      </c>
    </row>
    <row r="1944" spans="1:35" x14ac:dyDescent="0.3">
      <c r="A1944" s="1">
        <v>45310.772245370368</v>
      </c>
      <c r="B1944">
        <v>6</v>
      </c>
      <c r="C1944">
        <v>2</v>
      </c>
      <c r="D1944" t="s">
        <v>26</v>
      </c>
      <c r="E1944" t="s">
        <v>4511</v>
      </c>
      <c r="F1944" t="s">
        <v>4512</v>
      </c>
      <c r="G1944" t="s">
        <v>41</v>
      </c>
      <c r="H1944">
        <f>---0--4099</f>
        <v>4099</v>
      </c>
      <c r="I1944">
        <v>0</v>
      </c>
      <c r="J1944" t="s">
        <v>42</v>
      </c>
      <c r="K1944" t="s">
        <v>43</v>
      </c>
      <c r="L1944" t="s">
        <v>44</v>
      </c>
      <c r="M1944" t="s">
        <v>4511</v>
      </c>
      <c r="N1944" t="s">
        <v>4512</v>
      </c>
      <c r="P1944" t="s">
        <v>33</v>
      </c>
      <c r="Q1944" t="s">
        <v>34</v>
      </c>
      <c r="S1944" t="s">
        <v>33</v>
      </c>
      <c r="T1944" t="s">
        <v>34</v>
      </c>
      <c r="V1944" t="s">
        <v>33</v>
      </c>
      <c r="W1944" t="s">
        <v>34</v>
      </c>
      <c r="Y1944" t="s">
        <v>33</v>
      </c>
      <c r="Z1944" t="s">
        <v>34</v>
      </c>
      <c r="AA1944" t="s">
        <v>76</v>
      </c>
      <c r="AB1944" t="s">
        <v>36</v>
      </c>
      <c r="AC1944">
        <v>315474</v>
      </c>
      <c r="AD1944" t="s">
        <v>77</v>
      </c>
      <c r="AE1944" t="s">
        <v>4512</v>
      </c>
      <c r="AF1944">
        <v>870021815</v>
      </c>
      <c r="AG1944">
        <v>1299217</v>
      </c>
      <c r="AH1944" t="s">
        <v>38</v>
      </c>
      <c r="AI1944" t="s">
        <v>34</v>
      </c>
    </row>
    <row r="1945" spans="1:35" x14ac:dyDescent="0.3">
      <c r="A1945" s="1">
        <v>45310.77239583333</v>
      </c>
      <c r="B1945">
        <v>5</v>
      </c>
      <c r="C1945">
        <v>2</v>
      </c>
      <c r="D1945" t="s">
        <v>26</v>
      </c>
      <c r="E1945" t="s">
        <v>4513</v>
      </c>
      <c r="F1945" t="s">
        <v>4514</v>
      </c>
      <c r="G1945" t="s">
        <v>142</v>
      </c>
      <c r="H1945" t="s">
        <v>472</v>
      </c>
      <c r="I1945">
        <v>0</v>
      </c>
      <c r="K1945" t="s">
        <v>31</v>
      </c>
      <c r="L1945" t="s">
        <v>32</v>
      </c>
      <c r="M1945" t="s">
        <v>4513</v>
      </c>
      <c r="N1945" t="s">
        <v>4514</v>
      </c>
      <c r="P1945" t="s">
        <v>33</v>
      </c>
      <c r="Q1945" t="s">
        <v>34</v>
      </c>
      <c r="S1945" t="s">
        <v>33</v>
      </c>
      <c r="T1945" t="s">
        <v>34</v>
      </c>
      <c r="V1945" t="s">
        <v>33</v>
      </c>
      <c r="W1945" t="s">
        <v>34</v>
      </c>
      <c r="Y1945" t="s">
        <v>33</v>
      </c>
      <c r="Z1945" t="s">
        <v>34</v>
      </c>
      <c r="AA1945" t="s">
        <v>35</v>
      </c>
      <c r="AB1945" t="s">
        <v>36</v>
      </c>
      <c r="AC1945">
        <v>45306072</v>
      </c>
      <c r="AD1945" t="s">
        <v>37</v>
      </c>
      <c r="AE1945" t="s">
        <v>4514</v>
      </c>
      <c r="AF1945">
        <v>85671469</v>
      </c>
      <c r="AG1945">
        <v>1299218</v>
      </c>
      <c r="AH1945" t="s">
        <v>38</v>
      </c>
      <c r="AI1945" t="s">
        <v>34</v>
      </c>
    </row>
    <row r="1946" spans="1:35" x14ac:dyDescent="0.3">
      <c r="A1946" s="1">
        <v>45310.774976851855</v>
      </c>
      <c r="B1946">
        <v>8</v>
      </c>
      <c r="C1946">
        <v>2</v>
      </c>
      <c r="D1946" t="s">
        <v>26</v>
      </c>
      <c r="E1946" t="s">
        <v>113</v>
      </c>
      <c r="F1946" t="s">
        <v>114</v>
      </c>
      <c r="G1946" t="s">
        <v>41</v>
      </c>
      <c r="H1946">
        <f>---0--2006</f>
        <v>2006</v>
      </c>
      <c r="I1946">
        <v>0</v>
      </c>
      <c r="J1946" t="s">
        <v>42</v>
      </c>
      <c r="K1946" t="s">
        <v>43</v>
      </c>
      <c r="L1946" t="s">
        <v>44</v>
      </c>
      <c r="M1946" t="s">
        <v>113</v>
      </c>
      <c r="N1946" t="s">
        <v>114</v>
      </c>
      <c r="P1946" t="s">
        <v>33</v>
      </c>
      <c r="Q1946" t="s">
        <v>34</v>
      </c>
      <c r="S1946" t="s">
        <v>33</v>
      </c>
      <c r="T1946" t="s">
        <v>34</v>
      </c>
      <c r="V1946" t="s">
        <v>33</v>
      </c>
      <c r="W1946" t="s">
        <v>34</v>
      </c>
      <c r="Y1946" t="s">
        <v>33</v>
      </c>
      <c r="Z1946" t="s">
        <v>34</v>
      </c>
      <c r="AA1946" t="s">
        <v>601</v>
      </c>
      <c r="AB1946" t="s">
        <v>36</v>
      </c>
      <c r="AC1946">
        <v>29669221</v>
      </c>
      <c r="AD1946" t="s">
        <v>602</v>
      </c>
      <c r="AE1946" t="s">
        <v>114</v>
      </c>
      <c r="AF1946">
        <v>9978044714</v>
      </c>
      <c r="AG1946">
        <v>1299219</v>
      </c>
      <c r="AH1946" t="s">
        <v>2042</v>
      </c>
      <c r="AI1946" t="s">
        <v>34</v>
      </c>
    </row>
    <row r="1947" spans="1:35" x14ac:dyDescent="0.3">
      <c r="A1947" s="1">
        <v>45310.776296296295</v>
      </c>
      <c r="B1947">
        <v>7</v>
      </c>
      <c r="C1947">
        <v>2</v>
      </c>
      <c r="D1947" t="s">
        <v>26</v>
      </c>
      <c r="E1947" t="s">
        <v>4515</v>
      </c>
      <c r="F1947" t="s">
        <v>4516</v>
      </c>
      <c r="G1947" t="s">
        <v>73</v>
      </c>
      <c r="H1947" t="s">
        <v>1444</v>
      </c>
      <c r="I1947">
        <v>0</v>
      </c>
      <c r="J1947" t="s">
        <v>1445</v>
      </c>
      <c r="K1947" t="s">
        <v>31</v>
      </c>
      <c r="L1947" t="s">
        <v>44</v>
      </c>
      <c r="M1947" t="s">
        <v>4515</v>
      </c>
      <c r="N1947" t="s">
        <v>4516</v>
      </c>
      <c r="P1947" t="s">
        <v>33</v>
      </c>
      <c r="Q1947" t="s">
        <v>34</v>
      </c>
      <c r="S1947" t="s">
        <v>33</v>
      </c>
      <c r="T1947" t="s">
        <v>34</v>
      </c>
      <c r="V1947" t="s">
        <v>33</v>
      </c>
      <c r="W1947" t="s">
        <v>34</v>
      </c>
      <c r="Y1947" t="s">
        <v>33</v>
      </c>
      <c r="Z1947" t="s">
        <v>34</v>
      </c>
      <c r="AA1947" t="s">
        <v>76</v>
      </c>
      <c r="AB1947" t="s">
        <v>36</v>
      </c>
      <c r="AC1947">
        <v>205321</v>
      </c>
      <c r="AD1947" t="s">
        <v>77</v>
      </c>
      <c r="AE1947" t="s">
        <v>4516</v>
      </c>
      <c r="AF1947">
        <v>870021815</v>
      </c>
      <c r="AG1947">
        <v>1299220</v>
      </c>
      <c r="AH1947" t="s">
        <v>806</v>
      </c>
      <c r="AI1947" t="s">
        <v>34</v>
      </c>
    </row>
    <row r="1948" spans="1:35" x14ac:dyDescent="0.3">
      <c r="A1948" s="1">
        <v>45310.778807870367</v>
      </c>
      <c r="B1948">
        <v>6</v>
      </c>
      <c r="C1948">
        <v>2</v>
      </c>
      <c r="D1948" t="s">
        <v>26</v>
      </c>
      <c r="E1948" t="s">
        <v>4517</v>
      </c>
      <c r="F1948" t="s">
        <v>4518</v>
      </c>
      <c r="G1948" t="s">
        <v>41</v>
      </c>
      <c r="H1948">
        <f>---0--9046</f>
        <v>9046</v>
      </c>
      <c r="I1948">
        <v>0</v>
      </c>
      <c r="J1948" t="s">
        <v>42</v>
      </c>
      <c r="K1948" t="s">
        <v>43</v>
      </c>
      <c r="L1948" t="s">
        <v>44</v>
      </c>
      <c r="M1948" t="s">
        <v>4517</v>
      </c>
      <c r="N1948" t="s">
        <v>4518</v>
      </c>
      <c r="P1948" t="s">
        <v>33</v>
      </c>
      <c r="Q1948" t="s">
        <v>34</v>
      </c>
      <c r="S1948" t="s">
        <v>33</v>
      </c>
      <c r="T1948" t="s">
        <v>34</v>
      </c>
      <c r="V1948" t="s">
        <v>33</v>
      </c>
      <c r="W1948" t="s">
        <v>34</v>
      </c>
      <c r="Y1948" t="s">
        <v>33</v>
      </c>
      <c r="Z1948" t="s">
        <v>34</v>
      </c>
      <c r="AA1948" t="s">
        <v>799</v>
      </c>
      <c r="AB1948" t="s">
        <v>36</v>
      </c>
      <c r="AC1948">
        <v>30001235</v>
      </c>
      <c r="AD1948" t="s">
        <v>758</v>
      </c>
      <c r="AE1948" t="s">
        <v>4518</v>
      </c>
      <c r="AF1948">
        <v>76598102</v>
      </c>
      <c r="AG1948">
        <v>1299221</v>
      </c>
      <c r="AH1948" t="s">
        <v>38</v>
      </c>
      <c r="AI1948" t="s">
        <v>34</v>
      </c>
    </row>
    <row r="1949" spans="1:35" x14ac:dyDescent="0.3">
      <c r="A1949" s="1">
        <v>45310.781030092592</v>
      </c>
      <c r="B1949">
        <v>6</v>
      </c>
      <c r="C1949">
        <v>2</v>
      </c>
      <c r="D1949" t="s">
        <v>26</v>
      </c>
      <c r="E1949" t="s">
        <v>4519</v>
      </c>
      <c r="F1949" t="s">
        <v>4520</v>
      </c>
      <c r="G1949" t="s">
        <v>41</v>
      </c>
      <c r="H1949">
        <f>---0--7573</f>
        <v>7573</v>
      </c>
      <c r="I1949">
        <v>0</v>
      </c>
      <c r="J1949" t="s">
        <v>42</v>
      </c>
      <c r="K1949" t="s">
        <v>43</v>
      </c>
      <c r="L1949" t="s">
        <v>44</v>
      </c>
      <c r="M1949" t="s">
        <v>4519</v>
      </c>
      <c r="N1949" t="s">
        <v>4520</v>
      </c>
      <c r="P1949" t="s">
        <v>33</v>
      </c>
      <c r="Q1949" t="s">
        <v>34</v>
      </c>
      <c r="S1949" t="s">
        <v>33</v>
      </c>
      <c r="T1949" t="s">
        <v>34</v>
      </c>
      <c r="V1949" t="s">
        <v>33</v>
      </c>
      <c r="W1949" t="s">
        <v>34</v>
      </c>
      <c r="Y1949" t="s">
        <v>33</v>
      </c>
      <c r="Z1949" t="s">
        <v>34</v>
      </c>
      <c r="AA1949" t="s">
        <v>1963</v>
      </c>
      <c r="AB1949" t="s">
        <v>36</v>
      </c>
      <c r="AC1949">
        <v>73023356</v>
      </c>
      <c r="AD1949" t="s">
        <v>108</v>
      </c>
      <c r="AE1949" t="s">
        <v>4520</v>
      </c>
      <c r="AF1949">
        <v>795990586</v>
      </c>
      <c r="AG1949">
        <v>1299222</v>
      </c>
      <c r="AH1949" t="s">
        <v>4521</v>
      </c>
      <c r="AI1949" t="s">
        <v>34</v>
      </c>
    </row>
    <row r="1950" spans="1:35" x14ac:dyDescent="0.3">
      <c r="A1950" s="1">
        <v>45310.781747685185</v>
      </c>
      <c r="B1950">
        <v>7</v>
      </c>
      <c r="C1950">
        <v>2</v>
      </c>
      <c r="D1950" t="s">
        <v>26</v>
      </c>
      <c r="E1950" t="s">
        <v>4522</v>
      </c>
      <c r="F1950" t="s">
        <v>4523</v>
      </c>
      <c r="G1950" t="s">
        <v>789</v>
      </c>
      <c r="H1950" t="s">
        <v>2520</v>
      </c>
      <c r="I1950">
        <v>0</v>
      </c>
      <c r="K1950" t="s">
        <v>31</v>
      </c>
      <c r="L1950" t="s">
        <v>749</v>
      </c>
      <c r="M1950" t="s">
        <v>4522</v>
      </c>
      <c r="N1950" t="s">
        <v>4523</v>
      </c>
      <c r="P1950" t="s">
        <v>33</v>
      </c>
      <c r="Q1950" t="s">
        <v>34</v>
      </c>
      <c r="S1950" t="s">
        <v>33</v>
      </c>
      <c r="T1950" t="s">
        <v>34</v>
      </c>
      <c r="V1950" t="s">
        <v>33</v>
      </c>
      <c r="W1950" t="s">
        <v>34</v>
      </c>
      <c r="Y1950" t="s">
        <v>33</v>
      </c>
      <c r="Z1950" t="s">
        <v>34</v>
      </c>
      <c r="AB1950" t="s">
        <v>36</v>
      </c>
      <c r="AE1950" t="s">
        <v>34</v>
      </c>
      <c r="AG1950">
        <v>1299223</v>
      </c>
      <c r="AH1950" t="s">
        <v>3025</v>
      </c>
      <c r="AI1950" t="s">
        <v>34</v>
      </c>
    </row>
    <row r="1951" spans="1:35" x14ac:dyDescent="0.3">
      <c r="A1951" s="1">
        <v>45310.785532407404</v>
      </c>
      <c r="B1951">
        <v>5</v>
      </c>
      <c r="C1951">
        <v>2</v>
      </c>
      <c r="D1951" t="s">
        <v>26</v>
      </c>
      <c r="E1951" t="s">
        <v>4524</v>
      </c>
      <c r="F1951" t="s">
        <v>4525</v>
      </c>
      <c r="G1951" t="s">
        <v>41</v>
      </c>
      <c r="H1951">
        <f>---0--2700</f>
        <v>2700</v>
      </c>
      <c r="I1951">
        <v>0</v>
      </c>
      <c r="J1951" t="s">
        <v>42</v>
      </c>
      <c r="K1951" t="s">
        <v>43</v>
      </c>
      <c r="L1951" t="s">
        <v>44</v>
      </c>
      <c r="M1951" t="s">
        <v>4524</v>
      </c>
      <c r="N1951" t="s">
        <v>4525</v>
      </c>
      <c r="P1951" t="s">
        <v>33</v>
      </c>
      <c r="Q1951" t="s">
        <v>34</v>
      </c>
      <c r="S1951" t="s">
        <v>33</v>
      </c>
      <c r="T1951" t="s">
        <v>34</v>
      </c>
      <c r="V1951" t="s">
        <v>33</v>
      </c>
      <c r="W1951" t="s">
        <v>34</v>
      </c>
      <c r="Y1951" t="s">
        <v>33</v>
      </c>
      <c r="Z1951" t="s">
        <v>34</v>
      </c>
      <c r="AA1951" t="s">
        <v>85</v>
      </c>
      <c r="AB1951" t="s">
        <v>36</v>
      </c>
      <c r="AC1951">
        <v>49398874</v>
      </c>
      <c r="AD1951" t="s">
        <v>86</v>
      </c>
      <c r="AE1951" t="s">
        <v>4525</v>
      </c>
      <c r="AF1951">
        <v>131827720</v>
      </c>
      <c r="AG1951">
        <v>1299224</v>
      </c>
      <c r="AH1951" t="s">
        <v>38</v>
      </c>
      <c r="AI1951" t="s">
        <v>34</v>
      </c>
    </row>
    <row r="1952" spans="1:35" x14ac:dyDescent="0.3">
      <c r="A1952" s="1">
        <v>45310.788275462961</v>
      </c>
      <c r="B1952">
        <v>5</v>
      </c>
      <c r="C1952">
        <v>2</v>
      </c>
      <c r="D1952" t="s">
        <v>26</v>
      </c>
      <c r="E1952" t="s">
        <v>4526</v>
      </c>
      <c r="F1952" t="s">
        <v>4527</v>
      </c>
      <c r="G1952" t="s">
        <v>73</v>
      </c>
      <c r="H1952" t="s">
        <v>452</v>
      </c>
      <c r="I1952">
        <v>0</v>
      </c>
      <c r="J1952" t="s">
        <v>453</v>
      </c>
      <c r="K1952" t="s">
        <v>31</v>
      </c>
      <c r="L1952" t="s">
        <v>44</v>
      </c>
      <c r="M1952" t="s">
        <v>4526</v>
      </c>
      <c r="N1952" t="s">
        <v>4527</v>
      </c>
      <c r="P1952" t="s">
        <v>33</v>
      </c>
      <c r="Q1952" t="s">
        <v>34</v>
      </c>
      <c r="S1952" t="s">
        <v>33</v>
      </c>
      <c r="T1952" t="s">
        <v>34</v>
      </c>
      <c r="V1952" t="s">
        <v>33</v>
      </c>
      <c r="W1952" t="s">
        <v>34</v>
      </c>
      <c r="Y1952" t="s">
        <v>33</v>
      </c>
      <c r="Z1952" t="s">
        <v>34</v>
      </c>
      <c r="AA1952" t="s">
        <v>137</v>
      </c>
      <c r="AB1952" t="s">
        <v>36</v>
      </c>
      <c r="AC1952">
        <v>45647023</v>
      </c>
      <c r="AD1952" t="s">
        <v>138</v>
      </c>
      <c r="AE1952" t="s">
        <v>4527</v>
      </c>
      <c r="AF1952">
        <v>85671469</v>
      </c>
      <c r="AG1952">
        <v>1299225</v>
      </c>
      <c r="AH1952" t="s">
        <v>940</v>
      </c>
      <c r="AI1952" t="s">
        <v>34</v>
      </c>
    </row>
    <row r="1953" spans="1:35" x14ac:dyDescent="0.3">
      <c r="A1953" s="1">
        <v>45310.792002314818</v>
      </c>
      <c r="B1953">
        <v>5</v>
      </c>
      <c r="C1953">
        <v>2</v>
      </c>
      <c r="D1953" t="s">
        <v>26</v>
      </c>
      <c r="E1953" t="s">
        <v>4528</v>
      </c>
      <c r="F1953" t="s">
        <v>4529</v>
      </c>
      <c r="G1953" t="s">
        <v>73</v>
      </c>
      <c r="H1953" t="s">
        <v>3457</v>
      </c>
      <c r="I1953">
        <v>0</v>
      </c>
      <c r="J1953" t="s">
        <v>3458</v>
      </c>
      <c r="K1953" t="s">
        <v>31</v>
      </c>
      <c r="L1953" t="s">
        <v>44</v>
      </c>
      <c r="M1953" t="s">
        <v>4528</v>
      </c>
      <c r="N1953" t="s">
        <v>4529</v>
      </c>
      <c r="P1953" t="s">
        <v>33</v>
      </c>
      <c r="Q1953" t="s">
        <v>34</v>
      </c>
      <c r="S1953" t="s">
        <v>33</v>
      </c>
      <c r="T1953" t="s">
        <v>34</v>
      </c>
      <c r="V1953" t="s">
        <v>33</v>
      </c>
      <c r="W1953" t="s">
        <v>34</v>
      </c>
      <c r="Y1953" t="s">
        <v>33</v>
      </c>
      <c r="Z1953" t="s">
        <v>34</v>
      </c>
      <c r="AA1953" t="s">
        <v>137</v>
      </c>
      <c r="AB1953" t="s">
        <v>36</v>
      </c>
      <c r="AC1953">
        <v>45718657</v>
      </c>
      <c r="AD1953" t="s">
        <v>138</v>
      </c>
      <c r="AE1953" t="s">
        <v>4529</v>
      </c>
      <c r="AF1953">
        <v>85671469</v>
      </c>
      <c r="AG1953">
        <v>1299226</v>
      </c>
      <c r="AH1953" t="s">
        <v>175</v>
      </c>
      <c r="AI1953" t="s">
        <v>34</v>
      </c>
    </row>
    <row r="1954" spans="1:35" x14ac:dyDescent="0.3">
      <c r="A1954" s="1">
        <v>45310.792615740742</v>
      </c>
      <c r="B1954">
        <v>6</v>
      </c>
      <c r="C1954">
        <v>2</v>
      </c>
      <c r="D1954" t="s">
        <v>26</v>
      </c>
      <c r="E1954" t="s">
        <v>4530</v>
      </c>
      <c r="F1954" t="s">
        <v>4531</v>
      </c>
      <c r="G1954" t="s">
        <v>73</v>
      </c>
      <c r="H1954" t="s">
        <v>896</v>
      </c>
      <c r="I1954">
        <v>0</v>
      </c>
      <c r="J1954" t="s">
        <v>897</v>
      </c>
      <c r="K1954" t="s">
        <v>31</v>
      </c>
      <c r="L1954" t="s">
        <v>44</v>
      </c>
      <c r="M1954" t="s">
        <v>4530</v>
      </c>
      <c r="N1954" t="s">
        <v>4531</v>
      </c>
      <c r="P1954" t="s">
        <v>33</v>
      </c>
      <c r="Q1954" t="s">
        <v>34</v>
      </c>
      <c r="S1954" t="s">
        <v>33</v>
      </c>
      <c r="T1954" t="s">
        <v>34</v>
      </c>
      <c r="V1954" t="s">
        <v>33</v>
      </c>
      <c r="W1954" t="s">
        <v>34</v>
      </c>
      <c r="Y1954" t="s">
        <v>33</v>
      </c>
      <c r="Z1954" t="s">
        <v>34</v>
      </c>
      <c r="AA1954" t="s">
        <v>137</v>
      </c>
      <c r="AB1954" t="s">
        <v>36</v>
      </c>
      <c r="AC1954">
        <v>45742767</v>
      </c>
      <c r="AD1954" t="s">
        <v>138</v>
      </c>
      <c r="AE1954" t="s">
        <v>4531</v>
      </c>
      <c r="AF1954">
        <v>85671469</v>
      </c>
      <c r="AG1954">
        <v>1299227</v>
      </c>
      <c r="AH1954" t="s">
        <v>842</v>
      </c>
      <c r="AI1954" t="s">
        <v>34</v>
      </c>
    </row>
    <row r="1955" spans="1:35" x14ac:dyDescent="0.3">
      <c r="A1955" s="1">
        <v>45310.797013888892</v>
      </c>
      <c r="B1955">
        <v>8</v>
      </c>
      <c r="C1955">
        <v>2</v>
      </c>
      <c r="D1955" t="s">
        <v>26</v>
      </c>
      <c r="E1955" t="s">
        <v>4532</v>
      </c>
      <c r="F1955" t="s">
        <v>4533</v>
      </c>
      <c r="G1955" t="s">
        <v>50</v>
      </c>
      <c r="H1955" t="s">
        <v>1415</v>
      </c>
      <c r="I1955">
        <v>0</v>
      </c>
      <c r="K1955" t="s">
        <v>31</v>
      </c>
      <c r="L1955" t="s">
        <v>32</v>
      </c>
      <c r="M1955" t="s">
        <v>4532</v>
      </c>
      <c r="N1955" t="s">
        <v>4533</v>
      </c>
      <c r="P1955" t="s">
        <v>33</v>
      </c>
      <c r="Q1955" t="s">
        <v>34</v>
      </c>
      <c r="S1955" t="s">
        <v>33</v>
      </c>
      <c r="T1955" t="s">
        <v>34</v>
      </c>
      <c r="V1955" t="s">
        <v>33</v>
      </c>
      <c r="W1955" t="s">
        <v>34</v>
      </c>
      <c r="Y1955" t="s">
        <v>33</v>
      </c>
      <c r="Z1955" t="s">
        <v>34</v>
      </c>
      <c r="AA1955" t="s">
        <v>35</v>
      </c>
      <c r="AB1955" t="s">
        <v>36</v>
      </c>
      <c r="AC1955">
        <v>45829163</v>
      </c>
      <c r="AD1955" t="s">
        <v>37</v>
      </c>
      <c r="AE1955" t="s">
        <v>4533</v>
      </c>
      <c r="AF1955">
        <v>85671469</v>
      </c>
      <c r="AG1955">
        <v>1299228</v>
      </c>
      <c r="AH1955" t="s">
        <v>935</v>
      </c>
      <c r="AI1955" t="s">
        <v>34</v>
      </c>
    </row>
    <row r="1956" spans="1:35" x14ac:dyDescent="0.3">
      <c r="A1956" s="1">
        <v>45310.802025462966</v>
      </c>
      <c r="B1956">
        <v>5</v>
      </c>
      <c r="C1956">
        <v>2</v>
      </c>
      <c r="D1956" t="s">
        <v>26</v>
      </c>
      <c r="E1956" t="s">
        <v>4534</v>
      </c>
      <c r="F1956" t="s">
        <v>4535</v>
      </c>
      <c r="G1956" t="s">
        <v>50</v>
      </c>
      <c r="H1956" t="s">
        <v>1460</v>
      </c>
      <c r="I1956">
        <v>0</v>
      </c>
      <c r="K1956" t="s">
        <v>31</v>
      </c>
      <c r="L1956" t="s">
        <v>32</v>
      </c>
      <c r="M1956" t="s">
        <v>4534</v>
      </c>
      <c r="N1956" t="s">
        <v>4535</v>
      </c>
      <c r="P1956" t="s">
        <v>33</v>
      </c>
      <c r="Q1956" t="s">
        <v>34</v>
      </c>
      <c r="S1956" t="s">
        <v>33</v>
      </c>
      <c r="T1956" t="s">
        <v>34</v>
      </c>
      <c r="V1956" t="s">
        <v>33</v>
      </c>
      <c r="W1956" t="s">
        <v>34</v>
      </c>
      <c r="Y1956" t="s">
        <v>33</v>
      </c>
      <c r="Z1956" t="s">
        <v>34</v>
      </c>
      <c r="AA1956" t="s">
        <v>35</v>
      </c>
      <c r="AB1956" t="s">
        <v>36</v>
      </c>
      <c r="AC1956">
        <v>45940249</v>
      </c>
      <c r="AD1956" t="s">
        <v>37</v>
      </c>
      <c r="AE1956" t="s">
        <v>4535</v>
      </c>
      <c r="AF1956">
        <v>85671469</v>
      </c>
      <c r="AG1956">
        <v>1299229</v>
      </c>
      <c r="AH1956" t="s">
        <v>38</v>
      </c>
      <c r="AI1956" t="s">
        <v>34</v>
      </c>
    </row>
    <row r="1957" spans="1:35" x14ac:dyDescent="0.3">
      <c r="A1957" s="1">
        <v>45310.804548611108</v>
      </c>
      <c r="B1957">
        <v>5</v>
      </c>
      <c r="C1957">
        <v>2</v>
      </c>
      <c r="D1957" t="s">
        <v>26</v>
      </c>
      <c r="E1957" t="s">
        <v>4536</v>
      </c>
      <c r="F1957" t="s">
        <v>4537</v>
      </c>
      <c r="G1957" t="s">
        <v>29</v>
      </c>
      <c r="H1957" t="s">
        <v>30</v>
      </c>
      <c r="I1957">
        <v>0</v>
      </c>
      <c r="K1957" t="s">
        <v>31</v>
      </c>
      <c r="L1957" t="s">
        <v>32</v>
      </c>
      <c r="M1957" t="s">
        <v>4536</v>
      </c>
      <c r="N1957" t="s">
        <v>4537</v>
      </c>
      <c r="P1957" t="s">
        <v>33</v>
      </c>
      <c r="Q1957" t="s">
        <v>34</v>
      </c>
      <c r="S1957" t="s">
        <v>33</v>
      </c>
      <c r="T1957" t="s">
        <v>34</v>
      </c>
      <c r="V1957" t="s">
        <v>33</v>
      </c>
      <c r="W1957" t="s">
        <v>34</v>
      </c>
      <c r="Y1957" t="s">
        <v>33</v>
      </c>
      <c r="Z1957" t="s">
        <v>34</v>
      </c>
      <c r="AA1957" t="s">
        <v>35</v>
      </c>
      <c r="AB1957" t="s">
        <v>36</v>
      </c>
      <c r="AC1957">
        <v>45975685</v>
      </c>
      <c r="AD1957" t="s">
        <v>37</v>
      </c>
      <c r="AE1957" t="s">
        <v>4537</v>
      </c>
      <c r="AF1957">
        <v>85671469</v>
      </c>
      <c r="AG1957">
        <v>1299230</v>
      </c>
      <c r="AH1957" t="s">
        <v>38</v>
      </c>
      <c r="AI1957" t="s">
        <v>34</v>
      </c>
    </row>
    <row r="1958" spans="1:35" x14ac:dyDescent="0.3">
      <c r="A1958" s="1">
        <v>45310.804780092592</v>
      </c>
      <c r="B1958">
        <v>8</v>
      </c>
      <c r="C1958">
        <v>2</v>
      </c>
      <c r="D1958" t="s">
        <v>26</v>
      </c>
      <c r="E1958" t="s">
        <v>4538</v>
      </c>
      <c r="F1958" t="s">
        <v>4539</v>
      </c>
      <c r="G1958" t="s">
        <v>41</v>
      </c>
      <c r="H1958">
        <f>---0--3723</f>
        <v>3723</v>
      </c>
      <c r="I1958">
        <v>0</v>
      </c>
      <c r="J1958" t="s">
        <v>42</v>
      </c>
      <c r="K1958" t="s">
        <v>43</v>
      </c>
      <c r="L1958" t="s">
        <v>44</v>
      </c>
      <c r="M1958" t="s">
        <v>4538</v>
      </c>
      <c r="N1958" t="s">
        <v>4539</v>
      </c>
      <c r="P1958" t="s">
        <v>33</v>
      </c>
      <c r="Q1958" t="s">
        <v>34</v>
      </c>
      <c r="S1958" t="s">
        <v>33</v>
      </c>
      <c r="T1958" t="s">
        <v>34</v>
      </c>
      <c r="V1958" t="s">
        <v>33</v>
      </c>
      <c r="W1958" t="s">
        <v>34</v>
      </c>
      <c r="Y1958" t="s">
        <v>33</v>
      </c>
      <c r="Z1958" t="s">
        <v>34</v>
      </c>
      <c r="AA1958" t="s">
        <v>686</v>
      </c>
      <c r="AB1958" t="s">
        <v>36</v>
      </c>
      <c r="AC1958">
        <v>30050965</v>
      </c>
      <c r="AD1958" t="s">
        <v>652</v>
      </c>
      <c r="AE1958" t="s">
        <v>4539</v>
      </c>
      <c r="AF1958">
        <v>76598102</v>
      </c>
      <c r="AG1958">
        <v>1299231</v>
      </c>
      <c r="AH1958" t="s">
        <v>1683</v>
      </c>
      <c r="AI1958" t="s">
        <v>34</v>
      </c>
    </row>
    <row r="1959" spans="1:35" x14ac:dyDescent="0.3">
      <c r="A1959" s="1">
        <v>45310.807685185187</v>
      </c>
      <c r="B1959">
        <v>5</v>
      </c>
      <c r="C1959">
        <v>2</v>
      </c>
      <c r="D1959" t="s">
        <v>26</v>
      </c>
      <c r="E1959" t="s">
        <v>4540</v>
      </c>
      <c r="F1959" t="s">
        <v>4541</v>
      </c>
      <c r="G1959" t="s">
        <v>41</v>
      </c>
      <c r="H1959">
        <f>---0--2047</f>
        <v>2047</v>
      </c>
      <c r="I1959">
        <v>0</v>
      </c>
      <c r="J1959" t="s">
        <v>42</v>
      </c>
      <c r="K1959" t="s">
        <v>43</v>
      </c>
      <c r="L1959" t="s">
        <v>44</v>
      </c>
      <c r="M1959" t="s">
        <v>4540</v>
      </c>
      <c r="N1959" t="s">
        <v>4541</v>
      </c>
      <c r="P1959" t="s">
        <v>33</v>
      </c>
      <c r="Q1959" t="s">
        <v>34</v>
      </c>
      <c r="S1959" t="s">
        <v>33</v>
      </c>
      <c r="T1959" t="s">
        <v>34</v>
      </c>
      <c r="V1959" t="s">
        <v>33</v>
      </c>
      <c r="W1959" t="s">
        <v>34</v>
      </c>
      <c r="Y1959" t="s">
        <v>33</v>
      </c>
      <c r="Z1959" t="s">
        <v>34</v>
      </c>
      <c r="AA1959" t="s">
        <v>45</v>
      </c>
      <c r="AB1959" t="s">
        <v>36</v>
      </c>
      <c r="AC1959">
        <v>73454016</v>
      </c>
      <c r="AD1959" t="s">
        <v>46</v>
      </c>
      <c r="AE1959" t="s">
        <v>4541</v>
      </c>
      <c r="AF1959">
        <v>795990586</v>
      </c>
      <c r="AG1959">
        <v>1299232</v>
      </c>
      <c r="AH1959" t="s">
        <v>817</v>
      </c>
      <c r="AI1959" t="s">
        <v>34</v>
      </c>
    </row>
    <row r="1960" spans="1:35" x14ac:dyDescent="0.3">
      <c r="A1960" s="1">
        <v>45310.807881944442</v>
      </c>
      <c r="B1960">
        <v>8</v>
      </c>
      <c r="C1960">
        <v>2</v>
      </c>
      <c r="D1960" t="s">
        <v>1002</v>
      </c>
      <c r="E1960" t="s">
        <v>4542</v>
      </c>
      <c r="F1960" t="s">
        <v>4543</v>
      </c>
      <c r="G1960" t="s">
        <v>1005</v>
      </c>
      <c r="H1960" t="s">
        <v>4544</v>
      </c>
      <c r="I1960">
        <v>0</v>
      </c>
      <c r="J1960" t="s">
        <v>4545</v>
      </c>
      <c r="K1960" t="s">
        <v>31</v>
      </c>
      <c r="L1960" t="s">
        <v>44</v>
      </c>
      <c r="M1960" t="s">
        <v>4542</v>
      </c>
      <c r="N1960" t="s">
        <v>4543</v>
      </c>
      <c r="P1960" t="s">
        <v>33</v>
      </c>
      <c r="Q1960" t="s">
        <v>34</v>
      </c>
      <c r="S1960" t="s">
        <v>33</v>
      </c>
      <c r="T1960" t="s">
        <v>34</v>
      </c>
      <c r="V1960" t="s">
        <v>33</v>
      </c>
      <c r="W1960" t="s">
        <v>34</v>
      </c>
      <c r="Y1960" t="s">
        <v>33</v>
      </c>
      <c r="Z1960" t="s">
        <v>34</v>
      </c>
      <c r="AA1960" t="s">
        <v>601</v>
      </c>
      <c r="AB1960" t="s">
        <v>36</v>
      </c>
      <c r="AC1960">
        <v>40167402</v>
      </c>
      <c r="AD1960" t="s">
        <v>602</v>
      </c>
      <c r="AE1960" t="s">
        <v>4543</v>
      </c>
      <c r="AF1960">
        <v>9978044714</v>
      </c>
      <c r="AG1960">
        <v>1299233</v>
      </c>
      <c r="AH1960" t="s">
        <v>38</v>
      </c>
      <c r="AI1960" t="s">
        <v>34</v>
      </c>
    </row>
    <row r="1961" spans="1:35" x14ac:dyDescent="0.3">
      <c r="A1961" s="1">
        <v>45310.813576388886</v>
      </c>
      <c r="B1961">
        <v>5</v>
      </c>
      <c r="C1961">
        <v>2</v>
      </c>
      <c r="D1961" t="s">
        <v>26</v>
      </c>
      <c r="E1961" t="s">
        <v>4546</v>
      </c>
      <c r="F1961" t="s">
        <v>4547</v>
      </c>
      <c r="G1961" t="s">
        <v>50</v>
      </c>
      <c r="H1961" t="s">
        <v>638</v>
      </c>
      <c r="I1961">
        <v>0</v>
      </c>
      <c r="K1961" t="s">
        <v>31</v>
      </c>
      <c r="L1961" t="s">
        <v>32</v>
      </c>
      <c r="M1961" t="s">
        <v>4546</v>
      </c>
      <c r="N1961" t="s">
        <v>4547</v>
      </c>
      <c r="P1961" t="s">
        <v>33</v>
      </c>
      <c r="Q1961" t="s">
        <v>34</v>
      </c>
      <c r="S1961" t="s">
        <v>33</v>
      </c>
      <c r="T1961" t="s">
        <v>34</v>
      </c>
      <c r="V1961" t="s">
        <v>33</v>
      </c>
      <c r="W1961" t="s">
        <v>34</v>
      </c>
      <c r="Y1961" t="s">
        <v>33</v>
      </c>
      <c r="Z1961" t="s">
        <v>34</v>
      </c>
      <c r="AA1961" t="s">
        <v>35</v>
      </c>
      <c r="AB1961" t="s">
        <v>36</v>
      </c>
      <c r="AC1961">
        <v>46154467</v>
      </c>
      <c r="AD1961" t="s">
        <v>37</v>
      </c>
      <c r="AE1961" t="s">
        <v>4547</v>
      </c>
      <c r="AF1961">
        <v>85671469</v>
      </c>
      <c r="AG1961">
        <v>1299234</v>
      </c>
      <c r="AH1961" t="s">
        <v>38</v>
      </c>
      <c r="AI1961" t="s">
        <v>34</v>
      </c>
    </row>
    <row r="1962" spans="1:35" x14ac:dyDescent="0.3">
      <c r="A1962" s="1">
        <v>45310.815011574072</v>
      </c>
      <c r="B1962">
        <v>5</v>
      </c>
      <c r="C1962">
        <v>2</v>
      </c>
      <c r="D1962" t="s">
        <v>26</v>
      </c>
      <c r="E1962" t="s">
        <v>4057</v>
      </c>
      <c r="F1962" t="s">
        <v>4058</v>
      </c>
      <c r="G1962" t="s">
        <v>131</v>
      </c>
      <c r="H1962" t="s">
        <v>1437</v>
      </c>
      <c r="I1962">
        <v>0</v>
      </c>
      <c r="K1962" t="s">
        <v>31</v>
      </c>
      <c r="L1962" t="s">
        <v>32</v>
      </c>
      <c r="M1962" t="s">
        <v>4057</v>
      </c>
      <c r="N1962" t="s">
        <v>4058</v>
      </c>
      <c r="P1962" t="s">
        <v>33</v>
      </c>
      <c r="Q1962" t="s">
        <v>34</v>
      </c>
      <c r="S1962" t="s">
        <v>33</v>
      </c>
      <c r="T1962" t="s">
        <v>34</v>
      </c>
      <c r="V1962" t="s">
        <v>33</v>
      </c>
      <c r="W1962" t="s">
        <v>34</v>
      </c>
      <c r="Y1962" t="s">
        <v>33</v>
      </c>
      <c r="Z1962" t="s">
        <v>34</v>
      </c>
      <c r="AA1962" t="s">
        <v>35</v>
      </c>
      <c r="AB1962" t="s">
        <v>36</v>
      </c>
      <c r="AC1962">
        <v>46187018</v>
      </c>
      <c r="AD1962" t="s">
        <v>37</v>
      </c>
      <c r="AE1962" t="s">
        <v>4058</v>
      </c>
      <c r="AF1962">
        <v>85671469</v>
      </c>
      <c r="AG1962">
        <v>1299235</v>
      </c>
      <c r="AH1962" t="s">
        <v>150</v>
      </c>
      <c r="AI1962" t="s">
        <v>34</v>
      </c>
    </row>
    <row r="1963" spans="1:35" x14ac:dyDescent="0.3">
      <c r="A1963" s="1">
        <v>45310.816145833334</v>
      </c>
      <c r="B1963">
        <v>8</v>
      </c>
      <c r="C1963">
        <v>2</v>
      </c>
      <c r="D1963" t="s">
        <v>26</v>
      </c>
      <c r="E1963" t="s">
        <v>4548</v>
      </c>
      <c r="F1963" t="s">
        <v>4549</v>
      </c>
      <c r="G1963" t="s">
        <v>50</v>
      </c>
      <c r="H1963" t="s">
        <v>1448</v>
      </c>
      <c r="I1963">
        <v>0</v>
      </c>
      <c r="K1963" t="s">
        <v>31</v>
      </c>
      <c r="L1963" t="s">
        <v>32</v>
      </c>
      <c r="M1963" t="s">
        <v>4548</v>
      </c>
      <c r="N1963" t="s">
        <v>4549</v>
      </c>
      <c r="P1963" t="s">
        <v>33</v>
      </c>
      <c r="Q1963" t="s">
        <v>34</v>
      </c>
      <c r="S1963" t="s">
        <v>33</v>
      </c>
      <c r="T1963" t="s">
        <v>34</v>
      </c>
      <c r="V1963" t="s">
        <v>33</v>
      </c>
      <c r="W1963" t="s">
        <v>34</v>
      </c>
      <c r="Y1963" t="s">
        <v>33</v>
      </c>
      <c r="Z1963" t="s">
        <v>34</v>
      </c>
      <c r="AA1963" t="s">
        <v>35</v>
      </c>
      <c r="AB1963" t="s">
        <v>36</v>
      </c>
      <c r="AC1963">
        <v>46199231</v>
      </c>
      <c r="AD1963" t="s">
        <v>37</v>
      </c>
      <c r="AE1963" t="s">
        <v>4549</v>
      </c>
      <c r="AF1963">
        <v>85671469</v>
      </c>
      <c r="AG1963">
        <v>1299236</v>
      </c>
      <c r="AH1963" t="s">
        <v>99</v>
      </c>
      <c r="AI1963" t="s">
        <v>34</v>
      </c>
    </row>
    <row r="1964" spans="1:35" x14ac:dyDescent="0.3">
      <c r="A1964" s="1">
        <v>45310.822326388887</v>
      </c>
      <c r="B1964">
        <v>8</v>
      </c>
      <c r="C1964">
        <v>2</v>
      </c>
      <c r="D1964" t="s">
        <v>26</v>
      </c>
      <c r="E1964" t="s">
        <v>4550</v>
      </c>
      <c r="F1964" t="s">
        <v>4551</v>
      </c>
      <c r="G1964" t="s">
        <v>142</v>
      </c>
      <c r="H1964" t="s">
        <v>1853</v>
      </c>
      <c r="I1964">
        <v>0</v>
      </c>
      <c r="K1964" t="s">
        <v>31</v>
      </c>
      <c r="L1964" t="s">
        <v>32</v>
      </c>
      <c r="M1964" t="s">
        <v>4550</v>
      </c>
      <c r="N1964" t="s">
        <v>4551</v>
      </c>
      <c r="P1964" t="s">
        <v>33</v>
      </c>
      <c r="Q1964" t="s">
        <v>34</v>
      </c>
      <c r="S1964" t="s">
        <v>33</v>
      </c>
      <c r="T1964" t="s">
        <v>34</v>
      </c>
      <c r="V1964" t="s">
        <v>33</v>
      </c>
      <c r="W1964" t="s">
        <v>34</v>
      </c>
      <c r="Y1964" t="s">
        <v>33</v>
      </c>
      <c r="Z1964" t="s">
        <v>34</v>
      </c>
      <c r="AA1964" t="s">
        <v>35</v>
      </c>
      <c r="AB1964" t="s">
        <v>36</v>
      </c>
      <c r="AC1964">
        <v>46318578</v>
      </c>
      <c r="AD1964" t="s">
        <v>37</v>
      </c>
      <c r="AE1964" t="s">
        <v>4551</v>
      </c>
      <c r="AF1964">
        <v>85671469</v>
      </c>
      <c r="AG1964">
        <v>1299237</v>
      </c>
      <c r="AH1964" t="s">
        <v>38</v>
      </c>
      <c r="AI1964" t="s">
        <v>34</v>
      </c>
    </row>
    <row r="1965" spans="1:35" x14ac:dyDescent="0.3">
      <c r="A1965" s="1">
        <v>45310.822974537034</v>
      </c>
      <c r="B1965">
        <v>5</v>
      </c>
      <c r="C1965">
        <v>2</v>
      </c>
      <c r="D1965" t="s">
        <v>26</v>
      </c>
      <c r="E1965" t="s">
        <v>4552</v>
      </c>
      <c r="F1965" t="s">
        <v>4553</v>
      </c>
      <c r="G1965" t="s">
        <v>41</v>
      </c>
      <c r="H1965">
        <f>---0--5554</f>
        <v>5554</v>
      </c>
      <c r="I1965">
        <v>0</v>
      </c>
      <c r="J1965" t="s">
        <v>42</v>
      </c>
      <c r="K1965" t="s">
        <v>43</v>
      </c>
      <c r="L1965" t="s">
        <v>44</v>
      </c>
      <c r="M1965" t="s">
        <v>4552</v>
      </c>
      <c r="N1965" t="s">
        <v>4553</v>
      </c>
      <c r="P1965" t="s">
        <v>33</v>
      </c>
      <c r="Q1965" t="s">
        <v>34</v>
      </c>
      <c r="S1965" t="s">
        <v>33</v>
      </c>
      <c r="T1965" t="s">
        <v>34</v>
      </c>
      <c r="V1965" t="s">
        <v>33</v>
      </c>
      <c r="W1965" t="s">
        <v>34</v>
      </c>
      <c r="Y1965" t="s">
        <v>33</v>
      </c>
      <c r="Z1965" t="s">
        <v>34</v>
      </c>
      <c r="AA1965" t="s">
        <v>76</v>
      </c>
      <c r="AB1965" t="s">
        <v>36</v>
      </c>
      <c r="AC1965">
        <v>551315</v>
      </c>
      <c r="AD1965" t="s">
        <v>77</v>
      </c>
      <c r="AE1965" t="s">
        <v>4553</v>
      </c>
      <c r="AF1965">
        <v>870021815</v>
      </c>
      <c r="AG1965">
        <v>1299238</v>
      </c>
      <c r="AH1965" t="s">
        <v>2636</v>
      </c>
      <c r="AI1965" t="s">
        <v>34</v>
      </c>
    </row>
    <row r="1966" spans="1:35" x14ac:dyDescent="0.3">
      <c r="A1966" s="1">
        <v>45310.823101851849</v>
      </c>
      <c r="B1966">
        <v>7</v>
      </c>
      <c r="C1966">
        <v>2</v>
      </c>
      <c r="D1966" t="s">
        <v>26</v>
      </c>
      <c r="E1966" t="s">
        <v>4554</v>
      </c>
      <c r="F1966" t="s">
        <v>4555</v>
      </c>
      <c r="G1966" t="s">
        <v>50</v>
      </c>
      <c r="H1966" t="s">
        <v>1363</v>
      </c>
      <c r="I1966">
        <v>0</v>
      </c>
      <c r="K1966" t="s">
        <v>31</v>
      </c>
      <c r="L1966" t="s">
        <v>32</v>
      </c>
      <c r="M1966" t="s">
        <v>4554</v>
      </c>
      <c r="N1966" t="s">
        <v>4555</v>
      </c>
      <c r="P1966" t="s">
        <v>33</v>
      </c>
      <c r="Q1966" t="s">
        <v>34</v>
      </c>
      <c r="S1966" t="s">
        <v>33</v>
      </c>
      <c r="T1966" t="s">
        <v>34</v>
      </c>
      <c r="V1966" t="s">
        <v>33</v>
      </c>
      <c r="W1966" t="s">
        <v>34</v>
      </c>
      <c r="Y1966" t="s">
        <v>33</v>
      </c>
      <c r="Z1966" t="s">
        <v>34</v>
      </c>
      <c r="AA1966" t="s">
        <v>35</v>
      </c>
      <c r="AB1966" t="s">
        <v>36</v>
      </c>
      <c r="AC1966">
        <v>46336062</v>
      </c>
      <c r="AD1966" t="s">
        <v>37</v>
      </c>
      <c r="AE1966" t="s">
        <v>4555</v>
      </c>
      <c r="AF1966">
        <v>85671469</v>
      </c>
      <c r="AG1966">
        <v>1299239</v>
      </c>
      <c r="AH1966" t="s">
        <v>38</v>
      </c>
      <c r="AI1966" t="s">
        <v>34</v>
      </c>
    </row>
    <row r="1967" spans="1:35" x14ac:dyDescent="0.3">
      <c r="A1967" s="1">
        <v>45310.823148148149</v>
      </c>
      <c r="B1967">
        <v>3</v>
      </c>
      <c r="C1967">
        <v>1</v>
      </c>
      <c r="D1967" t="s">
        <v>26</v>
      </c>
      <c r="E1967" t="s">
        <v>729</v>
      </c>
      <c r="F1967" t="s">
        <v>730</v>
      </c>
      <c r="G1967" t="s">
        <v>41</v>
      </c>
      <c r="H1967">
        <f>---0--9822</f>
        <v>9822</v>
      </c>
      <c r="I1967">
        <v>0</v>
      </c>
      <c r="J1967" t="s">
        <v>42</v>
      </c>
      <c r="K1967" t="s">
        <v>43</v>
      </c>
      <c r="L1967" t="s">
        <v>202</v>
      </c>
      <c r="M1967" t="s">
        <v>729</v>
      </c>
      <c r="N1967" t="s">
        <v>730</v>
      </c>
      <c r="P1967" t="s">
        <v>33</v>
      </c>
      <c r="Q1967" t="s">
        <v>34</v>
      </c>
      <c r="S1967" t="s">
        <v>33</v>
      </c>
      <c r="T1967" t="s">
        <v>34</v>
      </c>
      <c r="V1967" t="s">
        <v>33</v>
      </c>
      <c r="W1967" t="s">
        <v>34</v>
      </c>
      <c r="Y1967" t="s">
        <v>33</v>
      </c>
      <c r="Z1967" t="s">
        <v>34</v>
      </c>
      <c r="AB1967" t="s">
        <v>36</v>
      </c>
      <c r="AE1967" t="s">
        <v>34</v>
      </c>
      <c r="AG1967">
        <v>1299240</v>
      </c>
      <c r="AH1967" t="s">
        <v>38</v>
      </c>
      <c r="AI1967" t="s">
        <v>34</v>
      </c>
    </row>
    <row r="1968" spans="1:35" x14ac:dyDescent="0.3">
      <c r="A1968" s="1">
        <v>45310.824108796296</v>
      </c>
      <c r="B1968">
        <v>6</v>
      </c>
      <c r="C1968">
        <v>2</v>
      </c>
      <c r="D1968" t="s">
        <v>26</v>
      </c>
      <c r="E1968" t="s">
        <v>1785</v>
      </c>
      <c r="F1968" t="s">
        <v>1786</v>
      </c>
      <c r="G1968" t="s">
        <v>131</v>
      </c>
      <c r="H1968" t="s">
        <v>543</v>
      </c>
      <c r="I1968">
        <v>0</v>
      </c>
      <c r="K1968" t="s">
        <v>31</v>
      </c>
      <c r="L1968" t="s">
        <v>32</v>
      </c>
      <c r="M1968" t="s">
        <v>1785</v>
      </c>
      <c r="N1968" t="s">
        <v>1786</v>
      </c>
      <c r="P1968" t="s">
        <v>33</v>
      </c>
      <c r="Q1968" t="s">
        <v>34</v>
      </c>
      <c r="S1968" t="s">
        <v>33</v>
      </c>
      <c r="T1968" t="s">
        <v>34</v>
      </c>
      <c r="V1968" t="s">
        <v>33</v>
      </c>
      <c r="W1968" t="s">
        <v>34</v>
      </c>
      <c r="Y1968" t="s">
        <v>33</v>
      </c>
      <c r="Z1968" t="s">
        <v>34</v>
      </c>
      <c r="AA1968" t="s">
        <v>35</v>
      </c>
      <c r="AB1968" t="s">
        <v>36</v>
      </c>
      <c r="AC1968">
        <v>46364417</v>
      </c>
      <c r="AD1968" t="s">
        <v>37</v>
      </c>
      <c r="AE1968" t="s">
        <v>1786</v>
      </c>
      <c r="AF1968">
        <v>85671469</v>
      </c>
      <c r="AG1968">
        <v>1299241</v>
      </c>
      <c r="AH1968" t="s">
        <v>38</v>
      </c>
      <c r="AI1968" t="s">
        <v>34</v>
      </c>
    </row>
    <row r="1969" spans="1:35" x14ac:dyDescent="0.3">
      <c r="A1969" s="1">
        <v>45310.824479166666</v>
      </c>
      <c r="B1969">
        <v>1</v>
      </c>
      <c r="C1969">
        <v>1</v>
      </c>
      <c r="D1969" t="s">
        <v>26</v>
      </c>
      <c r="E1969" t="s">
        <v>4556</v>
      </c>
      <c r="F1969" t="s">
        <v>4557</v>
      </c>
      <c r="G1969" t="s">
        <v>50</v>
      </c>
      <c r="H1969" t="s">
        <v>1418</v>
      </c>
      <c r="I1969">
        <v>0</v>
      </c>
      <c r="K1969" t="s">
        <v>31</v>
      </c>
      <c r="L1969" t="s">
        <v>32</v>
      </c>
      <c r="M1969" t="s">
        <v>4556</v>
      </c>
      <c r="N1969" t="s">
        <v>4557</v>
      </c>
      <c r="P1969" t="s">
        <v>33</v>
      </c>
      <c r="Q1969" t="s">
        <v>34</v>
      </c>
      <c r="S1969" t="s">
        <v>33</v>
      </c>
      <c r="T1969" t="s">
        <v>34</v>
      </c>
      <c r="V1969" t="s">
        <v>33</v>
      </c>
      <c r="W1969" t="s">
        <v>34</v>
      </c>
      <c r="Y1969" t="s">
        <v>33</v>
      </c>
      <c r="Z1969" t="s">
        <v>34</v>
      </c>
      <c r="AA1969" t="s">
        <v>35</v>
      </c>
      <c r="AB1969" t="s">
        <v>36</v>
      </c>
      <c r="AC1969">
        <v>46359274</v>
      </c>
      <c r="AD1969" t="s">
        <v>37</v>
      </c>
      <c r="AE1969" t="s">
        <v>4557</v>
      </c>
      <c r="AF1969">
        <v>85671469</v>
      </c>
      <c r="AG1969">
        <v>1299242</v>
      </c>
      <c r="AH1969" t="s">
        <v>3176</v>
      </c>
      <c r="AI1969" t="s">
        <v>34</v>
      </c>
    </row>
    <row r="1970" spans="1:35" x14ac:dyDescent="0.3">
      <c r="A1970" s="1">
        <v>45310.825775462959</v>
      </c>
      <c r="B1970">
        <v>8</v>
      </c>
      <c r="C1970">
        <v>2</v>
      </c>
      <c r="D1970" t="s">
        <v>26</v>
      </c>
      <c r="E1970" t="s">
        <v>4558</v>
      </c>
      <c r="F1970" t="s">
        <v>4559</v>
      </c>
      <c r="G1970" t="s">
        <v>131</v>
      </c>
      <c r="H1970" t="s">
        <v>562</v>
      </c>
      <c r="I1970">
        <v>0</v>
      </c>
      <c r="K1970" t="s">
        <v>31</v>
      </c>
      <c r="L1970" t="s">
        <v>32</v>
      </c>
      <c r="M1970" t="s">
        <v>4558</v>
      </c>
      <c r="N1970" t="s">
        <v>4559</v>
      </c>
      <c r="P1970" t="s">
        <v>33</v>
      </c>
      <c r="Q1970" t="s">
        <v>34</v>
      </c>
      <c r="S1970" t="s">
        <v>33</v>
      </c>
      <c r="T1970" t="s">
        <v>34</v>
      </c>
      <c r="V1970" t="s">
        <v>33</v>
      </c>
      <c r="W1970" t="s">
        <v>34</v>
      </c>
      <c r="Y1970" t="s">
        <v>33</v>
      </c>
      <c r="Z1970" t="s">
        <v>34</v>
      </c>
      <c r="AA1970" t="s">
        <v>35</v>
      </c>
      <c r="AB1970" t="s">
        <v>36</v>
      </c>
      <c r="AC1970">
        <v>46391601</v>
      </c>
      <c r="AD1970" t="s">
        <v>37</v>
      </c>
      <c r="AE1970" t="s">
        <v>4559</v>
      </c>
      <c r="AF1970">
        <v>85671469</v>
      </c>
      <c r="AG1970">
        <v>1299243</v>
      </c>
      <c r="AH1970" t="s">
        <v>982</v>
      </c>
      <c r="AI1970" t="s">
        <v>34</v>
      </c>
    </row>
    <row r="1971" spans="1:35" x14ac:dyDescent="0.3">
      <c r="A1971" s="1">
        <v>45310.826504629629</v>
      </c>
      <c r="B1971">
        <v>7</v>
      </c>
      <c r="C1971">
        <v>2</v>
      </c>
      <c r="D1971" t="s">
        <v>26</v>
      </c>
      <c r="E1971" t="s">
        <v>4560</v>
      </c>
      <c r="F1971" t="s">
        <v>4561</v>
      </c>
      <c r="G1971" t="s">
        <v>50</v>
      </c>
      <c r="H1971" t="s">
        <v>1463</v>
      </c>
      <c r="I1971">
        <v>0</v>
      </c>
      <c r="K1971" t="s">
        <v>31</v>
      </c>
      <c r="L1971" t="s">
        <v>32</v>
      </c>
      <c r="M1971" t="s">
        <v>4560</v>
      </c>
      <c r="N1971" t="s">
        <v>4561</v>
      </c>
      <c r="P1971" t="s">
        <v>33</v>
      </c>
      <c r="Q1971" t="s">
        <v>34</v>
      </c>
      <c r="S1971" t="s">
        <v>33</v>
      </c>
      <c r="T1971" t="s">
        <v>34</v>
      </c>
      <c r="V1971" t="s">
        <v>33</v>
      </c>
      <c r="W1971" t="s">
        <v>34</v>
      </c>
      <c r="Y1971" t="s">
        <v>33</v>
      </c>
      <c r="Z1971" t="s">
        <v>34</v>
      </c>
      <c r="AA1971" t="s">
        <v>35</v>
      </c>
      <c r="AB1971" t="s">
        <v>36</v>
      </c>
      <c r="AC1971">
        <v>46406633</v>
      </c>
      <c r="AD1971" t="s">
        <v>37</v>
      </c>
      <c r="AE1971" t="s">
        <v>4561</v>
      </c>
      <c r="AF1971">
        <v>85671469</v>
      </c>
      <c r="AG1971">
        <v>1299244</v>
      </c>
      <c r="AH1971" t="s">
        <v>99</v>
      </c>
      <c r="AI1971" t="s">
        <v>34</v>
      </c>
    </row>
    <row r="1972" spans="1:35" x14ac:dyDescent="0.3">
      <c r="A1972" s="1">
        <v>45310.828587962962</v>
      </c>
      <c r="B1972">
        <v>8</v>
      </c>
      <c r="C1972">
        <v>2</v>
      </c>
      <c r="D1972" t="s">
        <v>26</v>
      </c>
      <c r="E1972" t="s">
        <v>4562</v>
      </c>
      <c r="F1972" t="s">
        <v>4563</v>
      </c>
      <c r="G1972" t="s">
        <v>142</v>
      </c>
      <c r="H1972" t="s">
        <v>1426</v>
      </c>
      <c r="I1972">
        <v>0</v>
      </c>
      <c r="K1972" t="s">
        <v>31</v>
      </c>
      <c r="L1972" t="s">
        <v>32</v>
      </c>
      <c r="M1972" t="s">
        <v>4562</v>
      </c>
      <c r="N1972" t="s">
        <v>4563</v>
      </c>
      <c r="P1972" t="s">
        <v>33</v>
      </c>
      <c r="Q1972" t="s">
        <v>34</v>
      </c>
      <c r="S1972" t="s">
        <v>33</v>
      </c>
      <c r="T1972" t="s">
        <v>34</v>
      </c>
      <c r="V1972" t="s">
        <v>33</v>
      </c>
      <c r="W1972" t="s">
        <v>34</v>
      </c>
      <c r="Y1972" t="s">
        <v>33</v>
      </c>
      <c r="Z1972" t="s">
        <v>34</v>
      </c>
      <c r="AA1972" t="s">
        <v>35</v>
      </c>
      <c r="AB1972" t="s">
        <v>36</v>
      </c>
      <c r="AC1972">
        <v>46438344</v>
      </c>
      <c r="AD1972" t="s">
        <v>37</v>
      </c>
      <c r="AE1972" t="s">
        <v>4563</v>
      </c>
      <c r="AF1972">
        <v>85671469</v>
      </c>
      <c r="AG1972">
        <v>1299245</v>
      </c>
      <c r="AH1972" t="s">
        <v>38</v>
      </c>
      <c r="AI1972" t="s">
        <v>34</v>
      </c>
    </row>
    <row r="1973" spans="1:35" x14ac:dyDescent="0.3">
      <c r="A1973" s="1">
        <v>45310.829571759263</v>
      </c>
      <c r="B1973">
        <v>5</v>
      </c>
      <c r="C1973">
        <v>2</v>
      </c>
      <c r="D1973" t="s">
        <v>26</v>
      </c>
      <c r="E1973" t="s">
        <v>4564</v>
      </c>
      <c r="F1973" t="s">
        <v>4565</v>
      </c>
      <c r="G1973" t="s">
        <v>50</v>
      </c>
      <c r="H1973" t="s">
        <v>111</v>
      </c>
      <c r="I1973">
        <v>0</v>
      </c>
      <c r="K1973" t="s">
        <v>31</v>
      </c>
      <c r="L1973" t="s">
        <v>32</v>
      </c>
      <c r="M1973" t="s">
        <v>4564</v>
      </c>
      <c r="N1973" t="s">
        <v>4565</v>
      </c>
      <c r="P1973" t="s">
        <v>33</v>
      </c>
      <c r="Q1973" t="s">
        <v>34</v>
      </c>
      <c r="S1973" t="s">
        <v>33</v>
      </c>
      <c r="T1973" t="s">
        <v>34</v>
      </c>
      <c r="V1973" t="s">
        <v>33</v>
      </c>
      <c r="W1973" t="s">
        <v>34</v>
      </c>
      <c r="Y1973" t="s">
        <v>33</v>
      </c>
      <c r="Z1973" t="s">
        <v>34</v>
      </c>
      <c r="AA1973" t="s">
        <v>35</v>
      </c>
      <c r="AB1973" t="s">
        <v>36</v>
      </c>
      <c r="AC1973">
        <v>46464782</v>
      </c>
      <c r="AD1973" t="s">
        <v>37</v>
      </c>
      <c r="AE1973" t="s">
        <v>4565</v>
      </c>
      <c r="AF1973">
        <v>85671469</v>
      </c>
      <c r="AG1973">
        <v>1299246</v>
      </c>
      <c r="AH1973" t="s">
        <v>1220</v>
      </c>
      <c r="AI1973" t="s">
        <v>34</v>
      </c>
    </row>
    <row r="1974" spans="1:35" x14ac:dyDescent="0.3">
      <c r="A1974" s="1">
        <v>45310.831493055557</v>
      </c>
      <c r="B1974">
        <v>1</v>
      </c>
      <c r="C1974">
        <v>1</v>
      </c>
      <c r="D1974" t="s">
        <v>26</v>
      </c>
      <c r="E1974" t="s">
        <v>4566</v>
      </c>
      <c r="F1974" t="s">
        <v>4567</v>
      </c>
      <c r="G1974" t="s">
        <v>41</v>
      </c>
      <c r="H1974">
        <f>---0--6251</f>
        <v>6251</v>
      </c>
      <c r="I1974">
        <v>0</v>
      </c>
      <c r="J1974" t="s">
        <v>42</v>
      </c>
      <c r="K1974" t="s">
        <v>43</v>
      </c>
      <c r="L1974" t="s">
        <v>44</v>
      </c>
      <c r="M1974" t="s">
        <v>4566</v>
      </c>
      <c r="N1974" t="s">
        <v>4567</v>
      </c>
      <c r="P1974" t="s">
        <v>33</v>
      </c>
      <c r="Q1974" t="s">
        <v>34</v>
      </c>
      <c r="S1974" t="s">
        <v>33</v>
      </c>
      <c r="T1974" t="s">
        <v>34</v>
      </c>
      <c r="V1974" t="s">
        <v>33</v>
      </c>
      <c r="W1974" t="s">
        <v>34</v>
      </c>
      <c r="Y1974" t="s">
        <v>33</v>
      </c>
      <c r="Z1974" t="s">
        <v>34</v>
      </c>
      <c r="AA1974" t="s">
        <v>3114</v>
      </c>
      <c r="AB1974" t="s">
        <v>36</v>
      </c>
      <c r="AC1974">
        <v>5993505</v>
      </c>
      <c r="AD1974" t="s">
        <v>849</v>
      </c>
      <c r="AE1974" t="s">
        <v>4567</v>
      </c>
      <c r="AF1974">
        <v>978632586</v>
      </c>
      <c r="AG1974">
        <v>1299247</v>
      </c>
      <c r="AH1974" t="s">
        <v>1482</v>
      </c>
      <c r="AI1974" t="s">
        <v>34</v>
      </c>
    </row>
    <row r="1975" spans="1:35" x14ac:dyDescent="0.3">
      <c r="A1975" s="1">
        <v>45310.831724537034</v>
      </c>
      <c r="B1975">
        <v>6</v>
      </c>
      <c r="C1975">
        <v>2</v>
      </c>
      <c r="D1975" t="s">
        <v>26</v>
      </c>
      <c r="E1975" t="s">
        <v>4568</v>
      </c>
      <c r="F1975" t="s">
        <v>4569</v>
      </c>
      <c r="G1975" t="s">
        <v>29</v>
      </c>
      <c r="H1975" t="s">
        <v>1521</v>
      </c>
      <c r="I1975">
        <v>0</v>
      </c>
      <c r="K1975" t="s">
        <v>31</v>
      </c>
      <c r="L1975" t="s">
        <v>32</v>
      </c>
      <c r="M1975" t="s">
        <v>4568</v>
      </c>
      <c r="N1975" t="s">
        <v>4569</v>
      </c>
      <c r="P1975" t="s">
        <v>33</v>
      </c>
      <c r="Q1975" t="s">
        <v>34</v>
      </c>
      <c r="S1975" t="s">
        <v>33</v>
      </c>
      <c r="T1975" t="s">
        <v>34</v>
      </c>
      <c r="V1975" t="s">
        <v>33</v>
      </c>
      <c r="W1975" t="s">
        <v>34</v>
      </c>
      <c r="Y1975" t="s">
        <v>33</v>
      </c>
      <c r="Z1975" t="s">
        <v>34</v>
      </c>
      <c r="AA1975" t="s">
        <v>35</v>
      </c>
      <c r="AB1975" t="s">
        <v>36</v>
      </c>
      <c r="AC1975">
        <v>46504523</v>
      </c>
      <c r="AD1975" t="s">
        <v>37</v>
      </c>
      <c r="AE1975" t="s">
        <v>4569</v>
      </c>
      <c r="AF1975">
        <v>85671469</v>
      </c>
      <c r="AG1975">
        <v>1299248</v>
      </c>
      <c r="AH1975" t="s">
        <v>38</v>
      </c>
      <c r="AI1975" t="s">
        <v>34</v>
      </c>
    </row>
    <row r="1976" spans="1:35" x14ac:dyDescent="0.3">
      <c r="A1976" s="1">
        <v>45310.834537037037</v>
      </c>
      <c r="B1976">
        <v>5</v>
      </c>
      <c r="C1976">
        <v>2</v>
      </c>
      <c r="D1976" t="s">
        <v>26</v>
      </c>
      <c r="E1976" t="s">
        <v>4570</v>
      </c>
      <c r="F1976" t="s">
        <v>4571</v>
      </c>
      <c r="G1976" t="s">
        <v>50</v>
      </c>
      <c r="H1976" t="s">
        <v>1488</v>
      </c>
      <c r="I1976">
        <v>0</v>
      </c>
      <c r="K1976" t="s">
        <v>31</v>
      </c>
      <c r="L1976" t="s">
        <v>32</v>
      </c>
      <c r="M1976" t="s">
        <v>4570</v>
      </c>
      <c r="N1976" t="s">
        <v>4571</v>
      </c>
      <c r="P1976" t="s">
        <v>33</v>
      </c>
      <c r="Q1976" t="s">
        <v>34</v>
      </c>
      <c r="S1976" t="s">
        <v>33</v>
      </c>
      <c r="T1976" t="s">
        <v>34</v>
      </c>
      <c r="V1976" t="s">
        <v>33</v>
      </c>
      <c r="W1976" t="s">
        <v>34</v>
      </c>
      <c r="Y1976" t="s">
        <v>33</v>
      </c>
      <c r="Z1976" t="s">
        <v>34</v>
      </c>
      <c r="AA1976" t="s">
        <v>35</v>
      </c>
      <c r="AB1976" t="s">
        <v>36</v>
      </c>
      <c r="AC1976">
        <v>46553663</v>
      </c>
      <c r="AD1976" t="s">
        <v>37</v>
      </c>
      <c r="AE1976" t="s">
        <v>4571</v>
      </c>
      <c r="AF1976">
        <v>85671469</v>
      </c>
      <c r="AG1976">
        <v>1299249</v>
      </c>
      <c r="AH1976" t="s">
        <v>38</v>
      </c>
      <c r="AI1976" t="s">
        <v>34</v>
      </c>
    </row>
    <row r="1977" spans="1:35" x14ac:dyDescent="0.3">
      <c r="A1977" s="1">
        <v>45310.835810185185</v>
      </c>
      <c r="B1977">
        <v>6</v>
      </c>
      <c r="C1977">
        <v>2</v>
      </c>
      <c r="D1977" t="s">
        <v>26</v>
      </c>
      <c r="E1977" t="s">
        <v>729</v>
      </c>
      <c r="F1977" t="s">
        <v>730</v>
      </c>
      <c r="G1977" t="s">
        <v>41</v>
      </c>
      <c r="H1977">
        <f>---0--554</f>
        <v>554</v>
      </c>
      <c r="I1977">
        <v>0</v>
      </c>
      <c r="J1977" t="s">
        <v>42</v>
      </c>
      <c r="K1977" t="s">
        <v>43</v>
      </c>
      <c r="L1977" t="s">
        <v>44</v>
      </c>
      <c r="M1977" t="s">
        <v>729</v>
      </c>
      <c r="N1977" t="s">
        <v>730</v>
      </c>
      <c r="P1977" t="s">
        <v>33</v>
      </c>
      <c r="Q1977" t="s">
        <v>34</v>
      </c>
      <c r="S1977" t="s">
        <v>33</v>
      </c>
      <c r="T1977" t="s">
        <v>34</v>
      </c>
      <c r="V1977" t="s">
        <v>33</v>
      </c>
      <c r="W1977" t="s">
        <v>34</v>
      </c>
      <c r="Y1977" t="s">
        <v>33</v>
      </c>
      <c r="Z1977" t="s">
        <v>34</v>
      </c>
      <c r="AA1977" t="s">
        <v>795</v>
      </c>
      <c r="AB1977" t="s">
        <v>36</v>
      </c>
      <c r="AC1977">
        <v>25125792</v>
      </c>
      <c r="AD1977" t="s">
        <v>796</v>
      </c>
      <c r="AE1977" t="s">
        <v>730</v>
      </c>
      <c r="AF1977">
        <v>76598102</v>
      </c>
      <c r="AG1977">
        <v>1299250</v>
      </c>
      <c r="AH1977" t="s">
        <v>38</v>
      </c>
      <c r="AI1977" t="s">
        <v>34</v>
      </c>
    </row>
    <row r="1978" spans="1:35" x14ac:dyDescent="0.3">
      <c r="A1978" s="1">
        <v>45310.837754629632</v>
      </c>
      <c r="B1978">
        <v>6</v>
      </c>
      <c r="C1978">
        <v>2</v>
      </c>
      <c r="D1978" t="s">
        <v>26</v>
      </c>
      <c r="E1978" t="s">
        <v>4572</v>
      </c>
      <c r="F1978" t="s">
        <v>4573</v>
      </c>
      <c r="G1978" t="s">
        <v>41</v>
      </c>
      <c r="H1978">
        <f>---0--7018</f>
        <v>7018</v>
      </c>
      <c r="I1978">
        <v>0</v>
      </c>
      <c r="J1978" t="s">
        <v>42</v>
      </c>
      <c r="K1978" t="s">
        <v>43</v>
      </c>
      <c r="L1978" t="s">
        <v>44</v>
      </c>
      <c r="M1978" t="s">
        <v>4572</v>
      </c>
      <c r="N1978" t="s">
        <v>4573</v>
      </c>
      <c r="P1978" t="s">
        <v>33</v>
      </c>
      <c r="Q1978" t="s">
        <v>34</v>
      </c>
      <c r="S1978" t="s">
        <v>33</v>
      </c>
      <c r="T1978" t="s">
        <v>34</v>
      </c>
      <c r="V1978" t="s">
        <v>33</v>
      </c>
      <c r="W1978" t="s">
        <v>34</v>
      </c>
      <c r="Y1978" t="s">
        <v>33</v>
      </c>
      <c r="Z1978" t="s">
        <v>34</v>
      </c>
      <c r="AA1978" t="s">
        <v>1358</v>
      </c>
      <c r="AB1978" t="s">
        <v>36</v>
      </c>
      <c r="AC1978">
        <v>73869743</v>
      </c>
      <c r="AD1978" t="s">
        <v>108</v>
      </c>
      <c r="AE1978" t="s">
        <v>4573</v>
      </c>
      <c r="AF1978">
        <v>795990586</v>
      </c>
      <c r="AG1978">
        <v>1299251</v>
      </c>
      <c r="AH1978" t="s">
        <v>744</v>
      </c>
      <c r="AI1978" t="s">
        <v>34</v>
      </c>
    </row>
    <row r="1979" spans="1:35" x14ac:dyDescent="0.3">
      <c r="A1979" s="1">
        <v>45310.839687500003</v>
      </c>
      <c r="B1979">
        <v>4</v>
      </c>
      <c r="C1979">
        <v>1</v>
      </c>
      <c r="D1979" t="s">
        <v>26</v>
      </c>
      <c r="E1979" t="s">
        <v>1985</v>
      </c>
      <c r="F1979" t="s">
        <v>1986</v>
      </c>
      <c r="G1979" t="s">
        <v>1209</v>
      </c>
      <c r="H1979" t="s">
        <v>1402</v>
      </c>
      <c r="I1979">
        <v>0</v>
      </c>
      <c r="J1979" t="s">
        <v>1403</v>
      </c>
      <c r="K1979" t="s">
        <v>31</v>
      </c>
      <c r="L1979" t="s">
        <v>749</v>
      </c>
      <c r="M1979" t="s">
        <v>1985</v>
      </c>
      <c r="N1979" t="s">
        <v>1986</v>
      </c>
      <c r="P1979" t="s">
        <v>33</v>
      </c>
      <c r="Q1979" t="s">
        <v>34</v>
      </c>
      <c r="S1979" t="s">
        <v>33</v>
      </c>
      <c r="T1979" t="s">
        <v>34</v>
      </c>
      <c r="V1979" t="s">
        <v>33</v>
      </c>
      <c r="W1979" t="s">
        <v>34</v>
      </c>
      <c r="Y1979" t="s">
        <v>33</v>
      </c>
      <c r="Z1979" t="s">
        <v>34</v>
      </c>
      <c r="AB1979" t="s">
        <v>36</v>
      </c>
      <c r="AE1979" t="s">
        <v>34</v>
      </c>
      <c r="AG1979">
        <v>1299252</v>
      </c>
      <c r="AH1979" t="s">
        <v>4078</v>
      </c>
      <c r="AI1979" t="s">
        <v>34</v>
      </c>
    </row>
    <row r="1980" spans="1:35" x14ac:dyDescent="0.3">
      <c r="A1980" s="1">
        <v>45310.840717592589</v>
      </c>
      <c r="B1980">
        <v>8</v>
      </c>
      <c r="C1980">
        <v>2</v>
      </c>
      <c r="D1980" t="s">
        <v>26</v>
      </c>
      <c r="E1980" t="s">
        <v>4574</v>
      </c>
      <c r="F1980" t="s">
        <v>4575</v>
      </c>
      <c r="G1980" t="s">
        <v>41</v>
      </c>
      <c r="H1980">
        <f>---0--9148</f>
        <v>9148</v>
      </c>
      <c r="I1980">
        <v>0</v>
      </c>
      <c r="J1980" t="s">
        <v>42</v>
      </c>
      <c r="K1980" t="s">
        <v>43</v>
      </c>
      <c r="L1980" t="s">
        <v>44</v>
      </c>
      <c r="M1980" t="s">
        <v>4574</v>
      </c>
      <c r="N1980" t="s">
        <v>4575</v>
      </c>
      <c r="P1980" t="s">
        <v>33</v>
      </c>
      <c r="Q1980" t="s">
        <v>34</v>
      </c>
      <c r="S1980" t="s">
        <v>33</v>
      </c>
      <c r="T1980" t="s">
        <v>34</v>
      </c>
      <c r="V1980" t="s">
        <v>33</v>
      </c>
      <c r="W1980" t="s">
        <v>34</v>
      </c>
      <c r="Y1980" t="s">
        <v>33</v>
      </c>
      <c r="Z1980" t="s">
        <v>34</v>
      </c>
      <c r="AA1980" t="s">
        <v>1041</v>
      </c>
      <c r="AB1980" t="s">
        <v>36</v>
      </c>
      <c r="AC1980">
        <v>102641</v>
      </c>
      <c r="AD1980" t="s">
        <v>932</v>
      </c>
      <c r="AE1980" t="s">
        <v>4575</v>
      </c>
      <c r="AF1980">
        <v>870021815</v>
      </c>
      <c r="AG1980">
        <v>1299253</v>
      </c>
      <c r="AH1980" t="s">
        <v>38</v>
      </c>
      <c r="AI1980" t="s">
        <v>34</v>
      </c>
    </row>
    <row r="1981" spans="1:35" x14ac:dyDescent="0.3">
      <c r="A1981" s="1">
        <v>45310.842314814814</v>
      </c>
      <c r="B1981">
        <v>7</v>
      </c>
      <c r="C1981">
        <v>2</v>
      </c>
      <c r="D1981" t="s">
        <v>26</v>
      </c>
      <c r="E1981" t="s">
        <v>668</v>
      </c>
      <c r="F1981" t="s">
        <v>669</v>
      </c>
      <c r="G1981" t="s">
        <v>41</v>
      </c>
      <c r="H1981">
        <f>---0--4055</f>
        <v>4055</v>
      </c>
      <c r="I1981">
        <v>0</v>
      </c>
      <c r="J1981" t="s">
        <v>42</v>
      </c>
      <c r="K1981" t="s">
        <v>43</v>
      </c>
      <c r="L1981" t="s">
        <v>44</v>
      </c>
      <c r="M1981" t="s">
        <v>668</v>
      </c>
      <c r="N1981" t="s">
        <v>669</v>
      </c>
      <c r="P1981" t="s">
        <v>33</v>
      </c>
      <c r="Q1981" t="s">
        <v>34</v>
      </c>
      <c r="S1981" t="s">
        <v>33</v>
      </c>
      <c r="T1981" t="s">
        <v>34</v>
      </c>
      <c r="V1981" t="s">
        <v>33</v>
      </c>
      <c r="W1981" t="s">
        <v>34</v>
      </c>
      <c r="Y1981" t="s">
        <v>33</v>
      </c>
      <c r="Z1981" t="s">
        <v>34</v>
      </c>
      <c r="AA1981" t="s">
        <v>703</v>
      </c>
      <c r="AB1981" t="s">
        <v>36</v>
      </c>
      <c r="AC1981">
        <v>73929548</v>
      </c>
      <c r="AD1981" t="s">
        <v>108</v>
      </c>
      <c r="AE1981" t="s">
        <v>669</v>
      </c>
      <c r="AF1981">
        <v>795990586</v>
      </c>
      <c r="AG1981">
        <v>1299254</v>
      </c>
      <c r="AH1981" t="s">
        <v>38</v>
      </c>
      <c r="AI1981" t="s">
        <v>34</v>
      </c>
    </row>
    <row r="1982" spans="1:35" x14ac:dyDescent="0.3">
      <c r="A1982" s="1">
        <v>45310.846215277779</v>
      </c>
      <c r="B1982">
        <v>6</v>
      </c>
      <c r="C1982">
        <v>2</v>
      </c>
      <c r="D1982" t="s">
        <v>26</v>
      </c>
      <c r="E1982" t="s">
        <v>4576</v>
      </c>
      <c r="F1982" t="s">
        <v>4577</v>
      </c>
      <c r="G1982" t="s">
        <v>41</v>
      </c>
      <c r="H1982">
        <f>---0--9171</f>
        <v>9171</v>
      </c>
      <c r="I1982">
        <v>0</v>
      </c>
      <c r="J1982" t="s">
        <v>42</v>
      </c>
      <c r="K1982" t="s">
        <v>43</v>
      </c>
      <c r="L1982" t="s">
        <v>44</v>
      </c>
      <c r="M1982" t="s">
        <v>4576</v>
      </c>
      <c r="N1982" t="s">
        <v>4577</v>
      </c>
      <c r="P1982" t="s">
        <v>33</v>
      </c>
      <c r="Q1982" t="s">
        <v>34</v>
      </c>
      <c r="S1982" t="s">
        <v>33</v>
      </c>
      <c r="T1982" t="s">
        <v>34</v>
      </c>
      <c r="V1982" t="s">
        <v>33</v>
      </c>
      <c r="W1982" t="s">
        <v>34</v>
      </c>
      <c r="Y1982" t="s">
        <v>33</v>
      </c>
      <c r="Z1982" t="s">
        <v>34</v>
      </c>
      <c r="AA1982" t="s">
        <v>4578</v>
      </c>
      <c r="AB1982" t="s">
        <v>36</v>
      </c>
      <c r="AC1982">
        <v>59240932</v>
      </c>
      <c r="AD1982" t="s">
        <v>82</v>
      </c>
      <c r="AE1982" t="s">
        <v>4577</v>
      </c>
      <c r="AF1982">
        <v>156704864</v>
      </c>
      <c r="AG1982">
        <v>1299255</v>
      </c>
      <c r="AH1982" t="s">
        <v>38</v>
      </c>
      <c r="AI1982" t="s">
        <v>34</v>
      </c>
    </row>
    <row r="1983" spans="1:35" x14ac:dyDescent="0.3">
      <c r="A1983" s="1">
        <v>45310.846319444441</v>
      </c>
      <c r="B1983">
        <v>5</v>
      </c>
      <c r="C1983">
        <v>2</v>
      </c>
      <c r="D1983" t="s">
        <v>26</v>
      </c>
      <c r="E1983" t="s">
        <v>4579</v>
      </c>
      <c r="F1983" t="s">
        <v>4580</v>
      </c>
      <c r="G1983" t="s">
        <v>131</v>
      </c>
      <c r="H1983" t="s">
        <v>689</v>
      </c>
      <c r="I1983">
        <v>0</v>
      </c>
      <c r="K1983" t="s">
        <v>31</v>
      </c>
      <c r="L1983" t="s">
        <v>32</v>
      </c>
      <c r="M1983" t="s">
        <v>4579</v>
      </c>
      <c r="N1983" t="s">
        <v>4580</v>
      </c>
      <c r="P1983" t="s">
        <v>33</v>
      </c>
      <c r="Q1983" t="s">
        <v>34</v>
      </c>
      <c r="S1983" t="s">
        <v>33</v>
      </c>
      <c r="T1983" t="s">
        <v>34</v>
      </c>
      <c r="V1983" t="s">
        <v>33</v>
      </c>
      <c r="W1983" t="s">
        <v>34</v>
      </c>
      <c r="Y1983" t="s">
        <v>33</v>
      </c>
      <c r="Z1983" t="s">
        <v>34</v>
      </c>
      <c r="AA1983" t="s">
        <v>35</v>
      </c>
      <c r="AB1983" t="s">
        <v>36</v>
      </c>
      <c r="AC1983">
        <v>46770027</v>
      </c>
      <c r="AD1983" t="s">
        <v>37</v>
      </c>
      <c r="AE1983" t="s">
        <v>4580</v>
      </c>
      <c r="AF1983">
        <v>85671469</v>
      </c>
      <c r="AG1983">
        <v>1299256</v>
      </c>
      <c r="AH1983" t="s">
        <v>38</v>
      </c>
      <c r="AI1983" t="s">
        <v>34</v>
      </c>
    </row>
    <row r="1984" spans="1:35" x14ac:dyDescent="0.3">
      <c r="A1984" s="1">
        <v>45310.848263888889</v>
      </c>
      <c r="B1984">
        <v>8</v>
      </c>
      <c r="C1984">
        <v>2</v>
      </c>
      <c r="D1984" t="s">
        <v>26</v>
      </c>
      <c r="E1984" t="s">
        <v>4581</v>
      </c>
      <c r="F1984" t="s">
        <v>4582</v>
      </c>
      <c r="G1984" t="s">
        <v>41</v>
      </c>
      <c r="H1984">
        <f>---0--1858</f>
        <v>1858</v>
      </c>
      <c r="I1984">
        <v>0</v>
      </c>
      <c r="J1984" t="s">
        <v>42</v>
      </c>
      <c r="K1984" t="s">
        <v>43</v>
      </c>
      <c r="L1984" t="s">
        <v>44</v>
      </c>
      <c r="M1984" t="s">
        <v>4581</v>
      </c>
      <c r="N1984" t="s">
        <v>4582</v>
      </c>
      <c r="P1984" t="s">
        <v>33</v>
      </c>
      <c r="Q1984" t="s">
        <v>34</v>
      </c>
      <c r="S1984" t="s">
        <v>33</v>
      </c>
      <c r="T1984" t="s">
        <v>34</v>
      </c>
      <c r="V1984" t="s">
        <v>33</v>
      </c>
      <c r="W1984" t="s">
        <v>34</v>
      </c>
      <c r="Y1984" t="s">
        <v>33</v>
      </c>
      <c r="Z1984" t="s">
        <v>34</v>
      </c>
      <c r="AA1984" t="s">
        <v>1015</v>
      </c>
      <c r="AB1984" t="s">
        <v>36</v>
      </c>
      <c r="AC1984">
        <v>30037892</v>
      </c>
      <c r="AD1984" t="s">
        <v>652</v>
      </c>
      <c r="AE1984" t="s">
        <v>4582</v>
      </c>
      <c r="AF1984">
        <v>76598102</v>
      </c>
      <c r="AG1984">
        <v>1299257</v>
      </c>
      <c r="AH1984" t="s">
        <v>427</v>
      </c>
      <c r="AI1984" t="s">
        <v>34</v>
      </c>
    </row>
    <row r="1985" spans="1:35" x14ac:dyDescent="0.3">
      <c r="A1985" s="1">
        <v>45310.85050925926</v>
      </c>
      <c r="B1985">
        <v>5</v>
      </c>
      <c r="C1985">
        <v>2</v>
      </c>
      <c r="D1985" t="s">
        <v>26</v>
      </c>
      <c r="E1985" t="s">
        <v>4583</v>
      </c>
      <c r="F1985" t="s">
        <v>4584</v>
      </c>
      <c r="G1985" t="s">
        <v>41</v>
      </c>
      <c r="H1985">
        <v>2</v>
      </c>
      <c r="I1985">
        <v>0</v>
      </c>
      <c r="J1985" t="s">
        <v>1125</v>
      </c>
      <c r="K1985" t="s">
        <v>31</v>
      </c>
      <c r="L1985" t="s">
        <v>44</v>
      </c>
      <c r="M1985" t="s">
        <v>4583</v>
      </c>
      <c r="N1985" t="s">
        <v>4584</v>
      </c>
      <c r="P1985" t="s">
        <v>33</v>
      </c>
      <c r="Q1985" t="s">
        <v>34</v>
      </c>
      <c r="S1985" t="s">
        <v>33</v>
      </c>
      <c r="T1985" t="s">
        <v>34</v>
      </c>
      <c r="V1985" t="s">
        <v>33</v>
      </c>
      <c r="W1985" t="s">
        <v>34</v>
      </c>
      <c r="Y1985" t="s">
        <v>33</v>
      </c>
      <c r="Z1985" t="s">
        <v>34</v>
      </c>
      <c r="AA1985" t="s">
        <v>500</v>
      </c>
      <c r="AB1985" t="s">
        <v>36</v>
      </c>
      <c r="AC1985">
        <v>226300</v>
      </c>
      <c r="AD1985" t="s">
        <v>501</v>
      </c>
      <c r="AE1985" t="s">
        <v>4584</v>
      </c>
      <c r="AF1985">
        <v>870021815</v>
      </c>
      <c r="AG1985">
        <v>1299258</v>
      </c>
      <c r="AH1985" t="s">
        <v>38</v>
      </c>
      <c r="AI1985" t="s">
        <v>34</v>
      </c>
    </row>
    <row r="1986" spans="1:35" x14ac:dyDescent="0.3">
      <c r="A1986" s="1">
        <v>45310.851655092592</v>
      </c>
      <c r="B1986">
        <v>7</v>
      </c>
      <c r="C1986">
        <v>2</v>
      </c>
      <c r="D1986" t="s">
        <v>26</v>
      </c>
      <c r="E1986" t="s">
        <v>4585</v>
      </c>
      <c r="F1986" t="s">
        <v>4586</v>
      </c>
      <c r="G1986" t="s">
        <v>90</v>
      </c>
      <c r="H1986" t="s">
        <v>212</v>
      </c>
      <c r="I1986">
        <v>0</v>
      </c>
      <c r="K1986" t="s">
        <v>31</v>
      </c>
      <c r="L1986" t="s">
        <v>32</v>
      </c>
      <c r="M1986" t="s">
        <v>4585</v>
      </c>
      <c r="N1986" t="s">
        <v>4586</v>
      </c>
      <c r="P1986" t="s">
        <v>33</v>
      </c>
      <c r="Q1986" t="s">
        <v>34</v>
      </c>
      <c r="S1986" t="s">
        <v>33</v>
      </c>
      <c r="T1986" t="s">
        <v>34</v>
      </c>
      <c r="V1986" t="s">
        <v>33</v>
      </c>
      <c r="W1986" t="s">
        <v>34</v>
      </c>
      <c r="Y1986" t="s">
        <v>33</v>
      </c>
      <c r="Z1986" t="s">
        <v>34</v>
      </c>
      <c r="AA1986" t="s">
        <v>92</v>
      </c>
      <c r="AB1986" t="s">
        <v>36</v>
      </c>
      <c r="AC1986">
        <v>56716478</v>
      </c>
      <c r="AD1986" t="s">
        <v>93</v>
      </c>
      <c r="AE1986" t="s">
        <v>4586</v>
      </c>
      <c r="AF1986">
        <v>9978044714</v>
      </c>
      <c r="AG1986">
        <v>1299259</v>
      </c>
      <c r="AH1986" t="s">
        <v>794</v>
      </c>
      <c r="AI1986" t="s">
        <v>34</v>
      </c>
    </row>
    <row r="1987" spans="1:35" x14ac:dyDescent="0.3">
      <c r="A1987" s="1">
        <v>45310.851689814815</v>
      </c>
      <c r="B1987">
        <v>8</v>
      </c>
      <c r="C1987">
        <v>2</v>
      </c>
      <c r="D1987" t="s">
        <v>26</v>
      </c>
      <c r="E1987" t="s">
        <v>4587</v>
      </c>
      <c r="F1987" t="s">
        <v>4588</v>
      </c>
      <c r="G1987" t="s">
        <v>41</v>
      </c>
      <c r="H1987">
        <f>---0--9432</f>
        <v>9432</v>
      </c>
      <c r="I1987">
        <v>0</v>
      </c>
      <c r="J1987" t="s">
        <v>42</v>
      </c>
      <c r="K1987" t="s">
        <v>43</v>
      </c>
      <c r="L1987" t="s">
        <v>44</v>
      </c>
      <c r="M1987" t="s">
        <v>4587</v>
      </c>
      <c r="N1987" t="s">
        <v>4588</v>
      </c>
      <c r="P1987" t="s">
        <v>33</v>
      </c>
      <c r="Q1987" t="s">
        <v>34</v>
      </c>
      <c r="S1987" t="s">
        <v>33</v>
      </c>
      <c r="T1987" t="s">
        <v>34</v>
      </c>
      <c r="V1987" t="s">
        <v>33</v>
      </c>
      <c r="W1987" t="s">
        <v>34</v>
      </c>
      <c r="Y1987" t="s">
        <v>33</v>
      </c>
      <c r="Z1987" t="s">
        <v>34</v>
      </c>
      <c r="AA1987" t="s">
        <v>606</v>
      </c>
      <c r="AB1987" t="s">
        <v>36</v>
      </c>
      <c r="AC1987">
        <v>46856445</v>
      </c>
      <c r="AD1987" t="s">
        <v>607</v>
      </c>
      <c r="AE1987" t="s">
        <v>4588</v>
      </c>
      <c r="AF1987">
        <v>85671469</v>
      </c>
      <c r="AG1987">
        <v>1299260</v>
      </c>
      <c r="AH1987" t="s">
        <v>420</v>
      </c>
      <c r="AI1987" t="s">
        <v>34</v>
      </c>
    </row>
    <row r="1988" spans="1:35" x14ac:dyDescent="0.3">
      <c r="A1988" s="1">
        <v>45310.855891203704</v>
      </c>
      <c r="B1988">
        <v>4</v>
      </c>
      <c r="C1988">
        <v>1</v>
      </c>
      <c r="D1988" t="s">
        <v>26</v>
      </c>
      <c r="E1988" t="s">
        <v>4589</v>
      </c>
      <c r="F1988" t="s">
        <v>4590</v>
      </c>
      <c r="G1988" t="s">
        <v>41</v>
      </c>
      <c r="H1988">
        <f>---0--8693</f>
        <v>8693</v>
      </c>
      <c r="I1988">
        <v>0</v>
      </c>
      <c r="J1988" t="s">
        <v>42</v>
      </c>
      <c r="K1988" t="s">
        <v>43</v>
      </c>
      <c r="L1988" t="s">
        <v>44</v>
      </c>
      <c r="M1988" t="s">
        <v>4589</v>
      </c>
      <c r="N1988" t="s">
        <v>4590</v>
      </c>
      <c r="P1988" t="s">
        <v>33</v>
      </c>
      <c r="Q1988" t="s">
        <v>34</v>
      </c>
      <c r="S1988" t="s">
        <v>33</v>
      </c>
      <c r="T1988" t="s">
        <v>34</v>
      </c>
      <c r="V1988" t="s">
        <v>33</v>
      </c>
      <c r="W1988" t="s">
        <v>34</v>
      </c>
      <c r="Y1988" t="s">
        <v>33</v>
      </c>
      <c r="Z1988" t="s">
        <v>34</v>
      </c>
      <c r="AA1988" t="s">
        <v>1320</v>
      </c>
      <c r="AB1988" t="s">
        <v>36</v>
      </c>
      <c r="AC1988">
        <v>30025255</v>
      </c>
      <c r="AD1988" t="s">
        <v>652</v>
      </c>
      <c r="AE1988" t="s">
        <v>4590</v>
      </c>
      <c r="AF1988">
        <v>76598102</v>
      </c>
      <c r="AG1988">
        <v>1299261</v>
      </c>
      <c r="AH1988" t="s">
        <v>38</v>
      </c>
      <c r="AI1988" t="s">
        <v>34</v>
      </c>
    </row>
    <row r="1989" spans="1:35" x14ac:dyDescent="0.3">
      <c r="A1989" s="1">
        <v>45310.856770833336</v>
      </c>
      <c r="B1989">
        <v>5</v>
      </c>
      <c r="C1989">
        <v>2</v>
      </c>
      <c r="D1989" t="s">
        <v>26</v>
      </c>
      <c r="E1989" t="s">
        <v>4591</v>
      </c>
      <c r="F1989" t="s">
        <v>4592</v>
      </c>
      <c r="G1989" t="s">
        <v>131</v>
      </c>
      <c r="H1989" t="s">
        <v>886</v>
      </c>
      <c r="I1989">
        <v>0</v>
      </c>
      <c r="K1989" t="s">
        <v>31</v>
      </c>
      <c r="L1989" t="s">
        <v>32</v>
      </c>
      <c r="M1989" t="s">
        <v>4591</v>
      </c>
      <c r="N1989" t="s">
        <v>4592</v>
      </c>
      <c r="P1989" t="s">
        <v>33</v>
      </c>
      <c r="Q1989" t="s">
        <v>34</v>
      </c>
      <c r="S1989" t="s">
        <v>33</v>
      </c>
      <c r="T1989" t="s">
        <v>34</v>
      </c>
      <c r="V1989" t="s">
        <v>33</v>
      </c>
      <c r="W1989" t="s">
        <v>34</v>
      </c>
      <c r="Y1989" t="s">
        <v>33</v>
      </c>
      <c r="Z1989" t="s">
        <v>34</v>
      </c>
      <c r="AA1989" t="s">
        <v>35</v>
      </c>
      <c r="AB1989" t="s">
        <v>36</v>
      </c>
      <c r="AC1989">
        <v>46929809</v>
      </c>
      <c r="AD1989" t="s">
        <v>37</v>
      </c>
      <c r="AE1989" t="s">
        <v>4592</v>
      </c>
      <c r="AF1989">
        <v>85671469</v>
      </c>
      <c r="AG1989">
        <v>1299262</v>
      </c>
      <c r="AH1989" t="s">
        <v>38</v>
      </c>
      <c r="AI1989" t="s">
        <v>34</v>
      </c>
    </row>
    <row r="1990" spans="1:35" x14ac:dyDescent="0.3">
      <c r="A1990" s="1">
        <v>45310.857164351852</v>
      </c>
      <c r="B1990">
        <v>3</v>
      </c>
      <c r="C1990">
        <v>1</v>
      </c>
      <c r="D1990" t="s">
        <v>26</v>
      </c>
      <c r="E1990" t="s">
        <v>668</v>
      </c>
      <c r="F1990" t="s">
        <v>669</v>
      </c>
      <c r="G1990" t="s">
        <v>41</v>
      </c>
      <c r="H1990">
        <f>---0--6940</f>
        <v>6940</v>
      </c>
      <c r="I1990">
        <v>0</v>
      </c>
      <c r="J1990" t="s">
        <v>42</v>
      </c>
      <c r="K1990" t="s">
        <v>43</v>
      </c>
      <c r="L1990" t="s">
        <v>44</v>
      </c>
      <c r="M1990" t="s">
        <v>668</v>
      </c>
      <c r="N1990" t="s">
        <v>669</v>
      </c>
      <c r="P1990" t="s">
        <v>33</v>
      </c>
      <c r="Q1990" t="s">
        <v>34</v>
      </c>
      <c r="S1990" t="s">
        <v>33</v>
      </c>
      <c r="T1990" t="s">
        <v>34</v>
      </c>
      <c r="V1990" t="s">
        <v>33</v>
      </c>
      <c r="W1990" t="s">
        <v>34</v>
      </c>
      <c r="Y1990" t="s">
        <v>33</v>
      </c>
      <c r="Z1990" t="s">
        <v>34</v>
      </c>
      <c r="AA1990" t="s">
        <v>1067</v>
      </c>
      <c r="AB1990" t="s">
        <v>36</v>
      </c>
      <c r="AC1990">
        <v>50307154</v>
      </c>
      <c r="AD1990" t="s">
        <v>67</v>
      </c>
      <c r="AE1990" t="s">
        <v>669</v>
      </c>
      <c r="AF1990">
        <v>131827720</v>
      </c>
      <c r="AG1990">
        <v>1299263</v>
      </c>
      <c r="AH1990" t="s">
        <v>38</v>
      </c>
      <c r="AI1990" t="s">
        <v>34</v>
      </c>
    </row>
    <row r="1991" spans="1:35" x14ac:dyDescent="0.3">
      <c r="A1991" s="1">
        <v>45310.858530092592</v>
      </c>
      <c r="B1991">
        <v>8</v>
      </c>
      <c r="C1991">
        <v>2</v>
      </c>
      <c r="D1991" t="s">
        <v>26</v>
      </c>
      <c r="E1991" t="s">
        <v>4593</v>
      </c>
      <c r="F1991" t="s">
        <v>4594</v>
      </c>
      <c r="G1991" t="s">
        <v>131</v>
      </c>
      <c r="H1991" t="s">
        <v>356</v>
      </c>
      <c r="I1991">
        <v>0</v>
      </c>
      <c r="K1991" t="s">
        <v>31</v>
      </c>
      <c r="L1991" t="s">
        <v>32</v>
      </c>
      <c r="M1991" t="s">
        <v>4593</v>
      </c>
      <c r="N1991" t="s">
        <v>4594</v>
      </c>
      <c r="P1991" t="s">
        <v>33</v>
      </c>
      <c r="Q1991" t="s">
        <v>34</v>
      </c>
      <c r="S1991" t="s">
        <v>33</v>
      </c>
      <c r="T1991" t="s">
        <v>34</v>
      </c>
      <c r="V1991" t="s">
        <v>33</v>
      </c>
      <c r="W1991" t="s">
        <v>34</v>
      </c>
      <c r="Y1991" t="s">
        <v>33</v>
      </c>
      <c r="Z1991" t="s">
        <v>34</v>
      </c>
      <c r="AA1991" t="s">
        <v>35</v>
      </c>
      <c r="AB1991" t="s">
        <v>36</v>
      </c>
      <c r="AC1991">
        <v>46974056</v>
      </c>
      <c r="AD1991" t="s">
        <v>37</v>
      </c>
      <c r="AE1991" t="s">
        <v>4594</v>
      </c>
      <c r="AF1991">
        <v>85671469</v>
      </c>
      <c r="AG1991">
        <v>1299264</v>
      </c>
      <c r="AH1991" t="s">
        <v>38</v>
      </c>
      <c r="AI1991" t="s">
        <v>34</v>
      </c>
    </row>
    <row r="1992" spans="1:35" x14ac:dyDescent="0.3">
      <c r="A1992" s="1">
        <v>45310.858599537038</v>
      </c>
      <c r="B1992">
        <v>7</v>
      </c>
      <c r="C1992">
        <v>2</v>
      </c>
      <c r="D1992" t="s">
        <v>26</v>
      </c>
      <c r="E1992" t="s">
        <v>729</v>
      </c>
      <c r="F1992" t="s">
        <v>730</v>
      </c>
      <c r="G1992" t="s">
        <v>41</v>
      </c>
      <c r="H1992">
        <f>---0--4204</f>
        <v>4204</v>
      </c>
      <c r="I1992">
        <v>0</v>
      </c>
      <c r="J1992" t="s">
        <v>42</v>
      </c>
      <c r="K1992" t="s">
        <v>43</v>
      </c>
      <c r="L1992" t="s">
        <v>44</v>
      </c>
      <c r="M1992" t="s">
        <v>729</v>
      </c>
      <c r="N1992" t="s">
        <v>730</v>
      </c>
      <c r="P1992" t="s">
        <v>33</v>
      </c>
      <c r="Q1992" t="s">
        <v>34</v>
      </c>
      <c r="S1992" t="s">
        <v>33</v>
      </c>
      <c r="T1992" t="s">
        <v>34</v>
      </c>
      <c r="V1992" t="s">
        <v>33</v>
      </c>
      <c r="W1992" t="s">
        <v>34</v>
      </c>
      <c r="Y1992" t="s">
        <v>33</v>
      </c>
      <c r="Z1992" t="s">
        <v>34</v>
      </c>
      <c r="AA1992" t="s">
        <v>1089</v>
      </c>
      <c r="AB1992" t="s">
        <v>36</v>
      </c>
      <c r="AC1992">
        <v>30066408</v>
      </c>
      <c r="AD1992" t="s">
        <v>652</v>
      </c>
      <c r="AE1992" t="s">
        <v>730</v>
      </c>
      <c r="AF1992">
        <v>76598102</v>
      </c>
      <c r="AG1992">
        <v>1299265</v>
      </c>
      <c r="AH1992" t="s">
        <v>3294</v>
      </c>
      <c r="AI1992" t="s">
        <v>34</v>
      </c>
    </row>
    <row r="1993" spans="1:35" x14ac:dyDescent="0.3">
      <c r="A1993" s="1">
        <v>45310.870439814818</v>
      </c>
      <c r="B1993">
        <v>7</v>
      </c>
      <c r="C1993">
        <v>2</v>
      </c>
      <c r="D1993" t="s">
        <v>26</v>
      </c>
      <c r="E1993" t="s">
        <v>4595</v>
      </c>
      <c r="F1993" t="s">
        <v>4596</v>
      </c>
      <c r="G1993" t="s">
        <v>41</v>
      </c>
      <c r="H1993">
        <f>---0--6422</f>
        <v>6422</v>
      </c>
      <c r="I1993">
        <v>0</v>
      </c>
      <c r="J1993" t="s">
        <v>42</v>
      </c>
      <c r="K1993" t="s">
        <v>43</v>
      </c>
      <c r="L1993" t="s">
        <v>44</v>
      </c>
      <c r="M1993" t="s">
        <v>4595</v>
      </c>
      <c r="N1993" t="s">
        <v>4596</v>
      </c>
      <c r="P1993" t="s">
        <v>33</v>
      </c>
      <c r="Q1993" t="s">
        <v>34</v>
      </c>
      <c r="S1993" t="s">
        <v>33</v>
      </c>
      <c r="T1993" t="s">
        <v>34</v>
      </c>
      <c r="V1993" t="s">
        <v>33</v>
      </c>
      <c r="W1993" t="s">
        <v>34</v>
      </c>
      <c r="Y1993" t="s">
        <v>33</v>
      </c>
      <c r="Z1993" t="s">
        <v>34</v>
      </c>
      <c r="AA1993" t="s">
        <v>845</v>
      </c>
      <c r="AB1993" t="s">
        <v>36</v>
      </c>
      <c r="AC1993">
        <v>74272875</v>
      </c>
      <c r="AD1993" t="s">
        <v>46</v>
      </c>
      <c r="AE1993" t="s">
        <v>4596</v>
      </c>
      <c r="AF1993">
        <v>795990586</v>
      </c>
      <c r="AG1993">
        <v>1299266</v>
      </c>
      <c r="AH1993" t="s">
        <v>38</v>
      </c>
      <c r="AI1993" t="s">
        <v>34</v>
      </c>
    </row>
    <row r="1994" spans="1:35" x14ac:dyDescent="0.3">
      <c r="A1994" s="1">
        <v>45310.874155092592</v>
      </c>
      <c r="B1994">
        <v>8</v>
      </c>
      <c r="C1994">
        <v>2</v>
      </c>
      <c r="D1994" t="s">
        <v>26</v>
      </c>
      <c r="E1994" t="s">
        <v>4597</v>
      </c>
      <c r="F1994" t="s">
        <v>4598</v>
      </c>
      <c r="G1994" t="s">
        <v>41</v>
      </c>
      <c r="H1994">
        <f>---0--5897</f>
        <v>5897</v>
      </c>
      <c r="I1994">
        <v>0</v>
      </c>
      <c r="J1994" t="s">
        <v>42</v>
      </c>
      <c r="K1994" t="s">
        <v>43</v>
      </c>
      <c r="L1994" t="s">
        <v>202</v>
      </c>
      <c r="M1994" t="s">
        <v>4597</v>
      </c>
      <c r="N1994" t="s">
        <v>4598</v>
      </c>
      <c r="P1994" t="s">
        <v>33</v>
      </c>
      <c r="Q1994" t="s">
        <v>34</v>
      </c>
      <c r="S1994" t="s">
        <v>33</v>
      </c>
      <c r="T1994" t="s">
        <v>34</v>
      </c>
      <c r="V1994" t="s">
        <v>33</v>
      </c>
      <c r="W1994" t="s">
        <v>34</v>
      </c>
      <c r="Y1994" t="s">
        <v>33</v>
      </c>
      <c r="Z1994" t="s">
        <v>34</v>
      </c>
      <c r="AB1994" t="s">
        <v>36</v>
      </c>
      <c r="AE1994" t="s">
        <v>34</v>
      </c>
      <c r="AG1994">
        <v>1299267</v>
      </c>
      <c r="AH1994" t="s">
        <v>38</v>
      </c>
      <c r="AI1994" t="s">
        <v>34</v>
      </c>
    </row>
    <row r="1995" spans="1:35" x14ac:dyDescent="0.3">
      <c r="A1995" s="1">
        <v>45310.874803240738</v>
      </c>
      <c r="B1995">
        <v>7</v>
      </c>
      <c r="C1995">
        <v>2</v>
      </c>
      <c r="D1995" t="s">
        <v>26</v>
      </c>
      <c r="E1995" t="s">
        <v>4599</v>
      </c>
      <c r="F1995" t="s">
        <v>4600</v>
      </c>
      <c r="G1995" t="s">
        <v>73</v>
      </c>
      <c r="H1995" t="s">
        <v>1529</v>
      </c>
      <c r="I1995">
        <v>0</v>
      </c>
      <c r="K1995" t="s">
        <v>31</v>
      </c>
      <c r="L1995" t="s">
        <v>44</v>
      </c>
      <c r="M1995" t="s">
        <v>4599</v>
      </c>
      <c r="N1995" t="s">
        <v>4600</v>
      </c>
      <c r="P1995" t="s">
        <v>33</v>
      </c>
      <c r="Q1995" t="s">
        <v>34</v>
      </c>
      <c r="S1995" t="s">
        <v>33</v>
      </c>
      <c r="T1995" t="s">
        <v>34</v>
      </c>
      <c r="V1995" t="s">
        <v>33</v>
      </c>
      <c r="W1995" t="s">
        <v>34</v>
      </c>
      <c r="Y1995" t="s">
        <v>33</v>
      </c>
      <c r="Z1995" t="s">
        <v>34</v>
      </c>
      <c r="AA1995" t="s">
        <v>76</v>
      </c>
      <c r="AB1995" t="s">
        <v>36</v>
      </c>
      <c r="AC1995">
        <v>627610</v>
      </c>
      <c r="AD1995" t="s">
        <v>77</v>
      </c>
      <c r="AE1995" t="s">
        <v>4600</v>
      </c>
      <c r="AF1995">
        <v>870021815</v>
      </c>
      <c r="AG1995">
        <v>1299268</v>
      </c>
      <c r="AH1995" t="s">
        <v>550</v>
      </c>
      <c r="AI1995" t="s">
        <v>34</v>
      </c>
    </row>
    <row r="1996" spans="1:35" x14ac:dyDescent="0.3">
      <c r="A1996" s="1">
        <v>45310.875740740739</v>
      </c>
      <c r="B1996">
        <v>4</v>
      </c>
      <c r="C1996">
        <v>1</v>
      </c>
      <c r="D1996" t="s">
        <v>26</v>
      </c>
      <c r="E1996" t="s">
        <v>4601</v>
      </c>
      <c r="F1996" t="s">
        <v>4602</v>
      </c>
      <c r="G1996" t="s">
        <v>73</v>
      </c>
      <c r="H1996" t="s">
        <v>1497</v>
      </c>
      <c r="I1996">
        <v>0</v>
      </c>
      <c r="J1996" t="s">
        <v>1498</v>
      </c>
      <c r="K1996" t="s">
        <v>31</v>
      </c>
      <c r="L1996" t="s">
        <v>44</v>
      </c>
      <c r="M1996" t="s">
        <v>4601</v>
      </c>
      <c r="N1996" t="s">
        <v>4602</v>
      </c>
      <c r="P1996" t="s">
        <v>33</v>
      </c>
      <c r="Q1996" t="s">
        <v>34</v>
      </c>
      <c r="S1996" t="s">
        <v>33</v>
      </c>
      <c r="T1996" t="s">
        <v>34</v>
      </c>
      <c r="V1996" t="s">
        <v>33</v>
      </c>
      <c r="W1996" t="s">
        <v>34</v>
      </c>
      <c r="Y1996" t="s">
        <v>33</v>
      </c>
      <c r="Z1996" t="s">
        <v>34</v>
      </c>
      <c r="AA1996" t="s">
        <v>166</v>
      </c>
      <c r="AB1996" t="s">
        <v>36</v>
      </c>
      <c r="AC1996">
        <v>47239241</v>
      </c>
      <c r="AD1996" t="s">
        <v>62</v>
      </c>
      <c r="AE1996" t="s">
        <v>4602</v>
      </c>
      <c r="AF1996">
        <v>85671469</v>
      </c>
      <c r="AG1996">
        <v>1299269</v>
      </c>
      <c r="AH1996" t="s">
        <v>2021</v>
      </c>
      <c r="AI1996" t="s">
        <v>34</v>
      </c>
    </row>
    <row r="1997" spans="1:35" x14ac:dyDescent="0.3">
      <c r="A1997" s="1">
        <v>45310.875856481478</v>
      </c>
      <c r="B1997">
        <v>5</v>
      </c>
      <c r="C1997">
        <v>2</v>
      </c>
      <c r="D1997" t="s">
        <v>26</v>
      </c>
      <c r="E1997" t="s">
        <v>4603</v>
      </c>
      <c r="F1997" t="s">
        <v>4604</v>
      </c>
      <c r="G1997" t="s">
        <v>41</v>
      </c>
      <c r="H1997">
        <f>---0--1407</f>
        <v>1407</v>
      </c>
      <c r="I1997">
        <v>0</v>
      </c>
      <c r="J1997" t="s">
        <v>42</v>
      </c>
      <c r="K1997" t="s">
        <v>43</v>
      </c>
      <c r="L1997" t="s">
        <v>44</v>
      </c>
      <c r="M1997" t="s">
        <v>4603</v>
      </c>
      <c r="N1997" t="s">
        <v>4604</v>
      </c>
      <c r="P1997" t="s">
        <v>33</v>
      </c>
      <c r="Q1997" t="s">
        <v>34</v>
      </c>
      <c r="S1997" t="s">
        <v>33</v>
      </c>
      <c r="T1997" t="s">
        <v>34</v>
      </c>
      <c r="V1997" t="s">
        <v>33</v>
      </c>
      <c r="W1997" t="s">
        <v>34</v>
      </c>
      <c r="Y1997" t="s">
        <v>33</v>
      </c>
      <c r="Z1997" t="s">
        <v>34</v>
      </c>
      <c r="AA1997" t="s">
        <v>4605</v>
      </c>
      <c r="AB1997" t="s">
        <v>36</v>
      </c>
      <c r="AC1997">
        <v>595926</v>
      </c>
      <c r="AD1997" t="s">
        <v>4606</v>
      </c>
      <c r="AE1997" t="s">
        <v>4604</v>
      </c>
      <c r="AF1997">
        <v>870021815</v>
      </c>
      <c r="AG1997">
        <v>1299270</v>
      </c>
      <c r="AH1997" t="s">
        <v>38</v>
      </c>
      <c r="AI1997" t="s">
        <v>34</v>
      </c>
    </row>
    <row r="1998" spans="1:35" x14ac:dyDescent="0.3">
      <c r="A1998" s="1">
        <v>45310.882511574076</v>
      </c>
      <c r="B1998">
        <v>8</v>
      </c>
      <c r="C1998">
        <v>1</v>
      </c>
      <c r="D1998" t="s">
        <v>26</v>
      </c>
      <c r="E1998" t="s">
        <v>4607</v>
      </c>
      <c r="F1998" t="s">
        <v>4608</v>
      </c>
      <c r="G1998" t="s">
        <v>41</v>
      </c>
      <c r="H1998">
        <f>---0--3782</f>
        <v>3782</v>
      </c>
      <c r="I1998">
        <v>0</v>
      </c>
      <c r="J1998" t="s">
        <v>42</v>
      </c>
      <c r="K1998" t="s">
        <v>43</v>
      </c>
      <c r="L1998" t="s">
        <v>44</v>
      </c>
      <c r="M1998" t="s">
        <v>4607</v>
      </c>
      <c r="N1998" t="s">
        <v>4608</v>
      </c>
      <c r="P1998" t="s">
        <v>33</v>
      </c>
      <c r="Q1998" t="s">
        <v>34</v>
      </c>
      <c r="S1998" t="s">
        <v>33</v>
      </c>
      <c r="T1998" t="s">
        <v>34</v>
      </c>
      <c r="V1998" t="s">
        <v>33</v>
      </c>
      <c r="W1998" t="s">
        <v>34</v>
      </c>
      <c r="Y1998" t="s">
        <v>33</v>
      </c>
      <c r="Z1998" t="s">
        <v>34</v>
      </c>
      <c r="AA1998" t="s">
        <v>1746</v>
      </c>
      <c r="AB1998" t="s">
        <v>36</v>
      </c>
      <c r="AC1998">
        <v>30047815</v>
      </c>
      <c r="AD1998" t="s">
        <v>652</v>
      </c>
      <c r="AE1998" t="s">
        <v>4608</v>
      </c>
      <c r="AF1998">
        <v>76598102</v>
      </c>
      <c r="AG1998">
        <v>1299271</v>
      </c>
      <c r="AH1998" t="s">
        <v>38</v>
      </c>
      <c r="AI1998" t="s">
        <v>34</v>
      </c>
    </row>
    <row r="1999" spans="1:35" x14ac:dyDescent="0.3">
      <c r="A1999" s="1">
        <v>45310.883113425924</v>
      </c>
      <c r="B1999">
        <v>5</v>
      </c>
      <c r="C1999">
        <v>2</v>
      </c>
      <c r="D1999" t="s">
        <v>26</v>
      </c>
      <c r="E1999" t="s">
        <v>4609</v>
      </c>
      <c r="F1999" t="s">
        <v>4610</v>
      </c>
      <c r="G1999" t="s">
        <v>41</v>
      </c>
      <c r="H1999">
        <f>---0--5185</f>
        <v>5185</v>
      </c>
      <c r="I1999">
        <v>0</v>
      </c>
      <c r="J1999" t="s">
        <v>42</v>
      </c>
      <c r="K1999" t="s">
        <v>43</v>
      </c>
      <c r="L1999" t="s">
        <v>44</v>
      </c>
      <c r="M1999" t="s">
        <v>4609</v>
      </c>
      <c r="N1999" t="s">
        <v>4610</v>
      </c>
      <c r="P1999" t="s">
        <v>33</v>
      </c>
      <c r="Q1999" t="s">
        <v>34</v>
      </c>
      <c r="S1999" t="s">
        <v>33</v>
      </c>
      <c r="T1999" t="s">
        <v>34</v>
      </c>
      <c r="V1999" t="s">
        <v>33</v>
      </c>
      <c r="W1999" t="s">
        <v>34</v>
      </c>
      <c r="Y1999" t="s">
        <v>33</v>
      </c>
      <c r="Z1999" t="s">
        <v>34</v>
      </c>
      <c r="AA1999" t="s">
        <v>1971</v>
      </c>
      <c r="AB1999" t="s">
        <v>36</v>
      </c>
      <c r="AC1999">
        <v>509586</v>
      </c>
      <c r="AD1999" t="s">
        <v>932</v>
      </c>
      <c r="AE1999" t="s">
        <v>4610</v>
      </c>
      <c r="AF1999">
        <v>870021815</v>
      </c>
      <c r="AG1999">
        <v>1299272</v>
      </c>
      <c r="AH1999" t="s">
        <v>38</v>
      </c>
      <c r="AI1999" t="s">
        <v>34</v>
      </c>
    </row>
    <row r="2000" spans="1:35" x14ac:dyDescent="0.3">
      <c r="A2000" s="1">
        <v>45310.886064814818</v>
      </c>
      <c r="B2000">
        <v>5</v>
      </c>
      <c r="C2000">
        <v>2</v>
      </c>
      <c r="D2000" t="s">
        <v>26</v>
      </c>
      <c r="E2000" t="s">
        <v>147</v>
      </c>
      <c r="F2000" t="s">
        <v>148</v>
      </c>
      <c r="G2000" t="s">
        <v>73</v>
      </c>
      <c r="H2000" t="s">
        <v>126</v>
      </c>
      <c r="I2000">
        <v>0</v>
      </c>
      <c r="J2000" t="s">
        <v>127</v>
      </c>
      <c r="K2000" t="s">
        <v>31</v>
      </c>
      <c r="L2000" t="s">
        <v>44</v>
      </c>
      <c r="M2000" t="s">
        <v>147</v>
      </c>
      <c r="N2000" t="s">
        <v>148</v>
      </c>
      <c r="P2000" t="s">
        <v>33</v>
      </c>
      <c r="Q2000" t="s">
        <v>34</v>
      </c>
      <c r="S2000" t="s">
        <v>33</v>
      </c>
      <c r="T2000" t="s">
        <v>34</v>
      </c>
      <c r="V2000" t="s">
        <v>33</v>
      </c>
      <c r="W2000" t="s">
        <v>34</v>
      </c>
      <c r="Y2000" t="s">
        <v>33</v>
      </c>
      <c r="Z2000" t="s">
        <v>34</v>
      </c>
      <c r="AA2000" t="s">
        <v>76</v>
      </c>
      <c r="AB2000" t="s">
        <v>36</v>
      </c>
      <c r="AC2000">
        <v>880392</v>
      </c>
      <c r="AD2000" t="s">
        <v>77</v>
      </c>
      <c r="AE2000" t="s">
        <v>148</v>
      </c>
      <c r="AF2000">
        <v>870021815</v>
      </c>
      <c r="AG2000">
        <v>1299273</v>
      </c>
      <c r="AH2000" t="s">
        <v>4611</v>
      </c>
      <c r="AI2000" t="s">
        <v>34</v>
      </c>
    </row>
    <row r="2001" spans="1:35" x14ac:dyDescent="0.3">
      <c r="A2001" s="1">
        <v>45310.88758101852</v>
      </c>
      <c r="B2001">
        <v>6</v>
      </c>
      <c r="C2001">
        <v>2</v>
      </c>
      <c r="D2001" t="s">
        <v>26</v>
      </c>
      <c r="E2001" t="s">
        <v>4612</v>
      </c>
      <c r="F2001" t="s">
        <v>4613</v>
      </c>
      <c r="G2001" t="s">
        <v>90</v>
      </c>
      <c r="H2001" t="s">
        <v>1537</v>
      </c>
      <c r="I2001">
        <v>0</v>
      </c>
      <c r="K2001" t="s">
        <v>31</v>
      </c>
      <c r="L2001" t="s">
        <v>32</v>
      </c>
      <c r="M2001" t="s">
        <v>4612</v>
      </c>
      <c r="N2001" t="s">
        <v>4613</v>
      </c>
      <c r="P2001" t="s">
        <v>33</v>
      </c>
      <c r="Q2001" t="s">
        <v>34</v>
      </c>
      <c r="S2001" t="s">
        <v>33</v>
      </c>
      <c r="T2001" t="s">
        <v>34</v>
      </c>
      <c r="V2001" t="s">
        <v>33</v>
      </c>
      <c r="W2001" t="s">
        <v>34</v>
      </c>
      <c r="Y2001" t="s">
        <v>33</v>
      </c>
      <c r="Z2001" t="s">
        <v>34</v>
      </c>
      <c r="AA2001" t="s">
        <v>92</v>
      </c>
      <c r="AB2001" t="s">
        <v>36</v>
      </c>
      <c r="AC2001">
        <v>44755826</v>
      </c>
      <c r="AD2001" t="s">
        <v>93</v>
      </c>
      <c r="AE2001" t="s">
        <v>4613</v>
      </c>
      <c r="AF2001">
        <v>9978044714</v>
      </c>
      <c r="AG2001">
        <v>1299274</v>
      </c>
      <c r="AH2001" t="s">
        <v>1602</v>
      </c>
      <c r="AI2001" t="s">
        <v>34</v>
      </c>
    </row>
    <row r="2002" spans="1:35" x14ac:dyDescent="0.3">
      <c r="A2002" s="1">
        <v>45310.888240740744</v>
      </c>
      <c r="B2002">
        <v>8</v>
      </c>
      <c r="C2002">
        <v>1</v>
      </c>
      <c r="D2002" t="s">
        <v>26</v>
      </c>
      <c r="E2002" t="s">
        <v>4614</v>
      </c>
      <c r="F2002" t="s">
        <v>4615</v>
      </c>
      <c r="G2002" t="s">
        <v>41</v>
      </c>
      <c r="H2002">
        <f>---0--3373</f>
        <v>3373</v>
      </c>
      <c r="I2002">
        <v>0</v>
      </c>
      <c r="J2002" t="s">
        <v>42</v>
      </c>
      <c r="K2002" t="s">
        <v>43</v>
      </c>
      <c r="L2002" t="s">
        <v>44</v>
      </c>
      <c r="M2002" t="s">
        <v>4614</v>
      </c>
      <c r="N2002" t="s">
        <v>4615</v>
      </c>
      <c r="P2002" t="s">
        <v>33</v>
      </c>
      <c r="Q2002" t="s">
        <v>34</v>
      </c>
      <c r="S2002" t="s">
        <v>33</v>
      </c>
      <c r="T2002" t="s">
        <v>34</v>
      </c>
      <c r="V2002" t="s">
        <v>33</v>
      </c>
      <c r="W2002" t="s">
        <v>34</v>
      </c>
      <c r="Y2002" t="s">
        <v>33</v>
      </c>
      <c r="Z2002" t="s">
        <v>34</v>
      </c>
      <c r="AA2002" t="s">
        <v>868</v>
      </c>
      <c r="AB2002" t="s">
        <v>36</v>
      </c>
      <c r="AC2002">
        <v>47429737</v>
      </c>
      <c r="AD2002" t="s">
        <v>62</v>
      </c>
      <c r="AE2002" t="s">
        <v>4615</v>
      </c>
      <c r="AF2002">
        <v>85671469</v>
      </c>
      <c r="AG2002">
        <v>1299275</v>
      </c>
      <c r="AH2002" t="s">
        <v>1186</v>
      </c>
      <c r="AI2002" t="s">
        <v>34</v>
      </c>
    </row>
    <row r="2003" spans="1:35" x14ac:dyDescent="0.3">
      <c r="A2003" s="1">
        <v>45310.891504629632</v>
      </c>
      <c r="B2003">
        <v>4</v>
      </c>
      <c r="C2003">
        <v>2</v>
      </c>
      <c r="D2003" t="s">
        <v>26</v>
      </c>
      <c r="E2003" t="s">
        <v>729</v>
      </c>
      <c r="F2003" t="s">
        <v>730</v>
      </c>
      <c r="G2003" t="s">
        <v>41</v>
      </c>
      <c r="H2003">
        <f>---0--8185</f>
        <v>8185</v>
      </c>
      <c r="I2003">
        <v>0</v>
      </c>
      <c r="J2003" t="s">
        <v>42</v>
      </c>
      <c r="K2003" t="s">
        <v>43</v>
      </c>
      <c r="L2003" t="s">
        <v>44</v>
      </c>
      <c r="M2003" t="s">
        <v>729</v>
      </c>
      <c r="N2003" t="s">
        <v>730</v>
      </c>
      <c r="P2003" t="s">
        <v>33</v>
      </c>
      <c r="Q2003" t="s">
        <v>34</v>
      </c>
      <c r="S2003" t="s">
        <v>33</v>
      </c>
      <c r="T2003" t="s">
        <v>34</v>
      </c>
      <c r="V2003" t="s">
        <v>33</v>
      </c>
      <c r="W2003" t="s">
        <v>34</v>
      </c>
      <c r="Y2003" t="s">
        <v>33</v>
      </c>
      <c r="Z2003" t="s">
        <v>34</v>
      </c>
      <c r="AA2003" t="s">
        <v>4616</v>
      </c>
      <c r="AB2003" t="s">
        <v>36</v>
      </c>
      <c r="AC2003">
        <v>438652</v>
      </c>
      <c r="AD2003" t="s">
        <v>77</v>
      </c>
      <c r="AE2003" t="s">
        <v>730</v>
      </c>
      <c r="AF2003">
        <v>870021815</v>
      </c>
      <c r="AG2003">
        <v>1299276</v>
      </c>
      <c r="AH2003" t="s">
        <v>38</v>
      </c>
      <c r="AI2003" t="s">
        <v>34</v>
      </c>
    </row>
    <row r="2004" spans="1:35" x14ac:dyDescent="0.3">
      <c r="A2004" s="1">
        <v>45310.893773148149</v>
      </c>
      <c r="B2004">
        <v>5</v>
      </c>
      <c r="C2004">
        <v>2</v>
      </c>
      <c r="D2004" t="s">
        <v>26</v>
      </c>
      <c r="E2004" t="s">
        <v>4617</v>
      </c>
      <c r="F2004" t="s">
        <v>4618</v>
      </c>
      <c r="G2004" t="s">
        <v>73</v>
      </c>
      <c r="H2004" t="s">
        <v>4619</v>
      </c>
      <c r="I2004">
        <v>0</v>
      </c>
      <c r="J2004" t="s">
        <v>4620</v>
      </c>
      <c r="K2004" t="s">
        <v>31</v>
      </c>
      <c r="L2004" t="s">
        <v>44</v>
      </c>
      <c r="M2004" t="s">
        <v>4617</v>
      </c>
      <c r="N2004" t="s">
        <v>4618</v>
      </c>
      <c r="P2004" t="s">
        <v>33</v>
      </c>
      <c r="Q2004" t="s">
        <v>34</v>
      </c>
      <c r="S2004" t="s">
        <v>33</v>
      </c>
      <c r="T2004" t="s">
        <v>34</v>
      </c>
      <c r="V2004" t="s">
        <v>33</v>
      </c>
      <c r="W2004" t="s">
        <v>34</v>
      </c>
      <c r="Y2004" t="s">
        <v>33</v>
      </c>
      <c r="Z2004" t="s">
        <v>34</v>
      </c>
      <c r="AA2004" t="s">
        <v>4621</v>
      </c>
      <c r="AB2004" t="s">
        <v>36</v>
      </c>
      <c r="AC2004">
        <v>85630096</v>
      </c>
      <c r="AD2004" t="s">
        <v>108</v>
      </c>
      <c r="AE2004" t="s">
        <v>4618</v>
      </c>
      <c r="AF2004">
        <v>601357075</v>
      </c>
      <c r="AG2004">
        <v>1299277</v>
      </c>
      <c r="AH2004" t="s">
        <v>38</v>
      </c>
      <c r="AI2004" t="s">
        <v>34</v>
      </c>
    </row>
    <row r="2005" spans="1:35" x14ac:dyDescent="0.3">
      <c r="A2005" s="1">
        <v>45310.898668981485</v>
      </c>
      <c r="B2005">
        <v>5</v>
      </c>
      <c r="C2005">
        <v>2</v>
      </c>
      <c r="D2005" t="s">
        <v>26</v>
      </c>
      <c r="E2005" t="s">
        <v>4622</v>
      </c>
      <c r="F2005" t="s">
        <v>4623</v>
      </c>
      <c r="G2005" t="s">
        <v>142</v>
      </c>
      <c r="H2005" t="s">
        <v>2009</v>
      </c>
      <c r="I2005">
        <v>0</v>
      </c>
      <c r="K2005" t="s">
        <v>31</v>
      </c>
      <c r="L2005" t="s">
        <v>32</v>
      </c>
      <c r="M2005" t="s">
        <v>4622</v>
      </c>
      <c r="N2005" t="s">
        <v>4623</v>
      </c>
      <c r="P2005" t="s">
        <v>33</v>
      </c>
      <c r="Q2005" t="s">
        <v>34</v>
      </c>
      <c r="S2005" t="s">
        <v>33</v>
      </c>
      <c r="T2005" t="s">
        <v>34</v>
      </c>
      <c r="V2005" t="s">
        <v>33</v>
      </c>
      <c r="W2005" t="s">
        <v>34</v>
      </c>
      <c r="Y2005" t="s">
        <v>33</v>
      </c>
      <c r="Z2005" t="s">
        <v>34</v>
      </c>
      <c r="AA2005" t="s">
        <v>35</v>
      </c>
      <c r="AB2005" t="s">
        <v>36</v>
      </c>
      <c r="AC2005">
        <v>47575131</v>
      </c>
      <c r="AD2005" t="s">
        <v>37</v>
      </c>
      <c r="AE2005" t="s">
        <v>4623</v>
      </c>
      <c r="AF2005">
        <v>85671469</v>
      </c>
      <c r="AG2005">
        <v>1299278</v>
      </c>
      <c r="AH2005" t="s">
        <v>497</v>
      </c>
      <c r="AI2005" t="s">
        <v>34</v>
      </c>
    </row>
    <row r="2006" spans="1:35" x14ac:dyDescent="0.3">
      <c r="A2006" s="1">
        <v>45310.901400462964</v>
      </c>
      <c r="B2006">
        <v>8</v>
      </c>
      <c r="C2006">
        <v>1</v>
      </c>
      <c r="D2006" t="s">
        <v>26</v>
      </c>
      <c r="E2006" t="s">
        <v>4624</v>
      </c>
      <c r="F2006" t="s">
        <v>4625</v>
      </c>
      <c r="G2006" t="s">
        <v>29</v>
      </c>
      <c r="H2006" t="s">
        <v>2345</v>
      </c>
      <c r="I2006">
        <v>0</v>
      </c>
      <c r="K2006" t="s">
        <v>31</v>
      </c>
      <c r="L2006" t="s">
        <v>32</v>
      </c>
      <c r="M2006" t="s">
        <v>4624</v>
      </c>
      <c r="N2006" t="s">
        <v>4625</v>
      </c>
      <c r="P2006" t="s">
        <v>33</v>
      </c>
      <c r="Q2006" t="s">
        <v>34</v>
      </c>
      <c r="S2006" t="s">
        <v>33</v>
      </c>
      <c r="T2006" t="s">
        <v>34</v>
      </c>
      <c r="V2006" t="s">
        <v>33</v>
      </c>
      <c r="W2006" t="s">
        <v>34</v>
      </c>
      <c r="Y2006" t="s">
        <v>33</v>
      </c>
      <c r="Z2006" t="s">
        <v>34</v>
      </c>
      <c r="AA2006" t="s">
        <v>35</v>
      </c>
      <c r="AB2006" t="s">
        <v>36</v>
      </c>
      <c r="AC2006">
        <v>47614406</v>
      </c>
      <c r="AD2006" t="s">
        <v>37</v>
      </c>
      <c r="AE2006" t="s">
        <v>4625</v>
      </c>
      <c r="AF2006">
        <v>85671469</v>
      </c>
      <c r="AG2006">
        <v>1299279</v>
      </c>
      <c r="AH2006" t="s">
        <v>38</v>
      </c>
      <c r="AI2006" t="s">
        <v>34</v>
      </c>
    </row>
    <row r="2007" spans="1:35" x14ac:dyDescent="0.3">
      <c r="A2007" s="1">
        <v>45310.90253472222</v>
      </c>
      <c r="B2007">
        <v>7</v>
      </c>
      <c r="C2007">
        <v>1</v>
      </c>
      <c r="D2007" t="s">
        <v>26</v>
      </c>
      <c r="E2007" t="s">
        <v>729</v>
      </c>
      <c r="F2007" t="s">
        <v>730</v>
      </c>
      <c r="G2007" t="s">
        <v>41</v>
      </c>
      <c r="H2007">
        <f>---0--1294</f>
        <v>1294</v>
      </c>
      <c r="I2007">
        <v>0</v>
      </c>
      <c r="J2007" t="s">
        <v>42</v>
      </c>
      <c r="K2007" t="s">
        <v>43</v>
      </c>
      <c r="L2007" t="s">
        <v>44</v>
      </c>
      <c r="M2007" t="s">
        <v>729</v>
      </c>
      <c r="N2007" t="s">
        <v>730</v>
      </c>
      <c r="P2007" t="s">
        <v>33</v>
      </c>
      <c r="Q2007" t="s">
        <v>34</v>
      </c>
      <c r="S2007" t="s">
        <v>33</v>
      </c>
      <c r="T2007" t="s">
        <v>34</v>
      </c>
      <c r="V2007" t="s">
        <v>33</v>
      </c>
      <c r="W2007" t="s">
        <v>34</v>
      </c>
      <c r="Y2007" t="s">
        <v>33</v>
      </c>
      <c r="Z2007" t="s">
        <v>34</v>
      </c>
      <c r="AA2007" t="s">
        <v>795</v>
      </c>
      <c r="AB2007" t="s">
        <v>36</v>
      </c>
      <c r="AC2007">
        <v>22079322</v>
      </c>
      <c r="AD2007" t="s">
        <v>796</v>
      </c>
      <c r="AE2007" t="s">
        <v>730</v>
      </c>
      <c r="AF2007">
        <v>76598102</v>
      </c>
      <c r="AG2007">
        <v>1299280</v>
      </c>
      <c r="AH2007" t="s">
        <v>38</v>
      </c>
      <c r="AI2007" t="s">
        <v>34</v>
      </c>
    </row>
    <row r="2008" spans="1:35" x14ac:dyDescent="0.3">
      <c r="A2008" s="1">
        <v>45310.904803240737</v>
      </c>
      <c r="B2008">
        <v>3</v>
      </c>
      <c r="C2008">
        <v>2</v>
      </c>
      <c r="D2008" t="s">
        <v>26</v>
      </c>
      <c r="E2008" t="s">
        <v>4626</v>
      </c>
      <c r="F2008" t="s">
        <v>4627</v>
      </c>
      <c r="G2008" t="s">
        <v>41</v>
      </c>
      <c r="H2008">
        <f>---0--3696</f>
        <v>3696</v>
      </c>
      <c r="I2008">
        <v>0</v>
      </c>
      <c r="J2008" t="s">
        <v>42</v>
      </c>
      <c r="K2008" t="s">
        <v>43</v>
      </c>
      <c r="L2008" t="s">
        <v>44</v>
      </c>
      <c r="M2008" t="s">
        <v>4626</v>
      </c>
      <c r="N2008" t="s">
        <v>4627</v>
      </c>
      <c r="P2008" t="s">
        <v>33</v>
      </c>
      <c r="Q2008" t="s">
        <v>34</v>
      </c>
      <c r="S2008" t="s">
        <v>33</v>
      </c>
      <c r="T2008" t="s">
        <v>34</v>
      </c>
      <c r="V2008" t="s">
        <v>33</v>
      </c>
      <c r="W2008" t="s">
        <v>34</v>
      </c>
      <c r="Y2008" t="s">
        <v>33</v>
      </c>
      <c r="Z2008" t="s">
        <v>34</v>
      </c>
      <c r="AA2008" t="s">
        <v>4628</v>
      </c>
      <c r="AB2008" t="s">
        <v>36</v>
      </c>
      <c r="AC2008">
        <v>74584221</v>
      </c>
      <c r="AD2008" t="s">
        <v>103</v>
      </c>
      <c r="AE2008" t="s">
        <v>4627</v>
      </c>
      <c r="AF2008">
        <v>795990586</v>
      </c>
      <c r="AG2008">
        <v>1299281</v>
      </c>
      <c r="AH2008" t="s">
        <v>38</v>
      </c>
      <c r="AI2008" t="s">
        <v>34</v>
      </c>
    </row>
    <row r="2009" spans="1:35" x14ac:dyDescent="0.3">
      <c r="A2009" s="1">
        <v>45310.90766203704</v>
      </c>
      <c r="B2009">
        <v>5</v>
      </c>
      <c r="C2009">
        <v>2</v>
      </c>
      <c r="D2009" t="s">
        <v>26</v>
      </c>
      <c r="E2009" t="s">
        <v>4629</v>
      </c>
      <c r="F2009" t="s">
        <v>4630</v>
      </c>
      <c r="G2009" t="s">
        <v>41</v>
      </c>
      <c r="H2009">
        <f>---0--5107</f>
        <v>5107</v>
      </c>
      <c r="I2009">
        <v>0</v>
      </c>
      <c r="J2009" t="s">
        <v>42</v>
      </c>
      <c r="K2009" t="s">
        <v>43</v>
      </c>
      <c r="L2009" t="s">
        <v>44</v>
      </c>
      <c r="M2009" t="s">
        <v>4629</v>
      </c>
      <c r="N2009" t="s">
        <v>4630</v>
      </c>
      <c r="P2009" t="s">
        <v>33</v>
      </c>
      <c r="Q2009" t="s">
        <v>34</v>
      </c>
      <c r="S2009" t="s">
        <v>33</v>
      </c>
      <c r="T2009" t="s">
        <v>34</v>
      </c>
      <c r="V2009" t="s">
        <v>33</v>
      </c>
      <c r="W2009" t="s">
        <v>34</v>
      </c>
      <c r="Y2009" t="s">
        <v>33</v>
      </c>
      <c r="Z2009" t="s">
        <v>34</v>
      </c>
      <c r="AA2009" t="s">
        <v>208</v>
      </c>
      <c r="AB2009" t="s">
        <v>36</v>
      </c>
      <c r="AC2009">
        <v>27105304</v>
      </c>
      <c r="AD2009" t="s">
        <v>209</v>
      </c>
      <c r="AE2009" t="s">
        <v>4630</v>
      </c>
      <c r="AF2009">
        <v>978632586</v>
      </c>
      <c r="AG2009">
        <v>1299282</v>
      </c>
      <c r="AH2009" t="s">
        <v>38</v>
      </c>
      <c r="AI2009" t="s">
        <v>34</v>
      </c>
    </row>
    <row r="2010" spans="1:35" x14ac:dyDescent="0.3">
      <c r="A2010" s="1">
        <v>45310.910983796297</v>
      </c>
      <c r="B2010">
        <v>5</v>
      </c>
      <c r="C2010">
        <v>2</v>
      </c>
      <c r="D2010" t="s">
        <v>26</v>
      </c>
      <c r="E2010" t="s">
        <v>4631</v>
      </c>
      <c r="F2010" t="s">
        <v>4632</v>
      </c>
      <c r="G2010" t="s">
        <v>90</v>
      </c>
      <c r="H2010" t="s">
        <v>91</v>
      </c>
      <c r="I2010">
        <v>0</v>
      </c>
      <c r="K2010" t="s">
        <v>31</v>
      </c>
      <c r="L2010" t="s">
        <v>32</v>
      </c>
      <c r="M2010" t="s">
        <v>4631</v>
      </c>
      <c r="N2010" t="s">
        <v>4632</v>
      </c>
      <c r="P2010" t="s">
        <v>33</v>
      </c>
      <c r="Q2010" t="s">
        <v>34</v>
      </c>
      <c r="S2010" t="s">
        <v>33</v>
      </c>
      <c r="T2010" t="s">
        <v>34</v>
      </c>
      <c r="V2010" t="s">
        <v>33</v>
      </c>
      <c r="W2010" t="s">
        <v>34</v>
      </c>
      <c r="Y2010" t="s">
        <v>33</v>
      </c>
      <c r="Z2010" t="s">
        <v>34</v>
      </c>
      <c r="AA2010" t="s">
        <v>92</v>
      </c>
      <c r="AB2010" t="s">
        <v>36</v>
      </c>
      <c r="AC2010">
        <v>54668743</v>
      </c>
      <c r="AD2010" t="s">
        <v>93</v>
      </c>
      <c r="AE2010" t="s">
        <v>4632</v>
      </c>
      <c r="AF2010">
        <v>9978044714</v>
      </c>
      <c r="AG2010">
        <v>1299283</v>
      </c>
      <c r="AH2010" t="s">
        <v>566</v>
      </c>
      <c r="AI2010" t="s">
        <v>34</v>
      </c>
    </row>
    <row r="2011" spans="1:35" x14ac:dyDescent="0.3">
      <c r="A2011" s="1">
        <v>45310.911157407405</v>
      </c>
      <c r="B2011">
        <v>8</v>
      </c>
      <c r="C2011">
        <v>1</v>
      </c>
      <c r="D2011" t="s">
        <v>26</v>
      </c>
      <c r="E2011" t="s">
        <v>4633</v>
      </c>
      <c r="F2011" t="s">
        <v>4634</v>
      </c>
      <c r="G2011" t="s">
        <v>50</v>
      </c>
      <c r="H2011" t="s">
        <v>1542</v>
      </c>
      <c r="I2011">
        <v>0</v>
      </c>
      <c r="K2011" t="s">
        <v>31</v>
      </c>
      <c r="L2011" t="s">
        <v>32</v>
      </c>
      <c r="M2011" t="s">
        <v>4633</v>
      </c>
      <c r="N2011" t="s">
        <v>4634</v>
      </c>
      <c r="P2011" t="s">
        <v>33</v>
      </c>
      <c r="Q2011" t="s">
        <v>34</v>
      </c>
      <c r="S2011" t="s">
        <v>33</v>
      </c>
      <c r="T2011" t="s">
        <v>34</v>
      </c>
      <c r="V2011" t="s">
        <v>33</v>
      </c>
      <c r="W2011" t="s">
        <v>34</v>
      </c>
      <c r="Y2011" t="s">
        <v>33</v>
      </c>
      <c r="Z2011" t="s">
        <v>34</v>
      </c>
      <c r="AA2011" t="s">
        <v>35</v>
      </c>
      <c r="AB2011" t="s">
        <v>36</v>
      </c>
      <c r="AC2011">
        <v>47748047</v>
      </c>
      <c r="AD2011" t="s">
        <v>37</v>
      </c>
      <c r="AE2011" t="s">
        <v>4634</v>
      </c>
      <c r="AF2011">
        <v>85671469</v>
      </c>
      <c r="AG2011">
        <v>1299284</v>
      </c>
      <c r="AH2011" t="s">
        <v>128</v>
      </c>
      <c r="AI2011" t="s">
        <v>34</v>
      </c>
    </row>
    <row r="2012" spans="1:35" x14ac:dyDescent="0.3">
      <c r="A2012" s="1">
        <v>45310.912870370368</v>
      </c>
      <c r="B2012">
        <v>8</v>
      </c>
      <c r="C2012">
        <v>1</v>
      </c>
      <c r="D2012" t="s">
        <v>26</v>
      </c>
      <c r="E2012" t="s">
        <v>4635</v>
      </c>
      <c r="F2012" t="s">
        <v>4636</v>
      </c>
      <c r="G2012" t="s">
        <v>50</v>
      </c>
      <c r="H2012" t="s">
        <v>51</v>
      </c>
      <c r="I2012">
        <v>0</v>
      </c>
      <c r="K2012" t="s">
        <v>31</v>
      </c>
      <c r="L2012" t="s">
        <v>32</v>
      </c>
      <c r="M2012" t="s">
        <v>4635</v>
      </c>
      <c r="N2012" t="s">
        <v>4636</v>
      </c>
      <c r="P2012" t="s">
        <v>33</v>
      </c>
      <c r="Q2012" t="s">
        <v>34</v>
      </c>
      <c r="S2012" t="s">
        <v>33</v>
      </c>
      <c r="T2012" t="s">
        <v>34</v>
      </c>
      <c r="V2012" t="s">
        <v>33</v>
      </c>
      <c r="W2012" t="s">
        <v>34</v>
      </c>
      <c r="Y2012" t="s">
        <v>33</v>
      </c>
      <c r="Z2012" t="s">
        <v>34</v>
      </c>
      <c r="AA2012" t="s">
        <v>35</v>
      </c>
      <c r="AB2012" t="s">
        <v>36</v>
      </c>
      <c r="AC2012">
        <v>47772394</v>
      </c>
      <c r="AD2012" t="s">
        <v>37</v>
      </c>
      <c r="AE2012" t="s">
        <v>4636</v>
      </c>
      <c r="AF2012">
        <v>85671469</v>
      </c>
      <c r="AG2012">
        <v>1299285</v>
      </c>
      <c r="AH2012" t="s">
        <v>38</v>
      </c>
      <c r="AI2012" t="s">
        <v>34</v>
      </c>
    </row>
    <row r="2013" spans="1:35" x14ac:dyDescent="0.3">
      <c r="A2013" s="1">
        <v>45310.914178240739</v>
      </c>
      <c r="B2013">
        <v>8</v>
      </c>
      <c r="C2013">
        <v>1</v>
      </c>
      <c r="D2013" t="s">
        <v>26</v>
      </c>
      <c r="E2013" t="s">
        <v>4637</v>
      </c>
      <c r="F2013" t="s">
        <v>4638</v>
      </c>
      <c r="G2013" t="s">
        <v>90</v>
      </c>
      <c r="H2013" t="s">
        <v>736</v>
      </c>
      <c r="I2013">
        <v>0</v>
      </c>
      <c r="K2013" t="s">
        <v>31</v>
      </c>
      <c r="L2013" t="s">
        <v>32</v>
      </c>
      <c r="M2013" t="s">
        <v>4637</v>
      </c>
      <c r="N2013" t="s">
        <v>4638</v>
      </c>
      <c r="P2013" t="s">
        <v>33</v>
      </c>
      <c r="Q2013" t="s">
        <v>34</v>
      </c>
      <c r="S2013" t="s">
        <v>33</v>
      </c>
      <c r="T2013" t="s">
        <v>34</v>
      </c>
      <c r="V2013" t="s">
        <v>33</v>
      </c>
      <c r="W2013" t="s">
        <v>34</v>
      </c>
      <c r="Y2013" t="s">
        <v>33</v>
      </c>
      <c r="Z2013" t="s">
        <v>34</v>
      </c>
      <c r="AA2013" t="s">
        <v>92</v>
      </c>
      <c r="AB2013" t="s">
        <v>36</v>
      </c>
      <c r="AC2013">
        <v>63011381</v>
      </c>
      <c r="AD2013" t="s">
        <v>93</v>
      </c>
      <c r="AE2013" t="s">
        <v>4638</v>
      </c>
      <c r="AF2013">
        <v>9978044714</v>
      </c>
      <c r="AG2013">
        <v>1299286</v>
      </c>
      <c r="AH2013" t="s">
        <v>883</v>
      </c>
      <c r="AI2013" t="s">
        <v>34</v>
      </c>
    </row>
    <row r="2014" spans="1:35" x14ac:dyDescent="0.3">
      <c r="A2014" s="1">
        <v>45310.921412037038</v>
      </c>
      <c r="B2014">
        <v>5</v>
      </c>
      <c r="C2014">
        <v>2</v>
      </c>
      <c r="D2014" t="s">
        <v>26</v>
      </c>
      <c r="E2014" t="s">
        <v>4639</v>
      </c>
      <c r="F2014" t="s">
        <v>4640</v>
      </c>
      <c r="G2014" t="s">
        <v>131</v>
      </c>
      <c r="H2014" t="s">
        <v>419</v>
      </c>
      <c r="I2014">
        <v>0</v>
      </c>
      <c r="K2014" t="s">
        <v>31</v>
      </c>
      <c r="L2014" t="s">
        <v>32</v>
      </c>
      <c r="M2014" t="s">
        <v>4639</v>
      </c>
      <c r="N2014" t="s">
        <v>4640</v>
      </c>
      <c r="P2014" t="s">
        <v>33</v>
      </c>
      <c r="Q2014" t="s">
        <v>34</v>
      </c>
      <c r="S2014" t="s">
        <v>33</v>
      </c>
      <c r="T2014" t="s">
        <v>34</v>
      </c>
      <c r="V2014" t="s">
        <v>33</v>
      </c>
      <c r="W2014" t="s">
        <v>34</v>
      </c>
      <c r="Y2014" t="s">
        <v>33</v>
      </c>
      <c r="Z2014" t="s">
        <v>34</v>
      </c>
      <c r="AA2014" t="s">
        <v>35</v>
      </c>
      <c r="AB2014" t="s">
        <v>36</v>
      </c>
      <c r="AC2014">
        <v>47883056</v>
      </c>
      <c r="AD2014" t="s">
        <v>37</v>
      </c>
      <c r="AE2014" t="s">
        <v>4640</v>
      </c>
      <c r="AF2014">
        <v>85671469</v>
      </c>
      <c r="AG2014">
        <v>1299287</v>
      </c>
      <c r="AH2014" t="s">
        <v>38</v>
      </c>
      <c r="AI2014" t="s">
        <v>34</v>
      </c>
    </row>
    <row r="2015" spans="1:35" x14ac:dyDescent="0.3">
      <c r="A2015" s="1">
        <v>45310.921898148146</v>
      </c>
      <c r="B2015">
        <v>8</v>
      </c>
      <c r="C2015">
        <v>1</v>
      </c>
      <c r="D2015" t="s">
        <v>26</v>
      </c>
      <c r="E2015" t="s">
        <v>4641</v>
      </c>
      <c r="F2015" t="s">
        <v>4642</v>
      </c>
      <c r="G2015" t="s">
        <v>41</v>
      </c>
      <c r="H2015">
        <f>---0--6818</f>
        <v>6818</v>
      </c>
      <c r="I2015">
        <v>0</v>
      </c>
      <c r="J2015" t="s">
        <v>42</v>
      </c>
      <c r="K2015" t="s">
        <v>43</v>
      </c>
      <c r="L2015" t="s">
        <v>44</v>
      </c>
      <c r="M2015" t="s">
        <v>4641</v>
      </c>
      <c r="N2015" t="s">
        <v>4642</v>
      </c>
      <c r="P2015" t="s">
        <v>33</v>
      </c>
      <c r="Q2015" t="s">
        <v>34</v>
      </c>
      <c r="S2015" t="s">
        <v>33</v>
      </c>
      <c r="T2015" t="s">
        <v>34</v>
      </c>
      <c r="V2015" t="s">
        <v>33</v>
      </c>
      <c r="W2015" t="s">
        <v>34</v>
      </c>
      <c r="Y2015" t="s">
        <v>33</v>
      </c>
      <c r="Z2015" t="s">
        <v>34</v>
      </c>
      <c r="AA2015" t="s">
        <v>601</v>
      </c>
      <c r="AB2015" t="s">
        <v>36</v>
      </c>
      <c r="AC2015">
        <v>58914021</v>
      </c>
      <c r="AD2015" t="s">
        <v>602</v>
      </c>
      <c r="AE2015" t="s">
        <v>4642</v>
      </c>
      <c r="AF2015">
        <v>9978044714</v>
      </c>
      <c r="AG2015">
        <v>1299288</v>
      </c>
      <c r="AH2015" t="s">
        <v>603</v>
      </c>
      <c r="AI2015" t="s">
        <v>34</v>
      </c>
    </row>
    <row r="2016" spans="1:35" x14ac:dyDescent="0.3">
      <c r="A2016" s="1">
        <v>45310.922662037039</v>
      </c>
      <c r="B2016">
        <v>7</v>
      </c>
      <c r="C2016">
        <v>1</v>
      </c>
      <c r="D2016" t="s">
        <v>26</v>
      </c>
      <c r="E2016" t="s">
        <v>4643</v>
      </c>
      <c r="F2016" t="s">
        <v>4644</v>
      </c>
      <c r="G2016" t="s">
        <v>90</v>
      </c>
      <c r="H2016" t="s">
        <v>1374</v>
      </c>
      <c r="I2016">
        <v>0</v>
      </c>
      <c r="K2016" t="s">
        <v>31</v>
      </c>
      <c r="L2016" t="s">
        <v>32</v>
      </c>
      <c r="M2016" t="s">
        <v>4643</v>
      </c>
      <c r="N2016" t="s">
        <v>4644</v>
      </c>
      <c r="P2016" t="s">
        <v>33</v>
      </c>
      <c r="Q2016" t="s">
        <v>34</v>
      </c>
      <c r="S2016" t="s">
        <v>33</v>
      </c>
      <c r="T2016" t="s">
        <v>34</v>
      </c>
      <c r="V2016" t="s">
        <v>33</v>
      </c>
      <c r="W2016" t="s">
        <v>34</v>
      </c>
      <c r="Y2016" t="s">
        <v>33</v>
      </c>
      <c r="Z2016" t="s">
        <v>34</v>
      </c>
      <c r="AA2016" t="s">
        <v>92</v>
      </c>
      <c r="AB2016" t="s">
        <v>36</v>
      </c>
      <c r="AC2016">
        <v>25735811</v>
      </c>
      <c r="AD2016" t="s">
        <v>93</v>
      </c>
      <c r="AE2016" t="s">
        <v>4644</v>
      </c>
      <c r="AF2016">
        <v>9978044714</v>
      </c>
      <c r="AG2016">
        <v>1299289</v>
      </c>
      <c r="AH2016" t="s">
        <v>217</v>
      </c>
      <c r="AI2016" t="s">
        <v>34</v>
      </c>
    </row>
    <row r="2017" spans="1:35" x14ac:dyDescent="0.3">
      <c r="A2017" s="1">
        <v>45310.925034722219</v>
      </c>
      <c r="B2017">
        <v>5</v>
      </c>
      <c r="C2017">
        <v>2</v>
      </c>
      <c r="D2017" t="s">
        <v>26</v>
      </c>
      <c r="E2017" t="s">
        <v>4645</v>
      </c>
      <c r="F2017" t="s">
        <v>4646</v>
      </c>
      <c r="G2017" t="s">
        <v>50</v>
      </c>
      <c r="H2017" t="s">
        <v>1453</v>
      </c>
      <c r="I2017">
        <v>0</v>
      </c>
      <c r="K2017" t="s">
        <v>31</v>
      </c>
      <c r="L2017" t="s">
        <v>32</v>
      </c>
      <c r="M2017" t="s">
        <v>4645</v>
      </c>
      <c r="N2017" t="s">
        <v>4646</v>
      </c>
      <c r="P2017" t="s">
        <v>33</v>
      </c>
      <c r="Q2017" t="s">
        <v>34</v>
      </c>
      <c r="S2017" t="s">
        <v>33</v>
      </c>
      <c r="T2017" t="s">
        <v>34</v>
      </c>
      <c r="V2017" t="s">
        <v>33</v>
      </c>
      <c r="W2017" t="s">
        <v>34</v>
      </c>
      <c r="Y2017" t="s">
        <v>33</v>
      </c>
      <c r="Z2017" t="s">
        <v>34</v>
      </c>
      <c r="AA2017" t="s">
        <v>35</v>
      </c>
      <c r="AB2017" t="s">
        <v>36</v>
      </c>
      <c r="AC2017">
        <v>47918481</v>
      </c>
      <c r="AD2017" t="s">
        <v>37</v>
      </c>
      <c r="AE2017" t="s">
        <v>4646</v>
      </c>
      <c r="AF2017">
        <v>85671469</v>
      </c>
      <c r="AG2017">
        <v>1299290</v>
      </c>
      <c r="AH2017" t="s">
        <v>38</v>
      </c>
      <c r="AI2017" t="s">
        <v>34</v>
      </c>
    </row>
    <row r="2018" spans="1:35" x14ac:dyDescent="0.3">
      <c r="A2018" s="1">
        <v>45310.929074074076</v>
      </c>
      <c r="B2018">
        <v>5</v>
      </c>
      <c r="C2018">
        <v>2</v>
      </c>
      <c r="D2018" t="s">
        <v>26</v>
      </c>
      <c r="E2018" t="s">
        <v>4647</v>
      </c>
      <c r="F2018" t="s">
        <v>4648</v>
      </c>
      <c r="G2018" t="s">
        <v>41</v>
      </c>
      <c r="H2018">
        <f>---0--5357</f>
        <v>5357</v>
      </c>
      <c r="I2018">
        <v>0</v>
      </c>
      <c r="J2018" t="s">
        <v>42</v>
      </c>
      <c r="K2018" t="s">
        <v>43</v>
      </c>
      <c r="L2018" t="s">
        <v>44</v>
      </c>
      <c r="M2018" t="s">
        <v>4647</v>
      </c>
      <c r="N2018" t="s">
        <v>4648</v>
      </c>
      <c r="P2018" t="s">
        <v>33</v>
      </c>
      <c r="Q2018" t="s">
        <v>34</v>
      </c>
      <c r="S2018" t="s">
        <v>33</v>
      </c>
      <c r="T2018" t="s">
        <v>34</v>
      </c>
      <c r="V2018" t="s">
        <v>33</v>
      </c>
      <c r="W2018" t="s">
        <v>34</v>
      </c>
      <c r="Y2018" t="s">
        <v>33</v>
      </c>
      <c r="Z2018" t="s">
        <v>34</v>
      </c>
      <c r="AA2018" t="s">
        <v>1136</v>
      </c>
      <c r="AB2018" t="s">
        <v>36</v>
      </c>
      <c r="AC2018">
        <v>30035076</v>
      </c>
      <c r="AD2018" t="s">
        <v>652</v>
      </c>
      <c r="AE2018" t="s">
        <v>4648</v>
      </c>
      <c r="AF2018">
        <v>76598102</v>
      </c>
      <c r="AG2018">
        <v>1299291</v>
      </c>
      <c r="AH2018" t="s">
        <v>327</v>
      </c>
      <c r="AI2018" t="s">
        <v>34</v>
      </c>
    </row>
    <row r="2019" spans="1:35" x14ac:dyDescent="0.3">
      <c r="A2019" s="1">
        <v>45310.942175925928</v>
      </c>
      <c r="B2019">
        <v>5</v>
      </c>
      <c r="C2019">
        <v>2</v>
      </c>
      <c r="D2019" t="s">
        <v>26</v>
      </c>
      <c r="E2019" t="s">
        <v>4649</v>
      </c>
      <c r="F2019" t="s">
        <v>4650</v>
      </c>
      <c r="G2019" t="s">
        <v>50</v>
      </c>
      <c r="H2019" t="s">
        <v>1514</v>
      </c>
      <c r="I2019">
        <v>0</v>
      </c>
      <c r="K2019" t="s">
        <v>31</v>
      </c>
      <c r="L2019" t="s">
        <v>32</v>
      </c>
      <c r="M2019" t="s">
        <v>4649</v>
      </c>
      <c r="N2019" t="s">
        <v>4650</v>
      </c>
      <c r="P2019" t="s">
        <v>33</v>
      </c>
      <c r="Q2019" t="s">
        <v>34</v>
      </c>
      <c r="S2019" t="s">
        <v>33</v>
      </c>
      <c r="T2019" t="s">
        <v>34</v>
      </c>
      <c r="V2019" t="s">
        <v>33</v>
      </c>
      <c r="W2019" t="s">
        <v>34</v>
      </c>
      <c r="Y2019" t="s">
        <v>33</v>
      </c>
      <c r="Z2019" t="s">
        <v>34</v>
      </c>
      <c r="AA2019" t="s">
        <v>35</v>
      </c>
      <c r="AB2019" t="s">
        <v>36</v>
      </c>
      <c r="AC2019">
        <v>48124199</v>
      </c>
      <c r="AD2019" t="s">
        <v>37</v>
      </c>
      <c r="AE2019" t="s">
        <v>4650</v>
      </c>
      <c r="AF2019">
        <v>85671469</v>
      </c>
      <c r="AG2019">
        <v>1299292</v>
      </c>
      <c r="AH2019" t="s">
        <v>199</v>
      </c>
      <c r="AI2019" t="s">
        <v>34</v>
      </c>
    </row>
    <row r="2020" spans="1:35" x14ac:dyDescent="0.3">
      <c r="A2020" s="1">
        <v>45310.945752314816</v>
      </c>
      <c r="B2020">
        <v>8</v>
      </c>
      <c r="C2020">
        <v>1</v>
      </c>
      <c r="D2020" t="s">
        <v>26</v>
      </c>
      <c r="E2020" t="s">
        <v>4651</v>
      </c>
      <c r="F2020" t="s">
        <v>4652</v>
      </c>
      <c r="G2020" t="s">
        <v>41</v>
      </c>
      <c r="H2020">
        <f>---0--9972</f>
        <v>9972</v>
      </c>
      <c r="I2020">
        <v>0</v>
      </c>
      <c r="J2020" t="s">
        <v>42</v>
      </c>
      <c r="K2020" t="s">
        <v>43</v>
      </c>
      <c r="L2020" t="s">
        <v>44</v>
      </c>
      <c r="M2020" t="s">
        <v>4651</v>
      </c>
      <c r="N2020" t="s">
        <v>4652</v>
      </c>
      <c r="P2020" t="s">
        <v>33</v>
      </c>
      <c r="Q2020" t="s">
        <v>34</v>
      </c>
      <c r="S2020" t="s">
        <v>33</v>
      </c>
      <c r="T2020" t="s">
        <v>34</v>
      </c>
      <c r="V2020" t="s">
        <v>33</v>
      </c>
      <c r="W2020" t="s">
        <v>34</v>
      </c>
      <c r="Y2020" t="s">
        <v>33</v>
      </c>
      <c r="Z2020" t="s">
        <v>34</v>
      </c>
      <c r="AA2020" t="s">
        <v>1299</v>
      </c>
      <c r="AB2020" t="s">
        <v>36</v>
      </c>
      <c r="AC2020">
        <v>74843405</v>
      </c>
      <c r="AD2020" t="s">
        <v>108</v>
      </c>
      <c r="AE2020" t="s">
        <v>4652</v>
      </c>
      <c r="AF2020">
        <v>795990586</v>
      </c>
      <c r="AG2020">
        <v>1299293</v>
      </c>
      <c r="AH2020" t="s">
        <v>38</v>
      </c>
      <c r="AI2020" t="s">
        <v>34</v>
      </c>
    </row>
    <row r="2021" spans="1:35" x14ac:dyDescent="0.3">
      <c r="A2021" s="1">
        <v>45310.952824074076</v>
      </c>
      <c r="B2021">
        <v>5</v>
      </c>
      <c r="C2021">
        <v>2</v>
      </c>
      <c r="D2021" t="s">
        <v>26</v>
      </c>
      <c r="E2021" t="s">
        <v>3045</v>
      </c>
      <c r="F2021" t="s">
        <v>3046</v>
      </c>
      <c r="G2021" t="s">
        <v>29</v>
      </c>
      <c r="H2021" t="s">
        <v>2584</v>
      </c>
      <c r="I2021">
        <v>0</v>
      </c>
      <c r="K2021" t="s">
        <v>31</v>
      </c>
      <c r="L2021" t="s">
        <v>32</v>
      </c>
      <c r="M2021" t="s">
        <v>3045</v>
      </c>
      <c r="N2021" t="s">
        <v>3046</v>
      </c>
      <c r="P2021" t="s">
        <v>33</v>
      </c>
      <c r="Q2021" t="s">
        <v>34</v>
      </c>
      <c r="S2021" t="s">
        <v>33</v>
      </c>
      <c r="T2021" t="s">
        <v>34</v>
      </c>
      <c r="V2021" t="s">
        <v>33</v>
      </c>
      <c r="W2021" t="s">
        <v>34</v>
      </c>
      <c r="Y2021" t="s">
        <v>33</v>
      </c>
      <c r="Z2021" t="s">
        <v>34</v>
      </c>
      <c r="AA2021" t="s">
        <v>35</v>
      </c>
      <c r="AB2021" t="s">
        <v>36</v>
      </c>
      <c r="AC2021">
        <v>48241558</v>
      </c>
      <c r="AD2021" t="s">
        <v>37</v>
      </c>
      <c r="AE2021" t="s">
        <v>3046</v>
      </c>
      <c r="AF2021">
        <v>85671469</v>
      </c>
      <c r="AG2021">
        <v>1299294</v>
      </c>
      <c r="AH2021" t="s">
        <v>38</v>
      </c>
      <c r="AI2021" t="s">
        <v>34</v>
      </c>
    </row>
    <row r="2022" spans="1:35" x14ac:dyDescent="0.3">
      <c r="A2022" s="1">
        <v>45310.955324074072</v>
      </c>
      <c r="B2022">
        <v>8</v>
      </c>
      <c r="C2022">
        <v>1</v>
      </c>
      <c r="D2022" t="s">
        <v>26</v>
      </c>
      <c r="E2022" t="s">
        <v>4653</v>
      </c>
      <c r="F2022" t="s">
        <v>4654</v>
      </c>
      <c r="G2022" t="s">
        <v>50</v>
      </c>
      <c r="H2022" t="s">
        <v>1559</v>
      </c>
      <c r="I2022">
        <v>0</v>
      </c>
      <c r="K2022" t="s">
        <v>31</v>
      </c>
      <c r="L2022" t="s">
        <v>32</v>
      </c>
      <c r="M2022" t="s">
        <v>4653</v>
      </c>
      <c r="N2022" t="s">
        <v>4654</v>
      </c>
      <c r="P2022" t="s">
        <v>33</v>
      </c>
      <c r="Q2022" t="s">
        <v>34</v>
      </c>
      <c r="S2022" t="s">
        <v>33</v>
      </c>
      <c r="T2022" t="s">
        <v>34</v>
      </c>
      <c r="V2022" t="s">
        <v>33</v>
      </c>
      <c r="W2022" t="s">
        <v>34</v>
      </c>
      <c r="Y2022" t="s">
        <v>33</v>
      </c>
      <c r="Z2022" t="s">
        <v>34</v>
      </c>
      <c r="AA2022" t="s">
        <v>35</v>
      </c>
      <c r="AB2022" t="s">
        <v>36</v>
      </c>
      <c r="AC2022">
        <v>48264548</v>
      </c>
      <c r="AD2022" t="s">
        <v>37</v>
      </c>
      <c r="AE2022" t="s">
        <v>4654</v>
      </c>
      <c r="AF2022">
        <v>85671469</v>
      </c>
      <c r="AG2022">
        <v>1299295</v>
      </c>
      <c r="AH2022" t="s">
        <v>1594</v>
      </c>
      <c r="AI2022" t="s">
        <v>34</v>
      </c>
    </row>
    <row r="2023" spans="1:35" x14ac:dyDescent="0.3">
      <c r="A2023" s="1">
        <v>45310.95894675926</v>
      </c>
      <c r="B2023">
        <v>8</v>
      </c>
      <c r="C2023">
        <v>1</v>
      </c>
      <c r="D2023" t="s">
        <v>26</v>
      </c>
      <c r="E2023" t="s">
        <v>4655</v>
      </c>
      <c r="F2023" t="s">
        <v>4656</v>
      </c>
      <c r="G2023" t="s">
        <v>142</v>
      </c>
      <c r="H2023" t="s">
        <v>149</v>
      </c>
      <c r="I2023">
        <v>0</v>
      </c>
      <c r="K2023" t="s">
        <v>31</v>
      </c>
      <c r="L2023" t="s">
        <v>32</v>
      </c>
      <c r="M2023" t="s">
        <v>4655</v>
      </c>
      <c r="N2023" t="s">
        <v>4656</v>
      </c>
      <c r="P2023" t="s">
        <v>33</v>
      </c>
      <c r="Q2023" t="s">
        <v>34</v>
      </c>
      <c r="S2023" t="s">
        <v>33</v>
      </c>
      <c r="T2023" t="s">
        <v>34</v>
      </c>
      <c r="V2023" t="s">
        <v>33</v>
      </c>
      <c r="W2023" t="s">
        <v>34</v>
      </c>
      <c r="Y2023" t="s">
        <v>33</v>
      </c>
      <c r="Z2023" t="s">
        <v>34</v>
      </c>
      <c r="AA2023" t="s">
        <v>35</v>
      </c>
      <c r="AB2023" t="s">
        <v>36</v>
      </c>
      <c r="AC2023">
        <v>48302949</v>
      </c>
      <c r="AD2023" t="s">
        <v>37</v>
      </c>
      <c r="AE2023" t="s">
        <v>4656</v>
      </c>
      <c r="AF2023">
        <v>85671469</v>
      </c>
      <c r="AG2023">
        <v>1299296</v>
      </c>
      <c r="AH2023" t="s">
        <v>360</v>
      </c>
      <c r="AI2023" t="s">
        <v>34</v>
      </c>
    </row>
    <row r="2024" spans="1:35" x14ac:dyDescent="0.3">
      <c r="A2024" s="1">
        <v>45310.966516203705</v>
      </c>
      <c r="B2024">
        <v>8</v>
      </c>
      <c r="C2024">
        <v>1</v>
      </c>
      <c r="D2024" t="s">
        <v>26</v>
      </c>
      <c r="E2024" t="s">
        <v>729</v>
      </c>
      <c r="F2024" t="s">
        <v>730</v>
      </c>
      <c r="G2024" t="s">
        <v>41</v>
      </c>
      <c r="H2024">
        <f>---0--1698</f>
        <v>1698</v>
      </c>
      <c r="I2024">
        <v>0</v>
      </c>
      <c r="J2024" t="s">
        <v>42</v>
      </c>
      <c r="K2024" t="s">
        <v>43</v>
      </c>
      <c r="L2024" t="s">
        <v>44</v>
      </c>
      <c r="M2024" t="s">
        <v>729</v>
      </c>
      <c r="N2024" t="s">
        <v>730</v>
      </c>
      <c r="P2024" t="s">
        <v>33</v>
      </c>
      <c r="Q2024" t="s">
        <v>34</v>
      </c>
      <c r="S2024" t="s">
        <v>33</v>
      </c>
      <c r="T2024" t="s">
        <v>34</v>
      </c>
      <c r="V2024" t="s">
        <v>33</v>
      </c>
      <c r="W2024" t="s">
        <v>34</v>
      </c>
      <c r="Y2024" t="s">
        <v>33</v>
      </c>
      <c r="Z2024" t="s">
        <v>34</v>
      </c>
      <c r="AA2024" t="s">
        <v>166</v>
      </c>
      <c r="AB2024" t="s">
        <v>36</v>
      </c>
      <c r="AC2024">
        <v>48369566</v>
      </c>
      <c r="AD2024" t="s">
        <v>62</v>
      </c>
      <c r="AE2024" t="s">
        <v>730</v>
      </c>
      <c r="AF2024">
        <v>85671469</v>
      </c>
      <c r="AG2024">
        <v>1299297</v>
      </c>
      <c r="AH2024" t="s">
        <v>175</v>
      </c>
      <c r="AI2024" t="s">
        <v>34</v>
      </c>
    </row>
    <row r="2025" spans="1:35" x14ac:dyDescent="0.3">
      <c r="A2025" s="1">
        <v>45310.971168981479</v>
      </c>
      <c r="B2025">
        <v>8</v>
      </c>
      <c r="C2025">
        <v>1</v>
      </c>
      <c r="D2025" t="s">
        <v>26</v>
      </c>
      <c r="E2025" t="s">
        <v>3726</v>
      </c>
      <c r="F2025" t="s">
        <v>3727</v>
      </c>
      <c r="G2025" t="s">
        <v>73</v>
      </c>
      <c r="H2025" t="s">
        <v>97</v>
      </c>
      <c r="I2025">
        <v>0</v>
      </c>
      <c r="J2025" t="s">
        <v>98</v>
      </c>
      <c r="K2025" t="s">
        <v>31</v>
      </c>
      <c r="L2025" t="s">
        <v>44</v>
      </c>
      <c r="M2025" t="s">
        <v>3726</v>
      </c>
      <c r="N2025" t="s">
        <v>3727</v>
      </c>
      <c r="P2025" t="s">
        <v>33</v>
      </c>
      <c r="Q2025" t="s">
        <v>34</v>
      </c>
      <c r="S2025" t="s">
        <v>33</v>
      </c>
      <c r="T2025" t="s">
        <v>34</v>
      </c>
      <c r="V2025" t="s">
        <v>33</v>
      </c>
      <c r="W2025" t="s">
        <v>34</v>
      </c>
      <c r="Y2025" t="s">
        <v>33</v>
      </c>
      <c r="Z2025" t="s">
        <v>34</v>
      </c>
      <c r="AA2025" t="s">
        <v>76</v>
      </c>
      <c r="AB2025" t="s">
        <v>36</v>
      </c>
      <c r="AC2025">
        <v>794760</v>
      </c>
      <c r="AD2025" t="s">
        <v>77</v>
      </c>
      <c r="AE2025" t="s">
        <v>3727</v>
      </c>
      <c r="AF2025">
        <v>870021815</v>
      </c>
      <c r="AG2025">
        <v>1299298</v>
      </c>
      <c r="AH2025" t="s">
        <v>383</v>
      </c>
      <c r="AI2025" t="s">
        <v>34</v>
      </c>
    </row>
    <row r="2026" spans="1:35" x14ac:dyDescent="0.3">
      <c r="A2026" s="1">
        <v>45310.977199074077</v>
      </c>
      <c r="B2026">
        <v>6</v>
      </c>
      <c r="C2026">
        <v>2</v>
      </c>
      <c r="D2026" t="s">
        <v>26</v>
      </c>
      <c r="E2026" t="s">
        <v>4657</v>
      </c>
      <c r="F2026" t="s">
        <v>4658</v>
      </c>
      <c r="G2026" t="s">
        <v>41</v>
      </c>
      <c r="H2026">
        <f>---0--9517</f>
        <v>9517</v>
      </c>
      <c r="I2026">
        <v>0</v>
      </c>
      <c r="J2026" t="s">
        <v>42</v>
      </c>
      <c r="K2026" t="s">
        <v>43</v>
      </c>
      <c r="L2026" t="s">
        <v>44</v>
      </c>
      <c r="M2026" t="s">
        <v>4657</v>
      </c>
      <c r="N2026" t="s">
        <v>4658</v>
      </c>
      <c r="P2026" t="s">
        <v>33</v>
      </c>
      <c r="Q2026" t="s">
        <v>34</v>
      </c>
      <c r="S2026" t="s">
        <v>33</v>
      </c>
      <c r="T2026" t="s">
        <v>34</v>
      </c>
      <c r="V2026" t="s">
        <v>33</v>
      </c>
      <c r="W2026" t="s">
        <v>34</v>
      </c>
      <c r="Y2026" t="s">
        <v>33</v>
      </c>
      <c r="Z2026" t="s">
        <v>34</v>
      </c>
      <c r="AA2026" t="s">
        <v>500</v>
      </c>
      <c r="AB2026" t="s">
        <v>36</v>
      </c>
      <c r="AC2026">
        <v>75367</v>
      </c>
      <c r="AD2026" t="s">
        <v>501</v>
      </c>
      <c r="AE2026" t="s">
        <v>4658</v>
      </c>
      <c r="AF2026">
        <v>870021815</v>
      </c>
      <c r="AG2026">
        <v>1299299</v>
      </c>
      <c r="AH2026" t="s">
        <v>38</v>
      </c>
      <c r="AI2026" t="s">
        <v>34</v>
      </c>
    </row>
    <row r="2027" spans="1:35" x14ac:dyDescent="0.3">
      <c r="A2027" s="1">
        <v>45310.981909722221</v>
      </c>
      <c r="B2027">
        <v>5</v>
      </c>
      <c r="C2027">
        <v>2</v>
      </c>
      <c r="D2027" t="s">
        <v>26</v>
      </c>
      <c r="E2027" t="s">
        <v>4659</v>
      </c>
      <c r="F2027" t="s">
        <v>4660</v>
      </c>
      <c r="G2027" t="s">
        <v>29</v>
      </c>
      <c r="H2027" t="s">
        <v>3665</v>
      </c>
      <c r="I2027">
        <v>0</v>
      </c>
      <c r="K2027" t="s">
        <v>31</v>
      </c>
      <c r="L2027" t="s">
        <v>32</v>
      </c>
      <c r="M2027" t="s">
        <v>4659</v>
      </c>
      <c r="N2027" t="s">
        <v>4660</v>
      </c>
      <c r="P2027" t="s">
        <v>33</v>
      </c>
      <c r="Q2027" t="s">
        <v>34</v>
      </c>
      <c r="S2027" t="s">
        <v>33</v>
      </c>
      <c r="T2027" t="s">
        <v>34</v>
      </c>
      <c r="V2027" t="s">
        <v>33</v>
      </c>
      <c r="W2027" t="s">
        <v>34</v>
      </c>
      <c r="Y2027" t="s">
        <v>33</v>
      </c>
      <c r="Z2027" t="s">
        <v>34</v>
      </c>
      <c r="AA2027" t="s">
        <v>35</v>
      </c>
      <c r="AB2027" t="s">
        <v>36</v>
      </c>
      <c r="AC2027">
        <v>48514281</v>
      </c>
      <c r="AD2027" t="s">
        <v>37</v>
      </c>
      <c r="AE2027" t="s">
        <v>4660</v>
      </c>
      <c r="AF2027">
        <v>85671469</v>
      </c>
      <c r="AG2027">
        <v>1299300</v>
      </c>
      <c r="AH2027" t="s">
        <v>38</v>
      </c>
      <c r="AI2027" t="s">
        <v>34</v>
      </c>
    </row>
    <row r="2028" spans="1:35" x14ac:dyDescent="0.3">
      <c r="A2028" s="1">
        <v>45310.98296296296</v>
      </c>
      <c r="B2028">
        <v>8</v>
      </c>
      <c r="C2028">
        <v>1</v>
      </c>
      <c r="D2028" t="s">
        <v>26</v>
      </c>
      <c r="E2028" t="s">
        <v>4661</v>
      </c>
      <c r="F2028" t="s">
        <v>4662</v>
      </c>
      <c r="G2028" t="s">
        <v>41</v>
      </c>
      <c r="H2028">
        <f>---0--1828</f>
        <v>1828</v>
      </c>
      <c r="I2028">
        <v>0</v>
      </c>
      <c r="J2028" t="s">
        <v>42</v>
      </c>
      <c r="K2028" t="s">
        <v>43</v>
      </c>
      <c r="L2028" t="s">
        <v>44</v>
      </c>
      <c r="M2028" t="s">
        <v>4661</v>
      </c>
      <c r="N2028" t="s">
        <v>4662</v>
      </c>
      <c r="P2028" t="s">
        <v>33</v>
      </c>
      <c r="Q2028" t="s">
        <v>34</v>
      </c>
      <c r="S2028" t="s">
        <v>33</v>
      </c>
      <c r="T2028" t="s">
        <v>34</v>
      </c>
      <c r="V2028" t="s">
        <v>33</v>
      </c>
      <c r="W2028" t="s">
        <v>34</v>
      </c>
      <c r="Y2028" t="s">
        <v>33</v>
      </c>
      <c r="Z2028" t="s">
        <v>34</v>
      </c>
      <c r="AA2028" t="s">
        <v>102</v>
      </c>
      <c r="AB2028" t="s">
        <v>36</v>
      </c>
      <c r="AC2028">
        <v>75000932</v>
      </c>
      <c r="AD2028" t="s">
        <v>103</v>
      </c>
      <c r="AE2028" t="s">
        <v>4662</v>
      </c>
      <c r="AF2028">
        <v>795990586</v>
      </c>
      <c r="AG2028">
        <v>1299301</v>
      </c>
      <c r="AH2028" t="s">
        <v>921</v>
      </c>
      <c r="AI2028" t="s">
        <v>34</v>
      </c>
    </row>
    <row r="2029" spans="1:35" x14ac:dyDescent="0.3">
      <c r="A2029" s="1">
        <v>45310.994606481479</v>
      </c>
      <c r="B2029">
        <v>5</v>
      </c>
      <c r="C2029">
        <v>2</v>
      </c>
      <c r="D2029" t="s">
        <v>26</v>
      </c>
      <c r="E2029" t="s">
        <v>4663</v>
      </c>
      <c r="F2029" t="s">
        <v>4664</v>
      </c>
      <c r="G2029" t="s">
        <v>142</v>
      </c>
      <c r="H2029" t="s">
        <v>1702</v>
      </c>
      <c r="I2029">
        <v>0</v>
      </c>
      <c r="K2029" t="s">
        <v>31</v>
      </c>
      <c r="L2029" t="s">
        <v>32</v>
      </c>
      <c r="M2029" t="s">
        <v>4663</v>
      </c>
      <c r="N2029" t="s">
        <v>4664</v>
      </c>
      <c r="P2029" t="s">
        <v>33</v>
      </c>
      <c r="Q2029" t="s">
        <v>34</v>
      </c>
      <c r="S2029" t="s">
        <v>33</v>
      </c>
      <c r="T2029" t="s">
        <v>34</v>
      </c>
      <c r="V2029" t="s">
        <v>33</v>
      </c>
      <c r="W2029" t="s">
        <v>34</v>
      </c>
      <c r="Y2029" t="s">
        <v>33</v>
      </c>
      <c r="Z2029" t="s">
        <v>34</v>
      </c>
      <c r="AA2029" t="s">
        <v>35</v>
      </c>
      <c r="AB2029" t="s">
        <v>36</v>
      </c>
      <c r="AC2029">
        <v>48624918</v>
      </c>
      <c r="AD2029" t="s">
        <v>37</v>
      </c>
      <c r="AE2029" t="s">
        <v>4664</v>
      </c>
      <c r="AF2029">
        <v>85671469</v>
      </c>
      <c r="AG2029">
        <v>1299302</v>
      </c>
      <c r="AH2029" t="s">
        <v>38</v>
      </c>
      <c r="AI2029" t="s">
        <v>34</v>
      </c>
    </row>
    <row r="2030" spans="1:35" x14ac:dyDescent="0.3">
      <c r="A2030" s="1">
        <v>45311.000949074078</v>
      </c>
      <c r="B2030">
        <v>8</v>
      </c>
      <c r="C2030">
        <v>1</v>
      </c>
      <c r="D2030" t="s">
        <v>26</v>
      </c>
      <c r="E2030" t="s">
        <v>4665</v>
      </c>
      <c r="F2030" t="s">
        <v>4666</v>
      </c>
      <c r="G2030" t="s">
        <v>50</v>
      </c>
      <c r="H2030" t="s">
        <v>1619</v>
      </c>
      <c r="I2030">
        <v>0</v>
      </c>
      <c r="K2030" t="s">
        <v>31</v>
      </c>
      <c r="L2030" t="s">
        <v>32</v>
      </c>
      <c r="M2030" t="s">
        <v>4665</v>
      </c>
      <c r="N2030" t="s">
        <v>4666</v>
      </c>
      <c r="P2030" t="s">
        <v>33</v>
      </c>
      <c r="Q2030" t="s">
        <v>34</v>
      </c>
      <c r="S2030" t="s">
        <v>33</v>
      </c>
      <c r="T2030" t="s">
        <v>34</v>
      </c>
      <c r="V2030" t="s">
        <v>33</v>
      </c>
      <c r="W2030" t="s">
        <v>34</v>
      </c>
      <c r="Y2030" t="s">
        <v>33</v>
      </c>
      <c r="Z2030" t="s">
        <v>34</v>
      </c>
      <c r="AA2030" t="s">
        <v>35</v>
      </c>
      <c r="AB2030" t="s">
        <v>36</v>
      </c>
      <c r="AC2030">
        <v>48681570</v>
      </c>
      <c r="AD2030" t="s">
        <v>37</v>
      </c>
      <c r="AE2030" t="s">
        <v>4666</v>
      </c>
      <c r="AF2030">
        <v>85671469</v>
      </c>
      <c r="AG2030">
        <v>1299303</v>
      </c>
      <c r="AH2030" t="s">
        <v>38</v>
      </c>
      <c r="AI2030" t="s">
        <v>34</v>
      </c>
    </row>
    <row r="2031" spans="1:35" x14ac:dyDescent="0.3">
      <c r="A2031" s="1">
        <v>45311.010254629633</v>
      </c>
      <c r="B2031">
        <v>8</v>
      </c>
      <c r="C2031">
        <v>1</v>
      </c>
      <c r="D2031" t="s">
        <v>26</v>
      </c>
      <c r="E2031" t="s">
        <v>4667</v>
      </c>
      <c r="F2031" t="s">
        <v>4668</v>
      </c>
      <c r="G2031" t="s">
        <v>29</v>
      </c>
      <c r="H2031" t="s">
        <v>4669</v>
      </c>
      <c r="I2031">
        <v>0</v>
      </c>
      <c r="K2031" t="s">
        <v>31</v>
      </c>
      <c r="L2031" t="s">
        <v>32</v>
      </c>
      <c r="M2031" t="s">
        <v>4667</v>
      </c>
      <c r="N2031" t="s">
        <v>4668</v>
      </c>
      <c r="P2031" t="s">
        <v>33</v>
      </c>
      <c r="Q2031" t="s">
        <v>34</v>
      </c>
      <c r="S2031" t="s">
        <v>33</v>
      </c>
      <c r="T2031" t="s">
        <v>34</v>
      </c>
      <c r="V2031" t="s">
        <v>33</v>
      </c>
      <c r="W2031" t="s">
        <v>34</v>
      </c>
      <c r="Y2031" t="s">
        <v>33</v>
      </c>
      <c r="Z2031" t="s">
        <v>34</v>
      </c>
      <c r="AA2031" t="s">
        <v>35</v>
      </c>
      <c r="AB2031" t="s">
        <v>36</v>
      </c>
      <c r="AC2031">
        <v>48745099</v>
      </c>
      <c r="AD2031" t="s">
        <v>37</v>
      </c>
      <c r="AE2031" t="s">
        <v>4668</v>
      </c>
      <c r="AF2031">
        <v>85671469</v>
      </c>
      <c r="AG2031">
        <v>1299304</v>
      </c>
      <c r="AH2031" t="s">
        <v>38</v>
      </c>
      <c r="AI2031" t="s">
        <v>34</v>
      </c>
    </row>
    <row r="2032" spans="1:35" x14ac:dyDescent="0.3">
      <c r="A2032" s="1">
        <v>45311.019849537035</v>
      </c>
      <c r="B2032">
        <v>5</v>
      </c>
      <c r="C2032">
        <v>2</v>
      </c>
      <c r="D2032" t="s">
        <v>26</v>
      </c>
      <c r="E2032" t="s">
        <v>4670</v>
      </c>
      <c r="F2032" t="s">
        <v>4671</v>
      </c>
      <c r="G2032" t="s">
        <v>131</v>
      </c>
      <c r="H2032" t="s">
        <v>1693</v>
      </c>
      <c r="I2032">
        <v>0</v>
      </c>
      <c r="K2032" t="s">
        <v>31</v>
      </c>
      <c r="L2032" t="s">
        <v>32</v>
      </c>
      <c r="M2032" t="s">
        <v>4670</v>
      </c>
      <c r="N2032" t="s">
        <v>4671</v>
      </c>
      <c r="P2032" t="s">
        <v>33</v>
      </c>
      <c r="Q2032" t="s">
        <v>34</v>
      </c>
      <c r="S2032" t="s">
        <v>33</v>
      </c>
      <c r="T2032" t="s">
        <v>34</v>
      </c>
      <c r="V2032" t="s">
        <v>33</v>
      </c>
      <c r="W2032" t="s">
        <v>34</v>
      </c>
      <c r="Y2032" t="s">
        <v>33</v>
      </c>
      <c r="Z2032" t="s">
        <v>34</v>
      </c>
      <c r="AA2032" t="s">
        <v>35</v>
      </c>
      <c r="AB2032" t="s">
        <v>36</v>
      </c>
      <c r="AC2032">
        <v>48803722</v>
      </c>
      <c r="AD2032" t="s">
        <v>37</v>
      </c>
      <c r="AE2032" t="s">
        <v>4671</v>
      </c>
      <c r="AF2032">
        <v>85671469</v>
      </c>
      <c r="AG2032">
        <v>1299305</v>
      </c>
      <c r="AH2032" t="s">
        <v>38</v>
      </c>
      <c r="AI2032" t="s">
        <v>34</v>
      </c>
    </row>
    <row r="2033" spans="1:35" x14ac:dyDescent="0.3">
      <c r="A2033" s="1">
        <v>45311.025405092594</v>
      </c>
      <c r="B2033">
        <v>8</v>
      </c>
      <c r="C2033">
        <v>1</v>
      </c>
      <c r="D2033" t="s">
        <v>26</v>
      </c>
      <c r="E2033" t="s">
        <v>4672</v>
      </c>
      <c r="F2033" t="s">
        <v>4673</v>
      </c>
      <c r="G2033" t="s">
        <v>142</v>
      </c>
      <c r="H2033" t="s">
        <v>143</v>
      </c>
      <c r="I2033">
        <v>0</v>
      </c>
      <c r="K2033" t="s">
        <v>31</v>
      </c>
      <c r="L2033" t="s">
        <v>32</v>
      </c>
      <c r="M2033" t="s">
        <v>4672</v>
      </c>
      <c r="N2033" t="s">
        <v>4673</v>
      </c>
      <c r="P2033" t="s">
        <v>33</v>
      </c>
      <c r="Q2033" t="s">
        <v>34</v>
      </c>
      <c r="S2033" t="s">
        <v>33</v>
      </c>
      <c r="T2033" t="s">
        <v>34</v>
      </c>
      <c r="V2033" t="s">
        <v>33</v>
      </c>
      <c r="W2033" t="s">
        <v>34</v>
      </c>
      <c r="Y2033" t="s">
        <v>33</v>
      </c>
      <c r="Z2033" t="s">
        <v>34</v>
      </c>
      <c r="AA2033" t="s">
        <v>35</v>
      </c>
      <c r="AB2033" t="s">
        <v>36</v>
      </c>
      <c r="AC2033">
        <v>48858483</v>
      </c>
      <c r="AD2033" t="s">
        <v>37</v>
      </c>
      <c r="AE2033" t="s">
        <v>4673</v>
      </c>
      <c r="AF2033">
        <v>85671469</v>
      </c>
      <c r="AG2033">
        <v>1299306</v>
      </c>
      <c r="AH2033" t="s">
        <v>373</v>
      </c>
      <c r="AI2033" t="s">
        <v>34</v>
      </c>
    </row>
    <row r="2034" spans="1:35" x14ac:dyDescent="0.3">
      <c r="A2034" s="1">
        <v>45311.027708333335</v>
      </c>
      <c r="B2034">
        <v>8</v>
      </c>
      <c r="C2034">
        <v>1</v>
      </c>
      <c r="D2034" t="s">
        <v>26</v>
      </c>
      <c r="E2034" t="s">
        <v>2779</v>
      </c>
      <c r="F2034" t="s">
        <v>2780</v>
      </c>
      <c r="G2034" t="s">
        <v>73</v>
      </c>
      <c r="H2034" t="s">
        <v>1044</v>
      </c>
      <c r="I2034">
        <v>0</v>
      </c>
      <c r="J2034" t="s">
        <v>1045</v>
      </c>
      <c r="K2034" t="s">
        <v>31</v>
      </c>
      <c r="L2034" t="s">
        <v>44</v>
      </c>
      <c r="M2034" t="s">
        <v>2779</v>
      </c>
      <c r="N2034" t="s">
        <v>2780</v>
      </c>
      <c r="P2034" t="s">
        <v>33</v>
      </c>
      <c r="Q2034" t="s">
        <v>34</v>
      </c>
      <c r="S2034" t="s">
        <v>33</v>
      </c>
      <c r="T2034" t="s">
        <v>34</v>
      </c>
      <c r="V2034" t="s">
        <v>33</v>
      </c>
      <c r="W2034" t="s">
        <v>34</v>
      </c>
      <c r="Y2034" t="s">
        <v>33</v>
      </c>
      <c r="Z2034" t="s">
        <v>34</v>
      </c>
      <c r="AA2034" t="s">
        <v>1046</v>
      </c>
      <c r="AB2034" t="s">
        <v>36</v>
      </c>
      <c r="AC2034">
        <v>48880918</v>
      </c>
      <c r="AD2034" t="s">
        <v>138</v>
      </c>
      <c r="AE2034" t="s">
        <v>2780</v>
      </c>
      <c r="AF2034">
        <v>85671469</v>
      </c>
      <c r="AG2034">
        <v>1299307</v>
      </c>
      <c r="AH2034" t="s">
        <v>2181</v>
      </c>
      <c r="AI2034" t="s">
        <v>34</v>
      </c>
    </row>
    <row r="2035" spans="1:35" x14ac:dyDescent="0.3">
      <c r="A2035" s="1">
        <v>45311.035439814812</v>
      </c>
      <c r="B2035">
        <v>8</v>
      </c>
      <c r="C2035">
        <v>1</v>
      </c>
      <c r="D2035" t="s">
        <v>26</v>
      </c>
      <c r="E2035" t="s">
        <v>4674</v>
      </c>
      <c r="F2035" t="s">
        <v>4675</v>
      </c>
      <c r="G2035" t="s">
        <v>41</v>
      </c>
      <c r="H2035">
        <f>---0--1178</f>
        <v>1178</v>
      </c>
      <c r="I2035">
        <v>0</v>
      </c>
      <c r="J2035" t="s">
        <v>42</v>
      </c>
      <c r="K2035" t="s">
        <v>43</v>
      </c>
      <c r="L2035" t="s">
        <v>44</v>
      </c>
      <c r="M2035" t="s">
        <v>4674</v>
      </c>
      <c r="N2035" t="s">
        <v>4675</v>
      </c>
      <c r="P2035" t="s">
        <v>33</v>
      </c>
      <c r="Q2035" t="s">
        <v>34</v>
      </c>
      <c r="S2035" t="s">
        <v>33</v>
      </c>
      <c r="T2035" t="s">
        <v>34</v>
      </c>
      <c r="V2035" t="s">
        <v>33</v>
      </c>
      <c r="W2035" t="s">
        <v>34</v>
      </c>
      <c r="Y2035" t="s">
        <v>33</v>
      </c>
      <c r="Z2035" t="s">
        <v>34</v>
      </c>
      <c r="AA2035" t="s">
        <v>76</v>
      </c>
      <c r="AB2035" t="s">
        <v>36</v>
      </c>
      <c r="AC2035">
        <v>354378</v>
      </c>
      <c r="AD2035" t="s">
        <v>77</v>
      </c>
      <c r="AE2035" t="s">
        <v>4675</v>
      </c>
      <c r="AF2035">
        <v>870021815</v>
      </c>
      <c r="AG2035">
        <v>1299308</v>
      </c>
      <c r="AH2035" t="s">
        <v>38</v>
      </c>
      <c r="AI2035" t="s">
        <v>34</v>
      </c>
    </row>
    <row r="2036" spans="1:35" x14ac:dyDescent="0.3">
      <c r="A2036" s="1">
        <v>45311.03570601852</v>
      </c>
      <c r="B2036">
        <v>5</v>
      </c>
      <c r="C2036">
        <v>2</v>
      </c>
      <c r="D2036" t="s">
        <v>26</v>
      </c>
      <c r="E2036" t="s">
        <v>4676</v>
      </c>
      <c r="F2036" t="s">
        <v>4677</v>
      </c>
      <c r="G2036" t="s">
        <v>73</v>
      </c>
      <c r="H2036" t="s">
        <v>3457</v>
      </c>
      <c r="I2036">
        <v>0</v>
      </c>
      <c r="J2036" t="s">
        <v>3458</v>
      </c>
      <c r="K2036" t="s">
        <v>31</v>
      </c>
      <c r="L2036" t="s">
        <v>44</v>
      </c>
      <c r="M2036" t="s">
        <v>4676</v>
      </c>
      <c r="N2036" t="s">
        <v>4677</v>
      </c>
      <c r="P2036" t="s">
        <v>33</v>
      </c>
      <c r="Q2036" t="s">
        <v>34</v>
      </c>
      <c r="S2036" t="s">
        <v>33</v>
      </c>
      <c r="T2036" t="s">
        <v>34</v>
      </c>
      <c r="V2036" t="s">
        <v>33</v>
      </c>
      <c r="W2036" t="s">
        <v>34</v>
      </c>
      <c r="Y2036" t="s">
        <v>33</v>
      </c>
      <c r="Z2036" t="s">
        <v>34</v>
      </c>
      <c r="AA2036" t="s">
        <v>137</v>
      </c>
      <c r="AB2036" t="s">
        <v>36</v>
      </c>
      <c r="AC2036">
        <v>48961079</v>
      </c>
      <c r="AD2036" t="s">
        <v>138</v>
      </c>
      <c r="AE2036" t="s">
        <v>4677</v>
      </c>
      <c r="AF2036">
        <v>85671469</v>
      </c>
      <c r="AG2036">
        <v>1299309</v>
      </c>
      <c r="AH2036" t="s">
        <v>4678</v>
      </c>
      <c r="AI2036" t="s">
        <v>34</v>
      </c>
    </row>
    <row r="2037" spans="1:35" x14ac:dyDescent="0.3">
      <c r="A2037" s="1">
        <v>45311.042731481481</v>
      </c>
      <c r="B2037">
        <v>8</v>
      </c>
      <c r="C2037">
        <v>1</v>
      </c>
      <c r="D2037" t="s">
        <v>26</v>
      </c>
      <c r="E2037" t="s">
        <v>4679</v>
      </c>
      <c r="F2037" t="s">
        <v>4680</v>
      </c>
      <c r="G2037" t="s">
        <v>73</v>
      </c>
      <c r="H2037" t="s">
        <v>183</v>
      </c>
      <c r="I2037">
        <v>0</v>
      </c>
      <c r="J2037" t="s">
        <v>184</v>
      </c>
      <c r="K2037" t="s">
        <v>31</v>
      </c>
      <c r="L2037" t="s">
        <v>44</v>
      </c>
      <c r="M2037" t="s">
        <v>4679</v>
      </c>
      <c r="N2037" t="s">
        <v>4680</v>
      </c>
      <c r="P2037" t="s">
        <v>33</v>
      </c>
      <c r="Q2037" t="s">
        <v>34</v>
      </c>
      <c r="S2037" t="s">
        <v>33</v>
      </c>
      <c r="T2037" t="s">
        <v>34</v>
      </c>
      <c r="V2037" t="s">
        <v>33</v>
      </c>
      <c r="W2037" t="s">
        <v>34</v>
      </c>
      <c r="Y2037" t="s">
        <v>33</v>
      </c>
      <c r="Z2037" t="s">
        <v>34</v>
      </c>
      <c r="AA2037" t="s">
        <v>137</v>
      </c>
      <c r="AB2037" t="s">
        <v>36</v>
      </c>
      <c r="AC2037">
        <v>49025429</v>
      </c>
      <c r="AD2037" t="s">
        <v>138</v>
      </c>
      <c r="AE2037" t="s">
        <v>4680</v>
      </c>
      <c r="AF2037">
        <v>85671469</v>
      </c>
      <c r="AG2037">
        <v>1299310</v>
      </c>
      <c r="AH2037" t="s">
        <v>139</v>
      </c>
      <c r="AI2037" t="s">
        <v>34</v>
      </c>
    </row>
    <row r="2038" spans="1:35" x14ac:dyDescent="0.3">
      <c r="A2038" s="1">
        <v>45311.049895833334</v>
      </c>
      <c r="B2038">
        <v>8</v>
      </c>
      <c r="C2038">
        <v>1</v>
      </c>
      <c r="D2038" t="s">
        <v>26</v>
      </c>
      <c r="E2038" t="s">
        <v>4681</v>
      </c>
      <c r="F2038" t="s">
        <v>4682</v>
      </c>
      <c r="G2038" t="s">
        <v>41</v>
      </c>
      <c r="H2038">
        <f>---0--5544</f>
        <v>5544</v>
      </c>
      <c r="I2038">
        <v>0</v>
      </c>
      <c r="J2038" t="s">
        <v>42</v>
      </c>
      <c r="K2038" t="s">
        <v>43</v>
      </c>
      <c r="L2038" t="s">
        <v>44</v>
      </c>
      <c r="M2038" t="s">
        <v>4681</v>
      </c>
      <c r="N2038" t="s">
        <v>4682</v>
      </c>
      <c r="P2038" t="s">
        <v>33</v>
      </c>
      <c r="Q2038" t="s">
        <v>34</v>
      </c>
      <c r="S2038" t="s">
        <v>33</v>
      </c>
      <c r="T2038" t="s">
        <v>34</v>
      </c>
      <c r="V2038" t="s">
        <v>33</v>
      </c>
      <c r="W2038" t="s">
        <v>34</v>
      </c>
      <c r="Y2038" t="s">
        <v>33</v>
      </c>
      <c r="Z2038" t="s">
        <v>34</v>
      </c>
      <c r="AA2038" t="s">
        <v>137</v>
      </c>
      <c r="AB2038" t="s">
        <v>36</v>
      </c>
      <c r="AC2038">
        <v>49088980</v>
      </c>
      <c r="AD2038" t="s">
        <v>138</v>
      </c>
      <c r="AE2038" t="s">
        <v>4682</v>
      </c>
      <c r="AF2038">
        <v>85671469</v>
      </c>
      <c r="AG2038">
        <v>1299311</v>
      </c>
      <c r="AH2038" t="s">
        <v>2468</v>
      </c>
      <c r="AI2038" t="s">
        <v>34</v>
      </c>
    </row>
    <row r="2039" spans="1:35" x14ac:dyDescent="0.3">
      <c r="A2039" s="1">
        <v>45311.058495370373</v>
      </c>
      <c r="B2039">
        <v>8</v>
      </c>
      <c r="C2039">
        <v>1</v>
      </c>
      <c r="D2039" t="s">
        <v>26</v>
      </c>
      <c r="E2039" t="s">
        <v>4683</v>
      </c>
      <c r="F2039" t="s">
        <v>4684</v>
      </c>
      <c r="G2039" t="s">
        <v>142</v>
      </c>
      <c r="H2039" t="s">
        <v>423</v>
      </c>
      <c r="I2039">
        <v>0</v>
      </c>
      <c r="K2039" t="s">
        <v>31</v>
      </c>
      <c r="L2039" t="s">
        <v>32</v>
      </c>
      <c r="M2039" t="s">
        <v>4683</v>
      </c>
      <c r="N2039" t="s">
        <v>4684</v>
      </c>
      <c r="P2039" t="s">
        <v>33</v>
      </c>
      <c r="Q2039" t="s">
        <v>34</v>
      </c>
      <c r="S2039" t="s">
        <v>33</v>
      </c>
      <c r="T2039" t="s">
        <v>34</v>
      </c>
      <c r="V2039" t="s">
        <v>33</v>
      </c>
      <c r="W2039" t="s">
        <v>34</v>
      </c>
      <c r="Y2039" t="s">
        <v>33</v>
      </c>
      <c r="Z2039" t="s">
        <v>34</v>
      </c>
      <c r="AA2039" t="s">
        <v>35</v>
      </c>
      <c r="AB2039" t="s">
        <v>36</v>
      </c>
      <c r="AC2039">
        <v>49173841</v>
      </c>
      <c r="AD2039" t="s">
        <v>37</v>
      </c>
      <c r="AE2039" t="s">
        <v>4684</v>
      </c>
      <c r="AF2039">
        <v>85671469</v>
      </c>
      <c r="AG2039">
        <v>1299312</v>
      </c>
      <c r="AH2039" t="s">
        <v>1263</v>
      </c>
      <c r="AI2039" t="s">
        <v>34</v>
      </c>
    </row>
    <row r="2040" spans="1:35" x14ac:dyDescent="0.3">
      <c r="A2040" s="1">
        <v>45311.059374999997</v>
      </c>
      <c r="B2040">
        <v>5</v>
      </c>
      <c r="C2040">
        <v>2</v>
      </c>
      <c r="D2040" t="s">
        <v>26</v>
      </c>
      <c r="E2040" t="s">
        <v>4685</v>
      </c>
      <c r="F2040" t="s">
        <v>4686</v>
      </c>
      <c r="G2040" t="s">
        <v>50</v>
      </c>
      <c r="H2040" t="s">
        <v>205</v>
      </c>
      <c r="I2040">
        <v>0</v>
      </c>
      <c r="K2040" t="s">
        <v>31</v>
      </c>
      <c r="L2040" t="s">
        <v>32</v>
      </c>
      <c r="M2040" t="s">
        <v>4685</v>
      </c>
      <c r="N2040" t="s">
        <v>4686</v>
      </c>
      <c r="P2040" t="s">
        <v>33</v>
      </c>
      <c r="Q2040" t="s">
        <v>34</v>
      </c>
      <c r="S2040" t="s">
        <v>33</v>
      </c>
      <c r="T2040" t="s">
        <v>34</v>
      </c>
      <c r="V2040" t="s">
        <v>33</v>
      </c>
      <c r="W2040" t="s">
        <v>34</v>
      </c>
      <c r="Y2040" t="s">
        <v>33</v>
      </c>
      <c r="Z2040" t="s">
        <v>34</v>
      </c>
      <c r="AA2040" t="s">
        <v>35</v>
      </c>
      <c r="AB2040" t="s">
        <v>36</v>
      </c>
      <c r="AC2040">
        <v>49177580</v>
      </c>
      <c r="AD2040" t="s">
        <v>37</v>
      </c>
      <c r="AE2040" t="s">
        <v>4686</v>
      </c>
      <c r="AF2040">
        <v>85671469</v>
      </c>
      <c r="AG2040">
        <v>1299313</v>
      </c>
      <c r="AH2040" t="s">
        <v>38</v>
      </c>
      <c r="AI2040" t="s">
        <v>34</v>
      </c>
    </row>
    <row r="2041" spans="1:35" x14ac:dyDescent="0.3">
      <c r="A2041" s="1">
        <v>45311.061481481483</v>
      </c>
      <c r="B2041">
        <v>7</v>
      </c>
      <c r="C2041">
        <v>1</v>
      </c>
      <c r="D2041" t="s">
        <v>26</v>
      </c>
      <c r="E2041" t="s">
        <v>1548</v>
      </c>
      <c r="F2041" t="s">
        <v>1549</v>
      </c>
      <c r="G2041" t="s">
        <v>41</v>
      </c>
      <c r="H2041">
        <f>---0--8934</f>
        <v>8934</v>
      </c>
      <c r="I2041">
        <v>0</v>
      </c>
      <c r="J2041" t="s">
        <v>42</v>
      </c>
      <c r="K2041" t="s">
        <v>43</v>
      </c>
      <c r="L2041" t="s">
        <v>202</v>
      </c>
      <c r="M2041" t="s">
        <v>1548</v>
      </c>
      <c r="N2041" t="s">
        <v>1549</v>
      </c>
      <c r="P2041" t="s">
        <v>33</v>
      </c>
      <c r="Q2041" t="s">
        <v>34</v>
      </c>
      <c r="S2041" t="s">
        <v>33</v>
      </c>
      <c r="T2041" t="s">
        <v>34</v>
      </c>
      <c r="V2041" t="s">
        <v>33</v>
      </c>
      <c r="W2041" t="s">
        <v>34</v>
      </c>
      <c r="Y2041" t="s">
        <v>33</v>
      </c>
      <c r="Z2041" t="s">
        <v>34</v>
      </c>
      <c r="AB2041" t="s">
        <v>36</v>
      </c>
      <c r="AE2041" t="s">
        <v>34</v>
      </c>
      <c r="AG2041">
        <v>1299314</v>
      </c>
      <c r="AH2041" t="s">
        <v>38</v>
      </c>
      <c r="AI2041" t="s">
        <v>34</v>
      </c>
    </row>
    <row r="2042" spans="1:35" x14ac:dyDescent="0.3">
      <c r="A2042" s="1">
        <v>45311.061932870369</v>
      </c>
      <c r="B2042">
        <v>8</v>
      </c>
      <c r="C2042">
        <v>1</v>
      </c>
      <c r="D2042" t="s">
        <v>26</v>
      </c>
      <c r="E2042" t="s">
        <v>4687</v>
      </c>
      <c r="F2042" t="s">
        <v>4688</v>
      </c>
      <c r="G2042" t="s">
        <v>90</v>
      </c>
      <c r="H2042" t="s">
        <v>326</v>
      </c>
      <c r="I2042">
        <v>0</v>
      </c>
      <c r="K2042" t="s">
        <v>31</v>
      </c>
      <c r="L2042" t="s">
        <v>32</v>
      </c>
      <c r="M2042" t="s">
        <v>4687</v>
      </c>
      <c r="N2042" t="s">
        <v>4688</v>
      </c>
      <c r="P2042" t="s">
        <v>33</v>
      </c>
      <c r="Q2042" t="s">
        <v>34</v>
      </c>
      <c r="S2042" t="s">
        <v>33</v>
      </c>
      <c r="T2042" t="s">
        <v>34</v>
      </c>
      <c r="V2042" t="s">
        <v>33</v>
      </c>
      <c r="W2042" t="s">
        <v>34</v>
      </c>
      <c r="Y2042" t="s">
        <v>33</v>
      </c>
      <c r="Z2042" t="s">
        <v>34</v>
      </c>
      <c r="AA2042" t="s">
        <v>92</v>
      </c>
      <c r="AB2042" t="s">
        <v>36</v>
      </c>
      <c r="AC2042">
        <v>44694414</v>
      </c>
      <c r="AD2042" t="s">
        <v>93</v>
      </c>
      <c r="AE2042" t="s">
        <v>4688</v>
      </c>
      <c r="AF2042">
        <v>9978044714</v>
      </c>
      <c r="AG2042">
        <v>1299315</v>
      </c>
      <c r="AH2042" t="s">
        <v>525</v>
      </c>
      <c r="AI2042" t="s">
        <v>34</v>
      </c>
    </row>
    <row r="2043" spans="1:35" x14ac:dyDescent="0.3">
      <c r="A2043" s="1">
        <v>45311.063171296293</v>
      </c>
      <c r="B2043">
        <v>7</v>
      </c>
      <c r="C2043">
        <v>1</v>
      </c>
      <c r="D2043" t="s">
        <v>26</v>
      </c>
      <c r="E2043" t="s">
        <v>4689</v>
      </c>
      <c r="F2043" t="s">
        <v>4690</v>
      </c>
      <c r="G2043" t="s">
        <v>131</v>
      </c>
      <c r="H2043" t="s">
        <v>342</v>
      </c>
      <c r="I2043">
        <v>0</v>
      </c>
      <c r="K2043" t="s">
        <v>31</v>
      </c>
      <c r="L2043" t="s">
        <v>32</v>
      </c>
      <c r="M2043" t="s">
        <v>4689</v>
      </c>
      <c r="N2043" t="s">
        <v>4690</v>
      </c>
      <c r="P2043" t="s">
        <v>33</v>
      </c>
      <c r="Q2043" t="s">
        <v>34</v>
      </c>
      <c r="S2043" t="s">
        <v>33</v>
      </c>
      <c r="T2043" t="s">
        <v>34</v>
      </c>
      <c r="V2043" t="s">
        <v>33</v>
      </c>
      <c r="W2043" t="s">
        <v>34</v>
      </c>
      <c r="Y2043" t="s">
        <v>33</v>
      </c>
      <c r="Z2043" t="s">
        <v>34</v>
      </c>
      <c r="AA2043" t="s">
        <v>35</v>
      </c>
      <c r="AB2043" t="s">
        <v>36</v>
      </c>
      <c r="AC2043">
        <v>49213284</v>
      </c>
      <c r="AD2043" t="s">
        <v>37</v>
      </c>
      <c r="AE2043" t="s">
        <v>4690</v>
      </c>
      <c r="AF2043">
        <v>85671469</v>
      </c>
      <c r="AG2043">
        <v>1299316</v>
      </c>
      <c r="AH2043" t="s">
        <v>286</v>
      </c>
      <c r="AI2043" t="s">
        <v>34</v>
      </c>
    </row>
    <row r="2044" spans="1:35" x14ac:dyDescent="0.3">
      <c r="A2044" s="1">
        <v>45311.063414351855</v>
      </c>
      <c r="B2044">
        <v>5</v>
      </c>
      <c r="C2044">
        <v>2</v>
      </c>
      <c r="D2044" t="s">
        <v>26</v>
      </c>
      <c r="E2044" t="s">
        <v>4691</v>
      </c>
      <c r="F2044" t="s">
        <v>4692</v>
      </c>
      <c r="G2044" t="s">
        <v>50</v>
      </c>
      <c r="H2044" t="s">
        <v>160</v>
      </c>
      <c r="I2044">
        <v>0</v>
      </c>
      <c r="K2044" t="s">
        <v>31</v>
      </c>
      <c r="L2044" t="s">
        <v>32</v>
      </c>
      <c r="M2044" t="s">
        <v>4691</v>
      </c>
      <c r="N2044" t="s">
        <v>4692</v>
      </c>
      <c r="P2044" t="s">
        <v>33</v>
      </c>
      <c r="Q2044" t="s">
        <v>34</v>
      </c>
      <c r="S2044" t="s">
        <v>33</v>
      </c>
      <c r="T2044" t="s">
        <v>34</v>
      </c>
      <c r="V2044" t="s">
        <v>33</v>
      </c>
      <c r="W2044" t="s">
        <v>34</v>
      </c>
      <c r="Y2044" t="s">
        <v>33</v>
      </c>
      <c r="Z2044" t="s">
        <v>34</v>
      </c>
      <c r="AA2044" t="s">
        <v>35</v>
      </c>
      <c r="AB2044" t="s">
        <v>36</v>
      </c>
      <c r="AC2044">
        <v>49207978</v>
      </c>
      <c r="AD2044" t="s">
        <v>37</v>
      </c>
      <c r="AE2044" t="s">
        <v>4692</v>
      </c>
      <c r="AF2044">
        <v>85671469</v>
      </c>
      <c r="AG2044">
        <v>1299317</v>
      </c>
      <c r="AH2044" t="s">
        <v>4262</v>
      </c>
      <c r="AI2044" t="s">
        <v>34</v>
      </c>
    </row>
    <row r="2045" spans="1:35" x14ac:dyDescent="0.3">
      <c r="A2045" s="1">
        <v>45311.065092592595</v>
      </c>
      <c r="B2045">
        <v>6</v>
      </c>
      <c r="C2045">
        <v>2</v>
      </c>
      <c r="D2045" t="s">
        <v>26</v>
      </c>
      <c r="E2045" t="s">
        <v>4693</v>
      </c>
      <c r="F2045" t="s">
        <v>4694</v>
      </c>
      <c r="G2045" t="s">
        <v>29</v>
      </c>
      <c r="H2045" t="s">
        <v>463</v>
      </c>
      <c r="I2045">
        <v>0</v>
      </c>
      <c r="K2045" t="s">
        <v>31</v>
      </c>
      <c r="L2045" t="s">
        <v>32</v>
      </c>
      <c r="M2045" t="s">
        <v>4693</v>
      </c>
      <c r="N2045" t="s">
        <v>4694</v>
      </c>
      <c r="P2045" t="s">
        <v>33</v>
      </c>
      <c r="Q2045" t="s">
        <v>34</v>
      </c>
      <c r="S2045" t="s">
        <v>33</v>
      </c>
      <c r="T2045" t="s">
        <v>34</v>
      </c>
      <c r="V2045" t="s">
        <v>33</v>
      </c>
      <c r="W2045" t="s">
        <v>34</v>
      </c>
      <c r="Y2045" t="s">
        <v>33</v>
      </c>
      <c r="Z2045" t="s">
        <v>34</v>
      </c>
      <c r="AA2045" t="s">
        <v>35</v>
      </c>
      <c r="AB2045" t="s">
        <v>36</v>
      </c>
      <c r="AC2045">
        <v>49231272</v>
      </c>
      <c r="AD2045" t="s">
        <v>37</v>
      </c>
      <c r="AE2045" t="s">
        <v>4694</v>
      </c>
      <c r="AF2045">
        <v>85671469</v>
      </c>
      <c r="AG2045">
        <v>1299318</v>
      </c>
      <c r="AH2045" t="s">
        <v>38</v>
      </c>
      <c r="AI2045" t="s">
        <v>34</v>
      </c>
    </row>
    <row r="2046" spans="1:35" x14ac:dyDescent="0.3">
      <c r="A2046" s="1">
        <v>45311.069525462961</v>
      </c>
      <c r="B2046">
        <v>5</v>
      </c>
      <c r="C2046">
        <v>2</v>
      </c>
      <c r="D2046" t="s">
        <v>26</v>
      </c>
      <c r="E2046" t="s">
        <v>4695</v>
      </c>
      <c r="F2046" t="s">
        <v>4696</v>
      </c>
      <c r="G2046" t="s">
        <v>131</v>
      </c>
      <c r="H2046" t="s">
        <v>132</v>
      </c>
      <c r="I2046">
        <v>0</v>
      </c>
      <c r="K2046" t="s">
        <v>31</v>
      </c>
      <c r="L2046" t="s">
        <v>32</v>
      </c>
      <c r="M2046" t="s">
        <v>4695</v>
      </c>
      <c r="N2046" t="s">
        <v>4696</v>
      </c>
      <c r="P2046" t="s">
        <v>33</v>
      </c>
      <c r="Q2046" t="s">
        <v>34</v>
      </c>
      <c r="S2046" t="s">
        <v>33</v>
      </c>
      <c r="T2046" t="s">
        <v>34</v>
      </c>
      <c r="V2046" t="s">
        <v>33</v>
      </c>
      <c r="W2046" t="s">
        <v>34</v>
      </c>
      <c r="Y2046" t="s">
        <v>33</v>
      </c>
      <c r="Z2046" t="s">
        <v>34</v>
      </c>
      <c r="AA2046" t="s">
        <v>35</v>
      </c>
      <c r="AB2046" t="s">
        <v>36</v>
      </c>
      <c r="AC2046">
        <v>49263532</v>
      </c>
      <c r="AD2046" t="s">
        <v>37</v>
      </c>
      <c r="AE2046" t="s">
        <v>4696</v>
      </c>
      <c r="AF2046">
        <v>85671469</v>
      </c>
      <c r="AG2046">
        <v>1299319</v>
      </c>
      <c r="AH2046" t="s">
        <v>38</v>
      </c>
      <c r="AI2046" t="s">
        <v>34</v>
      </c>
    </row>
    <row r="2047" spans="1:35" x14ac:dyDescent="0.3">
      <c r="A2047" s="1">
        <v>45311.070949074077</v>
      </c>
      <c r="B2047">
        <v>7</v>
      </c>
      <c r="C2047">
        <v>1</v>
      </c>
      <c r="D2047" t="s">
        <v>26</v>
      </c>
      <c r="E2047" t="s">
        <v>4697</v>
      </c>
      <c r="F2047" t="s">
        <v>4698</v>
      </c>
      <c r="G2047" t="s">
        <v>142</v>
      </c>
      <c r="H2047" t="s">
        <v>246</v>
      </c>
      <c r="I2047">
        <v>0</v>
      </c>
      <c r="K2047" t="s">
        <v>31</v>
      </c>
      <c r="L2047" t="s">
        <v>32</v>
      </c>
      <c r="M2047" t="s">
        <v>4697</v>
      </c>
      <c r="N2047" t="s">
        <v>4698</v>
      </c>
      <c r="P2047" t="s">
        <v>33</v>
      </c>
      <c r="Q2047" t="s">
        <v>34</v>
      </c>
      <c r="S2047" t="s">
        <v>33</v>
      </c>
      <c r="T2047" t="s">
        <v>34</v>
      </c>
      <c r="V2047" t="s">
        <v>33</v>
      </c>
      <c r="W2047" t="s">
        <v>34</v>
      </c>
      <c r="Y2047" t="s">
        <v>33</v>
      </c>
      <c r="Z2047" t="s">
        <v>34</v>
      </c>
      <c r="AA2047" t="s">
        <v>35</v>
      </c>
      <c r="AB2047" t="s">
        <v>36</v>
      </c>
      <c r="AC2047">
        <v>49269375</v>
      </c>
      <c r="AD2047" t="s">
        <v>37</v>
      </c>
      <c r="AE2047" t="s">
        <v>4698</v>
      </c>
      <c r="AF2047">
        <v>85671469</v>
      </c>
      <c r="AG2047">
        <v>1299320</v>
      </c>
      <c r="AH2047" t="s">
        <v>343</v>
      </c>
      <c r="AI2047" t="s">
        <v>34</v>
      </c>
    </row>
    <row r="2048" spans="1:35" x14ac:dyDescent="0.3">
      <c r="A2048" s="1">
        <v>45311.071516203701</v>
      </c>
      <c r="B2048">
        <v>8</v>
      </c>
      <c r="C2048">
        <v>1</v>
      </c>
      <c r="D2048" t="s">
        <v>26</v>
      </c>
      <c r="E2048" t="s">
        <v>4699</v>
      </c>
      <c r="F2048" t="s">
        <v>4700</v>
      </c>
      <c r="G2048" t="s">
        <v>41</v>
      </c>
      <c r="H2048">
        <f>---0--2580</f>
        <v>2580</v>
      </c>
      <c r="I2048">
        <v>0</v>
      </c>
      <c r="J2048" t="s">
        <v>42</v>
      </c>
      <c r="K2048" t="s">
        <v>43</v>
      </c>
      <c r="L2048" t="s">
        <v>202</v>
      </c>
      <c r="M2048" t="s">
        <v>4699</v>
      </c>
      <c r="N2048" t="s">
        <v>4700</v>
      </c>
      <c r="P2048" t="s">
        <v>33</v>
      </c>
      <c r="Q2048" t="s">
        <v>34</v>
      </c>
      <c r="S2048" t="s">
        <v>33</v>
      </c>
      <c r="T2048" t="s">
        <v>34</v>
      </c>
      <c r="V2048" t="s">
        <v>33</v>
      </c>
      <c r="W2048" t="s">
        <v>34</v>
      </c>
      <c r="Y2048" t="s">
        <v>33</v>
      </c>
      <c r="Z2048" t="s">
        <v>34</v>
      </c>
      <c r="AB2048" t="s">
        <v>36</v>
      </c>
      <c r="AE2048" t="s">
        <v>34</v>
      </c>
      <c r="AG2048">
        <v>1299321</v>
      </c>
      <c r="AH2048" t="s">
        <v>38</v>
      </c>
      <c r="AI2048" t="s">
        <v>34</v>
      </c>
    </row>
    <row r="2049" spans="1:35" x14ac:dyDescent="0.3">
      <c r="A2049" s="1">
        <v>45311.072314814817</v>
      </c>
      <c r="B2049">
        <v>5</v>
      </c>
      <c r="C2049">
        <v>2</v>
      </c>
      <c r="D2049" t="s">
        <v>26</v>
      </c>
      <c r="E2049" t="s">
        <v>4701</v>
      </c>
      <c r="F2049" t="s">
        <v>4702</v>
      </c>
      <c r="G2049" t="s">
        <v>142</v>
      </c>
      <c r="H2049" t="s">
        <v>350</v>
      </c>
      <c r="I2049">
        <v>0</v>
      </c>
      <c r="K2049" t="s">
        <v>31</v>
      </c>
      <c r="L2049" t="s">
        <v>32</v>
      </c>
      <c r="M2049" t="s">
        <v>4701</v>
      </c>
      <c r="N2049" t="s">
        <v>4702</v>
      </c>
      <c r="P2049" t="s">
        <v>33</v>
      </c>
      <c r="Q2049" t="s">
        <v>34</v>
      </c>
      <c r="S2049" t="s">
        <v>33</v>
      </c>
      <c r="T2049" t="s">
        <v>34</v>
      </c>
      <c r="V2049" t="s">
        <v>33</v>
      </c>
      <c r="W2049" t="s">
        <v>34</v>
      </c>
      <c r="Y2049" t="s">
        <v>33</v>
      </c>
      <c r="Z2049" t="s">
        <v>34</v>
      </c>
      <c r="AA2049" t="s">
        <v>35</v>
      </c>
      <c r="AB2049" t="s">
        <v>36</v>
      </c>
      <c r="AC2049">
        <v>49290172</v>
      </c>
      <c r="AD2049" t="s">
        <v>37</v>
      </c>
      <c r="AE2049" t="s">
        <v>4702</v>
      </c>
      <c r="AF2049">
        <v>85671469</v>
      </c>
      <c r="AG2049">
        <v>1299322</v>
      </c>
      <c r="AH2049" t="s">
        <v>38</v>
      </c>
      <c r="AI2049" t="s">
        <v>34</v>
      </c>
    </row>
    <row r="2050" spans="1:35" x14ac:dyDescent="0.3">
      <c r="A2050" s="1">
        <v>45311.073263888888</v>
      </c>
      <c r="B2050">
        <v>6</v>
      </c>
      <c r="C2050">
        <v>2</v>
      </c>
      <c r="D2050" t="s">
        <v>26</v>
      </c>
      <c r="E2050" t="s">
        <v>4703</v>
      </c>
      <c r="F2050" t="s">
        <v>4704</v>
      </c>
      <c r="G2050" t="s">
        <v>131</v>
      </c>
      <c r="H2050" t="s">
        <v>239</v>
      </c>
      <c r="I2050">
        <v>0</v>
      </c>
      <c r="K2050" t="s">
        <v>31</v>
      </c>
      <c r="L2050" t="s">
        <v>32</v>
      </c>
      <c r="M2050" t="s">
        <v>4703</v>
      </c>
      <c r="N2050" t="s">
        <v>4704</v>
      </c>
      <c r="P2050" t="s">
        <v>33</v>
      </c>
      <c r="Q2050" t="s">
        <v>34</v>
      </c>
      <c r="S2050" t="s">
        <v>33</v>
      </c>
      <c r="T2050" t="s">
        <v>34</v>
      </c>
      <c r="V2050" t="s">
        <v>33</v>
      </c>
      <c r="W2050" t="s">
        <v>34</v>
      </c>
      <c r="Y2050" t="s">
        <v>33</v>
      </c>
      <c r="Z2050" t="s">
        <v>34</v>
      </c>
      <c r="AA2050" t="s">
        <v>35</v>
      </c>
      <c r="AB2050" t="s">
        <v>36</v>
      </c>
      <c r="AC2050">
        <v>49293798</v>
      </c>
      <c r="AD2050" t="s">
        <v>37</v>
      </c>
      <c r="AE2050" t="s">
        <v>4704</v>
      </c>
      <c r="AF2050">
        <v>85671469</v>
      </c>
      <c r="AG2050">
        <v>1299323</v>
      </c>
      <c r="AH2050" t="s">
        <v>38</v>
      </c>
      <c r="AI2050" t="s">
        <v>34</v>
      </c>
    </row>
    <row r="2051" spans="1:35" x14ac:dyDescent="0.3">
      <c r="A2051" s="1">
        <v>45311.075891203705</v>
      </c>
      <c r="B2051">
        <v>5</v>
      </c>
      <c r="C2051">
        <v>2</v>
      </c>
      <c r="D2051" t="s">
        <v>26</v>
      </c>
      <c r="E2051" t="s">
        <v>682</v>
      </c>
      <c r="F2051" t="s">
        <v>683</v>
      </c>
      <c r="G2051" t="s">
        <v>73</v>
      </c>
      <c r="H2051" t="s">
        <v>302</v>
      </c>
      <c r="I2051">
        <v>0</v>
      </c>
      <c r="J2051" t="s">
        <v>303</v>
      </c>
      <c r="K2051" t="s">
        <v>31</v>
      </c>
      <c r="L2051" t="s">
        <v>44</v>
      </c>
      <c r="M2051" t="s">
        <v>682</v>
      </c>
      <c r="N2051" t="s">
        <v>683</v>
      </c>
      <c r="P2051" t="s">
        <v>33</v>
      </c>
      <c r="Q2051" t="s">
        <v>34</v>
      </c>
      <c r="S2051" t="s">
        <v>33</v>
      </c>
      <c r="T2051" t="s">
        <v>34</v>
      </c>
      <c r="V2051" t="s">
        <v>33</v>
      </c>
      <c r="W2051" t="s">
        <v>34</v>
      </c>
      <c r="Y2051" t="s">
        <v>33</v>
      </c>
      <c r="Z2051" t="s">
        <v>34</v>
      </c>
      <c r="AA2051" t="s">
        <v>166</v>
      </c>
      <c r="AB2051" t="s">
        <v>36</v>
      </c>
      <c r="AC2051">
        <v>49309246</v>
      </c>
      <c r="AD2051" t="s">
        <v>62</v>
      </c>
      <c r="AE2051" t="s">
        <v>683</v>
      </c>
      <c r="AF2051">
        <v>85671469</v>
      </c>
      <c r="AG2051">
        <v>1299324</v>
      </c>
      <c r="AH2051" t="s">
        <v>180</v>
      </c>
      <c r="AI2051" t="s">
        <v>34</v>
      </c>
    </row>
    <row r="2052" spans="1:35" x14ac:dyDescent="0.3">
      <c r="A2052" s="1">
        <v>45311.078518518516</v>
      </c>
      <c r="B2052">
        <v>8</v>
      </c>
      <c r="C2052">
        <v>1</v>
      </c>
      <c r="D2052" t="s">
        <v>26</v>
      </c>
      <c r="E2052" t="s">
        <v>4705</v>
      </c>
      <c r="F2052" t="s">
        <v>4706</v>
      </c>
      <c r="G2052" t="s">
        <v>131</v>
      </c>
      <c r="H2052" t="s">
        <v>924</v>
      </c>
      <c r="I2052">
        <v>0</v>
      </c>
      <c r="K2052" t="s">
        <v>31</v>
      </c>
      <c r="L2052" t="s">
        <v>32</v>
      </c>
      <c r="M2052" t="s">
        <v>4705</v>
      </c>
      <c r="N2052" t="s">
        <v>4706</v>
      </c>
      <c r="P2052" t="s">
        <v>33</v>
      </c>
      <c r="Q2052" t="s">
        <v>34</v>
      </c>
      <c r="S2052" t="s">
        <v>33</v>
      </c>
      <c r="T2052" t="s">
        <v>34</v>
      </c>
      <c r="V2052" t="s">
        <v>33</v>
      </c>
      <c r="W2052" t="s">
        <v>34</v>
      </c>
      <c r="Y2052" t="s">
        <v>33</v>
      </c>
      <c r="Z2052" t="s">
        <v>34</v>
      </c>
      <c r="AA2052" t="s">
        <v>35</v>
      </c>
      <c r="AB2052" t="s">
        <v>36</v>
      </c>
      <c r="AC2052">
        <v>49329829</v>
      </c>
      <c r="AD2052" t="s">
        <v>37</v>
      </c>
      <c r="AE2052" t="s">
        <v>4706</v>
      </c>
      <c r="AF2052">
        <v>85671469</v>
      </c>
      <c r="AG2052">
        <v>1299325</v>
      </c>
      <c r="AH2052" t="s">
        <v>38</v>
      </c>
      <c r="AI2052" t="s">
        <v>34</v>
      </c>
    </row>
    <row r="2053" spans="1:35" x14ac:dyDescent="0.3">
      <c r="A2053" s="1">
        <v>45311.089050925926</v>
      </c>
      <c r="B2053">
        <v>8</v>
      </c>
      <c r="C2053">
        <v>1</v>
      </c>
      <c r="D2053" t="s">
        <v>26</v>
      </c>
      <c r="E2053" t="s">
        <v>4707</v>
      </c>
      <c r="F2053" t="s">
        <v>4708</v>
      </c>
      <c r="G2053" t="s">
        <v>131</v>
      </c>
      <c r="H2053" t="s">
        <v>416</v>
      </c>
      <c r="I2053">
        <v>0</v>
      </c>
      <c r="K2053" t="s">
        <v>31</v>
      </c>
      <c r="L2053" t="s">
        <v>32</v>
      </c>
      <c r="M2053" t="s">
        <v>4707</v>
      </c>
      <c r="N2053" t="s">
        <v>4708</v>
      </c>
      <c r="P2053" t="s">
        <v>33</v>
      </c>
      <c r="Q2053" t="s">
        <v>34</v>
      </c>
      <c r="S2053" t="s">
        <v>33</v>
      </c>
      <c r="T2053" t="s">
        <v>34</v>
      </c>
      <c r="V2053" t="s">
        <v>33</v>
      </c>
      <c r="W2053" t="s">
        <v>34</v>
      </c>
      <c r="Y2053" t="s">
        <v>33</v>
      </c>
      <c r="Z2053" t="s">
        <v>34</v>
      </c>
      <c r="AA2053" t="s">
        <v>35</v>
      </c>
      <c r="AB2053" t="s">
        <v>36</v>
      </c>
      <c r="AC2053">
        <v>49430532</v>
      </c>
      <c r="AD2053" t="s">
        <v>37</v>
      </c>
      <c r="AE2053" t="s">
        <v>4708</v>
      </c>
      <c r="AF2053">
        <v>85671469</v>
      </c>
      <c r="AG2053">
        <v>1299326</v>
      </c>
      <c r="AH2053" t="s">
        <v>38</v>
      </c>
      <c r="AI2053" t="s">
        <v>34</v>
      </c>
    </row>
    <row r="2054" spans="1:35" x14ac:dyDescent="0.3">
      <c r="A2054" s="1">
        <v>45311.093391203707</v>
      </c>
      <c r="B2054">
        <v>5</v>
      </c>
      <c r="C2054">
        <v>2</v>
      </c>
      <c r="D2054" t="s">
        <v>26</v>
      </c>
      <c r="E2054" t="s">
        <v>4709</v>
      </c>
      <c r="F2054" t="s">
        <v>4710</v>
      </c>
      <c r="G2054" t="s">
        <v>142</v>
      </c>
      <c r="H2054" t="s">
        <v>285</v>
      </c>
      <c r="I2054">
        <v>0</v>
      </c>
      <c r="K2054" t="s">
        <v>31</v>
      </c>
      <c r="L2054" t="s">
        <v>32</v>
      </c>
      <c r="M2054" t="s">
        <v>4709</v>
      </c>
      <c r="N2054" t="s">
        <v>4710</v>
      </c>
      <c r="P2054" t="s">
        <v>33</v>
      </c>
      <c r="Q2054" t="s">
        <v>34</v>
      </c>
      <c r="S2054" t="s">
        <v>33</v>
      </c>
      <c r="T2054" t="s">
        <v>34</v>
      </c>
      <c r="V2054" t="s">
        <v>33</v>
      </c>
      <c r="W2054" t="s">
        <v>34</v>
      </c>
      <c r="Y2054" t="s">
        <v>33</v>
      </c>
      <c r="Z2054" t="s">
        <v>34</v>
      </c>
      <c r="AA2054" t="s">
        <v>35</v>
      </c>
      <c r="AB2054" t="s">
        <v>36</v>
      </c>
      <c r="AC2054">
        <v>49456639</v>
      </c>
      <c r="AD2054" t="s">
        <v>37</v>
      </c>
      <c r="AE2054" t="s">
        <v>4710</v>
      </c>
      <c r="AF2054">
        <v>85671469</v>
      </c>
      <c r="AG2054">
        <v>1299327</v>
      </c>
      <c r="AH2054" t="s">
        <v>217</v>
      </c>
      <c r="AI2054" t="s">
        <v>34</v>
      </c>
    </row>
    <row r="2055" spans="1:35" x14ac:dyDescent="0.3">
      <c r="A2055" s="1">
        <v>45311.094733796293</v>
      </c>
      <c r="B2055">
        <v>5</v>
      </c>
      <c r="C2055">
        <v>2</v>
      </c>
      <c r="D2055" t="s">
        <v>26</v>
      </c>
      <c r="E2055" t="s">
        <v>4711</v>
      </c>
      <c r="F2055" t="s">
        <v>4712</v>
      </c>
      <c r="G2055" t="s">
        <v>29</v>
      </c>
      <c r="H2055" t="s">
        <v>250</v>
      </c>
      <c r="I2055">
        <v>0</v>
      </c>
      <c r="K2055" t="s">
        <v>31</v>
      </c>
      <c r="L2055" t="s">
        <v>32</v>
      </c>
      <c r="M2055" t="s">
        <v>4711</v>
      </c>
      <c r="N2055" t="s">
        <v>4712</v>
      </c>
      <c r="P2055" t="s">
        <v>33</v>
      </c>
      <c r="Q2055" t="s">
        <v>34</v>
      </c>
      <c r="S2055" t="s">
        <v>33</v>
      </c>
      <c r="T2055" t="s">
        <v>34</v>
      </c>
      <c r="V2055" t="s">
        <v>33</v>
      </c>
      <c r="W2055" t="s">
        <v>34</v>
      </c>
      <c r="Y2055" t="s">
        <v>33</v>
      </c>
      <c r="Z2055" t="s">
        <v>34</v>
      </c>
      <c r="AA2055" t="s">
        <v>35</v>
      </c>
      <c r="AB2055" t="s">
        <v>36</v>
      </c>
      <c r="AC2055">
        <v>49459846</v>
      </c>
      <c r="AD2055" t="s">
        <v>37</v>
      </c>
      <c r="AE2055" t="s">
        <v>4712</v>
      </c>
      <c r="AF2055">
        <v>85671469</v>
      </c>
      <c r="AG2055">
        <v>1299328</v>
      </c>
      <c r="AH2055" t="s">
        <v>38</v>
      </c>
      <c r="AI2055" t="s">
        <v>34</v>
      </c>
    </row>
    <row r="2056" spans="1:35" x14ac:dyDescent="0.3">
      <c r="A2056" s="1">
        <v>45311.097696759258</v>
      </c>
      <c r="B2056">
        <v>5</v>
      </c>
      <c r="C2056">
        <v>2</v>
      </c>
      <c r="D2056" t="s">
        <v>26</v>
      </c>
      <c r="E2056" t="s">
        <v>4713</v>
      </c>
      <c r="F2056" t="s">
        <v>4714</v>
      </c>
      <c r="G2056" t="s">
        <v>131</v>
      </c>
      <c r="H2056" t="s">
        <v>174</v>
      </c>
      <c r="I2056">
        <v>0</v>
      </c>
      <c r="K2056" t="s">
        <v>31</v>
      </c>
      <c r="L2056" t="s">
        <v>32</v>
      </c>
      <c r="M2056" t="s">
        <v>4713</v>
      </c>
      <c r="N2056" t="s">
        <v>4714</v>
      </c>
      <c r="P2056" t="s">
        <v>33</v>
      </c>
      <c r="Q2056" t="s">
        <v>34</v>
      </c>
      <c r="S2056" t="s">
        <v>33</v>
      </c>
      <c r="T2056" t="s">
        <v>34</v>
      </c>
      <c r="V2056" t="s">
        <v>33</v>
      </c>
      <c r="W2056" t="s">
        <v>34</v>
      </c>
      <c r="Y2056" t="s">
        <v>33</v>
      </c>
      <c r="Z2056" t="s">
        <v>34</v>
      </c>
      <c r="AA2056" t="s">
        <v>35</v>
      </c>
      <c r="AB2056" t="s">
        <v>36</v>
      </c>
      <c r="AC2056">
        <v>49480276</v>
      </c>
      <c r="AD2056" t="s">
        <v>37</v>
      </c>
      <c r="AE2056" t="s">
        <v>4714</v>
      </c>
      <c r="AF2056">
        <v>85671469</v>
      </c>
      <c r="AG2056">
        <v>1299329</v>
      </c>
      <c r="AH2056" t="s">
        <v>257</v>
      </c>
      <c r="AI2056" t="s">
        <v>34</v>
      </c>
    </row>
    <row r="2057" spans="1:35" x14ac:dyDescent="0.3">
      <c r="A2057" s="1">
        <v>45311.098333333335</v>
      </c>
      <c r="B2057">
        <v>6</v>
      </c>
      <c r="C2057">
        <v>2</v>
      </c>
      <c r="D2057" t="s">
        <v>26</v>
      </c>
      <c r="E2057" t="s">
        <v>4715</v>
      </c>
      <c r="F2057" t="s">
        <v>4716</v>
      </c>
      <c r="G2057" t="s">
        <v>50</v>
      </c>
      <c r="H2057" t="s">
        <v>289</v>
      </c>
      <c r="I2057">
        <v>0</v>
      </c>
      <c r="K2057" t="s">
        <v>31</v>
      </c>
      <c r="L2057" t="s">
        <v>32</v>
      </c>
      <c r="M2057" t="s">
        <v>4715</v>
      </c>
      <c r="N2057" t="s">
        <v>4716</v>
      </c>
      <c r="P2057" t="s">
        <v>33</v>
      </c>
      <c r="Q2057" t="s">
        <v>34</v>
      </c>
      <c r="S2057" t="s">
        <v>33</v>
      </c>
      <c r="T2057" t="s">
        <v>34</v>
      </c>
      <c r="V2057" t="s">
        <v>33</v>
      </c>
      <c r="W2057" t="s">
        <v>34</v>
      </c>
      <c r="Y2057" t="s">
        <v>33</v>
      </c>
      <c r="Z2057" t="s">
        <v>34</v>
      </c>
      <c r="AA2057" t="s">
        <v>35</v>
      </c>
      <c r="AB2057" t="s">
        <v>36</v>
      </c>
      <c r="AC2057">
        <v>49477864</v>
      </c>
      <c r="AD2057" t="s">
        <v>37</v>
      </c>
      <c r="AE2057" t="s">
        <v>4716</v>
      </c>
      <c r="AF2057">
        <v>85671469</v>
      </c>
      <c r="AG2057">
        <v>1299330</v>
      </c>
      <c r="AH2057" t="s">
        <v>38</v>
      </c>
      <c r="AI2057" t="s">
        <v>34</v>
      </c>
    </row>
    <row r="2058" spans="1:35" x14ac:dyDescent="0.3">
      <c r="A2058" s="1">
        <v>45311.098946759259</v>
      </c>
      <c r="B2058">
        <v>1</v>
      </c>
      <c r="C2058">
        <v>2</v>
      </c>
      <c r="D2058" t="s">
        <v>26</v>
      </c>
      <c r="E2058" t="s">
        <v>4717</v>
      </c>
      <c r="F2058" t="s">
        <v>4718</v>
      </c>
      <c r="G2058" t="s">
        <v>142</v>
      </c>
      <c r="H2058" t="s">
        <v>353</v>
      </c>
      <c r="I2058">
        <v>0</v>
      </c>
      <c r="K2058" t="s">
        <v>31</v>
      </c>
      <c r="L2058" t="s">
        <v>32</v>
      </c>
      <c r="M2058" t="s">
        <v>4717</v>
      </c>
      <c r="N2058" t="s">
        <v>4718</v>
      </c>
      <c r="P2058" t="s">
        <v>33</v>
      </c>
      <c r="Q2058" t="s">
        <v>34</v>
      </c>
      <c r="S2058" t="s">
        <v>33</v>
      </c>
      <c r="T2058" t="s">
        <v>34</v>
      </c>
      <c r="V2058" t="s">
        <v>33</v>
      </c>
      <c r="W2058" t="s">
        <v>34</v>
      </c>
      <c r="Y2058" t="s">
        <v>33</v>
      </c>
      <c r="Z2058" t="s">
        <v>34</v>
      </c>
      <c r="AA2058" t="s">
        <v>35</v>
      </c>
      <c r="AB2058" t="s">
        <v>36</v>
      </c>
      <c r="AC2058">
        <v>49479219</v>
      </c>
      <c r="AD2058" t="s">
        <v>37</v>
      </c>
      <c r="AE2058" t="s">
        <v>4718</v>
      </c>
      <c r="AF2058">
        <v>85671469</v>
      </c>
      <c r="AG2058">
        <v>1299331</v>
      </c>
      <c r="AH2058" t="s">
        <v>383</v>
      </c>
      <c r="AI2058" t="s">
        <v>34</v>
      </c>
    </row>
    <row r="2059" spans="1:35" x14ac:dyDescent="0.3">
      <c r="A2059" s="1">
        <v>45311.099050925928</v>
      </c>
      <c r="B2059">
        <v>8</v>
      </c>
      <c r="C2059">
        <v>1</v>
      </c>
      <c r="D2059" t="s">
        <v>26</v>
      </c>
      <c r="E2059" t="s">
        <v>4719</v>
      </c>
      <c r="F2059" t="s">
        <v>4720</v>
      </c>
      <c r="G2059" t="s">
        <v>41</v>
      </c>
      <c r="H2059">
        <f>---0--2507</f>
        <v>2507</v>
      </c>
      <c r="I2059">
        <v>0</v>
      </c>
      <c r="J2059" t="s">
        <v>42</v>
      </c>
      <c r="K2059" t="s">
        <v>43</v>
      </c>
      <c r="L2059" t="s">
        <v>44</v>
      </c>
      <c r="M2059" t="s">
        <v>4719</v>
      </c>
      <c r="N2059" t="s">
        <v>4720</v>
      </c>
      <c r="P2059" t="s">
        <v>33</v>
      </c>
      <c r="Q2059" t="s">
        <v>34</v>
      </c>
      <c r="S2059" t="s">
        <v>33</v>
      </c>
      <c r="T2059" t="s">
        <v>34</v>
      </c>
      <c r="V2059" t="s">
        <v>33</v>
      </c>
      <c r="W2059" t="s">
        <v>34</v>
      </c>
      <c r="Y2059" t="s">
        <v>33</v>
      </c>
      <c r="Z2059" t="s">
        <v>34</v>
      </c>
      <c r="AA2059" t="s">
        <v>703</v>
      </c>
      <c r="AB2059" t="s">
        <v>36</v>
      </c>
      <c r="AC2059">
        <v>75234390</v>
      </c>
      <c r="AD2059" t="s">
        <v>108</v>
      </c>
      <c r="AE2059" t="s">
        <v>4720</v>
      </c>
      <c r="AF2059">
        <v>795990586</v>
      </c>
      <c r="AG2059">
        <v>1299332</v>
      </c>
      <c r="AH2059" t="s">
        <v>38</v>
      </c>
      <c r="AI2059" t="s">
        <v>34</v>
      </c>
    </row>
    <row r="2060" spans="1:35" x14ac:dyDescent="0.3">
      <c r="A2060" s="1">
        <v>45311.099606481483</v>
      </c>
      <c r="B2060">
        <v>7</v>
      </c>
      <c r="C2060">
        <v>1</v>
      </c>
      <c r="D2060" t="s">
        <v>26</v>
      </c>
      <c r="E2060" t="s">
        <v>4721</v>
      </c>
      <c r="F2060" t="s">
        <v>4722</v>
      </c>
      <c r="G2060" t="s">
        <v>131</v>
      </c>
      <c r="H2060" t="s">
        <v>198</v>
      </c>
      <c r="I2060">
        <v>0</v>
      </c>
      <c r="K2060" t="s">
        <v>31</v>
      </c>
      <c r="L2060" t="s">
        <v>32</v>
      </c>
      <c r="M2060" t="s">
        <v>4721</v>
      </c>
      <c r="N2060" t="s">
        <v>4722</v>
      </c>
      <c r="P2060" t="s">
        <v>33</v>
      </c>
      <c r="Q2060" t="s">
        <v>34</v>
      </c>
      <c r="S2060" t="s">
        <v>33</v>
      </c>
      <c r="T2060" t="s">
        <v>34</v>
      </c>
      <c r="V2060" t="s">
        <v>33</v>
      </c>
      <c r="W2060" t="s">
        <v>34</v>
      </c>
      <c r="Y2060" t="s">
        <v>33</v>
      </c>
      <c r="Z2060" t="s">
        <v>34</v>
      </c>
      <c r="AA2060" t="s">
        <v>35</v>
      </c>
      <c r="AB2060" t="s">
        <v>36</v>
      </c>
      <c r="AC2060">
        <v>49484353</v>
      </c>
      <c r="AD2060" t="s">
        <v>37</v>
      </c>
      <c r="AE2060" t="s">
        <v>4722</v>
      </c>
      <c r="AF2060">
        <v>85671469</v>
      </c>
      <c r="AG2060">
        <v>1299333</v>
      </c>
      <c r="AH2060" t="s">
        <v>3176</v>
      </c>
      <c r="AI2060" t="s">
        <v>34</v>
      </c>
    </row>
    <row r="2061" spans="1:35" x14ac:dyDescent="0.3">
      <c r="A2061" s="1">
        <v>45311.100613425922</v>
      </c>
      <c r="B2061">
        <v>5</v>
      </c>
      <c r="C2061">
        <v>2</v>
      </c>
      <c r="D2061" t="s">
        <v>26</v>
      </c>
      <c r="E2061" t="s">
        <v>4723</v>
      </c>
      <c r="F2061" t="s">
        <v>4724</v>
      </c>
      <c r="G2061" t="s">
        <v>50</v>
      </c>
      <c r="H2061" t="s">
        <v>272</v>
      </c>
      <c r="I2061">
        <v>0</v>
      </c>
      <c r="K2061" t="s">
        <v>31</v>
      </c>
      <c r="L2061" t="s">
        <v>32</v>
      </c>
      <c r="M2061" t="s">
        <v>4723</v>
      </c>
      <c r="N2061" t="s">
        <v>4724</v>
      </c>
      <c r="P2061" t="s">
        <v>33</v>
      </c>
      <c r="Q2061" t="s">
        <v>34</v>
      </c>
      <c r="S2061" t="s">
        <v>33</v>
      </c>
      <c r="T2061" t="s">
        <v>34</v>
      </c>
      <c r="V2061" t="s">
        <v>33</v>
      </c>
      <c r="W2061" t="s">
        <v>34</v>
      </c>
      <c r="Y2061" t="s">
        <v>33</v>
      </c>
      <c r="Z2061" t="s">
        <v>34</v>
      </c>
      <c r="AA2061" t="s">
        <v>35</v>
      </c>
      <c r="AB2061" t="s">
        <v>36</v>
      </c>
      <c r="AC2061">
        <v>49486544</v>
      </c>
      <c r="AD2061" t="s">
        <v>37</v>
      </c>
      <c r="AE2061" t="s">
        <v>4724</v>
      </c>
      <c r="AF2061">
        <v>85671469</v>
      </c>
      <c r="AG2061">
        <v>1299334</v>
      </c>
      <c r="AH2061" t="s">
        <v>38</v>
      </c>
      <c r="AI2061" t="s">
        <v>34</v>
      </c>
    </row>
    <row r="2062" spans="1:35" x14ac:dyDescent="0.3">
      <c r="A2062" s="1">
        <v>45311.103703703702</v>
      </c>
      <c r="B2062">
        <v>8</v>
      </c>
      <c r="C2062">
        <v>1</v>
      </c>
      <c r="D2062" t="s">
        <v>26</v>
      </c>
      <c r="E2062" t="s">
        <v>4725</v>
      </c>
      <c r="F2062" t="s">
        <v>4726</v>
      </c>
      <c r="G2062" t="s">
        <v>50</v>
      </c>
      <c r="H2062" t="s">
        <v>275</v>
      </c>
      <c r="I2062">
        <v>0</v>
      </c>
      <c r="K2062" t="s">
        <v>31</v>
      </c>
      <c r="L2062" t="s">
        <v>32</v>
      </c>
      <c r="M2062" t="s">
        <v>4725</v>
      </c>
      <c r="N2062" t="s">
        <v>4726</v>
      </c>
      <c r="P2062" t="s">
        <v>33</v>
      </c>
      <c r="Q2062" t="s">
        <v>34</v>
      </c>
      <c r="S2062" t="s">
        <v>33</v>
      </c>
      <c r="T2062" t="s">
        <v>34</v>
      </c>
      <c r="V2062" t="s">
        <v>33</v>
      </c>
      <c r="W2062" t="s">
        <v>34</v>
      </c>
      <c r="Y2062" t="s">
        <v>33</v>
      </c>
      <c r="Z2062" t="s">
        <v>34</v>
      </c>
      <c r="AA2062" t="s">
        <v>35</v>
      </c>
      <c r="AB2062" t="s">
        <v>36</v>
      </c>
      <c r="AC2062">
        <v>49503018</v>
      </c>
      <c r="AD2062" t="s">
        <v>37</v>
      </c>
      <c r="AE2062" t="s">
        <v>4726</v>
      </c>
      <c r="AF2062">
        <v>85671469</v>
      </c>
      <c r="AG2062">
        <v>1299335</v>
      </c>
      <c r="AH2062" t="s">
        <v>38</v>
      </c>
      <c r="AI2062" t="s">
        <v>34</v>
      </c>
    </row>
    <row r="2063" spans="1:35" x14ac:dyDescent="0.3">
      <c r="A2063" s="1">
        <v>45311.104548611111</v>
      </c>
      <c r="B2063">
        <v>5</v>
      </c>
      <c r="C2063">
        <v>2</v>
      </c>
      <c r="D2063" t="s">
        <v>26</v>
      </c>
      <c r="E2063" t="s">
        <v>4727</v>
      </c>
      <c r="F2063" t="s">
        <v>4728</v>
      </c>
      <c r="G2063" t="s">
        <v>131</v>
      </c>
      <c r="H2063" t="s">
        <v>188</v>
      </c>
      <c r="I2063">
        <v>0</v>
      </c>
      <c r="K2063" t="s">
        <v>31</v>
      </c>
      <c r="L2063" t="s">
        <v>32</v>
      </c>
      <c r="M2063" t="s">
        <v>4727</v>
      </c>
      <c r="N2063" t="s">
        <v>4728</v>
      </c>
      <c r="P2063" t="s">
        <v>33</v>
      </c>
      <c r="Q2063" t="s">
        <v>34</v>
      </c>
      <c r="S2063" t="s">
        <v>33</v>
      </c>
      <c r="T2063" t="s">
        <v>34</v>
      </c>
      <c r="V2063" t="s">
        <v>33</v>
      </c>
      <c r="W2063" t="s">
        <v>34</v>
      </c>
      <c r="Y2063" t="s">
        <v>33</v>
      </c>
      <c r="Z2063" t="s">
        <v>34</v>
      </c>
      <c r="AA2063" t="s">
        <v>35</v>
      </c>
      <c r="AB2063" t="s">
        <v>36</v>
      </c>
      <c r="AC2063">
        <v>49504789</v>
      </c>
      <c r="AD2063" t="s">
        <v>37</v>
      </c>
      <c r="AE2063" t="s">
        <v>4728</v>
      </c>
      <c r="AF2063">
        <v>85671469</v>
      </c>
      <c r="AG2063">
        <v>1299336</v>
      </c>
      <c r="AH2063" t="s">
        <v>38</v>
      </c>
      <c r="AI2063" t="s">
        <v>34</v>
      </c>
    </row>
    <row r="2064" spans="1:35" x14ac:dyDescent="0.3">
      <c r="A2064" s="1">
        <v>45311.10633101852</v>
      </c>
      <c r="B2064">
        <v>8</v>
      </c>
      <c r="C2064">
        <v>1</v>
      </c>
      <c r="D2064" t="s">
        <v>26</v>
      </c>
      <c r="E2064" t="s">
        <v>4729</v>
      </c>
      <c r="F2064" t="s">
        <v>4730</v>
      </c>
      <c r="G2064" t="s">
        <v>29</v>
      </c>
      <c r="H2064" t="s">
        <v>2901</v>
      </c>
      <c r="I2064">
        <v>0</v>
      </c>
      <c r="K2064" t="s">
        <v>31</v>
      </c>
      <c r="L2064" t="s">
        <v>32</v>
      </c>
      <c r="M2064" t="s">
        <v>4729</v>
      </c>
      <c r="N2064" t="s">
        <v>4730</v>
      </c>
      <c r="P2064" t="s">
        <v>33</v>
      </c>
      <c r="Q2064" t="s">
        <v>34</v>
      </c>
      <c r="S2064" t="s">
        <v>33</v>
      </c>
      <c r="T2064" t="s">
        <v>34</v>
      </c>
      <c r="V2064" t="s">
        <v>33</v>
      </c>
      <c r="W2064" t="s">
        <v>34</v>
      </c>
      <c r="Y2064" t="s">
        <v>33</v>
      </c>
      <c r="Z2064" t="s">
        <v>34</v>
      </c>
      <c r="AA2064" t="s">
        <v>35</v>
      </c>
      <c r="AB2064" t="s">
        <v>36</v>
      </c>
      <c r="AC2064">
        <v>49514946</v>
      </c>
      <c r="AD2064" t="s">
        <v>37</v>
      </c>
      <c r="AE2064" t="s">
        <v>4730</v>
      </c>
      <c r="AF2064">
        <v>85671469</v>
      </c>
      <c r="AG2064">
        <v>1299337</v>
      </c>
      <c r="AH2064" t="s">
        <v>38</v>
      </c>
      <c r="AI2064" t="s">
        <v>34</v>
      </c>
    </row>
    <row r="2065" spans="1:35" x14ac:dyDescent="0.3">
      <c r="A2065" s="1">
        <v>45311.107986111114</v>
      </c>
      <c r="B2065">
        <v>5</v>
      </c>
      <c r="C2065">
        <v>2</v>
      </c>
      <c r="D2065" t="s">
        <v>26</v>
      </c>
      <c r="E2065" t="s">
        <v>4731</v>
      </c>
      <c r="F2065" t="s">
        <v>4732</v>
      </c>
      <c r="G2065" t="s">
        <v>131</v>
      </c>
      <c r="H2065" t="s">
        <v>457</v>
      </c>
      <c r="I2065">
        <v>0</v>
      </c>
      <c r="K2065" t="s">
        <v>31</v>
      </c>
      <c r="L2065" t="s">
        <v>32</v>
      </c>
      <c r="M2065" t="s">
        <v>4731</v>
      </c>
      <c r="N2065" t="s">
        <v>4732</v>
      </c>
      <c r="P2065" t="s">
        <v>33</v>
      </c>
      <c r="Q2065" t="s">
        <v>34</v>
      </c>
      <c r="S2065" t="s">
        <v>33</v>
      </c>
      <c r="T2065" t="s">
        <v>34</v>
      </c>
      <c r="V2065" t="s">
        <v>33</v>
      </c>
      <c r="W2065" t="s">
        <v>34</v>
      </c>
      <c r="Y2065" t="s">
        <v>33</v>
      </c>
      <c r="Z2065" t="s">
        <v>34</v>
      </c>
      <c r="AA2065" t="s">
        <v>35</v>
      </c>
      <c r="AB2065" t="s">
        <v>36</v>
      </c>
      <c r="AC2065">
        <v>49518184</v>
      </c>
      <c r="AD2065" t="s">
        <v>37</v>
      </c>
      <c r="AE2065" t="s">
        <v>4732</v>
      </c>
      <c r="AF2065">
        <v>85671469</v>
      </c>
      <c r="AG2065">
        <v>1299338</v>
      </c>
      <c r="AH2065" t="s">
        <v>38</v>
      </c>
      <c r="AI2065" t="s">
        <v>34</v>
      </c>
    </row>
    <row r="2066" spans="1:35" x14ac:dyDescent="0.3">
      <c r="A2066" s="1">
        <v>45311.10864583333</v>
      </c>
      <c r="B2066">
        <v>6</v>
      </c>
      <c r="C2066">
        <v>2</v>
      </c>
      <c r="D2066" t="s">
        <v>26</v>
      </c>
      <c r="E2066" t="s">
        <v>4733</v>
      </c>
      <c r="F2066" t="s">
        <v>4734</v>
      </c>
      <c r="G2066" t="s">
        <v>142</v>
      </c>
      <c r="H2066" t="s">
        <v>2658</v>
      </c>
      <c r="I2066">
        <v>0</v>
      </c>
      <c r="K2066" t="s">
        <v>31</v>
      </c>
      <c r="L2066" t="s">
        <v>32</v>
      </c>
      <c r="M2066" t="s">
        <v>4733</v>
      </c>
      <c r="N2066" t="s">
        <v>4734</v>
      </c>
      <c r="P2066" t="s">
        <v>33</v>
      </c>
      <c r="Q2066" t="s">
        <v>34</v>
      </c>
      <c r="S2066" t="s">
        <v>33</v>
      </c>
      <c r="T2066" t="s">
        <v>34</v>
      </c>
      <c r="V2066" t="s">
        <v>33</v>
      </c>
      <c r="W2066" t="s">
        <v>34</v>
      </c>
      <c r="Y2066" t="s">
        <v>33</v>
      </c>
      <c r="Z2066" t="s">
        <v>34</v>
      </c>
      <c r="AA2066" t="s">
        <v>35</v>
      </c>
      <c r="AB2066" t="s">
        <v>36</v>
      </c>
      <c r="AC2066">
        <v>49519391</v>
      </c>
      <c r="AD2066" t="s">
        <v>37</v>
      </c>
      <c r="AE2066" t="s">
        <v>4734</v>
      </c>
      <c r="AF2066">
        <v>85671469</v>
      </c>
      <c r="AG2066">
        <v>1299339</v>
      </c>
      <c r="AH2066" t="s">
        <v>550</v>
      </c>
      <c r="AI2066" t="s">
        <v>34</v>
      </c>
    </row>
    <row r="2067" spans="1:35" x14ac:dyDescent="0.3">
      <c r="A2067" s="1">
        <v>45311.109791666669</v>
      </c>
      <c r="B2067">
        <v>1</v>
      </c>
      <c r="C2067">
        <v>2</v>
      </c>
      <c r="D2067" t="s">
        <v>26</v>
      </c>
      <c r="E2067" t="s">
        <v>4735</v>
      </c>
      <c r="F2067" t="s">
        <v>4736</v>
      </c>
      <c r="G2067" t="s">
        <v>90</v>
      </c>
      <c r="H2067" t="s">
        <v>292</v>
      </c>
      <c r="I2067">
        <v>0</v>
      </c>
      <c r="K2067" t="s">
        <v>31</v>
      </c>
      <c r="L2067" t="s">
        <v>32</v>
      </c>
      <c r="M2067" t="s">
        <v>4735</v>
      </c>
      <c r="N2067" t="s">
        <v>4736</v>
      </c>
      <c r="P2067" t="s">
        <v>33</v>
      </c>
      <c r="Q2067" t="s">
        <v>34</v>
      </c>
      <c r="S2067" t="s">
        <v>33</v>
      </c>
      <c r="T2067" t="s">
        <v>34</v>
      </c>
      <c r="V2067" t="s">
        <v>33</v>
      </c>
      <c r="W2067" t="s">
        <v>34</v>
      </c>
      <c r="Y2067" t="s">
        <v>33</v>
      </c>
      <c r="Z2067" t="s">
        <v>34</v>
      </c>
      <c r="AA2067" t="s">
        <v>92</v>
      </c>
      <c r="AB2067" t="s">
        <v>36</v>
      </c>
      <c r="AC2067">
        <v>47795919</v>
      </c>
      <c r="AD2067" t="s">
        <v>93</v>
      </c>
      <c r="AE2067" t="s">
        <v>4736</v>
      </c>
      <c r="AF2067">
        <v>9978044714</v>
      </c>
      <c r="AG2067">
        <v>1299340</v>
      </c>
      <c r="AH2067" t="s">
        <v>648</v>
      </c>
      <c r="AI2067" t="s">
        <v>34</v>
      </c>
    </row>
    <row r="2068" spans="1:35" x14ac:dyDescent="0.3">
      <c r="A2068" s="1">
        <v>45311.111759259256</v>
      </c>
      <c r="B2068">
        <v>6</v>
      </c>
      <c r="C2068">
        <v>2</v>
      </c>
      <c r="D2068" t="s">
        <v>26</v>
      </c>
      <c r="E2068" t="s">
        <v>4737</v>
      </c>
      <c r="F2068" t="s">
        <v>4738</v>
      </c>
      <c r="G2068" t="s">
        <v>41</v>
      </c>
      <c r="H2068">
        <f>---0--1206</f>
        <v>1206</v>
      </c>
      <c r="I2068">
        <v>0</v>
      </c>
      <c r="J2068" t="s">
        <v>42</v>
      </c>
      <c r="K2068" t="s">
        <v>43</v>
      </c>
      <c r="L2068" t="s">
        <v>44</v>
      </c>
      <c r="M2068" t="s">
        <v>4737</v>
      </c>
      <c r="N2068" t="s">
        <v>4738</v>
      </c>
      <c r="P2068" t="s">
        <v>33</v>
      </c>
      <c r="Q2068" t="s">
        <v>34</v>
      </c>
      <c r="S2068" t="s">
        <v>33</v>
      </c>
      <c r="T2068" t="s">
        <v>34</v>
      </c>
      <c r="V2068" t="s">
        <v>33</v>
      </c>
      <c r="W2068" t="s">
        <v>34</v>
      </c>
      <c r="Y2068" t="s">
        <v>33</v>
      </c>
      <c r="Z2068" t="s">
        <v>34</v>
      </c>
      <c r="AA2068" t="s">
        <v>500</v>
      </c>
      <c r="AB2068" t="s">
        <v>36</v>
      </c>
      <c r="AC2068">
        <v>151387</v>
      </c>
      <c r="AD2068" t="s">
        <v>501</v>
      </c>
      <c r="AE2068" t="s">
        <v>4738</v>
      </c>
      <c r="AF2068">
        <v>870021815</v>
      </c>
      <c r="AG2068">
        <v>1299341</v>
      </c>
      <c r="AH2068" t="s">
        <v>38</v>
      </c>
      <c r="AI2068" t="s">
        <v>34</v>
      </c>
    </row>
    <row r="2069" spans="1:35" x14ac:dyDescent="0.3">
      <c r="A2069" s="1">
        <v>45311.111979166664</v>
      </c>
      <c r="B2069">
        <v>8</v>
      </c>
      <c r="C2069">
        <v>1</v>
      </c>
      <c r="D2069" t="s">
        <v>26</v>
      </c>
      <c r="E2069" t="s">
        <v>4739</v>
      </c>
      <c r="F2069" t="s">
        <v>4740</v>
      </c>
      <c r="G2069" t="s">
        <v>50</v>
      </c>
      <c r="H2069" t="s">
        <v>310</v>
      </c>
      <c r="I2069">
        <v>0</v>
      </c>
      <c r="K2069" t="s">
        <v>31</v>
      </c>
      <c r="L2069" t="s">
        <v>32</v>
      </c>
      <c r="M2069" t="s">
        <v>4739</v>
      </c>
      <c r="N2069" t="s">
        <v>4740</v>
      </c>
      <c r="P2069" t="s">
        <v>33</v>
      </c>
      <c r="Q2069" t="s">
        <v>34</v>
      </c>
      <c r="S2069" t="s">
        <v>33</v>
      </c>
      <c r="T2069" t="s">
        <v>34</v>
      </c>
      <c r="V2069" t="s">
        <v>33</v>
      </c>
      <c r="W2069" t="s">
        <v>34</v>
      </c>
      <c r="Y2069" t="s">
        <v>33</v>
      </c>
      <c r="Z2069" t="s">
        <v>34</v>
      </c>
      <c r="AA2069" t="s">
        <v>35</v>
      </c>
      <c r="AB2069" t="s">
        <v>36</v>
      </c>
      <c r="AC2069">
        <v>49535672</v>
      </c>
      <c r="AD2069" t="s">
        <v>37</v>
      </c>
      <c r="AE2069" t="s">
        <v>4740</v>
      </c>
      <c r="AF2069">
        <v>85671469</v>
      </c>
      <c r="AG2069">
        <v>1299342</v>
      </c>
      <c r="AH2069" t="s">
        <v>38</v>
      </c>
      <c r="AI2069" t="s">
        <v>34</v>
      </c>
    </row>
    <row r="2070" spans="1:35" x14ac:dyDescent="0.3">
      <c r="A2070" s="1">
        <v>45311.112337962964</v>
      </c>
      <c r="B2070">
        <v>7</v>
      </c>
      <c r="C2070">
        <v>1</v>
      </c>
      <c r="D2070" t="s">
        <v>26</v>
      </c>
      <c r="E2070" t="s">
        <v>4741</v>
      </c>
      <c r="F2070" t="s">
        <v>4742</v>
      </c>
      <c r="G2070" t="s">
        <v>142</v>
      </c>
      <c r="H2070" t="s">
        <v>2687</v>
      </c>
      <c r="I2070">
        <v>0</v>
      </c>
      <c r="K2070" t="s">
        <v>31</v>
      </c>
      <c r="L2070" t="s">
        <v>32</v>
      </c>
      <c r="M2070" t="s">
        <v>4741</v>
      </c>
      <c r="N2070" t="s">
        <v>4742</v>
      </c>
      <c r="P2070" t="s">
        <v>33</v>
      </c>
      <c r="Q2070" t="s">
        <v>34</v>
      </c>
      <c r="S2070" t="s">
        <v>33</v>
      </c>
      <c r="T2070" t="s">
        <v>34</v>
      </c>
      <c r="V2070" t="s">
        <v>33</v>
      </c>
      <c r="W2070" t="s">
        <v>34</v>
      </c>
      <c r="Y2070" t="s">
        <v>33</v>
      </c>
      <c r="Z2070" t="s">
        <v>34</v>
      </c>
      <c r="AA2070" t="s">
        <v>35</v>
      </c>
      <c r="AB2070" t="s">
        <v>36</v>
      </c>
      <c r="AC2070">
        <v>49536288</v>
      </c>
      <c r="AD2070" t="s">
        <v>37</v>
      </c>
      <c r="AE2070" t="s">
        <v>4742</v>
      </c>
      <c r="AF2070">
        <v>85671469</v>
      </c>
      <c r="AG2070">
        <v>1299343</v>
      </c>
      <c r="AH2070" t="s">
        <v>99</v>
      </c>
      <c r="AI2070" t="s">
        <v>34</v>
      </c>
    </row>
    <row r="2071" spans="1:35" x14ac:dyDescent="0.3">
      <c r="A2071" s="1">
        <v>45311.113530092596</v>
      </c>
      <c r="B2071">
        <v>8</v>
      </c>
      <c r="C2071">
        <v>1</v>
      </c>
      <c r="D2071" t="s">
        <v>26</v>
      </c>
      <c r="E2071" t="s">
        <v>4743</v>
      </c>
      <c r="F2071" t="s">
        <v>4744</v>
      </c>
      <c r="G2071" t="s">
        <v>131</v>
      </c>
      <c r="H2071" t="s">
        <v>157</v>
      </c>
      <c r="I2071">
        <v>0</v>
      </c>
      <c r="K2071" t="s">
        <v>31</v>
      </c>
      <c r="L2071" t="s">
        <v>32</v>
      </c>
      <c r="M2071" t="s">
        <v>4743</v>
      </c>
      <c r="N2071" t="s">
        <v>4744</v>
      </c>
      <c r="P2071" t="s">
        <v>33</v>
      </c>
      <c r="Q2071" t="s">
        <v>34</v>
      </c>
      <c r="S2071" t="s">
        <v>33</v>
      </c>
      <c r="T2071" t="s">
        <v>34</v>
      </c>
      <c r="V2071" t="s">
        <v>33</v>
      </c>
      <c r="W2071" t="s">
        <v>34</v>
      </c>
      <c r="Y2071" t="s">
        <v>33</v>
      </c>
      <c r="Z2071" t="s">
        <v>34</v>
      </c>
      <c r="AA2071" t="s">
        <v>35</v>
      </c>
      <c r="AB2071" t="s">
        <v>36</v>
      </c>
      <c r="AC2071">
        <v>49541526</v>
      </c>
      <c r="AD2071" t="s">
        <v>37</v>
      </c>
      <c r="AE2071" t="s">
        <v>4744</v>
      </c>
      <c r="AF2071">
        <v>85671469</v>
      </c>
      <c r="AG2071">
        <v>1299344</v>
      </c>
      <c r="AH2071" t="s">
        <v>38</v>
      </c>
      <c r="AI2071" t="s">
        <v>34</v>
      </c>
    </row>
    <row r="2072" spans="1:35" x14ac:dyDescent="0.3">
      <c r="A2072" s="1">
        <v>45311.113553240742</v>
      </c>
      <c r="B2072">
        <v>5</v>
      </c>
      <c r="C2072">
        <v>2</v>
      </c>
      <c r="D2072" t="s">
        <v>26</v>
      </c>
      <c r="E2072" t="s">
        <v>4745</v>
      </c>
      <c r="F2072" t="s">
        <v>4746</v>
      </c>
      <c r="G2072" t="s">
        <v>142</v>
      </c>
      <c r="H2072" t="s">
        <v>307</v>
      </c>
      <c r="I2072">
        <v>0</v>
      </c>
      <c r="K2072" t="s">
        <v>31</v>
      </c>
      <c r="L2072" t="s">
        <v>32</v>
      </c>
      <c r="M2072" t="s">
        <v>4745</v>
      </c>
      <c r="N2072" t="s">
        <v>4746</v>
      </c>
      <c r="P2072" t="s">
        <v>33</v>
      </c>
      <c r="Q2072" t="s">
        <v>34</v>
      </c>
      <c r="S2072" t="s">
        <v>33</v>
      </c>
      <c r="T2072" t="s">
        <v>34</v>
      </c>
      <c r="V2072" t="s">
        <v>33</v>
      </c>
      <c r="W2072" t="s">
        <v>34</v>
      </c>
      <c r="Y2072" t="s">
        <v>33</v>
      </c>
      <c r="Z2072" t="s">
        <v>34</v>
      </c>
      <c r="AA2072" t="s">
        <v>35</v>
      </c>
      <c r="AB2072" t="s">
        <v>36</v>
      </c>
      <c r="AC2072">
        <v>49541578</v>
      </c>
      <c r="AD2072" t="s">
        <v>37</v>
      </c>
      <c r="AE2072" t="s">
        <v>4746</v>
      </c>
      <c r="AF2072">
        <v>85671469</v>
      </c>
      <c r="AG2072">
        <v>1299345</v>
      </c>
      <c r="AH2072" t="s">
        <v>38</v>
      </c>
      <c r="AI2072" t="s">
        <v>34</v>
      </c>
    </row>
    <row r="2073" spans="1:35" x14ac:dyDescent="0.3">
      <c r="A2073" s="1">
        <v>45311.114386574074</v>
      </c>
      <c r="B2073">
        <v>7</v>
      </c>
      <c r="C2073">
        <v>1</v>
      </c>
      <c r="D2073" t="s">
        <v>26</v>
      </c>
      <c r="E2073" t="s">
        <v>4747</v>
      </c>
      <c r="F2073" t="s">
        <v>4748</v>
      </c>
      <c r="G2073" t="s">
        <v>142</v>
      </c>
      <c r="H2073" t="s">
        <v>282</v>
      </c>
      <c r="I2073">
        <v>0</v>
      </c>
      <c r="K2073" t="s">
        <v>31</v>
      </c>
      <c r="L2073" t="s">
        <v>32</v>
      </c>
      <c r="M2073" t="s">
        <v>4747</v>
      </c>
      <c r="N2073" t="s">
        <v>4748</v>
      </c>
      <c r="P2073" t="s">
        <v>33</v>
      </c>
      <c r="Q2073" t="s">
        <v>34</v>
      </c>
      <c r="S2073" t="s">
        <v>33</v>
      </c>
      <c r="T2073" t="s">
        <v>34</v>
      </c>
      <c r="V2073" t="s">
        <v>33</v>
      </c>
      <c r="W2073" t="s">
        <v>34</v>
      </c>
      <c r="Y2073" t="s">
        <v>33</v>
      </c>
      <c r="Z2073" t="s">
        <v>34</v>
      </c>
      <c r="AA2073" t="s">
        <v>35</v>
      </c>
      <c r="AB2073" t="s">
        <v>36</v>
      </c>
      <c r="AC2073">
        <v>49542990</v>
      </c>
      <c r="AD2073" t="s">
        <v>37</v>
      </c>
      <c r="AE2073" t="s">
        <v>4748</v>
      </c>
      <c r="AF2073">
        <v>85671469</v>
      </c>
      <c r="AG2073">
        <v>1299346</v>
      </c>
      <c r="AH2073" t="s">
        <v>175</v>
      </c>
      <c r="AI2073" t="s">
        <v>34</v>
      </c>
    </row>
    <row r="2074" spans="1:35" x14ac:dyDescent="0.3">
      <c r="A2074" s="1">
        <v>45311.115057870367</v>
      </c>
      <c r="B2074">
        <v>6</v>
      </c>
      <c r="C2074">
        <v>2</v>
      </c>
      <c r="D2074" t="s">
        <v>26</v>
      </c>
      <c r="E2074" t="s">
        <v>4749</v>
      </c>
      <c r="F2074" t="s">
        <v>4750</v>
      </c>
      <c r="G2074" t="s">
        <v>142</v>
      </c>
      <c r="H2074" t="s">
        <v>278</v>
      </c>
      <c r="I2074">
        <v>0</v>
      </c>
      <c r="K2074" t="s">
        <v>31</v>
      </c>
      <c r="L2074" t="s">
        <v>32</v>
      </c>
      <c r="M2074" t="s">
        <v>4749</v>
      </c>
      <c r="N2074" t="s">
        <v>4750</v>
      </c>
      <c r="P2074" t="s">
        <v>33</v>
      </c>
      <c r="Q2074" t="s">
        <v>34</v>
      </c>
      <c r="S2074" t="s">
        <v>33</v>
      </c>
      <c r="T2074" t="s">
        <v>34</v>
      </c>
      <c r="V2074" t="s">
        <v>33</v>
      </c>
      <c r="W2074" t="s">
        <v>34</v>
      </c>
      <c r="Y2074" t="s">
        <v>33</v>
      </c>
      <c r="Z2074" t="s">
        <v>34</v>
      </c>
      <c r="AA2074" t="s">
        <v>35</v>
      </c>
      <c r="AB2074" t="s">
        <v>36</v>
      </c>
      <c r="AC2074">
        <v>49551295</v>
      </c>
      <c r="AD2074" t="s">
        <v>37</v>
      </c>
      <c r="AE2074" t="s">
        <v>4750</v>
      </c>
      <c r="AF2074">
        <v>85671469</v>
      </c>
      <c r="AG2074">
        <v>1299347</v>
      </c>
      <c r="AH2074" t="s">
        <v>1284</v>
      </c>
      <c r="AI2074" t="s">
        <v>34</v>
      </c>
    </row>
    <row r="2075" spans="1:35" x14ac:dyDescent="0.3">
      <c r="A2075" s="1">
        <v>45311.115879629629</v>
      </c>
      <c r="B2075">
        <v>4</v>
      </c>
      <c r="C2075">
        <v>2</v>
      </c>
      <c r="D2075" t="s">
        <v>26</v>
      </c>
      <c r="E2075" t="s">
        <v>4751</v>
      </c>
      <c r="F2075" t="s">
        <v>4752</v>
      </c>
      <c r="G2075" t="s">
        <v>41</v>
      </c>
      <c r="H2075">
        <f>---0--2553</f>
        <v>2553</v>
      </c>
      <c r="I2075">
        <v>0</v>
      </c>
      <c r="J2075" t="s">
        <v>42</v>
      </c>
      <c r="K2075" t="s">
        <v>43</v>
      </c>
      <c r="L2075" t="s">
        <v>202</v>
      </c>
      <c r="M2075" t="s">
        <v>4751</v>
      </c>
      <c r="N2075" t="s">
        <v>4752</v>
      </c>
      <c r="P2075" t="s">
        <v>33</v>
      </c>
      <c r="Q2075" t="s">
        <v>34</v>
      </c>
      <c r="S2075" t="s">
        <v>33</v>
      </c>
      <c r="T2075" t="s">
        <v>34</v>
      </c>
      <c r="V2075" t="s">
        <v>33</v>
      </c>
      <c r="W2075" t="s">
        <v>34</v>
      </c>
      <c r="Y2075" t="s">
        <v>33</v>
      </c>
      <c r="Z2075" t="s">
        <v>34</v>
      </c>
      <c r="AB2075" t="s">
        <v>36</v>
      </c>
      <c r="AE2075" t="s">
        <v>34</v>
      </c>
      <c r="AG2075">
        <v>1299348</v>
      </c>
      <c r="AH2075" t="s">
        <v>38</v>
      </c>
      <c r="AI2075" t="s">
        <v>34</v>
      </c>
    </row>
    <row r="2076" spans="1:35" x14ac:dyDescent="0.3">
      <c r="A2076" s="1">
        <v>45311.116481481484</v>
      </c>
      <c r="B2076">
        <v>7</v>
      </c>
      <c r="C2076">
        <v>1</v>
      </c>
      <c r="D2076" t="s">
        <v>26</v>
      </c>
      <c r="E2076" t="s">
        <v>4753</v>
      </c>
      <c r="F2076" t="s">
        <v>4754</v>
      </c>
      <c r="G2076" t="s">
        <v>142</v>
      </c>
      <c r="H2076" t="s">
        <v>296</v>
      </c>
      <c r="I2076">
        <v>0</v>
      </c>
      <c r="K2076" t="s">
        <v>31</v>
      </c>
      <c r="L2076" t="s">
        <v>32</v>
      </c>
      <c r="M2076" t="s">
        <v>4753</v>
      </c>
      <c r="N2076" t="s">
        <v>4754</v>
      </c>
      <c r="P2076" t="s">
        <v>33</v>
      </c>
      <c r="Q2076" t="s">
        <v>34</v>
      </c>
      <c r="S2076" t="s">
        <v>33</v>
      </c>
      <c r="T2076" t="s">
        <v>34</v>
      </c>
      <c r="V2076" t="s">
        <v>33</v>
      </c>
      <c r="W2076" t="s">
        <v>34</v>
      </c>
      <c r="Y2076" t="s">
        <v>33</v>
      </c>
      <c r="Z2076" t="s">
        <v>34</v>
      </c>
      <c r="AA2076" t="s">
        <v>35</v>
      </c>
      <c r="AB2076" t="s">
        <v>36</v>
      </c>
      <c r="AC2076">
        <v>49546575</v>
      </c>
      <c r="AD2076" t="s">
        <v>37</v>
      </c>
      <c r="AE2076" t="s">
        <v>4754</v>
      </c>
      <c r="AF2076">
        <v>85671469</v>
      </c>
      <c r="AG2076">
        <v>1299349</v>
      </c>
      <c r="AH2076" t="s">
        <v>38</v>
      </c>
      <c r="AI2076" t="s">
        <v>34</v>
      </c>
    </row>
    <row r="2077" spans="1:35" x14ac:dyDescent="0.3">
      <c r="A2077" s="1">
        <v>45311.117222222223</v>
      </c>
      <c r="B2077">
        <v>5</v>
      </c>
      <c r="C2077">
        <v>2</v>
      </c>
      <c r="D2077" t="s">
        <v>26</v>
      </c>
      <c r="E2077" t="s">
        <v>4755</v>
      </c>
      <c r="F2077" t="s">
        <v>4756</v>
      </c>
      <c r="G2077" t="s">
        <v>90</v>
      </c>
      <c r="H2077" t="s">
        <v>322</v>
      </c>
      <c r="I2077">
        <v>0</v>
      </c>
      <c r="K2077" t="s">
        <v>31</v>
      </c>
      <c r="L2077" t="s">
        <v>32</v>
      </c>
      <c r="M2077" t="s">
        <v>4755</v>
      </c>
      <c r="N2077" t="s">
        <v>4756</v>
      </c>
      <c r="P2077" t="s">
        <v>33</v>
      </c>
      <c r="Q2077" t="s">
        <v>34</v>
      </c>
      <c r="S2077" t="s">
        <v>33</v>
      </c>
      <c r="T2077" t="s">
        <v>34</v>
      </c>
      <c r="V2077" t="s">
        <v>33</v>
      </c>
      <c r="W2077" t="s">
        <v>34</v>
      </c>
      <c r="Y2077" t="s">
        <v>33</v>
      </c>
      <c r="Z2077" t="s">
        <v>34</v>
      </c>
      <c r="AA2077" t="s">
        <v>92</v>
      </c>
      <c r="AB2077" t="s">
        <v>36</v>
      </c>
      <c r="AC2077">
        <v>35747653</v>
      </c>
      <c r="AD2077" t="s">
        <v>93</v>
      </c>
      <c r="AE2077" t="s">
        <v>4756</v>
      </c>
      <c r="AF2077">
        <v>9978044714</v>
      </c>
      <c r="AG2077">
        <v>1299350</v>
      </c>
      <c r="AH2077" t="s">
        <v>1718</v>
      </c>
      <c r="AI2077" t="s">
        <v>34</v>
      </c>
    </row>
    <row r="2078" spans="1:35" x14ac:dyDescent="0.3">
      <c r="A2078" s="1">
        <v>45311.119131944448</v>
      </c>
      <c r="B2078">
        <v>4</v>
      </c>
      <c r="C2078">
        <v>2</v>
      </c>
      <c r="D2078" t="s">
        <v>26</v>
      </c>
      <c r="E2078" t="s">
        <v>374</v>
      </c>
      <c r="F2078" t="s">
        <v>375</v>
      </c>
      <c r="G2078" t="s">
        <v>50</v>
      </c>
      <c r="H2078" t="s">
        <v>376</v>
      </c>
      <c r="I2078">
        <v>0</v>
      </c>
      <c r="K2078" t="s">
        <v>31</v>
      </c>
      <c r="L2078" t="s">
        <v>32</v>
      </c>
      <c r="M2078" t="s">
        <v>374</v>
      </c>
      <c r="N2078" t="s">
        <v>375</v>
      </c>
      <c r="P2078" t="s">
        <v>33</v>
      </c>
      <c r="Q2078" t="s">
        <v>34</v>
      </c>
      <c r="S2078" t="s">
        <v>33</v>
      </c>
      <c r="T2078" t="s">
        <v>34</v>
      </c>
      <c r="V2078" t="s">
        <v>33</v>
      </c>
      <c r="W2078" t="s">
        <v>34</v>
      </c>
      <c r="Y2078" t="s">
        <v>33</v>
      </c>
      <c r="Z2078" t="s">
        <v>34</v>
      </c>
      <c r="AA2078" t="s">
        <v>35</v>
      </c>
      <c r="AB2078" t="s">
        <v>36</v>
      </c>
      <c r="AC2078">
        <v>49558463</v>
      </c>
      <c r="AD2078" t="s">
        <v>37</v>
      </c>
      <c r="AE2078" t="s">
        <v>375</v>
      </c>
      <c r="AF2078">
        <v>85671469</v>
      </c>
      <c r="AG2078">
        <v>1299351</v>
      </c>
      <c r="AH2078" t="s">
        <v>38</v>
      </c>
      <c r="AI2078" t="s">
        <v>34</v>
      </c>
    </row>
    <row r="2079" spans="1:35" x14ac:dyDescent="0.3">
      <c r="A2079" s="1">
        <v>45311.119560185187</v>
      </c>
      <c r="B2079">
        <v>4</v>
      </c>
      <c r="C2079">
        <v>2</v>
      </c>
      <c r="D2079" t="s">
        <v>26</v>
      </c>
      <c r="E2079" t="s">
        <v>4757</v>
      </c>
      <c r="F2079" t="s">
        <v>4758</v>
      </c>
      <c r="G2079" t="s">
        <v>41</v>
      </c>
      <c r="H2079">
        <f>---0--4145</f>
        <v>4145</v>
      </c>
      <c r="I2079">
        <v>0</v>
      </c>
      <c r="J2079" t="s">
        <v>42</v>
      </c>
      <c r="K2079" t="s">
        <v>43</v>
      </c>
      <c r="L2079" t="s">
        <v>44</v>
      </c>
      <c r="M2079" t="s">
        <v>4757</v>
      </c>
      <c r="N2079" t="s">
        <v>4758</v>
      </c>
      <c r="P2079" t="s">
        <v>33</v>
      </c>
      <c r="Q2079" t="s">
        <v>34</v>
      </c>
      <c r="S2079" t="s">
        <v>33</v>
      </c>
      <c r="T2079" t="s">
        <v>34</v>
      </c>
      <c r="V2079" t="s">
        <v>33</v>
      </c>
      <c r="W2079" t="s">
        <v>34</v>
      </c>
      <c r="Y2079" t="s">
        <v>33</v>
      </c>
      <c r="Z2079" t="s">
        <v>34</v>
      </c>
      <c r="AA2079" t="s">
        <v>379</v>
      </c>
      <c r="AB2079" t="s">
        <v>36</v>
      </c>
      <c r="AC2079">
        <v>49561776</v>
      </c>
      <c r="AD2079" t="s">
        <v>62</v>
      </c>
      <c r="AE2079" t="s">
        <v>4758</v>
      </c>
      <c r="AF2079">
        <v>85671469</v>
      </c>
      <c r="AG2079">
        <v>1299352</v>
      </c>
      <c r="AH2079" t="s">
        <v>38</v>
      </c>
      <c r="AI2079" t="s">
        <v>34</v>
      </c>
    </row>
    <row r="2080" spans="1:35" x14ac:dyDescent="0.3">
      <c r="A2080" s="1">
        <v>45311.12023148148</v>
      </c>
      <c r="B2080">
        <v>5</v>
      </c>
      <c r="C2080">
        <v>2</v>
      </c>
      <c r="D2080" t="s">
        <v>26</v>
      </c>
      <c r="E2080" t="s">
        <v>4759</v>
      </c>
      <c r="F2080" t="s">
        <v>4760</v>
      </c>
      <c r="G2080" t="s">
        <v>131</v>
      </c>
      <c r="H2080" t="s">
        <v>1745</v>
      </c>
      <c r="I2080">
        <v>0</v>
      </c>
      <c r="K2080" t="s">
        <v>31</v>
      </c>
      <c r="L2080" t="s">
        <v>32</v>
      </c>
      <c r="M2080" t="s">
        <v>4759</v>
      </c>
      <c r="N2080" t="s">
        <v>4760</v>
      </c>
      <c r="P2080" t="s">
        <v>33</v>
      </c>
      <c r="Q2080" t="s">
        <v>34</v>
      </c>
      <c r="S2080" t="s">
        <v>33</v>
      </c>
      <c r="T2080" t="s">
        <v>34</v>
      </c>
      <c r="V2080" t="s">
        <v>33</v>
      </c>
      <c r="W2080" t="s">
        <v>34</v>
      </c>
      <c r="Y2080" t="s">
        <v>33</v>
      </c>
      <c r="Z2080" t="s">
        <v>34</v>
      </c>
      <c r="AA2080" t="s">
        <v>35</v>
      </c>
      <c r="AB2080" t="s">
        <v>36</v>
      </c>
      <c r="AC2080">
        <v>49562808</v>
      </c>
      <c r="AD2080" t="s">
        <v>37</v>
      </c>
      <c r="AE2080" t="s">
        <v>4760</v>
      </c>
      <c r="AF2080">
        <v>85671469</v>
      </c>
      <c r="AG2080">
        <v>1299353</v>
      </c>
      <c r="AH2080" t="s">
        <v>243</v>
      </c>
      <c r="AI2080" t="s">
        <v>34</v>
      </c>
    </row>
    <row r="2081" spans="1:35" x14ac:dyDescent="0.3">
      <c r="A2081" s="1">
        <v>45311.122291666667</v>
      </c>
      <c r="B2081">
        <v>8</v>
      </c>
      <c r="C2081">
        <v>1</v>
      </c>
      <c r="D2081" t="s">
        <v>26</v>
      </c>
      <c r="E2081" t="s">
        <v>4761</v>
      </c>
      <c r="F2081" t="s">
        <v>4762</v>
      </c>
      <c r="G2081" t="s">
        <v>29</v>
      </c>
      <c r="H2081" t="s">
        <v>319</v>
      </c>
      <c r="I2081">
        <v>0</v>
      </c>
      <c r="K2081" t="s">
        <v>31</v>
      </c>
      <c r="L2081" t="s">
        <v>32</v>
      </c>
      <c r="M2081" t="s">
        <v>4761</v>
      </c>
      <c r="N2081" t="s">
        <v>4762</v>
      </c>
      <c r="P2081" t="s">
        <v>33</v>
      </c>
      <c r="Q2081" t="s">
        <v>34</v>
      </c>
      <c r="S2081" t="s">
        <v>33</v>
      </c>
      <c r="T2081" t="s">
        <v>34</v>
      </c>
      <c r="V2081" t="s">
        <v>33</v>
      </c>
      <c r="W2081" t="s">
        <v>34</v>
      </c>
      <c r="Y2081" t="s">
        <v>33</v>
      </c>
      <c r="Z2081" t="s">
        <v>34</v>
      </c>
      <c r="AA2081" t="s">
        <v>35</v>
      </c>
      <c r="AB2081" t="s">
        <v>36</v>
      </c>
      <c r="AC2081">
        <v>49566156</v>
      </c>
      <c r="AD2081" t="s">
        <v>37</v>
      </c>
      <c r="AE2081" t="s">
        <v>4762</v>
      </c>
      <c r="AF2081">
        <v>85671469</v>
      </c>
      <c r="AG2081">
        <v>1299354</v>
      </c>
      <c r="AH2081" t="s">
        <v>38</v>
      </c>
      <c r="AI2081" t="s">
        <v>34</v>
      </c>
    </row>
    <row r="2082" spans="1:35" x14ac:dyDescent="0.3">
      <c r="A2082" s="1">
        <v>45311.123703703706</v>
      </c>
      <c r="B2082">
        <v>5</v>
      </c>
      <c r="C2082">
        <v>2</v>
      </c>
      <c r="D2082" t="s">
        <v>26</v>
      </c>
      <c r="E2082" t="s">
        <v>4763</v>
      </c>
      <c r="F2082" t="s">
        <v>4764</v>
      </c>
      <c r="G2082" t="s">
        <v>29</v>
      </c>
      <c r="H2082" t="s">
        <v>3759</v>
      </c>
      <c r="I2082">
        <v>0</v>
      </c>
      <c r="K2082" t="s">
        <v>31</v>
      </c>
      <c r="L2082" t="s">
        <v>32</v>
      </c>
      <c r="M2082" t="s">
        <v>4763</v>
      </c>
      <c r="N2082" t="s">
        <v>4764</v>
      </c>
      <c r="P2082" t="s">
        <v>33</v>
      </c>
      <c r="Q2082" t="s">
        <v>34</v>
      </c>
      <c r="S2082" t="s">
        <v>33</v>
      </c>
      <c r="T2082" t="s">
        <v>34</v>
      </c>
      <c r="V2082" t="s">
        <v>33</v>
      </c>
      <c r="W2082" t="s">
        <v>34</v>
      </c>
      <c r="Y2082" t="s">
        <v>33</v>
      </c>
      <c r="Z2082" t="s">
        <v>34</v>
      </c>
      <c r="AA2082" t="s">
        <v>35</v>
      </c>
      <c r="AB2082" t="s">
        <v>36</v>
      </c>
      <c r="AC2082">
        <v>49576184</v>
      </c>
      <c r="AD2082" t="s">
        <v>37</v>
      </c>
      <c r="AE2082" t="s">
        <v>4764</v>
      </c>
      <c r="AF2082">
        <v>85671469</v>
      </c>
      <c r="AG2082">
        <v>1299355</v>
      </c>
      <c r="AH2082" t="s">
        <v>38</v>
      </c>
      <c r="AI2082" t="s">
        <v>34</v>
      </c>
    </row>
    <row r="2083" spans="1:35" x14ac:dyDescent="0.3">
      <c r="A2083" s="1">
        <v>45311.127951388888</v>
      </c>
      <c r="B2083">
        <v>8</v>
      </c>
      <c r="C2083">
        <v>1</v>
      </c>
      <c r="D2083" t="s">
        <v>26</v>
      </c>
      <c r="E2083" t="s">
        <v>1983</v>
      </c>
      <c r="F2083" t="s">
        <v>1984</v>
      </c>
      <c r="G2083" t="s">
        <v>90</v>
      </c>
      <c r="H2083" t="s">
        <v>232</v>
      </c>
      <c r="I2083">
        <v>0</v>
      </c>
      <c r="K2083" t="s">
        <v>31</v>
      </c>
      <c r="L2083" t="s">
        <v>32</v>
      </c>
      <c r="M2083" t="s">
        <v>1983</v>
      </c>
      <c r="N2083" t="s">
        <v>1984</v>
      </c>
      <c r="P2083" t="s">
        <v>33</v>
      </c>
      <c r="Q2083" t="s">
        <v>34</v>
      </c>
      <c r="S2083" t="s">
        <v>33</v>
      </c>
      <c r="T2083" t="s">
        <v>34</v>
      </c>
      <c r="V2083" t="s">
        <v>33</v>
      </c>
      <c r="W2083" t="s">
        <v>34</v>
      </c>
      <c r="Y2083" t="s">
        <v>33</v>
      </c>
      <c r="Z2083" t="s">
        <v>34</v>
      </c>
      <c r="AA2083" t="s">
        <v>92</v>
      </c>
      <c r="AB2083" t="s">
        <v>36</v>
      </c>
      <c r="AC2083">
        <v>34803743</v>
      </c>
      <c r="AD2083" t="s">
        <v>93</v>
      </c>
      <c r="AE2083" t="s">
        <v>1984</v>
      </c>
      <c r="AF2083">
        <v>9978044714</v>
      </c>
      <c r="AG2083">
        <v>1299356</v>
      </c>
      <c r="AH2083" t="s">
        <v>427</v>
      </c>
      <c r="AI2083" t="s">
        <v>34</v>
      </c>
    </row>
    <row r="2084" spans="1:35" x14ac:dyDescent="0.3">
      <c r="A2084" s="1">
        <v>45311.128425925926</v>
      </c>
      <c r="B2084">
        <v>5</v>
      </c>
      <c r="C2084">
        <v>2</v>
      </c>
      <c r="D2084" t="s">
        <v>26</v>
      </c>
      <c r="E2084" t="s">
        <v>4765</v>
      </c>
      <c r="F2084" t="s">
        <v>4766</v>
      </c>
      <c r="G2084" t="s">
        <v>90</v>
      </c>
      <c r="H2084" t="s">
        <v>1733</v>
      </c>
      <c r="I2084">
        <v>0</v>
      </c>
      <c r="K2084" t="s">
        <v>31</v>
      </c>
      <c r="L2084" t="s">
        <v>32</v>
      </c>
      <c r="M2084" t="s">
        <v>4765</v>
      </c>
      <c r="N2084" t="s">
        <v>4766</v>
      </c>
      <c r="P2084" t="s">
        <v>33</v>
      </c>
      <c r="Q2084" t="s">
        <v>34</v>
      </c>
      <c r="S2084" t="s">
        <v>33</v>
      </c>
      <c r="T2084" t="s">
        <v>34</v>
      </c>
      <c r="V2084" t="s">
        <v>33</v>
      </c>
      <c r="W2084" t="s">
        <v>34</v>
      </c>
      <c r="Y2084" t="s">
        <v>33</v>
      </c>
      <c r="Z2084" t="s">
        <v>34</v>
      </c>
      <c r="AA2084" t="s">
        <v>92</v>
      </c>
      <c r="AB2084" t="s">
        <v>36</v>
      </c>
      <c r="AC2084">
        <v>59386505</v>
      </c>
      <c r="AD2084" t="s">
        <v>93</v>
      </c>
      <c r="AE2084" t="s">
        <v>4766</v>
      </c>
      <c r="AF2084">
        <v>9978044714</v>
      </c>
      <c r="AG2084">
        <v>1299357</v>
      </c>
      <c r="AH2084" t="s">
        <v>1099</v>
      </c>
      <c r="AI2084" t="s">
        <v>34</v>
      </c>
    </row>
    <row r="2085" spans="1:35" x14ac:dyDescent="0.3">
      <c r="A2085" s="1">
        <v>45311.130682870367</v>
      </c>
      <c r="B2085">
        <v>8</v>
      </c>
      <c r="C2085">
        <v>1</v>
      </c>
      <c r="D2085" t="s">
        <v>26</v>
      </c>
      <c r="E2085" t="s">
        <v>4767</v>
      </c>
      <c r="F2085" t="s">
        <v>4768</v>
      </c>
      <c r="G2085" t="s">
        <v>131</v>
      </c>
      <c r="H2085" t="s">
        <v>1260</v>
      </c>
      <c r="I2085">
        <v>0</v>
      </c>
      <c r="K2085" t="s">
        <v>31</v>
      </c>
      <c r="L2085" t="s">
        <v>32</v>
      </c>
      <c r="M2085" t="s">
        <v>4767</v>
      </c>
      <c r="N2085" t="s">
        <v>4768</v>
      </c>
      <c r="P2085" t="s">
        <v>33</v>
      </c>
      <c r="Q2085" t="s">
        <v>34</v>
      </c>
      <c r="S2085" t="s">
        <v>33</v>
      </c>
      <c r="T2085" t="s">
        <v>34</v>
      </c>
      <c r="V2085" t="s">
        <v>33</v>
      </c>
      <c r="W2085" t="s">
        <v>34</v>
      </c>
      <c r="Y2085" t="s">
        <v>33</v>
      </c>
      <c r="Z2085" t="s">
        <v>34</v>
      </c>
      <c r="AA2085" t="s">
        <v>35</v>
      </c>
      <c r="AB2085" t="s">
        <v>36</v>
      </c>
      <c r="AC2085">
        <v>49597630</v>
      </c>
      <c r="AD2085" t="s">
        <v>37</v>
      </c>
      <c r="AE2085" t="s">
        <v>4768</v>
      </c>
      <c r="AF2085">
        <v>85671469</v>
      </c>
      <c r="AG2085">
        <v>1299358</v>
      </c>
      <c r="AH2085" t="s">
        <v>38</v>
      </c>
      <c r="AI2085" t="s">
        <v>34</v>
      </c>
    </row>
    <row r="2086" spans="1:35" x14ac:dyDescent="0.3">
      <c r="A2086" s="1">
        <v>45311.131724537037</v>
      </c>
      <c r="B2086">
        <v>7</v>
      </c>
      <c r="C2086">
        <v>1</v>
      </c>
      <c r="D2086" t="s">
        <v>26</v>
      </c>
      <c r="E2086" t="s">
        <v>4769</v>
      </c>
      <c r="F2086" t="s">
        <v>4770</v>
      </c>
      <c r="G2086" t="s">
        <v>50</v>
      </c>
      <c r="H2086" t="s">
        <v>242</v>
      </c>
      <c r="I2086">
        <v>0</v>
      </c>
      <c r="K2086" t="s">
        <v>31</v>
      </c>
      <c r="L2086" t="s">
        <v>32</v>
      </c>
      <c r="M2086" t="s">
        <v>4769</v>
      </c>
      <c r="N2086" t="s">
        <v>4770</v>
      </c>
      <c r="P2086" t="s">
        <v>33</v>
      </c>
      <c r="Q2086" t="s">
        <v>34</v>
      </c>
      <c r="S2086" t="s">
        <v>33</v>
      </c>
      <c r="T2086" t="s">
        <v>34</v>
      </c>
      <c r="V2086" t="s">
        <v>33</v>
      </c>
      <c r="W2086" t="s">
        <v>34</v>
      </c>
      <c r="Y2086" t="s">
        <v>33</v>
      </c>
      <c r="Z2086" t="s">
        <v>34</v>
      </c>
      <c r="AA2086" t="s">
        <v>35</v>
      </c>
      <c r="AB2086" t="s">
        <v>36</v>
      </c>
      <c r="AC2086">
        <v>49599231</v>
      </c>
      <c r="AD2086" t="s">
        <v>37</v>
      </c>
      <c r="AE2086" t="s">
        <v>4770</v>
      </c>
      <c r="AF2086">
        <v>85671469</v>
      </c>
      <c r="AG2086">
        <v>1299359</v>
      </c>
      <c r="AH2086" t="s">
        <v>617</v>
      </c>
      <c r="AI2086" t="s">
        <v>34</v>
      </c>
    </row>
    <row r="2087" spans="1:35" x14ac:dyDescent="0.3">
      <c r="A2087" s="1">
        <v>45311.132164351853</v>
      </c>
      <c r="B2087">
        <v>6</v>
      </c>
      <c r="C2087">
        <v>2</v>
      </c>
      <c r="D2087" t="s">
        <v>26</v>
      </c>
      <c r="E2087" t="s">
        <v>4771</v>
      </c>
      <c r="F2087" t="s">
        <v>4772</v>
      </c>
      <c r="G2087" t="s">
        <v>131</v>
      </c>
      <c r="H2087" t="s">
        <v>269</v>
      </c>
      <c r="I2087">
        <v>0</v>
      </c>
      <c r="K2087" t="s">
        <v>31</v>
      </c>
      <c r="L2087" t="s">
        <v>32</v>
      </c>
      <c r="M2087" t="s">
        <v>4771</v>
      </c>
      <c r="N2087" t="s">
        <v>4772</v>
      </c>
      <c r="P2087" t="s">
        <v>33</v>
      </c>
      <c r="Q2087" t="s">
        <v>34</v>
      </c>
      <c r="S2087" t="s">
        <v>33</v>
      </c>
      <c r="T2087" t="s">
        <v>34</v>
      </c>
      <c r="V2087" t="s">
        <v>33</v>
      </c>
      <c r="W2087" t="s">
        <v>34</v>
      </c>
      <c r="Y2087" t="s">
        <v>33</v>
      </c>
      <c r="Z2087" t="s">
        <v>34</v>
      </c>
      <c r="AA2087" t="s">
        <v>35</v>
      </c>
      <c r="AB2087" t="s">
        <v>36</v>
      </c>
      <c r="AC2087">
        <v>49599917</v>
      </c>
      <c r="AD2087" t="s">
        <v>37</v>
      </c>
      <c r="AE2087" t="s">
        <v>4772</v>
      </c>
      <c r="AF2087">
        <v>85671469</v>
      </c>
      <c r="AG2087">
        <v>1299360</v>
      </c>
      <c r="AH2087" t="s">
        <v>38</v>
      </c>
      <c r="AI2087" t="s">
        <v>34</v>
      </c>
    </row>
    <row r="2088" spans="1:35" x14ac:dyDescent="0.3">
      <c r="A2088" s="1">
        <v>45311.132233796299</v>
      </c>
      <c r="B2088">
        <v>5</v>
      </c>
      <c r="C2088">
        <v>2</v>
      </c>
      <c r="D2088" t="s">
        <v>26</v>
      </c>
      <c r="E2088" t="s">
        <v>4643</v>
      </c>
      <c r="F2088" t="s">
        <v>4644</v>
      </c>
      <c r="G2088" t="s">
        <v>50</v>
      </c>
      <c r="H2088" t="s">
        <v>1166</v>
      </c>
      <c r="I2088">
        <v>0</v>
      </c>
      <c r="K2088" t="s">
        <v>31</v>
      </c>
      <c r="L2088" t="s">
        <v>32</v>
      </c>
      <c r="M2088" t="s">
        <v>4643</v>
      </c>
      <c r="N2088" t="s">
        <v>4644</v>
      </c>
      <c r="P2088" t="s">
        <v>33</v>
      </c>
      <c r="Q2088" t="s">
        <v>34</v>
      </c>
      <c r="S2088" t="s">
        <v>33</v>
      </c>
      <c r="T2088" t="s">
        <v>34</v>
      </c>
      <c r="V2088" t="s">
        <v>33</v>
      </c>
      <c r="W2088" t="s">
        <v>34</v>
      </c>
      <c r="Y2088" t="s">
        <v>33</v>
      </c>
      <c r="Z2088" t="s">
        <v>34</v>
      </c>
      <c r="AA2088" t="s">
        <v>35</v>
      </c>
      <c r="AB2088" t="s">
        <v>36</v>
      </c>
      <c r="AC2088">
        <v>49610010</v>
      </c>
      <c r="AD2088" t="s">
        <v>37</v>
      </c>
      <c r="AE2088" t="s">
        <v>4644</v>
      </c>
      <c r="AF2088">
        <v>85671469</v>
      </c>
      <c r="AG2088">
        <v>1299361</v>
      </c>
      <c r="AH2088" t="s">
        <v>38</v>
      </c>
      <c r="AI2088" t="s">
        <v>34</v>
      </c>
    </row>
    <row r="2089" spans="1:35" x14ac:dyDescent="0.3">
      <c r="A2089" s="1">
        <v>45311.134189814817</v>
      </c>
      <c r="B2089">
        <v>8</v>
      </c>
      <c r="C2089">
        <v>1</v>
      </c>
      <c r="D2089" t="s">
        <v>26</v>
      </c>
      <c r="E2089" t="s">
        <v>4773</v>
      </c>
      <c r="F2089" t="s">
        <v>4774</v>
      </c>
      <c r="G2089" t="s">
        <v>41</v>
      </c>
      <c r="H2089">
        <f>---0--2596</f>
        <v>2596</v>
      </c>
      <c r="I2089">
        <v>0</v>
      </c>
      <c r="J2089" t="s">
        <v>42</v>
      </c>
      <c r="K2089" t="s">
        <v>43</v>
      </c>
      <c r="L2089" t="s">
        <v>202</v>
      </c>
      <c r="M2089" t="s">
        <v>4773</v>
      </c>
      <c r="N2089" t="s">
        <v>4774</v>
      </c>
      <c r="P2089" t="s">
        <v>33</v>
      </c>
      <c r="Q2089" t="s">
        <v>34</v>
      </c>
      <c r="S2089" t="s">
        <v>33</v>
      </c>
      <c r="T2089" t="s">
        <v>34</v>
      </c>
      <c r="V2089" t="s">
        <v>33</v>
      </c>
      <c r="W2089" t="s">
        <v>34</v>
      </c>
      <c r="Y2089" t="s">
        <v>33</v>
      </c>
      <c r="Z2089" t="s">
        <v>34</v>
      </c>
      <c r="AB2089" t="s">
        <v>36</v>
      </c>
      <c r="AE2089" t="s">
        <v>34</v>
      </c>
      <c r="AG2089">
        <v>1299362</v>
      </c>
      <c r="AH2089" t="s">
        <v>38</v>
      </c>
      <c r="AI2089" t="s">
        <v>34</v>
      </c>
    </row>
    <row r="2090" spans="1:35" x14ac:dyDescent="0.3">
      <c r="A2090" s="1">
        <v>45311.135659722226</v>
      </c>
      <c r="B2090">
        <v>5</v>
      </c>
      <c r="C2090">
        <v>2</v>
      </c>
      <c r="D2090" t="s">
        <v>26</v>
      </c>
      <c r="E2090" t="s">
        <v>4775</v>
      </c>
      <c r="F2090" t="s">
        <v>4776</v>
      </c>
      <c r="G2090" t="s">
        <v>90</v>
      </c>
      <c r="H2090" t="s">
        <v>719</v>
      </c>
      <c r="I2090">
        <v>0</v>
      </c>
      <c r="K2090" t="s">
        <v>31</v>
      </c>
      <c r="L2090" t="s">
        <v>32</v>
      </c>
      <c r="M2090" t="s">
        <v>4775</v>
      </c>
      <c r="N2090" t="s">
        <v>4776</v>
      </c>
      <c r="P2090" t="s">
        <v>33</v>
      </c>
      <c r="Q2090" t="s">
        <v>34</v>
      </c>
      <c r="S2090" t="s">
        <v>33</v>
      </c>
      <c r="T2090" t="s">
        <v>34</v>
      </c>
      <c r="V2090" t="s">
        <v>33</v>
      </c>
      <c r="W2090" t="s">
        <v>34</v>
      </c>
      <c r="Y2090" t="s">
        <v>33</v>
      </c>
      <c r="Z2090" t="s">
        <v>34</v>
      </c>
      <c r="AA2090" t="s">
        <v>92</v>
      </c>
      <c r="AB2090" t="s">
        <v>36</v>
      </c>
      <c r="AC2090">
        <v>52352487</v>
      </c>
      <c r="AD2090" t="s">
        <v>93</v>
      </c>
      <c r="AE2090" t="s">
        <v>4776</v>
      </c>
      <c r="AF2090">
        <v>9978044714</v>
      </c>
      <c r="AG2090">
        <v>1299363</v>
      </c>
      <c r="AH2090" t="s">
        <v>972</v>
      </c>
      <c r="AI2090" t="s">
        <v>34</v>
      </c>
    </row>
    <row r="2091" spans="1:35" x14ac:dyDescent="0.3">
      <c r="A2091" s="1">
        <v>45311.136273148149</v>
      </c>
      <c r="B2091">
        <v>6</v>
      </c>
      <c r="C2091">
        <v>2</v>
      </c>
      <c r="D2091" t="s">
        <v>26</v>
      </c>
      <c r="E2091" t="s">
        <v>4777</v>
      </c>
      <c r="F2091" t="s">
        <v>4778</v>
      </c>
      <c r="G2091" t="s">
        <v>131</v>
      </c>
      <c r="H2091" t="s">
        <v>997</v>
      </c>
      <c r="I2091">
        <v>0</v>
      </c>
      <c r="K2091" t="s">
        <v>31</v>
      </c>
      <c r="L2091" t="s">
        <v>32</v>
      </c>
      <c r="M2091" t="s">
        <v>4777</v>
      </c>
      <c r="N2091" t="s">
        <v>4778</v>
      </c>
      <c r="P2091" t="s">
        <v>33</v>
      </c>
      <c r="Q2091" t="s">
        <v>34</v>
      </c>
      <c r="S2091" t="s">
        <v>33</v>
      </c>
      <c r="T2091" t="s">
        <v>34</v>
      </c>
      <c r="V2091" t="s">
        <v>33</v>
      </c>
      <c r="W2091" t="s">
        <v>34</v>
      </c>
      <c r="Y2091" t="s">
        <v>33</v>
      </c>
      <c r="Z2091" t="s">
        <v>34</v>
      </c>
      <c r="AA2091" t="s">
        <v>35</v>
      </c>
      <c r="AB2091" t="s">
        <v>36</v>
      </c>
      <c r="AC2091">
        <v>49607567</v>
      </c>
      <c r="AD2091" t="s">
        <v>37</v>
      </c>
      <c r="AE2091" t="s">
        <v>4778</v>
      </c>
      <c r="AF2091">
        <v>85671469</v>
      </c>
      <c r="AG2091">
        <v>1299364</v>
      </c>
      <c r="AH2091" t="s">
        <v>420</v>
      </c>
      <c r="AI2091" t="s">
        <v>34</v>
      </c>
    </row>
    <row r="2092" spans="1:35" x14ac:dyDescent="0.3">
      <c r="A2092" s="1">
        <v>45311.141944444447</v>
      </c>
      <c r="B2092">
        <v>5</v>
      </c>
      <c r="C2092">
        <v>2</v>
      </c>
      <c r="D2092" t="s">
        <v>26</v>
      </c>
      <c r="E2092" t="s">
        <v>4779</v>
      </c>
      <c r="F2092" t="s">
        <v>4780</v>
      </c>
      <c r="G2092" t="s">
        <v>131</v>
      </c>
      <c r="H2092" t="s">
        <v>1761</v>
      </c>
      <c r="I2092">
        <v>0</v>
      </c>
      <c r="K2092" t="s">
        <v>31</v>
      </c>
      <c r="L2092" t="s">
        <v>32</v>
      </c>
      <c r="M2092" t="s">
        <v>4779</v>
      </c>
      <c r="N2092" t="s">
        <v>4780</v>
      </c>
      <c r="P2092" t="s">
        <v>33</v>
      </c>
      <c r="Q2092" t="s">
        <v>34</v>
      </c>
      <c r="S2092" t="s">
        <v>33</v>
      </c>
      <c r="T2092" t="s">
        <v>34</v>
      </c>
      <c r="V2092" t="s">
        <v>33</v>
      </c>
      <c r="W2092" t="s">
        <v>34</v>
      </c>
      <c r="Y2092" t="s">
        <v>33</v>
      </c>
      <c r="Z2092" t="s">
        <v>34</v>
      </c>
      <c r="AA2092" t="s">
        <v>35</v>
      </c>
      <c r="AB2092" t="s">
        <v>36</v>
      </c>
      <c r="AC2092">
        <v>49634152</v>
      </c>
      <c r="AD2092" t="s">
        <v>37</v>
      </c>
      <c r="AE2092" t="s">
        <v>4780</v>
      </c>
      <c r="AF2092">
        <v>85671469</v>
      </c>
      <c r="AG2092">
        <v>1299365</v>
      </c>
      <c r="AH2092" t="s">
        <v>1284</v>
      </c>
      <c r="AI2092" t="s">
        <v>34</v>
      </c>
    </row>
    <row r="2093" spans="1:35" x14ac:dyDescent="0.3">
      <c r="A2093" s="1">
        <v>45311.142708333333</v>
      </c>
      <c r="B2093">
        <v>6</v>
      </c>
      <c r="C2093">
        <v>2</v>
      </c>
      <c r="D2093" t="s">
        <v>26</v>
      </c>
      <c r="E2093" t="s">
        <v>4781</v>
      </c>
      <c r="F2093" t="s">
        <v>4782</v>
      </c>
      <c r="G2093" t="s">
        <v>131</v>
      </c>
      <c r="H2093" t="s">
        <v>299</v>
      </c>
      <c r="I2093">
        <v>0</v>
      </c>
      <c r="K2093" t="s">
        <v>31</v>
      </c>
      <c r="L2093" t="s">
        <v>32</v>
      </c>
      <c r="M2093" t="s">
        <v>4781</v>
      </c>
      <c r="N2093" t="s">
        <v>4782</v>
      </c>
      <c r="P2093" t="s">
        <v>33</v>
      </c>
      <c r="Q2093" t="s">
        <v>34</v>
      </c>
      <c r="S2093" t="s">
        <v>33</v>
      </c>
      <c r="T2093" t="s">
        <v>34</v>
      </c>
      <c r="V2093" t="s">
        <v>33</v>
      </c>
      <c r="W2093" t="s">
        <v>34</v>
      </c>
      <c r="Y2093" t="s">
        <v>33</v>
      </c>
      <c r="Z2093" t="s">
        <v>34</v>
      </c>
      <c r="AA2093" t="s">
        <v>35</v>
      </c>
      <c r="AB2093" t="s">
        <v>36</v>
      </c>
      <c r="AC2093">
        <v>49626555</v>
      </c>
      <c r="AD2093" t="s">
        <v>37</v>
      </c>
      <c r="AE2093" t="s">
        <v>4782</v>
      </c>
      <c r="AF2093">
        <v>85671469</v>
      </c>
      <c r="AG2093">
        <v>1299366</v>
      </c>
      <c r="AH2093" t="s">
        <v>38</v>
      </c>
      <c r="AI2093" t="s">
        <v>34</v>
      </c>
    </row>
    <row r="2094" spans="1:35" x14ac:dyDescent="0.3">
      <c r="A2094" s="1">
        <v>45311.143206018518</v>
      </c>
      <c r="B2094">
        <v>8</v>
      </c>
      <c r="C2094">
        <v>1</v>
      </c>
      <c r="D2094" t="s">
        <v>26</v>
      </c>
      <c r="E2094" t="s">
        <v>4783</v>
      </c>
      <c r="F2094" t="s">
        <v>4784</v>
      </c>
      <c r="G2094" t="s">
        <v>29</v>
      </c>
      <c r="H2094" t="s">
        <v>1676</v>
      </c>
      <c r="I2094">
        <v>0</v>
      </c>
      <c r="K2094" t="s">
        <v>31</v>
      </c>
      <c r="L2094" t="s">
        <v>32</v>
      </c>
      <c r="M2094" t="s">
        <v>4783</v>
      </c>
      <c r="N2094" t="s">
        <v>4784</v>
      </c>
      <c r="P2094" t="s">
        <v>33</v>
      </c>
      <c r="Q2094" t="s">
        <v>34</v>
      </c>
      <c r="S2094" t="s">
        <v>33</v>
      </c>
      <c r="T2094" t="s">
        <v>34</v>
      </c>
      <c r="V2094" t="s">
        <v>33</v>
      </c>
      <c r="W2094" t="s">
        <v>34</v>
      </c>
      <c r="Y2094" t="s">
        <v>33</v>
      </c>
      <c r="Z2094" t="s">
        <v>34</v>
      </c>
      <c r="AA2094" t="s">
        <v>35</v>
      </c>
      <c r="AB2094" t="s">
        <v>36</v>
      </c>
      <c r="AC2094">
        <v>49636032</v>
      </c>
      <c r="AD2094" t="s">
        <v>37</v>
      </c>
      <c r="AE2094" t="s">
        <v>4784</v>
      </c>
      <c r="AF2094">
        <v>85671469</v>
      </c>
      <c r="AG2094">
        <v>1299367</v>
      </c>
      <c r="AH2094" t="s">
        <v>38</v>
      </c>
      <c r="AI2094" t="s">
        <v>34</v>
      </c>
    </row>
    <row r="2095" spans="1:35" x14ac:dyDescent="0.3">
      <c r="A2095" s="1">
        <v>45311.144421296296</v>
      </c>
      <c r="B2095">
        <v>7</v>
      </c>
      <c r="C2095">
        <v>1</v>
      </c>
      <c r="D2095" t="s">
        <v>26</v>
      </c>
      <c r="E2095" t="s">
        <v>4785</v>
      </c>
      <c r="F2095" t="s">
        <v>4786</v>
      </c>
      <c r="G2095" t="s">
        <v>131</v>
      </c>
      <c r="H2095" t="s">
        <v>216</v>
      </c>
      <c r="I2095">
        <v>0</v>
      </c>
      <c r="K2095" t="s">
        <v>31</v>
      </c>
      <c r="L2095" t="s">
        <v>32</v>
      </c>
      <c r="M2095" t="s">
        <v>4785</v>
      </c>
      <c r="N2095" t="s">
        <v>4786</v>
      </c>
      <c r="P2095" t="s">
        <v>33</v>
      </c>
      <c r="Q2095" t="s">
        <v>34</v>
      </c>
      <c r="S2095" t="s">
        <v>33</v>
      </c>
      <c r="T2095" t="s">
        <v>34</v>
      </c>
      <c r="V2095" t="s">
        <v>33</v>
      </c>
      <c r="W2095" t="s">
        <v>34</v>
      </c>
      <c r="Y2095" t="s">
        <v>33</v>
      </c>
      <c r="Z2095" t="s">
        <v>34</v>
      </c>
      <c r="AA2095" t="s">
        <v>35</v>
      </c>
      <c r="AB2095" t="s">
        <v>36</v>
      </c>
      <c r="AC2095">
        <v>49628929</v>
      </c>
      <c r="AD2095" t="s">
        <v>37</v>
      </c>
      <c r="AE2095" t="s">
        <v>4786</v>
      </c>
      <c r="AF2095">
        <v>85671469</v>
      </c>
      <c r="AG2095">
        <v>1299368</v>
      </c>
      <c r="AH2095" t="s">
        <v>327</v>
      </c>
      <c r="AI2095" t="s">
        <v>34</v>
      </c>
    </row>
    <row r="2096" spans="1:35" x14ac:dyDescent="0.3">
      <c r="A2096" s="1">
        <v>45311.144733796296</v>
      </c>
      <c r="B2096">
        <v>5</v>
      </c>
      <c r="C2096">
        <v>2</v>
      </c>
      <c r="D2096" t="s">
        <v>26</v>
      </c>
      <c r="E2096" t="s">
        <v>4787</v>
      </c>
      <c r="F2096" t="s">
        <v>4788</v>
      </c>
      <c r="G2096" t="s">
        <v>142</v>
      </c>
      <c r="H2096" t="s">
        <v>403</v>
      </c>
      <c r="I2096">
        <v>0</v>
      </c>
      <c r="K2096" t="s">
        <v>31</v>
      </c>
      <c r="L2096" t="s">
        <v>32</v>
      </c>
      <c r="M2096" t="s">
        <v>4787</v>
      </c>
      <c r="N2096" t="s">
        <v>4788</v>
      </c>
      <c r="P2096" t="s">
        <v>33</v>
      </c>
      <c r="Q2096" t="s">
        <v>34</v>
      </c>
      <c r="S2096" t="s">
        <v>33</v>
      </c>
      <c r="T2096" t="s">
        <v>34</v>
      </c>
      <c r="V2096" t="s">
        <v>33</v>
      </c>
      <c r="W2096" t="s">
        <v>34</v>
      </c>
      <c r="Y2096" t="s">
        <v>33</v>
      </c>
      <c r="Z2096" t="s">
        <v>34</v>
      </c>
      <c r="AA2096" t="s">
        <v>35</v>
      </c>
      <c r="AB2096" t="s">
        <v>36</v>
      </c>
      <c r="AC2096">
        <v>49638120</v>
      </c>
      <c r="AD2096" t="s">
        <v>37</v>
      </c>
      <c r="AE2096" t="s">
        <v>4788</v>
      </c>
      <c r="AF2096">
        <v>85671469</v>
      </c>
      <c r="AG2096">
        <v>1299369</v>
      </c>
      <c r="AH2096" t="s">
        <v>175</v>
      </c>
      <c r="AI2096" t="s">
        <v>34</v>
      </c>
    </row>
    <row r="2097" spans="1:35" x14ac:dyDescent="0.3">
      <c r="A2097" s="1">
        <v>45311.145335648151</v>
      </c>
      <c r="B2097">
        <v>6</v>
      </c>
      <c r="C2097">
        <v>2</v>
      </c>
      <c r="D2097" t="s">
        <v>26</v>
      </c>
      <c r="E2097" t="s">
        <v>4789</v>
      </c>
      <c r="F2097" t="s">
        <v>4790</v>
      </c>
      <c r="G2097" t="s">
        <v>90</v>
      </c>
      <c r="H2097" t="s">
        <v>1799</v>
      </c>
      <c r="I2097">
        <v>0</v>
      </c>
      <c r="K2097" t="s">
        <v>31</v>
      </c>
      <c r="L2097" t="s">
        <v>32</v>
      </c>
      <c r="M2097" t="s">
        <v>4789</v>
      </c>
      <c r="N2097" t="s">
        <v>4790</v>
      </c>
      <c r="P2097" t="s">
        <v>33</v>
      </c>
      <c r="Q2097" t="s">
        <v>34</v>
      </c>
      <c r="S2097" t="s">
        <v>33</v>
      </c>
      <c r="T2097" t="s">
        <v>34</v>
      </c>
      <c r="V2097" t="s">
        <v>33</v>
      </c>
      <c r="W2097" t="s">
        <v>34</v>
      </c>
      <c r="Y2097" t="s">
        <v>33</v>
      </c>
      <c r="Z2097" t="s">
        <v>34</v>
      </c>
      <c r="AA2097" t="s">
        <v>92</v>
      </c>
      <c r="AB2097" t="s">
        <v>36</v>
      </c>
      <c r="AC2097">
        <v>62051762</v>
      </c>
      <c r="AD2097" t="s">
        <v>93</v>
      </c>
      <c r="AE2097" t="s">
        <v>4790</v>
      </c>
      <c r="AF2097">
        <v>9978044714</v>
      </c>
      <c r="AG2097">
        <v>1299370</v>
      </c>
      <c r="AH2097" t="s">
        <v>427</v>
      </c>
      <c r="AI2097" t="s">
        <v>34</v>
      </c>
    </row>
    <row r="2098" spans="1:35" x14ac:dyDescent="0.3">
      <c r="A2098" s="1">
        <v>45311.146921296298</v>
      </c>
      <c r="B2098">
        <v>8</v>
      </c>
      <c r="C2098">
        <v>1</v>
      </c>
      <c r="D2098" t="s">
        <v>26</v>
      </c>
      <c r="E2098" t="s">
        <v>4791</v>
      </c>
      <c r="F2098" t="s">
        <v>4792</v>
      </c>
      <c r="G2098" t="s">
        <v>142</v>
      </c>
      <c r="H2098" t="s">
        <v>372</v>
      </c>
      <c r="I2098">
        <v>0</v>
      </c>
      <c r="K2098" t="s">
        <v>31</v>
      </c>
      <c r="L2098" t="s">
        <v>32</v>
      </c>
      <c r="M2098" t="s">
        <v>4791</v>
      </c>
      <c r="N2098" t="s">
        <v>4792</v>
      </c>
      <c r="P2098" t="s">
        <v>33</v>
      </c>
      <c r="Q2098" t="s">
        <v>34</v>
      </c>
      <c r="S2098" t="s">
        <v>33</v>
      </c>
      <c r="T2098" t="s">
        <v>34</v>
      </c>
      <c r="V2098" t="s">
        <v>33</v>
      </c>
      <c r="W2098" t="s">
        <v>34</v>
      </c>
      <c r="Y2098" t="s">
        <v>33</v>
      </c>
      <c r="Z2098" t="s">
        <v>34</v>
      </c>
      <c r="AA2098" t="s">
        <v>35</v>
      </c>
      <c r="AB2098" t="s">
        <v>36</v>
      </c>
      <c r="AC2098">
        <v>49651071</v>
      </c>
      <c r="AD2098" t="s">
        <v>37</v>
      </c>
      <c r="AE2098" t="s">
        <v>4792</v>
      </c>
      <c r="AF2098">
        <v>85671469</v>
      </c>
      <c r="AG2098">
        <v>1299371</v>
      </c>
      <c r="AH2098" t="s">
        <v>982</v>
      </c>
      <c r="AI2098" t="s">
        <v>34</v>
      </c>
    </row>
    <row r="2099" spans="1:35" x14ac:dyDescent="0.3">
      <c r="A2099" s="1">
        <v>45311.148449074077</v>
      </c>
      <c r="B2099">
        <v>7</v>
      </c>
      <c r="C2099">
        <v>1</v>
      </c>
      <c r="D2099" t="s">
        <v>26</v>
      </c>
      <c r="E2099" t="s">
        <v>4793</v>
      </c>
      <c r="F2099" t="s">
        <v>4794</v>
      </c>
      <c r="G2099" t="s">
        <v>29</v>
      </c>
      <c r="H2099" t="s">
        <v>2806</v>
      </c>
      <c r="I2099">
        <v>0</v>
      </c>
      <c r="K2099" t="s">
        <v>31</v>
      </c>
      <c r="L2099" t="s">
        <v>32</v>
      </c>
      <c r="M2099" t="s">
        <v>4793</v>
      </c>
      <c r="N2099" t="s">
        <v>4794</v>
      </c>
      <c r="P2099" t="s">
        <v>33</v>
      </c>
      <c r="Q2099" t="s">
        <v>34</v>
      </c>
      <c r="S2099" t="s">
        <v>33</v>
      </c>
      <c r="T2099" t="s">
        <v>34</v>
      </c>
      <c r="V2099" t="s">
        <v>33</v>
      </c>
      <c r="W2099" t="s">
        <v>34</v>
      </c>
      <c r="Y2099" t="s">
        <v>33</v>
      </c>
      <c r="Z2099" t="s">
        <v>34</v>
      </c>
      <c r="AA2099" t="s">
        <v>35</v>
      </c>
      <c r="AB2099" t="s">
        <v>36</v>
      </c>
      <c r="AC2099">
        <v>49644115</v>
      </c>
      <c r="AD2099" t="s">
        <v>37</v>
      </c>
      <c r="AE2099" t="s">
        <v>4794</v>
      </c>
      <c r="AF2099">
        <v>85671469</v>
      </c>
      <c r="AG2099">
        <v>1299372</v>
      </c>
      <c r="AH2099" t="s">
        <v>38</v>
      </c>
      <c r="AI2099" t="s">
        <v>34</v>
      </c>
    </row>
    <row r="2100" spans="1:35" x14ac:dyDescent="0.3">
      <c r="A2100" s="1">
        <v>45311.149305555555</v>
      </c>
      <c r="B2100">
        <v>5</v>
      </c>
      <c r="C2100">
        <v>2</v>
      </c>
      <c r="D2100" t="s">
        <v>26</v>
      </c>
      <c r="E2100" t="s">
        <v>4795</v>
      </c>
      <c r="F2100" t="s">
        <v>4796</v>
      </c>
      <c r="G2100" t="s">
        <v>131</v>
      </c>
      <c r="H2100" t="s">
        <v>446</v>
      </c>
      <c r="I2100">
        <v>0</v>
      </c>
      <c r="K2100" t="s">
        <v>31</v>
      </c>
      <c r="L2100" t="s">
        <v>32</v>
      </c>
      <c r="M2100" t="s">
        <v>4795</v>
      </c>
      <c r="N2100" t="s">
        <v>4796</v>
      </c>
      <c r="P2100" t="s">
        <v>33</v>
      </c>
      <c r="Q2100" t="s">
        <v>34</v>
      </c>
      <c r="S2100" t="s">
        <v>33</v>
      </c>
      <c r="T2100" t="s">
        <v>34</v>
      </c>
      <c r="V2100" t="s">
        <v>33</v>
      </c>
      <c r="W2100" t="s">
        <v>34</v>
      </c>
      <c r="Y2100" t="s">
        <v>33</v>
      </c>
      <c r="Z2100" t="s">
        <v>34</v>
      </c>
      <c r="AA2100" t="s">
        <v>35</v>
      </c>
      <c r="AB2100" t="s">
        <v>36</v>
      </c>
      <c r="AC2100">
        <v>49654226</v>
      </c>
      <c r="AD2100" t="s">
        <v>37</v>
      </c>
      <c r="AE2100" t="s">
        <v>4796</v>
      </c>
      <c r="AF2100">
        <v>85671469</v>
      </c>
      <c r="AG2100">
        <v>1299373</v>
      </c>
      <c r="AH2100" t="s">
        <v>38</v>
      </c>
      <c r="AI2100" t="s">
        <v>34</v>
      </c>
    </row>
    <row r="2101" spans="1:35" x14ac:dyDescent="0.3">
      <c r="A2101" s="1">
        <v>45311.149791666663</v>
      </c>
      <c r="B2101">
        <v>6</v>
      </c>
      <c r="C2101">
        <v>2</v>
      </c>
      <c r="D2101" t="s">
        <v>26</v>
      </c>
      <c r="E2101" t="s">
        <v>4797</v>
      </c>
      <c r="F2101" t="s">
        <v>4798</v>
      </c>
      <c r="G2101" t="s">
        <v>142</v>
      </c>
      <c r="H2101" t="s">
        <v>390</v>
      </c>
      <c r="I2101">
        <v>0</v>
      </c>
      <c r="K2101" t="s">
        <v>31</v>
      </c>
      <c r="L2101" t="s">
        <v>32</v>
      </c>
      <c r="M2101" t="s">
        <v>4797</v>
      </c>
      <c r="N2101" t="s">
        <v>4798</v>
      </c>
      <c r="P2101" t="s">
        <v>33</v>
      </c>
      <c r="Q2101" t="s">
        <v>34</v>
      </c>
      <c r="S2101" t="s">
        <v>33</v>
      </c>
      <c r="T2101" t="s">
        <v>34</v>
      </c>
      <c r="V2101" t="s">
        <v>33</v>
      </c>
      <c r="W2101" t="s">
        <v>34</v>
      </c>
      <c r="Y2101" t="s">
        <v>33</v>
      </c>
      <c r="Z2101" t="s">
        <v>34</v>
      </c>
      <c r="AA2101" t="s">
        <v>35</v>
      </c>
      <c r="AB2101" t="s">
        <v>36</v>
      </c>
      <c r="AC2101">
        <v>49654793</v>
      </c>
      <c r="AD2101" t="s">
        <v>37</v>
      </c>
      <c r="AE2101" t="s">
        <v>4798</v>
      </c>
      <c r="AF2101">
        <v>85671469</v>
      </c>
      <c r="AG2101">
        <v>1299374</v>
      </c>
      <c r="AH2101" t="s">
        <v>38</v>
      </c>
      <c r="AI2101" t="s">
        <v>34</v>
      </c>
    </row>
    <row r="2102" spans="1:35" x14ac:dyDescent="0.3">
      <c r="A2102" s="1">
        <v>45311.149861111109</v>
      </c>
      <c r="B2102">
        <v>8</v>
      </c>
      <c r="C2102">
        <v>1</v>
      </c>
      <c r="D2102" t="s">
        <v>26</v>
      </c>
      <c r="E2102" t="s">
        <v>4799</v>
      </c>
      <c r="F2102" t="s">
        <v>4800</v>
      </c>
      <c r="G2102" t="s">
        <v>50</v>
      </c>
      <c r="H2102" t="s">
        <v>393</v>
      </c>
      <c r="I2102">
        <v>0</v>
      </c>
      <c r="K2102" t="s">
        <v>31</v>
      </c>
      <c r="L2102" t="s">
        <v>32</v>
      </c>
      <c r="M2102" t="s">
        <v>4799</v>
      </c>
      <c r="N2102" t="s">
        <v>4800</v>
      </c>
      <c r="P2102" t="s">
        <v>33</v>
      </c>
      <c r="Q2102" t="s">
        <v>34</v>
      </c>
      <c r="S2102" t="s">
        <v>33</v>
      </c>
      <c r="T2102" t="s">
        <v>34</v>
      </c>
      <c r="V2102" t="s">
        <v>33</v>
      </c>
      <c r="W2102" t="s">
        <v>34</v>
      </c>
      <c r="Y2102" t="s">
        <v>33</v>
      </c>
      <c r="Z2102" t="s">
        <v>34</v>
      </c>
      <c r="AA2102" t="s">
        <v>35</v>
      </c>
      <c r="AB2102" t="s">
        <v>36</v>
      </c>
      <c r="AC2102">
        <v>49645770</v>
      </c>
      <c r="AD2102" t="s">
        <v>37</v>
      </c>
      <c r="AE2102" t="s">
        <v>4800</v>
      </c>
      <c r="AF2102">
        <v>85671469</v>
      </c>
      <c r="AG2102">
        <v>1299375</v>
      </c>
      <c r="AH2102" t="s">
        <v>420</v>
      </c>
      <c r="AI2102" t="s">
        <v>34</v>
      </c>
    </row>
    <row r="2103" spans="1:35" x14ac:dyDescent="0.3">
      <c r="A2103" s="1">
        <v>45311.15011574074</v>
      </c>
      <c r="B2103">
        <v>1</v>
      </c>
      <c r="C2103">
        <v>2</v>
      </c>
      <c r="D2103" t="s">
        <v>26</v>
      </c>
      <c r="E2103" t="s">
        <v>4801</v>
      </c>
      <c r="F2103" t="s">
        <v>4802</v>
      </c>
      <c r="G2103" t="s">
        <v>29</v>
      </c>
      <c r="H2103" t="s">
        <v>1789</v>
      </c>
      <c r="I2103">
        <v>0</v>
      </c>
      <c r="K2103" t="s">
        <v>31</v>
      </c>
      <c r="L2103" t="s">
        <v>32</v>
      </c>
      <c r="M2103" t="s">
        <v>4801</v>
      </c>
      <c r="N2103" t="s">
        <v>4802</v>
      </c>
      <c r="P2103" t="s">
        <v>33</v>
      </c>
      <c r="Q2103" t="s">
        <v>34</v>
      </c>
      <c r="S2103" t="s">
        <v>33</v>
      </c>
      <c r="T2103" t="s">
        <v>34</v>
      </c>
      <c r="V2103" t="s">
        <v>33</v>
      </c>
      <c r="W2103" t="s">
        <v>34</v>
      </c>
      <c r="Y2103" t="s">
        <v>33</v>
      </c>
      <c r="Z2103" t="s">
        <v>34</v>
      </c>
      <c r="AA2103" t="s">
        <v>35</v>
      </c>
      <c r="AB2103" t="s">
        <v>36</v>
      </c>
      <c r="AC2103">
        <v>49655212</v>
      </c>
      <c r="AD2103" t="s">
        <v>37</v>
      </c>
      <c r="AE2103" t="s">
        <v>4802</v>
      </c>
      <c r="AF2103">
        <v>85671469</v>
      </c>
      <c r="AG2103">
        <v>1299376</v>
      </c>
      <c r="AH2103" t="s">
        <v>38</v>
      </c>
      <c r="AI2103" t="s">
        <v>34</v>
      </c>
    </row>
    <row r="2104" spans="1:35" x14ac:dyDescent="0.3">
      <c r="A2104" s="1">
        <v>45311.152731481481</v>
      </c>
      <c r="B2104">
        <v>5</v>
      </c>
      <c r="C2104">
        <v>2</v>
      </c>
      <c r="D2104" t="s">
        <v>26</v>
      </c>
      <c r="E2104" t="s">
        <v>4803</v>
      </c>
      <c r="F2104" t="s">
        <v>4804</v>
      </c>
      <c r="G2104" t="s">
        <v>142</v>
      </c>
      <c r="H2104" t="s">
        <v>336</v>
      </c>
      <c r="I2104">
        <v>0</v>
      </c>
      <c r="K2104" t="s">
        <v>31</v>
      </c>
      <c r="L2104" t="s">
        <v>32</v>
      </c>
      <c r="M2104" t="s">
        <v>4803</v>
      </c>
      <c r="N2104" t="s">
        <v>4804</v>
      </c>
      <c r="P2104" t="s">
        <v>33</v>
      </c>
      <c r="Q2104" t="s">
        <v>34</v>
      </c>
      <c r="S2104" t="s">
        <v>33</v>
      </c>
      <c r="T2104" t="s">
        <v>34</v>
      </c>
      <c r="V2104" t="s">
        <v>33</v>
      </c>
      <c r="W2104" t="s">
        <v>34</v>
      </c>
      <c r="Y2104" t="s">
        <v>33</v>
      </c>
      <c r="Z2104" t="s">
        <v>34</v>
      </c>
      <c r="AA2104" t="s">
        <v>35</v>
      </c>
      <c r="AB2104" t="s">
        <v>36</v>
      </c>
      <c r="AC2104">
        <v>49658298</v>
      </c>
      <c r="AD2104" t="s">
        <v>37</v>
      </c>
      <c r="AE2104" t="s">
        <v>4804</v>
      </c>
      <c r="AF2104">
        <v>85671469</v>
      </c>
      <c r="AG2104">
        <v>1299377</v>
      </c>
      <c r="AH2104" t="s">
        <v>38</v>
      </c>
      <c r="AI2104" t="s">
        <v>34</v>
      </c>
    </row>
    <row r="2105" spans="1:35" x14ac:dyDescent="0.3">
      <c r="A2105" s="1">
        <v>45311.153009259258</v>
      </c>
      <c r="B2105">
        <v>6</v>
      </c>
      <c r="C2105">
        <v>2</v>
      </c>
      <c r="D2105" t="s">
        <v>26</v>
      </c>
      <c r="E2105" t="s">
        <v>4805</v>
      </c>
      <c r="F2105" t="s">
        <v>4806</v>
      </c>
      <c r="G2105" t="s">
        <v>131</v>
      </c>
      <c r="H2105" t="s">
        <v>489</v>
      </c>
      <c r="I2105">
        <v>0</v>
      </c>
      <c r="K2105" t="s">
        <v>31</v>
      </c>
      <c r="L2105" t="s">
        <v>32</v>
      </c>
      <c r="M2105" t="s">
        <v>4805</v>
      </c>
      <c r="N2105" t="s">
        <v>4806</v>
      </c>
      <c r="P2105" t="s">
        <v>33</v>
      </c>
      <c r="Q2105" t="s">
        <v>34</v>
      </c>
      <c r="S2105" t="s">
        <v>33</v>
      </c>
      <c r="T2105" t="s">
        <v>34</v>
      </c>
      <c r="V2105" t="s">
        <v>33</v>
      </c>
      <c r="W2105" t="s">
        <v>34</v>
      </c>
      <c r="Y2105" t="s">
        <v>33</v>
      </c>
      <c r="Z2105" t="s">
        <v>34</v>
      </c>
      <c r="AA2105" t="s">
        <v>35</v>
      </c>
      <c r="AB2105" t="s">
        <v>36</v>
      </c>
      <c r="AC2105">
        <v>49649445</v>
      </c>
      <c r="AD2105" t="s">
        <v>37</v>
      </c>
      <c r="AE2105" t="s">
        <v>4806</v>
      </c>
      <c r="AF2105">
        <v>85671469</v>
      </c>
      <c r="AG2105">
        <v>1299378</v>
      </c>
      <c r="AH2105" t="s">
        <v>217</v>
      </c>
      <c r="AI2105" t="s">
        <v>34</v>
      </c>
    </row>
    <row r="2106" spans="1:35" x14ac:dyDescent="0.3">
      <c r="A2106" s="1">
        <v>45311.153854166667</v>
      </c>
      <c r="B2106">
        <v>8</v>
      </c>
      <c r="C2106">
        <v>1</v>
      </c>
      <c r="D2106" t="s">
        <v>26</v>
      </c>
      <c r="E2106" t="s">
        <v>4807</v>
      </c>
      <c r="F2106" t="s">
        <v>4808</v>
      </c>
      <c r="G2106" t="s">
        <v>29</v>
      </c>
      <c r="H2106" t="s">
        <v>857</v>
      </c>
      <c r="I2106">
        <v>0</v>
      </c>
      <c r="K2106" t="s">
        <v>31</v>
      </c>
      <c r="L2106" t="s">
        <v>32</v>
      </c>
      <c r="M2106" t="s">
        <v>4807</v>
      </c>
      <c r="N2106" t="s">
        <v>4808</v>
      </c>
      <c r="P2106" t="s">
        <v>33</v>
      </c>
      <c r="Q2106" t="s">
        <v>34</v>
      </c>
      <c r="S2106" t="s">
        <v>33</v>
      </c>
      <c r="T2106" t="s">
        <v>34</v>
      </c>
      <c r="V2106" t="s">
        <v>33</v>
      </c>
      <c r="W2106" t="s">
        <v>34</v>
      </c>
      <c r="Y2106" t="s">
        <v>33</v>
      </c>
      <c r="Z2106" t="s">
        <v>34</v>
      </c>
      <c r="AA2106" t="s">
        <v>35</v>
      </c>
      <c r="AB2106" t="s">
        <v>36</v>
      </c>
      <c r="AC2106">
        <v>49660359</v>
      </c>
      <c r="AD2106" t="s">
        <v>37</v>
      </c>
      <c r="AE2106" t="s">
        <v>4808</v>
      </c>
      <c r="AF2106">
        <v>85671469</v>
      </c>
      <c r="AG2106">
        <v>1299379</v>
      </c>
      <c r="AH2106" t="s">
        <v>38</v>
      </c>
      <c r="AI2106" t="s">
        <v>34</v>
      </c>
    </row>
    <row r="2107" spans="1:35" x14ac:dyDescent="0.3">
      <c r="A2107" s="1">
        <v>45311.155104166668</v>
      </c>
      <c r="B2107">
        <v>5</v>
      </c>
      <c r="C2107">
        <v>2</v>
      </c>
      <c r="D2107" t="s">
        <v>26</v>
      </c>
      <c r="E2107" t="s">
        <v>434</v>
      </c>
      <c r="F2107" t="s">
        <v>435</v>
      </c>
      <c r="G2107" t="s">
        <v>41</v>
      </c>
      <c r="H2107">
        <f>---0--5550</f>
        <v>5550</v>
      </c>
      <c r="I2107">
        <v>0</v>
      </c>
      <c r="J2107" t="s">
        <v>42</v>
      </c>
      <c r="K2107" t="s">
        <v>43</v>
      </c>
      <c r="L2107" t="s">
        <v>202</v>
      </c>
      <c r="M2107" t="s">
        <v>434</v>
      </c>
      <c r="N2107" t="s">
        <v>435</v>
      </c>
      <c r="P2107" t="s">
        <v>33</v>
      </c>
      <c r="Q2107" t="s">
        <v>34</v>
      </c>
      <c r="S2107" t="s">
        <v>33</v>
      </c>
      <c r="T2107" t="s">
        <v>34</v>
      </c>
      <c r="V2107" t="s">
        <v>33</v>
      </c>
      <c r="W2107" t="s">
        <v>34</v>
      </c>
      <c r="Y2107" t="s">
        <v>33</v>
      </c>
      <c r="Z2107" t="s">
        <v>34</v>
      </c>
      <c r="AB2107" t="s">
        <v>36</v>
      </c>
      <c r="AE2107" t="s">
        <v>34</v>
      </c>
      <c r="AG2107">
        <v>1299380</v>
      </c>
      <c r="AH2107" t="s">
        <v>38</v>
      </c>
      <c r="AI2107" t="s">
        <v>34</v>
      </c>
    </row>
    <row r="2108" spans="1:35" x14ac:dyDescent="0.3">
      <c r="A2108" s="1">
        <v>45311.156053240738</v>
      </c>
      <c r="B2108">
        <v>6</v>
      </c>
      <c r="C2108">
        <v>2</v>
      </c>
      <c r="D2108" t="s">
        <v>26</v>
      </c>
      <c r="E2108" t="s">
        <v>4809</v>
      </c>
      <c r="F2108" t="s">
        <v>4810</v>
      </c>
      <c r="G2108" t="s">
        <v>142</v>
      </c>
      <c r="H2108" t="s">
        <v>316</v>
      </c>
      <c r="I2108">
        <v>0</v>
      </c>
      <c r="K2108" t="s">
        <v>31</v>
      </c>
      <c r="L2108" t="s">
        <v>32</v>
      </c>
      <c r="M2108" t="s">
        <v>4809</v>
      </c>
      <c r="N2108" t="s">
        <v>4810</v>
      </c>
      <c r="P2108" t="s">
        <v>33</v>
      </c>
      <c r="Q2108" t="s">
        <v>34</v>
      </c>
      <c r="S2108" t="s">
        <v>33</v>
      </c>
      <c r="T2108" t="s">
        <v>34</v>
      </c>
      <c r="V2108" t="s">
        <v>33</v>
      </c>
      <c r="W2108" t="s">
        <v>34</v>
      </c>
      <c r="Y2108" t="s">
        <v>33</v>
      </c>
      <c r="Z2108" t="s">
        <v>34</v>
      </c>
      <c r="AA2108" t="s">
        <v>35</v>
      </c>
      <c r="AB2108" t="s">
        <v>36</v>
      </c>
      <c r="AC2108">
        <v>49672147</v>
      </c>
      <c r="AD2108" t="s">
        <v>37</v>
      </c>
      <c r="AE2108" t="s">
        <v>4810</v>
      </c>
      <c r="AF2108">
        <v>85671469</v>
      </c>
      <c r="AG2108">
        <v>1299381</v>
      </c>
      <c r="AH2108" t="s">
        <v>38</v>
      </c>
      <c r="AI2108" t="s">
        <v>34</v>
      </c>
    </row>
    <row r="2109" spans="1:35" x14ac:dyDescent="0.3">
      <c r="A2109" s="1">
        <v>45311.156180555554</v>
      </c>
      <c r="B2109">
        <v>1</v>
      </c>
      <c r="C2109">
        <v>2</v>
      </c>
      <c r="D2109" t="s">
        <v>26</v>
      </c>
      <c r="E2109" t="s">
        <v>4811</v>
      </c>
      <c r="F2109" t="s">
        <v>4812</v>
      </c>
      <c r="G2109" t="s">
        <v>131</v>
      </c>
      <c r="H2109" t="s">
        <v>333</v>
      </c>
      <c r="I2109">
        <v>0</v>
      </c>
      <c r="K2109" t="s">
        <v>31</v>
      </c>
      <c r="L2109" t="s">
        <v>32</v>
      </c>
      <c r="M2109" t="s">
        <v>4811</v>
      </c>
      <c r="N2109" t="s">
        <v>4812</v>
      </c>
      <c r="P2109" t="s">
        <v>33</v>
      </c>
      <c r="Q2109" t="s">
        <v>34</v>
      </c>
      <c r="S2109" t="s">
        <v>33</v>
      </c>
      <c r="T2109" t="s">
        <v>34</v>
      </c>
      <c r="V2109" t="s">
        <v>33</v>
      </c>
      <c r="W2109" t="s">
        <v>34</v>
      </c>
      <c r="Y2109" t="s">
        <v>33</v>
      </c>
      <c r="Z2109" t="s">
        <v>34</v>
      </c>
      <c r="AA2109" t="s">
        <v>35</v>
      </c>
      <c r="AB2109" t="s">
        <v>36</v>
      </c>
      <c r="AC2109">
        <v>49662983</v>
      </c>
      <c r="AD2109" t="s">
        <v>37</v>
      </c>
      <c r="AE2109" t="s">
        <v>4812</v>
      </c>
      <c r="AF2109">
        <v>85671469</v>
      </c>
      <c r="AG2109">
        <v>1299382</v>
      </c>
      <c r="AH2109" t="s">
        <v>38</v>
      </c>
      <c r="AI2109" t="s">
        <v>34</v>
      </c>
    </row>
    <row r="2110" spans="1:35" x14ac:dyDescent="0.3">
      <c r="A2110" s="1">
        <v>45311.156192129631</v>
      </c>
      <c r="B2110">
        <v>8</v>
      </c>
      <c r="C2110">
        <v>1</v>
      </c>
      <c r="D2110" t="s">
        <v>26</v>
      </c>
      <c r="E2110" t="s">
        <v>4813</v>
      </c>
      <c r="F2110" t="s">
        <v>4814</v>
      </c>
      <c r="G2110" t="s">
        <v>73</v>
      </c>
      <c r="H2110" t="s">
        <v>2019</v>
      </c>
      <c r="I2110">
        <v>0</v>
      </c>
      <c r="J2110" t="s">
        <v>2020</v>
      </c>
      <c r="K2110" t="s">
        <v>31</v>
      </c>
      <c r="L2110" t="s">
        <v>44</v>
      </c>
      <c r="M2110" t="s">
        <v>4813</v>
      </c>
      <c r="N2110" t="s">
        <v>4814</v>
      </c>
      <c r="P2110" t="s">
        <v>33</v>
      </c>
      <c r="Q2110" t="s">
        <v>34</v>
      </c>
      <c r="S2110" t="s">
        <v>33</v>
      </c>
      <c r="T2110" t="s">
        <v>34</v>
      </c>
      <c r="V2110" t="s">
        <v>33</v>
      </c>
      <c r="W2110" t="s">
        <v>34</v>
      </c>
      <c r="Y2110" t="s">
        <v>33</v>
      </c>
      <c r="Z2110" t="s">
        <v>34</v>
      </c>
      <c r="AA2110" t="s">
        <v>137</v>
      </c>
      <c r="AB2110" t="s">
        <v>36</v>
      </c>
      <c r="AC2110">
        <v>49662985</v>
      </c>
      <c r="AD2110" t="s">
        <v>138</v>
      </c>
      <c r="AE2110" t="s">
        <v>4814</v>
      </c>
      <c r="AF2110">
        <v>85671469</v>
      </c>
      <c r="AG2110">
        <v>1299383</v>
      </c>
      <c r="AH2110" t="s">
        <v>2803</v>
      </c>
      <c r="AI2110" t="s">
        <v>34</v>
      </c>
    </row>
    <row r="2111" spans="1:35" x14ac:dyDescent="0.3">
      <c r="A2111" s="1">
        <v>45311.156412037039</v>
      </c>
      <c r="B2111">
        <v>5</v>
      </c>
      <c r="C2111">
        <v>2</v>
      </c>
      <c r="D2111" t="s">
        <v>26</v>
      </c>
      <c r="E2111" t="s">
        <v>4815</v>
      </c>
      <c r="F2111" t="s">
        <v>4816</v>
      </c>
      <c r="G2111" t="s">
        <v>142</v>
      </c>
      <c r="H2111" t="s">
        <v>443</v>
      </c>
      <c r="I2111">
        <v>0</v>
      </c>
      <c r="K2111" t="s">
        <v>31</v>
      </c>
      <c r="L2111" t="s">
        <v>32</v>
      </c>
      <c r="M2111" t="s">
        <v>4815</v>
      </c>
      <c r="N2111" t="s">
        <v>4816</v>
      </c>
      <c r="P2111" t="s">
        <v>33</v>
      </c>
      <c r="Q2111" t="s">
        <v>34</v>
      </c>
      <c r="S2111" t="s">
        <v>33</v>
      </c>
      <c r="T2111" t="s">
        <v>34</v>
      </c>
      <c r="V2111" t="s">
        <v>33</v>
      </c>
      <c r="W2111" t="s">
        <v>34</v>
      </c>
      <c r="Y2111" t="s">
        <v>33</v>
      </c>
      <c r="Z2111" t="s">
        <v>34</v>
      </c>
      <c r="AA2111" t="s">
        <v>35</v>
      </c>
      <c r="AB2111" t="s">
        <v>36</v>
      </c>
      <c r="AC2111">
        <v>49672552</v>
      </c>
      <c r="AD2111" t="s">
        <v>37</v>
      </c>
      <c r="AE2111" t="s">
        <v>4816</v>
      </c>
      <c r="AF2111">
        <v>85671469</v>
      </c>
      <c r="AG2111">
        <v>1299384</v>
      </c>
      <c r="AH2111" t="s">
        <v>38</v>
      </c>
      <c r="AI2111" t="s">
        <v>34</v>
      </c>
    </row>
    <row r="2112" spans="1:35" x14ac:dyDescent="0.3">
      <c r="A2112" s="1">
        <v>45311.156782407408</v>
      </c>
      <c r="B2112">
        <v>7</v>
      </c>
      <c r="C2112">
        <v>1</v>
      </c>
      <c r="D2112" t="s">
        <v>26</v>
      </c>
      <c r="E2112" t="s">
        <v>4817</v>
      </c>
      <c r="F2112" t="s">
        <v>4818</v>
      </c>
      <c r="G2112" t="s">
        <v>90</v>
      </c>
      <c r="H2112" t="s">
        <v>426</v>
      </c>
      <c r="I2112">
        <v>0</v>
      </c>
      <c r="K2112" t="s">
        <v>31</v>
      </c>
      <c r="L2112" t="s">
        <v>32</v>
      </c>
      <c r="M2112" t="s">
        <v>4817</v>
      </c>
      <c r="N2112" t="s">
        <v>4818</v>
      </c>
      <c r="P2112" t="s">
        <v>33</v>
      </c>
      <c r="Q2112" t="s">
        <v>34</v>
      </c>
      <c r="S2112" t="s">
        <v>33</v>
      </c>
      <c r="T2112" t="s">
        <v>34</v>
      </c>
      <c r="V2112" t="s">
        <v>33</v>
      </c>
      <c r="W2112" t="s">
        <v>34</v>
      </c>
      <c r="Y2112" t="s">
        <v>33</v>
      </c>
      <c r="Z2112" t="s">
        <v>34</v>
      </c>
      <c r="AA2112" t="s">
        <v>92</v>
      </c>
      <c r="AB2112" t="s">
        <v>36</v>
      </c>
      <c r="AC2112">
        <v>21117023</v>
      </c>
      <c r="AD2112" t="s">
        <v>93</v>
      </c>
      <c r="AE2112" t="s">
        <v>4818</v>
      </c>
      <c r="AF2112">
        <v>9978044714</v>
      </c>
      <c r="AG2112">
        <v>1299385</v>
      </c>
      <c r="AH2112" t="s">
        <v>233</v>
      </c>
      <c r="AI2112" t="s">
        <v>34</v>
      </c>
    </row>
    <row r="2113" spans="1:35" x14ac:dyDescent="0.3">
      <c r="A2113" s="1">
        <v>45311.158090277779</v>
      </c>
      <c r="B2113">
        <v>5</v>
      </c>
      <c r="C2113">
        <v>2</v>
      </c>
      <c r="D2113" t="s">
        <v>26</v>
      </c>
      <c r="E2113" t="s">
        <v>4819</v>
      </c>
      <c r="F2113" t="s">
        <v>4820</v>
      </c>
      <c r="G2113" t="s">
        <v>131</v>
      </c>
      <c r="H2113" t="s">
        <v>359</v>
      </c>
      <c r="I2113">
        <v>0</v>
      </c>
      <c r="K2113" t="s">
        <v>31</v>
      </c>
      <c r="L2113" t="s">
        <v>32</v>
      </c>
      <c r="M2113" t="s">
        <v>4819</v>
      </c>
      <c r="N2113" t="s">
        <v>4820</v>
      </c>
      <c r="P2113" t="s">
        <v>33</v>
      </c>
      <c r="Q2113" t="s">
        <v>34</v>
      </c>
      <c r="S2113" t="s">
        <v>33</v>
      </c>
      <c r="T2113" t="s">
        <v>34</v>
      </c>
      <c r="V2113" t="s">
        <v>33</v>
      </c>
      <c r="W2113" t="s">
        <v>34</v>
      </c>
      <c r="Y2113" t="s">
        <v>33</v>
      </c>
      <c r="Z2113" t="s">
        <v>34</v>
      </c>
      <c r="AA2113" t="s">
        <v>35</v>
      </c>
      <c r="AB2113" t="s">
        <v>36</v>
      </c>
      <c r="AC2113">
        <v>49665037</v>
      </c>
      <c r="AD2113" t="s">
        <v>37</v>
      </c>
      <c r="AE2113" t="s">
        <v>4820</v>
      </c>
      <c r="AF2113">
        <v>85671469</v>
      </c>
      <c r="AG2113">
        <v>1299386</v>
      </c>
      <c r="AH2113" t="s">
        <v>373</v>
      </c>
      <c r="AI2113" t="s">
        <v>34</v>
      </c>
    </row>
    <row r="2114" spans="1:35" x14ac:dyDescent="0.3">
      <c r="A2114" s="1">
        <v>45311.16165509259</v>
      </c>
      <c r="B2114">
        <v>5</v>
      </c>
      <c r="C2114">
        <v>2</v>
      </c>
      <c r="D2114" t="s">
        <v>26</v>
      </c>
      <c r="E2114" t="s">
        <v>4821</v>
      </c>
      <c r="F2114" t="s">
        <v>4822</v>
      </c>
      <c r="G2114" t="s">
        <v>142</v>
      </c>
      <c r="H2114" t="s">
        <v>1835</v>
      </c>
      <c r="I2114">
        <v>0</v>
      </c>
      <c r="K2114" t="s">
        <v>31</v>
      </c>
      <c r="L2114" t="s">
        <v>32</v>
      </c>
      <c r="M2114" t="s">
        <v>4821</v>
      </c>
      <c r="N2114" t="s">
        <v>4822</v>
      </c>
      <c r="P2114" t="s">
        <v>33</v>
      </c>
      <c r="Q2114" t="s">
        <v>34</v>
      </c>
      <c r="S2114" t="s">
        <v>33</v>
      </c>
      <c r="T2114" t="s">
        <v>34</v>
      </c>
      <c r="V2114" t="s">
        <v>33</v>
      </c>
      <c r="W2114" t="s">
        <v>34</v>
      </c>
      <c r="Y2114" t="s">
        <v>33</v>
      </c>
      <c r="Z2114" t="s">
        <v>34</v>
      </c>
      <c r="AA2114" t="s">
        <v>35</v>
      </c>
      <c r="AB2114" t="s">
        <v>36</v>
      </c>
      <c r="AC2114">
        <v>49678431</v>
      </c>
      <c r="AD2114" t="s">
        <v>37</v>
      </c>
      <c r="AE2114" t="s">
        <v>4822</v>
      </c>
      <c r="AF2114">
        <v>85671469</v>
      </c>
      <c r="AG2114">
        <v>1299387</v>
      </c>
      <c r="AH2114" t="s">
        <v>38</v>
      </c>
      <c r="AI2114" t="s">
        <v>34</v>
      </c>
    </row>
    <row r="2115" spans="1:35" x14ac:dyDescent="0.3">
      <c r="A2115" s="1">
        <v>45311.163460648146</v>
      </c>
      <c r="B2115">
        <v>5</v>
      </c>
      <c r="C2115">
        <v>2</v>
      </c>
      <c r="D2115" t="s">
        <v>26</v>
      </c>
      <c r="E2115" t="s">
        <v>4823</v>
      </c>
      <c r="F2115" t="s">
        <v>4824</v>
      </c>
      <c r="G2115" t="s">
        <v>73</v>
      </c>
      <c r="H2115" t="s">
        <v>386</v>
      </c>
      <c r="I2115">
        <v>0</v>
      </c>
      <c r="J2115" t="s">
        <v>387</v>
      </c>
      <c r="K2115" t="s">
        <v>31</v>
      </c>
      <c r="L2115" t="s">
        <v>44</v>
      </c>
      <c r="M2115" t="s">
        <v>4823</v>
      </c>
      <c r="N2115" t="s">
        <v>4824</v>
      </c>
      <c r="P2115" t="s">
        <v>33</v>
      </c>
      <c r="Q2115" t="s">
        <v>34</v>
      </c>
      <c r="S2115" t="s">
        <v>33</v>
      </c>
      <c r="T2115" t="s">
        <v>34</v>
      </c>
      <c r="V2115" t="s">
        <v>33</v>
      </c>
      <c r="W2115" t="s">
        <v>34</v>
      </c>
      <c r="Y2115" t="s">
        <v>33</v>
      </c>
      <c r="Z2115" t="s">
        <v>34</v>
      </c>
      <c r="AA2115" t="s">
        <v>137</v>
      </c>
      <c r="AB2115" t="s">
        <v>36</v>
      </c>
      <c r="AC2115">
        <v>49690380</v>
      </c>
      <c r="AD2115" t="s">
        <v>138</v>
      </c>
      <c r="AE2115" t="s">
        <v>4824</v>
      </c>
      <c r="AF2115">
        <v>85671469</v>
      </c>
      <c r="AG2115">
        <v>1299388</v>
      </c>
      <c r="AH2115" t="s">
        <v>2136</v>
      </c>
      <c r="AI2115" t="s">
        <v>34</v>
      </c>
    </row>
    <row r="2116" spans="1:35" x14ac:dyDescent="0.3">
      <c r="A2116" s="1">
        <v>45311.163912037038</v>
      </c>
      <c r="B2116">
        <v>8</v>
      </c>
      <c r="C2116">
        <v>1</v>
      </c>
      <c r="D2116" t="s">
        <v>26</v>
      </c>
      <c r="E2116" t="s">
        <v>4825</v>
      </c>
      <c r="F2116" t="s">
        <v>4826</v>
      </c>
      <c r="G2116" t="s">
        <v>29</v>
      </c>
      <c r="H2116" t="s">
        <v>3411</v>
      </c>
      <c r="I2116">
        <v>0</v>
      </c>
      <c r="K2116" t="s">
        <v>31</v>
      </c>
      <c r="L2116" t="s">
        <v>32</v>
      </c>
      <c r="M2116" t="s">
        <v>4825</v>
      </c>
      <c r="N2116" t="s">
        <v>4826</v>
      </c>
      <c r="P2116" t="s">
        <v>33</v>
      </c>
      <c r="Q2116" t="s">
        <v>34</v>
      </c>
      <c r="S2116" t="s">
        <v>33</v>
      </c>
      <c r="T2116" t="s">
        <v>34</v>
      </c>
      <c r="V2116" t="s">
        <v>33</v>
      </c>
      <c r="W2116" t="s">
        <v>34</v>
      </c>
      <c r="Y2116" t="s">
        <v>33</v>
      </c>
      <c r="Z2116" t="s">
        <v>34</v>
      </c>
      <c r="AA2116" t="s">
        <v>35</v>
      </c>
      <c r="AB2116" t="s">
        <v>36</v>
      </c>
      <c r="AC2116">
        <v>49681064</v>
      </c>
      <c r="AD2116" t="s">
        <v>37</v>
      </c>
      <c r="AE2116" t="s">
        <v>4826</v>
      </c>
      <c r="AF2116">
        <v>85671469</v>
      </c>
      <c r="AG2116">
        <v>1299389</v>
      </c>
      <c r="AH2116" t="s">
        <v>4827</v>
      </c>
      <c r="AI2116" t="s">
        <v>34</v>
      </c>
    </row>
    <row r="2117" spans="1:35" x14ac:dyDescent="0.3">
      <c r="A2117" s="1">
        <v>45311.167696759258</v>
      </c>
      <c r="B2117">
        <v>5</v>
      </c>
      <c r="C2117">
        <v>2</v>
      </c>
      <c r="D2117" t="s">
        <v>26</v>
      </c>
      <c r="E2117" t="s">
        <v>4828</v>
      </c>
      <c r="F2117" t="s">
        <v>4829</v>
      </c>
      <c r="G2117" t="s">
        <v>142</v>
      </c>
      <c r="H2117" t="s">
        <v>382</v>
      </c>
      <c r="I2117">
        <v>0</v>
      </c>
      <c r="K2117" t="s">
        <v>31</v>
      </c>
      <c r="L2117" t="s">
        <v>32</v>
      </c>
      <c r="M2117" t="s">
        <v>4828</v>
      </c>
      <c r="N2117" t="s">
        <v>4829</v>
      </c>
      <c r="P2117" t="s">
        <v>33</v>
      </c>
      <c r="Q2117" t="s">
        <v>34</v>
      </c>
      <c r="S2117" t="s">
        <v>33</v>
      </c>
      <c r="T2117" t="s">
        <v>34</v>
      </c>
      <c r="V2117" t="s">
        <v>33</v>
      </c>
      <c r="W2117" t="s">
        <v>34</v>
      </c>
      <c r="Y2117" t="s">
        <v>33</v>
      </c>
      <c r="Z2117" t="s">
        <v>34</v>
      </c>
      <c r="AA2117" t="s">
        <v>35</v>
      </c>
      <c r="AB2117" t="s">
        <v>36</v>
      </c>
      <c r="AC2117">
        <v>49684876</v>
      </c>
      <c r="AD2117" t="s">
        <v>37</v>
      </c>
      <c r="AE2117" t="s">
        <v>4829</v>
      </c>
      <c r="AF2117">
        <v>85671469</v>
      </c>
      <c r="AG2117">
        <v>1299390</v>
      </c>
      <c r="AH2117" t="s">
        <v>493</v>
      </c>
      <c r="AI2117" t="s">
        <v>34</v>
      </c>
    </row>
    <row r="2118" spans="1:35" x14ac:dyDescent="0.3">
      <c r="A2118" s="1">
        <v>45311.169212962966</v>
      </c>
      <c r="B2118">
        <v>8</v>
      </c>
      <c r="C2118">
        <v>1</v>
      </c>
      <c r="D2118" t="s">
        <v>26</v>
      </c>
      <c r="E2118" t="s">
        <v>4830</v>
      </c>
      <c r="F2118" t="s">
        <v>4831</v>
      </c>
      <c r="G2118" t="s">
        <v>90</v>
      </c>
      <c r="H2118" t="s">
        <v>433</v>
      </c>
      <c r="I2118">
        <v>0</v>
      </c>
      <c r="K2118" t="s">
        <v>31</v>
      </c>
      <c r="L2118" t="s">
        <v>32</v>
      </c>
      <c r="M2118" t="s">
        <v>4830</v>
      </c>
      <c r="N2118" t="s">
        <v>4831</v>
      </c>
      <c r="P2118" t="s">
        <v>33</v>
      </c>
      <c r="Q2118" t="s">
        <v>34</v>
      </c>
      <c r="S2118" t="s">
        <v>33</v>
      </c>
      <c r="T2118" t="s">
        <v>34</v>
      </c>
      <c r="V2118" t="s">
        <v>33</v>
      </c>
      <c r="W2118" t="s">
        <v>34</v>
      </c>
      <c r="Y2118" t="s">
        <v>33</v>
      </c>
      <c r="Z2118" t="s">
        <v>34</v>
      </c>
      <c r="AA2118" t="s">
        <v>92</v>
      </c>
      <c r="AB2118" t="s">
        <v>36</v>
      </c>
      <c r="AC2118">
        <v>59323360</v>
      </c>
      <c r="AD2118" t="s">
        <v>93</v>
      </c>
      <c r="AE2118" t="s">
        <v>4831</v>
      </c>
      <c r="AF2118">
        <v>9978044714</v>
      </c>
      <c r="AG2118">
        <v>1299391</v>
      </c>
      <c r="AH2118" t="s">
        <v>213</v>
      </c>
      <c r="AI2118" t="s">
        <v>34</v>
      </c>
    </row>
    <row r="2119" spans="1:35" x14ac:dyDescent="0.3">
      <c r="A2119" s="1">
        <v>45311.172222222223</v>
      </c>
      <c r="B2119">
        <v>5</v>
      </c>
      <c r="C2119">
        <v>2</v>
      </c>
      <c r="D2119" t="s">
        <v>26</v>
      </c>
      <c r="E2119" t="s">
        <v>4832</v>
      </c>
      <c r="F2119" t="s">
        <v>4833</v>
      </c>
      <c r="G2119" t="s">
        <v>142</v>
      </c>
      <c r="H2119" t="s">
        <v>260</v>
      </c>
      <c r="I2119">
        <v>0</v>
      </c>
      <c r="K2119" t="s">
        <v>31</v>
      </c>
      <c r="L2119" t="s">
        <v>32</v>
      </c>
      <c r="M2119" t="s">
        <v>4832</v>
      </c>
      <c r="N2119" t="s">
        <v>4833</v>
      </c>
      <c r="P2119" t="s">
        <v>33</v>
      </c>
      <c r="Q2119" t="s">
        <v>34</v>
      </c>
      <c r="S2119" t="s">
        <v>33</v>
      </c>
      <c r="T2119" t="s">
        <v>34</v>
      </c>
      <c r="V2119" t="s">
        <v>33</v>
      </c>
      <c r="W2119" t="s">
        <v>34</v>
      </c>
      <c r="Y2119" t="s">
        <v>33</v>
      </c>
      <c r="Z2119" t="s">
        <v>34</v>
      </c>
      <c r="AA2119" t="s">
        <v>35</v>
      </c>
      <c r="AB2119" t="s">
        <v>36</v>
      </c>
      <c r="AC2119">
        <v>49689416</v>
      </c>
      <c r="AD2119" t="s">
        <v>37</v>
      </c>
      <c r="AE2119" t="s">
        <v>4833</v>
      </c>
      <c r="AF2119">
        <v>85671469</v>
      </c>
      <c r="AG2119">
        <v>1299392</v>
      </c>
      <c r="AH2119" t="s">
        <v>38</v>
      </c>
      <c r="AI2119" t="s">
        <v>34</v>
      </c>
    </row>
    <row r="2120" spans="1:35" x14ac:dyDescent="0.3">
      <c r="A2120" s="1">
        <v>45311.172581018516</v>
      </c>
      <c r="B2120">
        <v>8</v>
      </c>
      <c r="C2120">
        <v>1</v>
      </c>
      <c r="D2120" t="s">
        <v>26</v>
      </c>
      <c r="E2120" t="s">
        <v>4834</v>
      </c>
      <c r="F2120" t="s">
        <v>4835</v>
      </c>
      <c r="G2120" t="s">
        <v>50</v>
      </c>
      <c r="H2120" t="s">
        <v>1228</v>
      </c>
      <c r="I2120">
        <v>0</v>
      </c>
      <c r="K2120" t="s">
        <v>31</v>
      </c>
      <c r="L2120" t="s">
        <v>32</v>
      </c>
      <c r="M2120" t="s">
        <v>4834</v>
      </c>
      <c r="N2120" t="s">
        <v>4835</v>
      </c>
      <c r="P2120" t="s">
        <v>33</v>
      </c>
      <c r="Q2120" t="s">
        <v>34</v>
      </c>
      <c r="S2120" t="s">
        <v>33</v>
      </c>
      <c r="T2120" t="s">
        <v>34</v>
      </c>
      <c r="V2120" t="s">
        <v>33</v>
      </c>
      <c r="W2120" t="s">
        <v>34</v>
      </c>
      <c r="Y2120" t="s">
        <v>33</v>
      </c>
      <c r="Z2120" t="s">
        <v>34</v>
      </c>
      <c r="AA2120" t="s">
        <v>35</v>
      </c>
      <c r="AB2120" t="s">
        <v>36</v>
      </c>
      <c r="AC2120">
        <v>49699750</v>
      </c>
      <c r="AD2120" t="s">
        <v>37</v>
      </c>
      <c r="AE2120" t="s">
        <v>4835</v>
      </c>
      <c r="AF2120">
        <v>85671469</v>
      </c>
      <c r="AG2120">
        <v>1299393</v>
      </c>
      <c r="AH2120" t="s">
        <v>257</v>
      </c>
      <c r="AI2120" t="s">
        <v>34</v>
      </c>
    </row>
    <row r="2121" spans="1:35" x14ac:dyDescent="0.3">
      <c r="A2121" s="1">
        <v>45311.172638888886</v>
      </c>
      <c r="B2121">
        <v>6</v>
      </c>
      <c r="C2121">
        <v>2</v>
      </c>
      <c r="D2121" t="s">
        <v>26</v>
      </c>
      <c r="E2121" t="s">
        <v>4836</v>
      </c>
      <c r="F2121" t="s">
        <v>4837</v>
      </c>
      <c r="G2121" t="s">
        <v>131</v>
      </c>
      <c r="H2121" t="s">
        <v>517</v>
      </c>
      <c r="I2121">
        <v>0</v>
      </c>
      <c r="K2121" t="s">
        <v>31</v>
      </c>
      <c r="L2121" t="s">
        <v>32</v>
      </c>
      <c r="M2121" t="s">
        <v>4836</v>
      </c>
      <c r="N2121" t="s">
        <v>4837</v>
      </c>
      <c r="P2121" t="s">
        <v>33</v>
      </c>
      <c r="Q2121" t="s">
        <v>34</v>
      </c>
      <c r="S2121" t="s">
        <v>33</v>
      </c>
      <c r="T2121" t="s">
        <v>34</v>
      </c>
      <c r="V2121" t="s">
        <v>33</v>
      </c>
      <c r="W2121" t="s">
        <v>34</v>
      </c>
      <c r="Y2121" t="s">
        <v>33</v>
      </c>
      <c r="Z2121" t="s">
        <v>34</v>
      </c>
      <c r="AA2121" t="s">
        <v>35</v>
      </c>
      <c r="AB2121" t="s">
        <v>36</v>
      </c>
      <c r="AC2121">
        <v>49689839</v>
      </c>
      <c r="AD2121" t="s">
        <v>37</v>
      </c>
      <c r="AE2121" t="s">
        <v>4837</v>
      </c>
      <c r="AF2121">
        <v>85671469</v>
      </c>
      <c r="AG2121">
        <v>1299394</v>
      </c>
      <c r="AH2121" t="s">
        <v>38</v>
      </c>
      <c r="AI2121" t="s">
        <v>34</v>
      </c>
    </row>
    <row r="2122" spans="1:35" x14ac:dyDescent="0.3">
      <c r="A2122" s="1">
        <v>45311.177974537037</v>
      </c>
      <c r="B2122">
        <v>6</v>
      </c>
      <c r="C2122">
        <v>2</v>
      </c>
      <c r="D2122" t="s">
        <v>26</v>
      </c>
      <c r="E2122" t="s">
        <v>4838</v>
      </c>
      <c r="F2122" t="s">
        <v>4839</v>
      </c>
      <c r="G2122" t="s">
        <v>131</v>
      </c>
      <c r="H2122" t="s">
        <v>313</v>
      </c>
      <c r="I2122">
        <v>0</v>
      </c>
      <c r="K2122" t="s">
        <v>31</v>
      </c>
      <c r="L2122" t="s">
        <v>32</v>
      </c>
      <c r="M2122" t="s">
        <v>4838</v>
      </c>
      <c r="N2122" t="s">
        <v>4839</v>
      </c>
      <c r="P2122" t="s">
        <v>33</v>
      </c>
      <c r="Q2122" t="s">
        <v>34</v>
      </c>
      <c r="S2122" t="s">
        <v>33</v>
      </c>
      <c r="T2122" t="s">
        <v>34</v>
      </c>
      <c r="V2122" t="s">
        <v>33</v>
      </c>
      <c r="W2122" t="s">
        <v>34</v>
      </c>
      <c r="Y2122" t="s">
        <v>33</v>
      </c>
      <c r="Z2122" t="s">
        <v>34</v>
      </c>
      <c r="AA2122" t="s">
        <v>35</v>
      </c>
      <c r="AB2122" t="s">
        <v>36</v>
      </c>
      <c r="AC2122">
        <v>49714909</v>
      </c>
      <c r="AD2122" t="s">
        <v>37</v>
      </c>
      <c r="AE2122" t="s">
        <v>4839</v>
      </c>
      <c r="AF2122">
        <v>85671469</v>
      </c>
      <c r="AG2122">
        <v>1299395</v>
      </c>
      <c r="AH2122" t="s">
        <v>38</v>
      </c>
      <c r="AI2122" t="s">
        <v>34</v>
      </c>
    </row>
    <row r="2123" spans="1:35" x14ac:dyDescent="0.3">
      <c r="A2123" s="1">
        <v>45311.178263888891</v>
      </c>
      <c r="B2123">
        <v>5</v>
      </c>
      <c r="C2123">
        <v>2</v>
      </c>
      <c r="D2123" t="s">
        <v>26</v>
      </c>
      <c r="E2123" t="s">
        <v>4840</v>
      </c>
      <c r="F2123" t="s">
        <v>4841</v>
      </c>
      <c r="G2123" t="s">
        <v>73</v>
      </c>
      <c r="H2123" t="s">
        <v>504</v>
      </c>
      <c r="I2123">
        <v>0</v>
      </c>
      <c r="J2123" t="s">
        <v>505</v>
      </c>
      <c r="K2123" t="s">
        <v>31</v>
      </c>
      <c r="L2123" t="s">
        <v>44</v>
      </c>
      <c r="M2123" t="s">
        <v>4840</v>
      </c>
      <c r="N2123" t="s">
        <v>4841</v>
      </c>
      <c r="P2123" t="s">
        <v>33</v>
      </c>
      <c r="Q2123" t="s">
        <v>34</v>
      </c>
      <c r="S2123" t="s">
        <v>33</v>
      </c>
      <c r="T2123" t="s">
        <v>34</v>
      </c>
      <c r="V2123" t="s">
        <v>33</v>
      </c>
      <c r="W2123" t="s">
        <v>34</v>
      </c>
      <c r="Y2123" t="s">
        <v>33</v>
      </c>
      <c r="Z2123" t="s">
        <v>34</v>
      </c>
      <c r="AA2123" t="s">
        <v>76</v>
      </c>
      <c r="AB2123" t="s">
        <v>36</v>
      </c>
      <c r="AC2123">
        <v>625959</v>
      </c>
      <c r="AD2123" t="s">
        <v>77</v>
      </c>
      <c r="AE2123" t="s">
        <v>4841</v>
      </c>
      <c r="AF2123">
        <v>870021815</v>
      </c>
      <c r="AG2123">
        <v>1299396</v>
      </c>
      <c r="AH2123" t="s">
        <v>327</v>
      </c>
      <c r="AI2123" t="s">
        <v>34</v>
      </c>
    </row>
    <row r="2124" spans="1:35" x14ac:dyDescent="0.3">
      <c r="A2124" s="1">
        <v>45311.179652777777</v>
      </c>
      <c r="B2124">
        <v>8</v>
      </c>
      <c r="C2124">
        <v>1</v>
      </c>
      <c r="D2124" t="s">
        <v>26</v>
      </c>
      <c r="E2124" t="s">
        <v>4842</v>
      </c>
      <c r="F2124" t="s">
        <v>4843</v>
      </c>
      <c r="G2124" t="s">
        <v>29</v>
      </c>
      <c r="H2124" t="s">
        <v>1521</v>
      </c>
      <c r="I2124">
        <v>0</v>
      </c>
      <c r="K2124" t="s">
        <v>31</v>
      </c>
      <c r="L2124" t="s">
        <v>32</v>
      </c>
      <c r="M2124" t="s">
        <v>4842</v>
      </c>
      <c r="N2124" t="s">
        <v>4843</v>
      </c>
      <c r="P2124" t="s">
        <v>33</v>
      </c>
      <c r="Q2124" t="s">
        <v>34</v>
      </c>
      <c r="S2124" t="s">
        <v>33</v>
      </c>
      <c r="T2124" t="s">
        <v>34</v>
      </c>
      <c r="V2124" t="s">
        <v>33</v>
      </c>
      <c r="W2124" t="s">
        <v>34</v>
      </c>
      <c r="Y2124" t="s">
        <v>33</v>
      </c>
      <c r="Z2124" t="s">
        <v>34</v>
      </c>
      <c r="AA2124" t="s">
        <v>35</v>
      </c>
      <c r="AB2124" t="s">
        <v>36</v>
      </c>
      <c r="AC2124">
        <v>49716426</v>
      </c>
      <c r="AD2124" t="s">
        <v>37</v>
      </c>
      <c r="AE2124" t="s">
        <v>4843</v>
      </c>
      <c r="AF2124">
        <v>85671469</v>
      </c>
      <c r="AG2124">
        <v>1299397</v>
      </c>
      <c r="AH2124" t="s">
        <v>38</v>
      </c>
      <c r="AI2124" t="s">
        <v>34</v>
      </c>
    </row>
    <row r="2125" spans="1:35" x14ac:dyDescent="0.3">
      <c r="A2125" s="1">
        <v>45311.180706018517</v>
      </c>
      <c r="B2125">
        <v>5</v>
      </c>
      <c r="C2125">
        <v>2</v>
      </c>
      <c r="D2125" t="s">
        <v>26</v>
      </c>
      <c r="E2125" t="s">
        <v>4844</v>
      </c>
      <c r="F2125" t="s">
        <v>4845</v>
      </c>
      <c r="G2125" t="s">
        <v>142</v>
      </c>
      <c r="H2125" t="s">
        <v>472</v>
      </c>
      <c r="I2125">
        <v>0</v>
      </c>
      <c r="K2125" t="s">
        <v>31</v>
      </c>
      <c r="L2125" t="s">
        <v>32</v>
      </c>
      <c r="M2125" t="s">
        <v>4844</v>
      </c>
      <c r="N2125" t="s">
        <v>4845</v>
      </c>
      <c r="P2125" t="s">
        <v>33</v>
      </c>
      <c r="Q2125" t="s">
        <v>34</v>
      </c>
      <c r="S2125" t="s">
        <v>33</v>
      </c>
      <c r="T2125" t="s">
        <v>34</v>
      </c>
      <c r="V2125" t="s">
        <v>33</v>
      </c>
      <c r="W2125" t="s">
        <v>34</v>
      </c>
      <c r="Y2125" t="s">
        <v>33</v>
      </c>
      <c r="Z2125" t="s">
        <v>34</v>
      </c>
      <c r="AA2125" t="s">
        <v>35</v>
      </c>
      <c r="AB2125" t="s">
        <v>36</v>
      </c>
      <c r="AC2125">
        <v>49717413</v>
      </c>
      <c r="AD2125" t="s">
        <v>37</v>
      </c>
      <c r="AE2125" t="s">
        <v>4845</v>
      </c>
      <c r="AF2125">
        <v>85671469</v>
      </c>
      <c r="AG2125">
        <v>1299398</v>
      </c>
      <c r="AH2125" t="s">
        <v>38</v>
      </c>
      <c r="AI2125" t="s">
        <v>34</v>
      </c>
    </row>
    <row r="2126" spans="1:35" x14ac:dyDescent="0.3">
      <c r="A2126" s="1">
        <v>45311.181701388887</v>
      </c>
      <c r="B2126">
        <v>6</v>
      </c>
      <c r="C2126">
        <v>2</v>
      </c>
      <c r="D2126" t="s">
        <v>26</v>
      </c>
      <c r="E2126" t="s">
        <v>4846</v>
      </c>
      <c r="F2126" t="s">
        <v>4847</v>
      </c>
      <c r="G2126" t="s">
        <v>131</v>
      </c>
      <c r="H2126" t="s">
        <v>1877</v>
      </c>
      <c r="I2126">
        <v>0</v>
      </c>
      <c r="K2126" t="s">
        <v>31</v>
      </c>
      <c r="L2126" t="s">
        <v>32</v>
      </c>
      <c r="M2126" t="s">
        <v>4846</v>
      </c>
      <c r="N2126" t="s">
        <v>4847</v>
      </c>
      <c r="P2126" t="s">
        <v>33</v>
      </c>
      <c r="Q2126" t="s">
        <v>34</v>
      </c>
      <c r="S2126" t="s">
        <v>33</v>
      </c>
      <c r="T2126" t="s">
        <v>34</v>
      </c>
      <c r="V2126" t="s">
        <v>33</v>
      </c>
      <c r="W2126" t="s">
        <v>34</v>
      </c>
      <c r="Y2126" t="s">
        <v>33</v>
      </c>
      <c r="Z2126" t="s">
        <v>34</v>
      </c>
      <c r="AA2126" t="s">
        <v>35</v>
      </c>
      <c r="AB2126" t="s">
        <v>36</v>
      </c>
      <c r="AC2126">
        <v>49708858</v>
      </c>
      <c r="AD2126" t="s">
        <v>37</v>
      </c>
      <c r="AE2126" t="s">
        <v>4847</v>
      </c>
      <c r="AF2126">
        <v>85671469</v>
      </c>
      <c r="AG2126">
        <v>1299399</v>
      </c>
      <c r="AH2126" t="s">
        <v>38</v>
      </c>
      <c r="AI2126" t="s">
        <v>34</v>
      </c>
    </row>
    <row r="2127" spans="1:35" x14ac:dyDescent="0.3">
      <c r="A2127" s="1">
        <v>45311.182511574072</v>
      </c>
      <c r="B2127">
        <v>8</v>
      </c>
      <c r="C2127">
        <v>1</v>
      </c>
      <c r="D2127" t="s">
        <v>26</v>
      </c>
      <c r="E2127" t="s">
        <v>4848</v>
      </c>
      <c r="F2127" t="s">
        <v>4849</v>
      </c>
      <c r="G2127" t="s">
        <v>142</v>
      </c>
      <c r="H2127" t="s">
        <v>478</v>
      </c>
      <c r="I2127">
        <v>0</v>
      </c>
      <c r="K2127" t="s">
        <v>31</v>
      </c>
      <c r="L2127" t="s">
        <v>32</v>
      </c>
      <c r="M2127" t="s">
        <v>4848</v>
      </c>
      <c r="N2127" t="s">
        <v>4849</v>
      </c>
      <c r="P2127" t="s">
        <v>33</v>
      </c>
      <c r="Q2127" t="s">
        <v>34</v>
      </c>
      <c r="S2127" t="s">
        <v>33</v>
      </c>
      <c r="T2127" t="s">
        <v>34</v>
      </c>
      <c r="V2127" t="s">
        <v>33</v>
      </c>
      <c r="W2127" t="s">
        <v>34</v>
      </c>
      <c r="Y2127" t="s">
        <v>33</v>
      </c>
      <c r="Z2127" t="s">
        <v>34</v>
      </c>
      <c r="AA2127" t="s">
        <v>35</v>
      </c>
      <c r="AB2127" t="s">
        <v>36</v>
      </c>
      <c r="AC2127">
        <v>49709637</v>
      </c>
      <c r="AD2127" t="s">
        <v>37</v>
      </c>
      <c r="AE2127" t="s">
        <v>4849</v>
      </c>
      <c r="AF2127">
        <v>85671469</v>
      </c>
      <c r="AG2127">
        <v>1299400</v>
      </c>
      <c r="AH2127" t="s">
        <v>1351</v>
      </c>
      <c r="AI2127" t="s">
        <v>34</v>
      </c>
    </row>
    <row r="2128" spans="1:35" x14ac:dyDescent="0.3">
      <c r="A2128" s="1">
        <v>45311.183171296296</v>
      </c>
      <c r="B2128">
        <v>1</v>
      </c>
      <c r="C2128">
        <v>2</v>
      </c>
      <c r="D2128" t="s">
        <v>26</v>
      </c>
      <c r="E2128" t="s">
        <v>4850</v>
      </c>
      <c r="F2128" t="s">
        <v>4851</v>
      </c>
      <c r="G2128" t="s">
        <v>29</v>
      </c>
      <c r="H2128" t="s">
        <v>528</v>
      </c>
      <c r="I2128">
        <v>0</v>
      </c>
      <c r="K2128" t="s">
        <v>31</v>
      </c>
      <c r="L2128" t="s">
        <v>32</v>
      </c>
      <c r="M2128" t="s">
        <v>4850</v>
      </c>
      <c r="N2128" t="s">
        <v>4851</v>
      </c>
      <c r="P2128" t="s">
        <v>33</v>
      </c>
      <c r="Q2128" t="s">
        <v>34</v>
      </c>
      <c r="S2128" t="s">
        <v>33</v>
      </c>
      <c r="T2128" t="s">
        <v>34</v>
      </c>
      <c r="V2128" t="s">
        <v>33</v>
      </c>
      <c r="W2128" t="s">
        <v>34</v>
      </c>
      <c r="Y2128" t="s">
        <v>33</v>
      </c>
      <c r="Z2128" t="s">
        <v>34</v>
      </c>
      <c r="AA2128" t="s">
        <v>35</v>
      </c>
      <c r="AB2128" t="s">
        <v>36</v>
      </c>
      <c r="AC2128">
        <v>49719652</v>
      </c>
      <c r="AD2128" t="s">
        <v>37</v>
      </c>
      <c r="AE2128" t="s">
        <v>4851</v>
      </c>
      <c r="AF2128">
        <v>85671469</v>
      </c>
      <c r="AG2128">
        <v>1299401</v>
      </c>
      <c r="AH2128" t="s">
        <v>38</v>
      </c>
      <c r="AI2128" t="s">
        <v>34</v>
      </c>
    </row>
    <row r="2129" spans="1:35" x14ac:dyDescent="0.3">
      <c r="A2129" s="1">
        <v>45311.187361111108</v>
      </c>
      <c r="B2129">
        <v>8</v>
      </c>
      <c r="C2129">
        <v>1</v>
      </c>
      <c r="D2129" t="s">
        <v>26</v>
      </c>
      <c r="E2129" t="s">
        <v>4852</v>
      </c>
      <c r="F2129" t="s">
        <v>4853</v>
      </c>
      <c r="G2129" t="s">
        <v>29</v>
      </c>
      <c r="H2129" t="s">
        <v>146</v>
      </c>
      <c r="I2129">
        <v>0</v>
      </c>
      <c r="K2129" t="s">
        <v>31</v>
      </c>
      <c r="L2129" t="s">
        <v>32</v>
      </c>
      <c r="M2129" t="s">
        <v>4852</v>
      </c>
      <c r="N2129" t="s">
        <v>4853</v>
      </c>
      <c r="P2129" t="s">
        <v>33</v>
      </c>
      <c r="Q2129" t="s">
        <v>34</v>
      </c>
      <c r="S2129" t="s">
        <v>33</v>
      </c>
      <c r="T2129" t="s">
        <v>34</v>
      </c>
      <c r="V2129" t="s">
        <v>33</v>
      </c>
      <c r="W2129" t="s">
        <v>34</v>
      </c>
      <c r="Y2129" t="s">
        <v>33</v>
      </c>
      <c r="Z2129" t="s">
        <v>34</v>
      </c>
      <c r="AA2129" t="s">
        <v>35</v>
      </c>
      <c r="AB2129" t="s">
        <v>36</v>
      </c>
      <c r="AC2129">
        <v>49723651</v>
      </c>
      <c r="AD2129" t="s">
        <v>37</v>
      </c>
      <c r="AE2129" t="s">
        <v>4853</v>
      </c>
      <c r="AF2129">
        <v>85671469</v>
      </c>
      <c r="AG2129">
        <v>1299402</v>
      </c>
      <c r="AH2129" t="s">
        <v>38</v>
      </c>
      <c r="AI2129" t="s">
        <v>34</v>
      </c>
    </row>
    <row r="2130" spans="1:35" x14ac:dyDescent="0.3">
      <c r="A2130" s="1">
        <v>45311.188993055555</v>
      </c>
      <c r="B2130">
        <v>8</v>
      </c>
      <c r="C2130">
        <v>1</v>
      </c>
      <c r="D2130" t="s">
        <v>26</v>
      </c>
      <c r="E2130" t="s">
        <v>4854</v>
      </c>
      <c r="F2130" t="s">
        <v>4855</v>
      </c>
      <c r="G2130" t="s">
        <v>50</v>
      </c>
      <c r="H2130" t="s">
        <v>1216</v>
      </c>
      <c r="I2130">
        <v>0</v>
      </c>
      <c r="K2130" t="s">
        <v>31</v>
      </c>
      <c r="L2130" t="s">
        <v>32</v>
      </c>
      <c r="M2130" t="s">
        <v>4854</v>
      </c>
      <c r="N2130" t="s">
        <v>4855</v>
      </c>
      <c r="P2130" t="s">
        <v>33</v>
      </c>
      <c r="Q2130" t="s">
        <v>34</v>
      </c>
      <c r="S2130" t="s">
        <v>33</v>
      </c>
      <c r="T2130" t="s">
        <v>34</v>
      </c>
      <c r="V2130" t="s">
        <v>33</v>
      </c>
      <c r="W2130" t="s">
        <v>34</v>
      </c>
      <c r="Y2130" t="s">
        <v>33</v>
      </c>
      <c r="Z2130" t="s">
        <v>34</v>
      </c>
      <c r="AA2130" t="s">
        <v>35</v>
      </c>
      <c r="AB2130" t="s">
        <v>36</v>
      </c>
      <c r="AC2130">
        <v>49734239</v>
      </c>
      <c r="AD2130" t="s">
        <v>37</v>
      </c>
      <c r="AE2130" t="s">
        <v>4855</v>
      </c>
      <c r="AF2130">
        <v>85671469</v>
      </c>
      <c r="AG2130">
        <v>1299403</v>
      </c>
      <c r="AH2130" t="s">
        <v>38</v>
      </c>
      <c r="AI2130" t="s">
        <v>34</v>
      </c>
    </row>
    <row r="2131" spans="1:35" x14ac:dyDescent="0.3">
      <c r="A2131" s="1">
        <v>45311.189004629632</v>
      </c>
      <c r="B2131">
        <v>5</v>
      </c>
      <c r="C2131">
        <v>2</v>
      </c>
      <c r="D2131" t="s">
        <v>26</v>
      </c>
      <c r="E2131" t="s">
        <v>4856</v>
      </c>
      <c r="F2131" t="s">
        <v>4857</v>
      </c>
      <c r="G2131" t="s">
        <v>73</v>
      </c>
      <c r="H2131" t="s">
        <v>4858</v>
      </c>
      <c r="I2131">
        <v>0</v>
      </c>
      <c r="J2131" t="s">
        <v>4859</v>
      </c>
      <c r="K2131" t="s">
        <v>31</v>
      </c>
      <c r="L2131" t="s">
        <v>44</v>
      </c>
      <c r="M2131" t="s">
        <v>4856</v>
      </c>
      <c r="N2131" t="s">
        <v>4857</v>
      </c>
      <c r="P2131" t="s">
        <v>33</v>
      </c>
      <c r="Q2131" t="s">
        <v>34</v>
      </c>
      <c r="S2131" t="s">
        <v>33</v>
      </c>
      <c r="T2131" t="s">
        <v>34</v>
      </c>
      <c r="V2131" t="s">
        <v>33</v>
      </c>
      <c r="W2131" t="s">
        <v>34</v>
      </c>
      <c r="Y2131" t="s">
        <v>33</v>
      </c>
      <c r="Z2131" t="s">
        <v>34</v>
      </c>
      <c r="AA2131" t="s">
        <v>76</v>
      </c>
      <c r="AB2131" t="s">
        <v>36</v>
      </c>
      <c r="AC2131">
        <v>796714</v>
      </c>
      <c r="AD2131" t="s">
        <v>77</v>
      </c>
      <c r="AE2131" t="s">
        <v>4857</v>
      </c>
      <c r="AF2131">
        <v>870021815</v>
      </c>
      <c r="AG2131">
        <v>1299404</v>
      </c>
      <c r="AH2131" t="s">
        <v>624</v>
      </c>
      <c r="AI2131" t="s">
        <v>34</v>
      </c>
    </row>
    <row r="2132" spans="1:35" x14ac:dyDescent="0.3">
      <c r="A2132" s="1">
        <v>45311.189849537041</v>
      </c>
      <c r="B2132">
        <v>6</v>
      </c>
      <c r="C2132">
        <v>2</v>
      </c>
      <c r="D2132" t="s">
        <v>26</v>
      </c>
      <c r="E2132" t="s">
        <v>4860</v>
      </c>
      <c r="F2132" t="s">
        <v>4861</v>
      </c>
      <c r="G2132" t="s">
        <v>29</v>
      </c>
      <c r="H2132" t="s">
        <v>475</v>
      </c>
      <c r="I2132">
        <v>0</v>
      </c>
      <c r="K2132" t="s">
        <v>31</v>
      </c>
      <c r="L2132" t="s">
        <v>32</v>
      </c>
      <c r="M2132" t="s">
        <v>4860</v>
      </c>
      <c r="N2132" t="s">
        <v>4861</v>
      </c>
      <c r="P2132" t="s">
        <v>33</v>
      </c>
      <c r="Q2132" t="s">
        <v>34</v>
      </c>
      <c r="S2132" t="s">
        <v>33</v>
      </c>
      <c r="T2132" t="s">
        <v>34</v>
      </c>
      <c r="V2132" t="s">
        <v>33</v>
      </c>
      <c r="W2132" t="s">
        <v>34</v>
      </c>
      <c r="Y2132" t="s">
        <v>33</v>
      </c>
      <c r="Z2132" t="s">
        <v>34</v>
      </c>
      <c r="AA2132" t="s">
        <v>35</v>
      </c>
      <c r="AB2132" t="s">
        <v>36</v>
      </c>
      <c r="AC2132">
        <v>49734838</v>
      </c>
      <c r="AD2132" t="s">
        <v>37</v>
      </c>
      <c r="AE2132" t="s">
        <v>4861</v>
      </c>
      <c r="AF2132">
        <v>85671469</v>
      </c>
      <c r="AG2132">
        <v>1299405</v>
      </c>
      <c r="AH2132" t="s">
        <v>38</v>
      </c>
      <c r="AI2132" t="s">
        <v>34</v>
      </c>
    </row>
    <row r="2133" spans="1:35" x14ac:dyDescent="0.3">
      <c r="A2133" s="1">
        <v>45311.190104166664</v>
      </c>
      <c r="B2133">
        <v>1</v>
      </c>
      <c r="C2133">
        <v>2</v>
      </c>
      <c r="D2133" t="s">
        <v>26</v>
      </c>
      <c r="E2133" t="s">
        <v>4862</v>
      </c>
      <c r="F2133" t="s">
        <v>4863</v>
      </c>
      <c r="G2133" t="s">
        <v>90</v>
      </c>
      <c r="H2133" t="s">
        <v>366</v>
      </c>
      <c r="I2133">
        <v>0</v>
      </c>
      <c r="K2133" t="s">
        <v>31</v>
      </c>
      <c r="L2133" t="s">
        <v>32</v>
      </c>
      <c r="M2133" t="s">
        <v>4862</v>
      </c>
      <c r="N2133" t="s">
        <v>4863</v>
      </c>
      <c r="P2133" t="s">
        <v>33</v>
      </c>
      <c r="Q2133" t="s">
        <v>34</v>
      </c>
      <c r="S2133" t="s">
        <v>33</v>
      </c>
      <c r="T2133" t="s">
        <v>34</v>
      </c>
      <c r="V2133" t="s">
        <v>33</v>
      </c>
      <c r="W2133" t="s">
        <v>34</v>
      </c>
      <c r="Y2133" t="s">
        <v>33</v>
      </c>
      <c r="Z2133" t="s">
        <v>34</v>
      </c>
      <c r="AA2133" t="s">
        <v>92</v>
      </c>
      <c r="AB2133" t="s">
        <v>36</v>
      </c>
      <c r="AC2133">
        <v>36202134</v>
      </c>
      <c r="AD2133" t="s">
        <v>93</v>
      </c>
      <c r="AE2133" t="s">
        <v>4863</v>
      </c>
      <c r="AF2133">
        <v>9978044714</v>
      </c>
      <c r="AG2133">
        <v>1299406</v>
      </c>
      <c r="AH2133" t="s">
        <v>38</v>
      </c>
      <c r="AI2133" t="s">
        <v>34</v>
      </c>
    </row>
    <row r="2134" spans="1:35" x14ac:dyDescent="0.3">
      <c r="A2134" s="1">
        <v>45311.191770833335</v>
      </c>
      <c r="B2134">
        <v>5</v>
      </c>
      <c r="C2134">
        <v>2</v>
      </c>
      <c r="D2134" t="s">
        <v>26</v>
      </c>
      <c r="E2134" t="s">
        <v>4864</v>
      </c>
      <c r="F2134" t="s">
        <v>4865</v>
      </c>
      <c r="G2134" t="s">
        <v>29</v>
      </c>
      <c r="H2134" t="s">
        <v>1874</v>
      </c>
      <c r="I2134">
        <v>0</v>
      </c>
      <c r="K2134" t="s">
        <v>31</v>
      </c>
      <c r="L2134" t="s">
        <v>32</v>
      </c>
      <c r="M2134" t="s">
        <v>4864</v>
      </c>
      <c r="N2134" t="s">
        <v>4865</v>
      </c>
      <c r="P2134" t="s">
        <v>33</v>
      </c>
      <c r="Q2134" t="s">
        <v>34</v>
      </c>
      <c r="S2134" t="s">
        <v>33</v>
      </c>
      <c r="T2134" t="s">
        <v>34</v>
      </c>
      <c r="V2134" t="s">
        <v>33</v>
      </c>
      <c r="W2134" t="s">
        <v>34</v>
      </c>
      <c r="Y2134" t="s">
        <v>33</v>
      </c>
      <c r="Z2134" t="s">
        <v>34</v>
      </c>
      <c r="AA2134" t="s">
        <v>35</v>
      </c>
      <c r="AB2134" t="s">
        <v>36</v>
      </c>
      <c r="AC2134">
        <v>49727340</v>
      </c>
      <c r="AD2134" t="s">
        <v>37</v>
      </c>
      <c r="AE2134" t="s">
        <v>4865</v>
      </c>
      <c r="AF2134">
        <v>85671469</v>
      </c>
      <c r="AG2134">
        <v>1299407</v>
      </c>
      <c r="AH2134" t="s">
        <v>38</v>
      </c>
      <c r="AI2134" t="s">
        <v>34</v>
      </c>
    </row>
    <row r="2135" spans="1:35" x14ac:dyDescent="0.3">
      <c r="A2135" s="1">
        <v>45311.192164351851</v>
      </c>
      <c r="B2135">
        <v>8</v>
      </c>
      <c r="C2135">
        <v>1</v>
      </c>
      <c r="D2135" t="s">
        <v>26</v>
      </c>
      <c r="E2135" t="s">
        <v>4866</v>
      </c>
      <c r="F2135" t="s">
        <v>4867</v>
      </c>
      <c r="G2135" t="s">
        <v>50</v>
      </c>
      <c r="H2135" t="s">
        <v>509</v>
      </c>
      <c r="I2135">
        <v>0</v>
      </c>
      <c r="K2135" t="s">
        <v>31</v>
      </c>
      <c r="L2135" t="s">
        <v>32</v>
      </c>
      <c r="M2135" t="s">
        <v>4866</v>
      </c>
      <c r="N2135" t="s">
        <v>4867</v>
      </c>
      <c r="P2135" t="s">
        <v>33</v>
      </c>
      <c r="Q2135" t="s">
        <v>34</v>
      </c>
      <c r="S2135" t="s">
        <v>33</v>
      </c>
      <c r="T2135" t="s">
        <v>34</v>
      </c>
      <c r="V2135" t="s">
        <v>33</v>
      </c>
      <c r="W2135" t="s">
        <v>34</v>
      </c>
      <c r="Y2135" t="s">
        <v>33</v>
      </c>
      <c r="Z2135" t="s">
        <v>34</v>
      </c>
      <c r="AA2135" t="s">
        <v>35</v>
      </c>
      <c r="AB2135" t="s">
        <v>36</v>
      </c>
      <c r="AC2135">
        <v>49736575</v>
      </c>
      <c r="AD2135" t="s">
        <v>37</v>
      </c>
      <c r="AE2135" t="s">
        <v>4867</v>
      </c>
      <c r="AF2135">
        <v>85671469</v>
      </c>
      <c r="AG2135">
        <v>1299408</v>
      </c>
      <c r="AH2135" t="s">
        <v>38</v>
      </c>
      <c r="AI2135" t="s">
        <v>34</v>
      </c>
    </row>
    <row r="2136" spans="1:35" x14ac:dyDescent="0.3">
      <c r="A2136" s="1">
        <v>45311.19431712963</v>
      </c>
      <c r="B2136">
        <v>8</v>
      </c>
      <c r="C2136">
        <v>1</v>
      </c>
      <c r="D2136" t="s">
        <v>26</v>
      </c>
      <c r="E2136" t="s">
        <v>4868</v>
      </c>
      <c r="F2136" t="s">
        <v>4869</v>
      </c>
      <c r="G2136" t="s">
        <v>29</v>
      </c>
      <c r="H2136" t="s">
        <v>413</v>
      </c>
      <c r="I2136">
        <v>0</v>
      </c>
      <c r="K2136" t="s">
        <v>31</v>
      </c>
      <c r="L2136" t="s">
        <v>32</v>
      </c>
      <c r="M2136" t="s">
        <v>4868</v>
      </c>
      <c r="N2136" t="s">
        <v>4869</v>
      </c>
      <c r="P2136" t="s">
        <v>33</v>
      </c>
      <c r="Q2136" t="s">
        <v>34</v>
      </c>
      <c r="S2136" t="s">
        <v>33</v>
      </c>
      <c r="T2136" t="s">
        <v>34</v>
      </c>
      <c r="V2136" t="s">
        <v>33</v>
      </c>
      <c r="W2136" t="s">
        <v>34</v>
      </c>
      <c r="Y2136" t="s">
        <v>33</v>
      </c>
      <c r="Z2136" t="s">
        <v>34</v>
      </c>
      <c r="AA2136" t="s">
        <v>35</v>
      </c>
      <c r="AB2136" t="s">
        <v>36</v>
      </c>
      <c r="AC2136">
        <v>49738205</v>
      </c>
      <c r="AD2136" t="s">
        <v>37</v>
      </c>
      <c r="AE2136" t="s">
        <v>4869</v>
      </c>
      <c r="AF2136">
        <v>85671469</v>
      </c>
      <c r="AG2136">
        <v>1299409</v>
      </c>
      <c r="AH2136" t="s">
        <v>566</v>
      </c>
      <c r="AI2136" t="s">
        <v>34</v>
      </c>
    </row>
    <row r="2137" spans="1:35" x14ac:dyDescent="0.3">
      <c r="A2137" s="1">
        <v>45311.195011574076</v>
      </c>
      <c r="B2137">
        <v>5</v>
      </c>
      <c r="C2137">
        <v>2</v>
      </c>
      <c r="D2137" t="s">
        <v>26</v>
      </c>
      <c r="E2137" t="s">
        <v>287</v>
      </c>
      <c r="F2137" t="s">
        <v>288</v>
      </c>
      <c r="G2137" t="s">
        <v>50</v>
      </c>
      <c r="H2137" t="s">
        <v>1810</v>
      </c>
      <c r="I2137">
        <v>0</v>
      </c>
      <c r="K2137" t="s">
        <v>31</v>
      </c>
      <c r="L2137" t="s">
        <v>32</v>
      </c>
      <c r="M2137" t="s">
        <v>287</v>
      </c>
      <c r="N2137" t="s">
        <v>288</v>
      </c>
      <c r="P2137" t="s">
        <v>33</v>
      </c>
      <c r="Q2137" t="s">
        <v>34</v>
      </c>
      <c r="S2137" t="s">
        <v>33</v>
      </c>
      <c r="T2137" t="s">
        <v>34</v>
      </c>
      <c r="V2137" t="s">
        <v>33</v>
      </c>
      <c r="W2137" t="s">
        <v>34</v>
      </c>
      <c r="Y2137" t="s">
        <v>33</v>
      </c>
      <c r="Z2137" t="s">
        <v>34</v>
      </c>
      <c r="AA2137" t="s">
        <v>35</v>
      </c>
      <c r="AB2137" t="s">
        <v>36</v>
      </c>
      <c r="AC2137">
        <v>49738703</v>
      </c>
      <c r="AD2137" t="s">
        <v>37</v>
      </c>
      <c r="AE2137" t="s">
        <v>288</v>
      </c>
      <c r="AF2137">
        <v>85671469</v>
      </c>
      <c r="AG2137">
        <v>1299410</v>
      </c>
      <c r="AH2137" t="s">
        <v>38</v>
      </c>
      <c r="AI2137" t="s">
        <v>34</v>
      </c>
    </row>
    <row r="2138" spans="1:35" x14ac:dyDescent="0.3">
      <c r="A2138" s="1">
        <v>45311.196273148147</v>
      </c>
      <c r="B2138">
        <v>3</v>
      </c>
      <c r="C2138">
        <v>2</v>
      </c>
      <c r="D2138" t="s">
        <v>26</v>
      </c>
      <c r="E2138" t="s">
        <v>4870</v>
      </c>
      <c r="F2138" t="s">
        <v>4871</v>
      </c>
      <c r="G2138" t="s">
        <v>90</v>
      </c>
      <c r="H2138" t="s">
        <v>1593</v>
      </c>
      <c r="I2138">
        <v>0</v>
      </c>
      <c r="K2138" t="s">
        <v>31</v>
      </c>
      <c r="L2138" t="s">
        <v>32</v>
      </c>
      <c r="M2138" t="s">
        <v>4870</v>
      </c>
      <c r="N2138" t="s">
        <v>4871</v>
      </c>
      <c r="P2138" t="s">
        <v>33</v>
      </c>
      <c r="Q2138" t="s">
        <v>34</v>
      </c>
      <c r="S2138" t="s">
        <v>33</v>
      </c>
      <c r="T2138" t="s">
        <v>34</v>
      </c>
      <c r="V2138" t="s">
        <v>33</v>
      </c>
      <c r="W2138" t="s">
        <v>34</v>
      </c>
      <c r="Y2138" t="s">
        <v>33</v>
      </c>
      <c r="Z2138" t="s">
        <v>34</v>
      </c>
      <c r="AA2138" t="s">
        <v>92</v>
      </c>
      <c r="AB2138" t="s">
        <v>36</v>
      </c>
      <c r="AC2138">
        <v>59957016</v>
      </c>
      <c r="AD2138" t="s">
        <v>93</v>
      </c>
      <c r="AE2138" t="s">
        <v>4871</v>
      </c>
      <c r="AF2138">
        <v>9978044714</v>
      </c>
      <c r="AG2138">
        <v>1299411</v>
      </c>
      <c r="AH2138" t="s">
        <v>233</v>
      </c>
      <c r="AI2138" t="s">
        <v>34</v>
      </c>
    </row>
    <row r="2139" spans="1:35" x14ac:dyDescent="0.3">
      <c r="A2139" s="1">
        <v>45311.197106481479</v>
      </c>
      <c r="B2139">
        <v>7</v>
      </c>
      <c r="C2139">
        <v>1</v>
      </c>
      <c r="D2139" t="s">
        <v>26</v>
      </c>
      <c r="E2139" t="s">
        <v>4872</v>
      </c>
      <c r="F2139" t="s">
        <v>4873</v>
      </c>
      <c r="G2139" t="s">
        <v>41</v>
      </c>
      <c r="H2139">
        <f>---0--1253</f>
        <v>1253</v>
      </c>
      <c r="I2139">
        <v>0</v>
      </c>
      <c r="J2139" t="s">
        <v>42</v>
      </c>
      <c r="K2139" t="s">
        <v>43</v>
      </c>
      <c r="L2139" t="s">
        <v>44</v>
      </c>
      <c r="M2139" t="s">
        <v>4872</v>
      </c>
      <c r="N2139" t="s">
        <v>4873</v>
      </c>
      <c r="P2139" t="s">
        <v>33</v>
      </c>
      <c r="Q2139" t="s">
        <v>34</v>
      </c>
      <c r="S2139" t="s">
        <v>33</v>
      </c>
      <c r="T2139" t="s">
        <v>34</v>
      </c>
      <c r="V2139" t="s">
        <v>33</v>
      </c>
      <c r="W2139" t="s">
        <v>34</v>
      </c>
      <c r="Y2139" t="s">
        <v>33</v>
      </c>
      <c r="Z2139" t="s">
        <v>34</v>
      </c>
      <c r="AA2139" t="s">
        <v>3244</v>
      </c>
      <c r="AB2139" t="s">
        <v>36</v>
      </c>
      <c r="AC2139">
        <v>20011371</v>
      </c>
      <c r="AD2139" t="s">
        <v>849</v>
      </c>
      <c r="AE2139" t="s">
        <v>4873</v>
      </c>
      <c r="AF2139">
        <v>978632586</v>
      </c>
      <c r="AG2139">
        <v>1299412</v>
      </c>
      <c r="AH2139" t="s">
        <v>38</v>
      </c>
      <c r="AI2139" t="s">
        <v>34</v>
      </c>
    </row>
    <row r="2140" spans="1:35" x14ac:dyDescent="0.3">
      <c r="A2140" s="1">
        <v>45311.197847222225</v>
      </c>
      <c r="B2140">
        <v>8</v>
      </c>
      <c r="C2140">
        <v>1</v>
      </c>
      <c r="D2140" t="s">
        <v>26</v>
      </c>
      <c r="E2140" t="s">
        <v>4874</v>
      </c>
      <c r="F2140" t="s">
        <v>4875</v>
      </c>
      <c r="G2140" t="s">
        <v>73</v>
      </c>
      <c r="H2140" t="s">
        <v>1681</v>
      </c>
      <c r="I2140">
        <v>0</v>
      </c>
      <c r="J2140" t="s">
        <v>1682</v>
      </c>
      <c r="K2140" t="s">
        <v>31</v>
      </c>
      <c r="L2140" t="s">
        <v>44</v>
      </c>
      <c r="M2140" t="s">
        <v>4874</v>
      </c>
      <c r="N2140" t="s">
        <v>4875</v>
      </c>
      <c r="P2140" t="s">
        <v>33</v>
      </c>
      <c r="Q2140" t="s">
        <v>34</v>
      </c>
      <c r="S2140" t="s">
        <v>33</v>
      </c>
      <c r="T2140" t="s">
        <v>34</v>
      </c>
      <c r="V2140" t="s">
        <v>33</v>
      </c>
      <c r="W2140" t="s">
        <v>34</v>
      </c>
      <c r="Y2140" t="s">
        <v>33</v>
      </c>
      <c r="Z2140" t="s">
        <v>34</v>
      </c>
      <c r="AA2140" t="s">
        <v>76</v>
      </c>
      <c r="AB2140" t="s">
        <v>36</v>
      </c>
      <c r="AC2140">
        <v>279229</v>
      </c>
      <c r="AD2140" t="s">
        <v>77</v>
      </c>
      <c r="AE2140" t="s">
        <v>4875</v>
      </c>
      <c r="AF2140">
        <v>870021815</v>
      </c>
      <c r="AG2140">
        <v>1299413</v>
      </c>
      <c r="AH2140" t="s">
        <v>806</v>
      </c>
      <c r="AI2140" t="s">
        <v>34</v>
      </c>
    </row>
    <row r="2141" spans="1:35" x14ac:dyDescent="0.3">
      <c r="A2141" s="1">
        <v>45311.198148148149</v>
      </c>
      <c r="B2141">
        <v>5</v>
      </c>
      <c r="C2141">
        <v>2</v>
      </c>
      <c r="D2141" t="s">
        <v>26</v>
      </c>
      <c r="E2141" t="s">
        <v>4876</v>
      </c>
      <c r="F2141" t="s">
        <v>4877</v>
      </c>
      <c r="G2141" t="s">
        <v>73</v>
      </c>
      <c r="H2141" t="s">
        <v>877</v>
      </c>
      <c r="I2141">
        <v>0</v>
      </c>
      <c r="J2141" t="s">
        <v>878</v>
      </c>
      <c r="K2141" t="s">
        <v>31</v>
      </c>
      <c r="L2141" t="s">
        <v>44</v>
      </c>
      <c r="M2141" t="s">
        <v>4876</v>
      </c>
      <c r="N2141" t="s">
        <v>4877</v>
      </c>
      <c r="P2141" t="s">
        <v>33</v>
      </c>
      <c r="Q2141" t="s">
        <v>34</v>
      </c>
      <c r="S2141" t="s">
        <v>33</v>
      </c>
      <c r="T2141" t="s">
        <v>34</v>
      </c>
      <c r="V2141" t="s">
        <v>33</v>
      </c>
      <c r="W2141" t="s">
        <v>34</v>
      </c>
      <c r="Y2141" t="s">
        <v>33</v>
      </c>
      <c r="Z2141" t="s">
        <v>34</v>
      </c>
      <c r="AA2141" t="s">
        <v>76</v>
      </c>
      <c r="AB2141" t="s">
        <v>36</v>
      </c>
      <c r="AC2141">
        <v>915868</v>
      </c>
      <c r="AD2141" t="s">
        <v>77</v>
      </c>
      <c r="AE2141" t="s">
        <v>4877</v>
      </c>
      <c r="AF2141">
        <v>870021815</v>
      </c>
      <c r="AG2141">
        <v>1299414</v>
      </c>
      <c r="AH2141" t="s">
        <v>279</v>
      </c>
      <c r="AI2141" t="s">
        <v>34</v>
      </c>
    </row>
    <row r="2142" spans="1:35" x14ac:dyDescent="0.3">
      <c r="A2142" s="1">
        <v>45311.202997685185</v>
      </c>
      <c r="B2142">
        <v>5</v>
      </c>
      <c r="C2142">
        <v>2</v>
      </c>
      <c r="D2142" t="s">
        <v>26</v>
      </c>
      <c r="E2142" t="s">
        <v>4878</v>
      </c>
      <c r="F2142" t="s">
        <v>4879</v>
      </c>
      <c r="G2142" t="s">
        <v>131</v>
      </c>
      <c r="H2142" t="s">
        <v>543</v>
      </c>
      <c r="I2142">
        <v>0</v>
      </c>
      <c r="K2142" t="s">
        <v>31</v>
      </c>
      <c r="L2142" t="s">
        <v>32</v>
      </c>
      <c r="M2142" t="s">
        <v>4878</v>
      </c>
      <c r="N2142" t="s">
        <v>4879</v>
      </c>
      <c r="P2142" t="s">
        <v>33</v>
      </c>
      <c r="Q2142" t="s">
        <v>34</v>
      </c>
      <c r="S2142" t="s">
        <v>33</v>
      </c>
      <c r="T2142" t="s">
        <v>34</v>
      </c>
      <c r="V2142" t="s">
        <v>33</v>
      </c>
      <c r="W2142" t="s">
        <v>34</v>
      </c>
      <c r="Y2142" t="s">
        <v>33</v>
      </c>
      <c r="Z2142" t="s">
        <v>34</v>
      </c>
      <c r="AA2142" t="s">
        <v>35</v>
      </c>
      <c r="AB2142" t="s">
        <v>36</v>
      </c>
      <c r="AC2142">
        <v>49746517</v>
      </c>
      <c r="AD2142" t="s">
        <v>37</v>
      </c>
      <c r="AE2142" t="s">
        <v>4879</v>
      </c>
      <c r="AF2142">
        <v>85671469</v>
      </c>
      <c r="AG2142">
        <v>1299415</v>
      </c>
      <c r="AH2142" t="s">
        <v>38</v>
      </c>
      <c r="AI2142" t="s">
        <v>34</v>
      </c>
    </row>
    <row r="2143" spans="1:35" x14ac:dyDescent="0.3">
      <c r="A2143" s="1">
        <v>45311.20380787037</v>
      </c>
      <c r="B2143">
        <v>8</v>
      </c>
      <c r="C2143">
        <v>1</v>
      </c>
      <c r="D2143" t="s">
        <v>26</v>
      </c>
      <c r="E2143" t="s">
        <v>4880</v>
      </c>
      <c r="F2143" t="s">
        <v>4881</v>
      </c>
      <c r="G2143" t="s">
        <v>142</v>
      </c>
      <c r="H2143" t="s">
        <v>572</v>
      </c>
      <c r="I2143">
        <v>0</v>
      </c>
      <c r="K2143" t="s">
        <v>31</v>
      </c>
      <c r="L2143" t="s">
        <v>32</v>
      </c>
      <c r="M2143" t="s">
        <v>4880</v>
      </c>
      <c r="N2143" t="s">
        <v>4881</v>
      </c>
      <c r="P2143" t="s">
        <v>33</v>
      </c>
      <c r="Q2143" t="s">
        <v>34</v>
      </c>
      <c r="S2143" t="s">
        <v>33</v>
      </c>
      <c r="T2143" t="s">
        <v>34</v>
      </c>
      <c r="V2143" t="s">
        <v>33</v>
      </c>
      <c r="W2143" t="s">
        <v>34</v>
      </c>
      <c r="Y2143" t="s">
        <v>33</v>
      </c>
      <c r="Z2143" t="s">
        <v>34</v>
      </c>
      <c r="AA2143" t="s">
        <v>35</v>
      </c>
      <c r="AB2143" t="s">
        <v>36</v>
      </c>
      <c r="AC2143">
        <v>49747214</v>
      </c>
      <c r="AD2143" t="s">
        <v>37</v>
      </c>
      <c r="AE2143" t="s">
        <v>4881</v>
      </c>
      <c r="AF2143">
        <v>85671469</v>
      </c>
      <c r="AG2143">
        <v>1299416</v>
      </c>
      <c r="AH2143" t="s">
        <v>38</v>
      </c>
      <c r="AI2143" t="s">
        <v>34</v>
      </c>
    </row>
    <row r="2144" spans="1:35" x14ac:dyDescent="0.3">
      <c r="A2144" s="1">
        <v>45311.205520833333</v>
      </c>
      <c r="B2144">
        <v>8</v>
      </c>
      <c r="C2144">
        <v>1</v>
      </c>
      <c r="D2144" t="s">
        <v>26</v>
      </c>
      <c r="E2144" t="s">
        <v>4882</v>
      </c>
      <c r="F2144" t="s">
        <v>4883</v>
      </c>
      <c r="G2144" t="s">
        <v>29</v>
      </c>
      <c r="H2144" t="s">
        <v>549</v>
      </c>
      <c r="I2144">
        <v>0</v>
      </c>
      <c r="K2144" t="s">
        <v>31</v>
      </c>
      <c r="L2144" t="s">
        <v>32</v>
      </c>
      <c r="M2144" t="s">
        <v>4882</v>
      </c>
      <c r="N2144" t="s">
        <v>4883</v>
      </c>
      <c r="P2144" t="s">
        <v>33</v>
      </c>
      <c r="Q2144" t="s">
        <v>34</v>
      </c>
      <c r="S2144" t="s">
        <v>33</v>
      </c>
      <c r="T2144" t="s">
        <v>34</v>
      </c>
      <c r="V2144" t="s">
        <v>33</v>
      </c>
      <c r="W2144" t="s">
        <v>34</v>
      </c>
      <c r="Y2144" t="s">
        <v>33</v>
      </c>
      <c r="Z2144" t="s">
        <v>34</v>
      </c>
      <c r="AA2144" t="s">
        <v>35</v>
      </c>
      <c r="AB2144" t="s">
        <v>36</v>
      </c>
      <c r="AC2144">
        <v>49756420</v>
      </c>
      <c r="AD2144" t="s">
        <v>37</v>
      </c>
      <c r="AE2144" t="s">
        <v>4883</v>
      </c>
      <c r="AF2144">
        <v>85671469</v>
      </c>
      <c r="AG2144">
        <v>1299417</v>
      </c>
      <c r="AH2144" t="s">
        <v>78</v>
      </c>
      <c r="AI2144" t="s">
        <v>34</v>
      </c>
    </row>
    <row r="2145" spans="1:35" x14ac:dyDescent="0.3">
      <c r="A2145" s="1">
        <v>45311.208831018521</v>
      </c>
      <c r="B2145">
        <v>5</v>
      </c>
      <c r="C2145">
        <v>2</v>
      </c>
      <c r="D2145" t="s">
        <v>26</v>
      </c>
      <c r="E2145" t="s">
        <v>4884</v>
      </c>
      <c r="F2145" t="s">
        <v>4885</v>
      </c>
      <c r="G2145" t="s">
        <v>131</v>
      </c>
      <c r="H2145" t="s">
        <v>1237</v>
      </c>
      <c r="I2145">
        <v>0</v>
      </c>
      <c r="J2145" t="s">
        <v>1238</v>
      </c>
      <c r="K2145" t="s">
        <v>31</v>
      </c>
      <c r="L2145" t="s">
        <v>32</v>
      </c>
      <c r="M2145" t="s">
        <v>4884</v>
      </c>
      <c r="N2145" t="s">
        <v>4885</v>
      </c>
      <c r="P2145" t="s">
        <v>33</v>
      </c>
      <c r="Q2145" t="s">
        <v>34</v>
      </c>
      <c r="S2145" t="s">
        <v>33</v>
      </c>
      <c r="T2145" t="s">
        <v>34</v>
      </c>
      <c r="V2145" t="s">
        <v>33</v>
      </c>
      <c r="W2145" t="s">
        <v>34</v>
      </c>
      <c r="Y2145" t="s">
        <v>33</v>
      </c>
      <c r="Z2145" t="s">
        <v>34</v>
      </c>
      <c r="AA2145" t="s">
        <v>35</v>
      </c>
      <c r="AB2145" t="s">
        <v>36</v>
      </c>
      <c r="AC2145">
        <v>49761321</v>
      </c>
      <c r="AD2145" t="s">
        <v>37</v>
      </c>
      <c r="AE2145" t="s">
        <v>4885</v>
      </c>
      <c r="AF2145">
        <v>85671469</v>
      </c>
      <c r="AG2145">
        <v>1299418</v>
      </c>
      <c r="AH2145" t="s">
        <v>38</v>
      </c>
      <c r="AI2145" t="s">
        <v>34</v>
      </c>
    </row>
    <row r="2146" spans="1:35" x14ac:dyDescent="0.3">
      <c r="A2146" s="1">
        <v>45311.209583333337</v>
      </c>
      <c r="B2146">
        <v>8</v>
      </c>
      <c r="C2146">
        <v>1</v>
      </c>
      <c r="D2146" t="s">
        <v>26</v>
      </c>
      <c r="E2146" t="s">
        <v>4886</v>
      </c>
      <c r="F2146" t="s">
        <v>4887</v>
      </c>
      <c r="G2146" t="s">
        <v>50</v>
      </c>
      <c r="H2146" t="s">
        <v>449</v>
      </c>
      <c r="I2146">
        <v>0</v>
      </c>
      <c r="K2146" t="s">
        <v>31</v>
      </c>
      <c r="L2146" t="s">
        <v>32</v>
      </c>
      <c r="M2146" t="s">
        <v>4886</v>
      </c>
      <c r="N2146" t="s">
        <v>4887</v>
      </c>
      <c r="P2146" t="s">
        <v>33</v>
      </c>
      <c r="Q2146" t="s">
        <v>34</v>
      </c>
      <c r="S2146" t="s">
        <v>33</v>
      </c>
      <c r="T2146" t="s">
        <v>34</v>
      </c>
      <c r="V2146" t="s">
        <v>33</v>
      </c>
      <c r="W2146" t="s">
        <v>34</v>
      </c>
      <c r="Y2146" t="s">
        <v>33</v>
      </c>
      <c r="Z2146" t="s">
        <v>34</v>
      </c>
      <c r="AA2146" t="s">
        <v>35</v>
      </c>
      <c r="AB2146" t="s">
        <v>36</v>
      </c>
      <c r="AC2146">
        <v>49762033</v>
      </c>
      <c r="AD2146" t="s">
        <v>37</v>
      </c>
      <c r="AE2146" t="s">
        <v>4887</v>
      </c>
      <c r="AF2146">
        <v>85671469</v>
      </c>
      <c r="AG2146">
        <v>1299419</v>
      </c>
      <c r="AH2146" t="s">
        <v>38</v>
      </c>
      <c r="AI2146" t="s">
        <v>34</v>
      </c>
    </row>
    <row r="2147" spans="1:35" x14ac:dyDescent="0.3">
      <c r="A2147" s="1">
        <v>45311.210752314815</v>
      </c>
      <c r="B2147">
        <v>5</v>
      </c>
      <c r="C2147">
        <v>2</v>
      </c>
      <c r="D2147" t="s">
        <v>26</v>
      </c>
      <c r="E2147" t="s">
        <v>4888</v>
      </c>
      <c r="F2147" t="s">
        <v>4889</v>
      </c>
      <c r="G2147" t="s">
        <v>50</v>
      </c>
      <c r="H2147" t="s">
        <v>339</v>
      </c>
      <c r="I2147">
        <v>0</v>
      </c>
      <c r="K2147" t="s">
        <v>31</v>
      </c>
      <c r="L2147" t="s">
        <v>32</v>
      </c>
      <c r="M2147" t="s">
        <v>4888</v>
      </c>
      <c r="N2147" t="s">
        <v>4889</v>
      </c>
      <c r="P2147" t="s">
        <v>33</v>
      </c>
      <c r="Q2147" t="s">
        <v>34</v>
      </c>
      <c r="S2147" t="s">
        <v>33</v>
      </c>
      <c r="T2147" t="s">
        <v>34</v>
      </c>
      <c r="V2147" t="s">
        <v>33</v>
      </c>
      <c r="W2147" t="s">
        <v>34</v>
      </c>
      <c r="Y2147" t="s">
        <v>33</v>
      </c>
      <c r="Z2147" t="s">
        <v>34</v>
      </c>
      <c r="AA2147" t="s">
        <v>35</v>
      </c>
      <c r="AB2147" t="s">
        <v>36</v>
      </c>
      <c r="AC2147">
        <v>49770457</v>
      </c>
      <c r="AD2147" t="s">
        <v>37</v>
      </c>
      <c r="AE2147" t="s">
        <v>4889</v>
      </c>
      <c r="AF2147">
        <v>85671469</v>
      </c>
      <c r="AG2147">
        <v>1299420</v>
      </c>
      <c r="AH2147" t="s">
        <v>38</v>
      </c>
      <c r="AI2147" t="s">
        <v>34</v>
      </c>
    </row>
    <row r="2148" spans="1:35" x14ac:dyDescent="0.3">
      <c r="A2148" s="1">
        <v>45311.210972222223</v>
      </c>
      <c r="B2148">
        <v>7</v>
      </c>
      <c r="C2148">
        <v>1</v>
      </c>
      <c r="D2148" t="s">
        <v>26</v>
      </c>
      <c r="E2148" t="s">
        <v>4890</v>
      </c>
      <c r="F2148" t="s">
        <v>4891</v>
      </c>
      <c r="G2148" t="s">
        <v>131</v>
      </c>
      <c r="H2148" t="s">
        <v>1109</v>
      </c>
      <c r="I2148">
        <v>0</v>
      </c>
      <c r="K2148" t="s">
        <v>31</v>
      </c>
      <c r="L2148" t="s">
        <v>32</v>
      </c>
      <c r="M2148" t="s">
        <v>4890</v>
      </c>
      <c r="N2148" t="s">
        <v>4891</v>
      </c>
      <c r="P2148" t="s">
        <v>33</v>
      </c>
      <c r="Q2148" t="s">
        <v>34</v>
      </c>
      <c r="S2148" t="s">
        <v>33</v>
      </c>
      <c r="T2148" t="s">
        <v>34</v>
      </c>
      <c r="V2148" t="s">
        <v>33</v>
      </c>
      <c r="W2148" t="s">
        <v>34</v>
      </c>
      <c r="Y2148" t="s">
        <v>33</v>
      </c>
      <c r="Z2148" t="s">
        <v>34</v>
      </c>
      <c r="AA2148" t="s">
        <v>35</v>
      </c>
      <c r="AB2148" t="s">
        <v>36</v>
      </c>
      <c r="AC2148">
        <v>49770642</v>
      </c>
      <c r="AD2148" t="s">
        <v>37</v>
      </c>
      <c r="AE2148" t="s">
        <v>4891</v>
      </c>
      <c r="AF2148">
        <v>85671469</v>
      </c>
      <c r="AG2148">
        <v>1299421</v>
      </c>
      <c r="AH2148" t="s">
        <v>38</v>
      </c>
      <c r="AI2148" t="s">
        <v>34</v>
      </c>
    </row>
    <row r="2149" spans="1:35" x14ac:dyDescent="0.3">
      <c r="A2149" s="1">
        <v>45311.211574074077</v>
      </c>
      <c r="B2149">
        <v>6</v>
      </c>
      <c r="C2149">
        <v>2</v>
      </c>
      <c r="D2149" t="s">
        <v>26</v>
      </c>
      <c r="E2149" t="s">
        <v>4892</v>
      </c>
      <c r="F2149" t="s">
        <v>4893</v>
      </c>
      <c r="G2149" t="s">
        <v>142</v>
      </c>
      <c r="H2149" t="s">
        <v>440</v>
      </c>
      <c r="I2149">
        <v>0</v>
      </c>
      <c r="K2149" t="s">
        <v>31</v>
      </c>
      <c r="L2149" t="s">
        <v>32</v>
      </c>
      <c r="M2149" t="s">
        <v>4892</v>
      </c>
      <c r="N2149" t="s">
        <v>4893</v>
      </c>
      <c r="P2149" t="s">
        <v>33</v>
      </c>
      <c r="Q2149" t="s">
        <v>34</v>
      </c>
      <c r="S2149" t="s">
        <v>33</v>
      </c>
      <c r="T2149" t="s">
        <v>34</v>
      </c>
      <c r="V2149" t="s">
        <v>33</v>
      </c>
      <c r="W2149" t="s">
        <v>34</v>
      </c>
      <c r="Y2149" t="s">
        <v>33</v>
      </c>
      <c r="Z2149" t="s">
        <v>34</v>
      </c>
      <c r="AA2149" t="s">
        <v>35</v>
      </c>
      <c r="AB2149" t="s">
        <v>36</v>
      </c>
      <c r="AC2149">
        <v>49763739</v>
      </c>
      <c r="AD2149" t="s">
        <v>37</v>
      </c>
      <c r="AE2149" t="s">
        <v>4893</v>
      </c>
      <c r="AF2149">
        <v>85671469</v>
      </c>
      <c r="AG2149">
        <v>1299422</v>
      </c>
      <c r="AH2149" t="s">
        <v>38</v>
      </c>
      <c r="AI2149" t="s">
        <v>34</v>
      </c>
    </row>
    <row r="2150" spans="1:35" x14ac:dyDescent="0.3">
      <c r="A2150" s="1">
        <v>45311.21162037037</v>
      </c>
      <c r="B2150">
        <v>7</v>
      </c>
      <c r="C2150">
        <v>1</v>
      </c>
      <c r="D2150" t="s">
        <v>26</v>
      </c>
      <c r="E2150" t="s">
        <v>4894</v>
      </c>
      <c r="F2150" t="s">
        <v>4895</v>
      </c>
      <c r="G2150" t="s">
        <v>41</v>
      </c>
      <c r="H2150">
        <f>---0--3503</f>
        <v>3503</v>
      </c>
      <c r="I2150">
        <v>0</v>
      </c>
      <c r="J2150" t="s">
        <v>42</v>
      </c>
      <c r="K2150" t="s">
        <v>43</v>
      </c>
      <c r="L2150" t="s">
        <v>44</v>
      </c>
      <c r="M2150" t="s">
        <v>4894</v>
      </c>
      <c r="N2150" t="s">
        <v>4895</v>
      </c>
      <c r="P2150" t="s">
        <v>33</v>
      </c>
      <c r="Q2150" t="s">
        <v>34</v>
      </c>
      <c r="S2150" t="s">
        <v>33</v>
      </c>
      <c r="T2150" t="s">
        <v>34</v>
      </c>
      <c r="V2150" t="s">
        <v>33</v>
      </c>
      <c r="W2150" t="s">
        <v>34</v>
      </c>
      <c r="Y2150" t="s">
        <v>33</v>
      </c>
      <c r="Z2150" t="s">
        <v>34</v>
      </c>
      <c r="AA2150" t="s">
        <v>868</v>
      </c>
      <c r="AB2150" t="s">
        <v>36</v>
      </c>
      <c r="AC2150">
        <v>49763786</v>
      </c>
      <c r="AD2150" t="s">
        <v>62</v>
      </c>
      <c r="AE2150" t="s">
        <v>4895</v>
      </c>
      <c r="AF2150">
        <v>85671469</v>
      </c>
      <c r="AG2150">
        <v>1299423</v>
      </c>
      <c r="AH2150" t="s">
        <v>38</v>
      </c>
      <c r="AI2150" t="s">
        <v>34</v>
      </c>
    </row>
    <row r="2151" spans="1:35" x14ac:dyDescent="0.3">
      <c r="A2151" s="1">
        <v>45311.211967592593</v>
      </c>
      <c r="B2151">
        <v>1</v>
      </c>
      <c r="C2151">
        <v>2</v>
      </c>
      <c r="D2151" t="s">
        <v>26</v>
      </c>
      <c r="E2151" t="s">
        <v>4896</v>
      </c>
      <c r="F2151" t="s">
        <v>4897</v>
      </c>
      <c r="G2151" t="s">
        <v>131</v>
      </c>
      <c r="H2151" t="s">
        <v>1813</v>
      </c>
      <c r="I2151">
        <v>0</v>
      </c>
      <c r="K2151" t="s">
        <v>31</v>
      </c>
      <c r="L2151" t="s">
        <v>32</v>
      </c>
      <c r="M2151" t="s">
        <v>4896</v>
      </c>
      <c r="N2151" t="s">
        <v>4897</v>
      </c>
      <c r="P2151" t="s">
        <v>33</v>
      </c>
      <c r="Q2151" t="s">
        <v>34</v>
      </c>
      <c r="S2151" t="s">
        <v>33</v>
      </c>
      <c r="T2151" t="s">
        <v>34</v>
      </c>
      <c r="V2151" t="s">
        <v>33</v>
      </c>
      <c r="W2151" t="s">
        <v>34</v>
      </c>
      <c r="Y2151" t="s">
        <v>33</v>
      </c>
      <c r="Z2151" t="s">
        <v>34</v>
      </c>
      <c r="AA2151" t="s">
        <v>35</v>
      </c>
      <c r="AB2151" t="s">
        <v>36</v>
      </c>
      <c r="AC2151">
        <v>49771396</v>
      </c>
      <c r="AD2151" t="s">
        <v>37</v>
      </c>
      <c r="AE2151" t="s">
        <v>4897</v>
      </c>
      <c r="AF2151">
        <v>85671469</v>
      </c>
      <c r="AG2151">
        <v>1299424</v>
      </c>
      <c r="AH2151" t="s">
        <v>38</v>
      </c>
      <c r="AI2151" t="s">
        <v>34</v>
      </c>
    </row>
    <row r="2152" spans="1:35" x14ac:dyDescent="0.3">
      <c r="A2152" s="1">
        <v>45311.213472222225</v>
      </c>
      <c r="B2152">
        <v>8</v>
      </c>
      <c r="C2152">
        <v>1</v>
      </c>
      <c r="D2152" t="s">
        <v>26</v>
      </c>
      <c r="E2152" t="s">
        <v>113</v>
      </c>
      <c r="F2152" t="s">
        <v>114</v>
      </c>
      <c r="G2152" t="s">
        <v>41</v>
      </c>
      <c r="H2152">
        <f>---0--5794</f>
        <v>5794</v>
      </c>
      <c r="I2152">
        <v>0</v>
      </c>
      <c r="J2152" t="s">
        <v>42</v>
      </c>
      <c r="K2152" t="s">
        <v>43</v>
      </c>
      <c r="L2152" t="s">
        <v>44</v>
      </c>
      <c r="M2152" t="s">
        <v>113</v>
      </c>
      <c r="N2152" t="s">
        <v>114</v>
      </c>
      <c r="P2152" t="s">
        <v>33</v>
      </c>
      <c r="Q2152" t="s">
        <v>34</v>
      </c>
      <c r="S2152" t="s">
        <v>33</v>
      </c>
      <c r="T2152" t="s">
        <v>34</v>
      </c>
      <c r="V2152" t="s">
        <v>33</v>
      </c>
      <c r="W2152" t="s">
        <v>34</v>
      </c>
      <c r="Y2152" t="s">
        <v>33</v>
      </c>
      <c r="Z2152" t="s">
        <v>34</v>
      </c>
      <c r="AA2152" t="s">
        <v>948</v>
      </c>
      <c r="AB2152" t="s">
        <v>36</v>
      </c>
      <c r="AC2152">
        <v>49765303</v>
      </c>
      <c r="AD2152" t="s">
        <v>949</v>
      </c>
      <c r="AE2152" t="s">
        <v>114</v>
      </c>
      <c r="AF2152">
        <v>85671469</v>
      </c>
      <c r="AG2152">
        <v>1299425</v>
      </c>
      <c r="AH2152" t="s">
        <v>38</v>
      </c>
      <c r="AI2152" t="s">
        <v>34</v>
      </c>
    </row>
    <row r="2153" spans="1:35" x14ac:dyDescent="0.3">
      <c r="A2153" s="1">
        <v>45311.217766203707</v>
      </c>
      <c r="B2153">
        <v>8</v>
      </c>
      <c r="C2153">
        <v>1</v>
      </c>
      <c r="D2153" t="s">
        <v>26</v>
      </c>
      <c r="E2153" t="s">
        <v>4898</v>
      </c>
      <c r="F2153" t="s">
        <v>4899</v>
      </c>
      <c r="G2153" t="s">
        <v>50</v>
      </c>
      <c r="H2153" t="s">
        <v>51</v>
      </c>
      <c r="I2153">
        <v>0</v>
      </c>
      <c r="K2153" t="s">
        <v>31</v>
      </c>
      <c r="L2153" t="s">
        <v>32</v>
      </c>
      <c r="M2153" t="s">
        <v>4898</v>
      </c>
      <c r="N2153" t="s">
        <v>4899</v>
      </c>
      <c r="P2153" t="s">
        <v>33</v>
      </c>
      <c r="Q2153" t="s">
        <v>34</v>
      </c>
      <c r="S2153" t="s">
        <v>33</v>
      </c>
      <c r="T2153" t="s">
        <v>34</v>
      </c>
      <c r="V2153" t="s">
        <v>33</v>
      </c>
      <c r="W2153" t="s">
        <v>34</v>
      </c>
      <c r="Y2153" t="s">
        <v>33</v>
      </c>
      <c r="Z2153" t="s">
        <v>34</v>
      </c>
      <c r="AA2153" t="s">
        <v>35</v>
      </c>
      <c r="AB2153" t="s">
        <v>36</v>
      </c>
      <c r="AC2153">
        <v>49768927</v>
      </c>
      <c r="AD2153" t="s">
        <v>37</v>
      </c>
      <c r="AE2153" t="s">
        <v>4899</v>
      </c>
      <c r="AF2153">
        <v>85671469</v>
      </c>
      <c r="AG2153">
        <v>1299426</v>
      </c>
      <c r="AH2153" t="s">
        <v>38</v>
      </c>
      <c r="AI2153" t="s">
        <v>34</v>
      </c>
    </row>
    <row r="2154" spans="1:35" x14ac:dyDescent="0.3">
      <c r="A2154" s="1">
        <v>45311.218414351853</v>
      </c>
      <c r="B2154">
        <v>7</v>
      </c>
      <c r="C2154">
        <v>1</v>
      </c>
      <c r="D2154" t="s">
        <v>26</v>
      </c>
      <c r="E2154" t="s">
        <v>4900</v>
      </c>
      <c r="F2154" t="s">
        <v>4901</v>
      </c>
      <c r="G2154" t="s">
        <v>73</v>
      </c>
      <c r="H2154" t="s">
        <v>481</v>
      </c>
      <c r="I2154">
        <v>0</v>
      </c>
      <c r="J2154" t="s">
        <v>482</v>
      </c>
      <c r="K2154" t="s">
        <v>31</v>
      </c>
      <c r="L2154" t="s">
        <v>44</v>
      </c>
      <c r="M2154" t="s">
        <v>4900</v>
      </c>
      <c r="N2154" t="s">
        <v>4901</v>
      </c>
      <c r="P2154" t="s">
        <v>33</v>
      </c>
      <c r="Q2154" t="s">
        <v>34</v>
      </c>
      <c r="S2154" t="s">
        <v>33</v>
      </c>
      <c r="T2154" t="s">
        <v>34</v>
      </c>
      <c r="V2154" t="s">
        <v>33</v>
      </c>
      <c r="W2154" t="s">
        <v>34</v>
      </c>
      <c r="Y2154" t="s">
        <v>33</v>
      </c>
      <c r="Z2154" t="s">
        <v>34</v>
      </c>
      <c r="AA2154" t="s">
        <v>76</v>
      </c>
      <c r="AB2154" t="s">
        <v>36</v>
      </c>
      <c r="AC2154">
        <v>654213</v>
      </c>
      <c r="AD2154" t="s">
        <v>77</v>
      </c>
      <c r="AE2154" t="s">
        <v>4901</v>
      </c>
      <c r="AF2154">
        <v>870021815</v>
      </c>
      <c r="AG2154">
        <v>1299427</v>
      </c>
      <c r="AH2154" t="s">
        <v>38</v>
      </c>
      <c r="AI2154" t="s">
        <v>34</v>
      </c>
    </row>
    <row r="2155" spans="1:35" x14ac:dyDescent="0.3">
      <c r="A2155" s="1">
        <v>45311.219965277778</v>
      </c>
      <c r="B2155">
        <v>5</v>
      </c>
      <c r="C2155">
        <v>2</v>
      </c>
      <c r="D2155" t="s">
        <v>26</v>
      </c>
      <c r="E2155" t="s">
        <v>4727</v>
      </c>
      <c r="F2155" t="s">
        <v>4728</v>
      </c>
      <c r="G2155" t="s">
        <v>50</v>
      </c>
      <c r="H2155" t="s">
        <v>330</v>
      </c>
      <c r="I2155">
        <v>0</v>
      </c>
      <c r="K2155" t="s">
        <v>31</v>
      </c>
      <c r="L2155" t="s">
        <v>32</v>
      </c>
      <c r="M2155" t="s">
        <v>4727</v>
      </c>
      <c r="N2155" t="s">
        <v>4728</v>
      </c>
      <c r="P2155" t="s">
        <v>33</v>
      </c>
      <c r="Q2155" t="s">
        <v>34</v>
      </c>
      <c r="S2155" t="s">
        <v>33</v>
      </c>
      <c r="T2155" t="s">
        <v>34</v>
      </c>
      <c r="V2155" t="s">
        <v>33</v>
      </c>
      <c r="W2155" t="s">
        <v>34</v>
      </c>
      <c r="Y2155" t="s">
        <v>33</v>
      </c>
      <c r="Z2155" t="s">
        <v>34</v>
      </c>
      <c r="AA2155" t="s">
        <v>35</v>
      </c>
      <c r="AB2155" t="s">
        <v>36</v>
      </c>
      <c r="AC2155">
        <v>49780712</v>
      </c>
      <c r="AD2155" t="s">
        <v>37</v>
      </c>
      <c r="AE2155" t="s">
        <v>4728</v>
      </c>
      <c r="AF2155">
        <v>85671469</v>
      </c>
      <c r="AG2155">
        <v>1299428</v>
      </c>
      <c r="AH2155" t="s">
        <v>550</v>
      </c>
      <c r="AI2155" t="s">
        <v>34</v>
      </c>
    </row>
    <row r="2156" spans="1:35" x14ac:dyDescent="0.3">
      <c r="A2156" s="1">
        <v>45311.221354166664</v>
      </c>
      <c r="B2156">
        <v>6</v>
      </c>
      <c r="C2156">
        <v>2</v>
      </c>
      <c r="D2156" t="s">
        <v>26</v>
      </c>
      <c r="E2156" t="s">
        <v>4902</v>
      </c>
      <c r="F2156" t="s">
        <v>4903</v>
      </c>
      <c r="G2156" t="s">
        <v>131</v>
      </c>
      <c r="H2156" t="s">
        <v>1063</v>
      </c>
      <c r="I2156">
        <v>0</v>
      </c>
      <c r="K2156" t="s">
        <v>31</v>
      </c>
      <c r="L2156" t="s">
        <v>32</v>
      </c>
      <c r="M2156" t="s">
        <v>4902</v>
      </c>
      <c r="N2156" t="s">
        <v>4903</v>
      </c>
      <c r="P2156" t="s">
        <v>33</v>
      </c>
      <c r="Q2156" t="s">
        <v>34</v>
      </c>
      <c r="S2156" t="s">
        <v>33</v>
      </c>
      <c r="T2156" t="s">
        <v>34</v>
      </c>
      <c r="V2156" t="s">
        <v>33</v>
      </c>
      <c r="W2156" t="s">
        <v>34</v>
      </c>
      <c r="Y2156" t="s">
        <v>33</v>
      </c>
      <c r="Z2156" t="s">
        <v>34</v>
      </c>
      <c r="AA2156" t="s">
        <v>35</v>
      </c>
      <c r="AB2156" t="s">
        <v>36</v>
      </c>
      <c r="AC2156">
        <v>49778575</v>
      </c>
      <c r="AD2156" t="s">
        <v>37</v>
      </c>
      <c r="AE2156" t="s">
        <v>4903</v>
      </c>
      <c r="AF2156">
        <v>85671469</v>
      </c>
      <c r="AG2156">
        <v>1299429</v>
      </c>
      <c r="AH2156" t="s">
        <v>257</v>
      </c>
      <c r="AI2156" t="s">
        <v>34</v>
      </c>
    </row>
    <row r="2157" spans="1:35" x14ac:dyDescent="0.3">
      <c r="A2157" s="1">
        <v>45311.228298611109</v>
      </c>
      <c r="B2157">
        <v>8</v>
      </c>
      <c r="C2157">
        <v>1</v>
      </c>
      <c r="D2157" t="s">
        <v>26</v>
      </c>
      <c r="E2157" t="s">
        <v>4904</v>
      </c>
      <c r="F2157" t="s">
        <v>4905</v>
      </c>
      <c r="G2157" t="s">
        <v>90</v>
      </c>
      <c r="H2157" t="s">
        <v>256</v>
      </c>
      <c r="I2157">
        <v>0</v>
      </c>
      <c r="K2157" t="s">
        <v>31</v>
      </c>
      <c r="L2157" t="s">
        <v>32</v>
      </c>
      <c r="M2157" t="s">
        <v>4904</v>
      </c>
      <c r="N2157" t="s">
        <v>4905</v>
      </c>
      <c r="P2157" t="s">
        <v>33</v>
      </c>
      <c r="Q2157" t="s">
        <v>34</v>
      </c>
      <c r="S2157" t="s">
        <v>33</v>
      </c>
      <c r="T2157" t="s">
        <v>34</v>
      </c>
      <c r="V2157" t="s">
        <v>33</v>
      </c>
      <c r="W2157" t="s">
        <v>34</v>
      </c>
      <c r="Y2157" t="s">
        <v>33</v>
      </c>
      <c r="Z2157" t="s">
        <v>34</v>
      </c>
      <c r="AA2157" t="s">
        <v>92</v>
      </c>
      <c r="AB2157" t="s">
        <v>36</v>
      </c>
      <c r="AC2157">
        <v>53110702</v>
      </c>
      <c r="AD2157" t="s">
        <v>93</v>
      </c>
      <c r="AE2157" t="s">
        <v>4905</v>
      </c>
      <c r="AF2157">
        <v>9978044714</v>
      </c>
      <c r="AG2157">
        <v>1299430</v>
      </c>
      <c r="AH2157" t="s">
        <v>293</v>
      </c>
      <c r="AI2157" t="s">
        <v>34</v>
      </c>
    </row>
    <row r="2158" spans="1:35" x14ac:dyDescent="0.3">
      <c r="A2158" s="1">
        <v>45311.228333333333</v>
      </c>
      <c r="B2158">
        <v>5</v>
      </c>
      <c r="C2158">
        <v>2</v>
      </c>
      <c r="D2158" t="s">
        <v>26</v>
      </c>
      <c r="E2158" t="s">
        <v>4906</v>
      </c>
      <c r="F2158" t="s">
        <v>4907</v>
      </c>
      <c r="G2158" t="s">
        <v>50</v>
      </c>
      <c r="H2158" t="s">
        <v>565</v>
      </c>
      <c r="I2158">
        <v>0</v>
      </c>
      <c r="K2158" t="s">
        <v>31</v>
      </c>
      <c r="L2158" t="s">
        <v>32</v>
      </c>
      <c r="M2158" t="s">
        <v>4906</v>
      </c>
      <c r="N2158" t="s">
        <v>4907</v>
      </c>
      <c r="P2158" t="s">
        <v>33</v>
      </c>
      <c r="Q2158" t="s">
        <v>34</v>
      </c>
      <c r="S2158" t="s">
        <v>33</v>
      </c>
      <c r="T2158" t="s">
        <v>34</v>
      </c>
      <c r="V2158" t="s">
        <v>33</v>
      </c>
      <c r="W2158" t="s">
        <v>34</v>
      </c>
      <c r="Y2158" t="s">
        <v>33</v>
      </c>
      <c r="Z2158" t="s">
        <v>34</v>
      </c>
      <c r="AA2158" t="s">
        <v>35</v>
      </c>
      <c r="AB2158" t="s">
        <v>36</v>
      </c>
      <c r="AC2158">
        <v>49787730</v>
      </c>
      <c r="AD2158" t="s">
        <v>37</v>
      </c>
      <c r="AE2158" t="s">
        <v>4907</v>
      </c>
      <c r="AF2158">
        <v>85671469</v>
      </c>
      <c r="AG2158">
        <v>1299431</v>
      </c>
      <c r="AH2158" t="s">
        <v>383</v>
      </c>
      <c r="AI2158" t="s">
        <v>34</v>
      </c>
    </row>
    <row r="2159" spans="1:35" x14ac:dyDescent="0.3">
      <c r="A2159" s="1">
        <v>45311.228692129633</v>
      </c>
      <c r="B2159">
        <v>7</v>
      </c>
      <c r="C2159">
        <v>1</v>
      </c>
      <c r="D2159" t="s">
        <v>26</v>
      </c>
      <c r="E2159" t="s">
        <v>4908</v>
      </c>
      <c r="F2159" t="s">
        <v>4909</v>
      </c>
      <c r="G2159" t="s">
        <v>90</v>
      </c>
      <c r="H2159" t="s">
        <v>578</v>
      </c>
      <c r="I2159">
        <v>0</v>
      </c>
      <c r="K2159" t="s">
        <v>31</v>
      </c>
      <c r="L2159" t="s">
        <v>32</v>
      </c>
      <c r="M2159" t="s">
        <v>4908</v>
      </c>
      <c r="N2159" t="s">
        <v>4909</v>
      </c>
      <c r="P2159" t="s">
        <v>33</v>
      </c>
      <c r="Q2159" t="s">
        <v>34</v>
      </c>
      <c r="S2159" t="s">
        <v>33</v>
      </c>
      <c r="T2159" t="s">
        <v>34</v>
      </c>
      <c r="V2159" t="s">
        <v>33</v>
      </c>
      <c r="W2159" t="s">
        <v>34</v>
      </c>
      <c r="Y2159" t="s">
        <v>33</v>
      </c>
      <c r="Z2159" t="s">
        <v>34</v>
      </c>
      <c r="AA2159" t="s">
        <v>92</v>
      </c>
      <c r="AB2159" t="s">
        <v>36</v>
      </c>
      <c r="AC2159">
        <v>63731337</v>
      </c>
      <c r="AD2159" t="s">
        <v>93</v>
      </c>
      <c r="AE2159" t="s">
        <v>4909</v>
      </c>
      <c r="AF2159">
        <v>9978044714</v>
      </c>
      <c r="AG2159">
        <v>1299432</v>
      </c>
      <c r="AH2159" t="s">
        <v>257</v>
      </c>
      <c r="AI2159" t="s">
        <v>34</v>
      </c>
    </row>
    <row r="2160" spans="1:35" x14ac:dyDescent="0.3">
      <c r="A2160" s="1">
        <v>45311.228784722225</v>
      </c>
      <c r="B2160">
        <v>1</v>
      </c>
      <c r="C2160">
        <v>2</v>
      </c>
      <c r="D2160" t="s">
        <v>26</v>
      </c>
      <c r="E2160" t="s">
        <v>4910</v>
      </c>
      <c r="F2160" t="s">
        <v>4911</v>
      </c>
      <c r="G2160" t="s">
        <v>50</v>
      </c>
      <c r="H2160" t="s">
        <v>521</v>
      </c>
      <c r="I2160">
        <v>0</v>
      </c>
      <c r="K2160" t="s">
        <v>31</v>
      </c>
      <c r="L2160" t="s">
        <v>32</v>
      </c>
      <c r="M2160" t="s">
        <v>4910</v>
      </c>
      <c r="N2160" t="s">
        <v>4911</v>
      </c>
      <c r="P2160" t="s">
        <v>33</v>
      </c>
      <c r="Q2160" t="s">
        <v>34</v>
      </c>
      <c r="S2160" t="s">
        <v>33</v>
      </c>
      <c r="T2160" t="s">
        <v>34</v>
      </c>
      <c r="V2160" t="s">
        <v>33</v>
      </c>
      <c r="W2160" t="s">
        <v>34</v>
      </c>
      <c r="Y2160" t="s">
        <v>33</v>
      </c>
      <c r="Z2160" t="s">
        <v>34</v>
      </c>
      <c r="AA2160" t="s">
        <v>35</v>
      </c>
      <c r="AB2160" t="s">
        <v>36</v>
      </c>
      <c r="AC2160">
        <v>49788181</v>
      </c>
      <c r="AD2160" t="s">
        <v>37</v>
      </c>
      <c r="AE2160" t="s">
        <v>4911</v>
      </c>
      <c r="AF2160">
        <v>85671469</v>
      </c>
      <c r="AG2160">
        <v>1299433</v>
      </c>
      <c r="AH2160" t="s">
        <v>38</v>
      </c>
      <c r="AI2160" t="s">
        <v>34</v>
      </c>
    </row>
    <row r="2161" spans="1:35" x14ac:dyDescent="0.3">
      <c r="A2161" s="1">
        <v>45311.229166666664</v>
      </c>
      <c r="B2161">
        <v>6</v>
      </c>
      <c r="C2161">
        <v>2</v>
      </c>
      <c r="D2161" t="s">
        <v>26</v>
      </c>
      <c r="E2161" t="s">
        <v>4912</v>
      </c>
      <c r="F2161" t="s">
        <v>4913</v>
      </c>
      <c r="G2161" t="s">
        <v>50</v>
      </c>
      <c r="H2161" t="s">
        <v>635</v>
      </c>
      <c r="I2161">
        <v>0</v>
      </c>
      <c r="K2161" t="s">
        <v>31</v>
      </c>
      <c r="L2161" t="s">
        <v>32</v>
      </c>
      <c r="M2161" t="s">
        <v>4912</v>
      </c>
      <c r="N2161" t="s">
        <v>4913</v>
      </c>
      <c r="P2161" t="s">
        <v>33</v>
      </c>
      <c r="Q2161" t="s">
        <v>34</v>
      </c>
      <c r="S2161" t="s">
        <v>33</v>
      </c>
      <c r="T2161" t="s">
        <v>34</v>
      </c>
      <c r="V2161" t="s">
        <v>33</v>
      </c>
      <c r="W2161" t="s">
        <v>34</v>
      </c>
      <c r="Y2161" t="s">
        <v>33</v>
      </c>
      <c r="Z2161" t="s">
        <v>34</v>
      </c>
      <c r="AA2161" t="s">
        <v>35</v>
      </c>
      <c r="AB2161" t="s">
        <v>36</v>
      </c>
      <c r="AC2161">
        <v>49794542</v>
      </c>
      <c r="AD2161" t="s">
        <v>37</v>
      </c>
      <c r="AE2161" t="s">
        <v>4913</v>
      </c>
      <c r="AF2161">
        <v>85671469</v>
      </c>
      <c r="AG2161">
        <v>1299434</v>
      </c>
      <c r="AH2161" t="s">
        <v>38</v>
      </c>
      <c r="AI2161" t="s">
        <v>34</v>
      </c>
    </row>
    <row r="2162" spans="1:35" x14ac:dyDescent="0.3">
      <c r="A2162" s="1">
        <v>45311.232094907406</v>
      </c>
      <c r="B2162">
        <v>6</v>
      </c>
      <c r="C2162">
        <v>2</v>
      </c>
      <c r="D2162" t="s">
        <v>26</v>
      </c>
      <c r="E2162" t="s">
        <v>4914</v>
      </c>
      <c r="F2162" t="s">
        <v>4915</v>
      </c>
      <c r="G2162" t="s">
        <v>90</v>
      </c>
      <c r="H2162" t="s">
        <v>581</v>
      </c>
      <c r="I2162">
        <v>0</v>
      </c>
      <c r="K2162" t="s">
        <v>31</v>
      </c>
      <c r="L2162" t="s">
        <v>32</v>
      </c>
      <c r="M2162" t="s">
        <v>4914</v>
      </c>
      <c r="N2162" t="s">
        <v>4915</v>
      </c>
      <c r="P2162" t="s">
        <v>33</v>
      </c>
      <c r="Q2162" t="s">
        <v>34</v>
      </c>
      <c r="S2162" t="s">
        <v>33</v>
      </c>
      <c r="T2162" t="s">
        <v>34</v>
      </c>
      <c r="V2162" t="s">
        <v>33</v>
      </c>
      <c r="W2162" t="s">
        <v>34</v>
      </c>
      <c r="Y2162" t="s">
        <v>33</v>
      </c>
      <c r="Z2162" t="s">
        <v>34</v>
      </c>
      <c r="AA2162" t="s">
        <v>92</v>
      </c>
      <c r="AB2162" t="s">
        <v>36</v>
      </c>
      <c r="AC2162">
        <v>49596209</v>
      </c>
      <c r="AD2162" t="s">
        <v>93</v>
      </c>
      <c r="AE2162" t="s">
        <v>4915</v>
      </c>
      <c r="AF2162">
        <v>9978044714</v>
      </c>
      <c r="AG2162">
        <v>1299435</v>
      </c>
      <c r="AH2162" t="s">
        <v>327</v>
      </c>
      <c r="AI2162" t="s">
        <v>34</v>
      </c>
    </row>
    <row r="2163" spans="1:35" x14ac:dyDescent="0.3">
      <c r="A2163" s="1">
        <v>45311.232743055552</v>
      </c>
      <c r="B2163">
        <v>5</v>
      </c>
      <c r="C2163">
        <v>2</v>
      </c>
      <c r="D2163" t="s">
        <v>26</v>
      </c>
      <c r="E2163" t="s">
        <v>4916</v>
      </c>
      <c r="F2163" t="s">
        <v>4917</v>
      </c>
      <c r="G2163" t="s">
        <v>29</v>
      </c>
      <c r="H2163" t="s">
        <v>396</v>
      </c>
      <c r="I2163">
        <v>0</v>
      </c>
      <c r="K2163" t="s">
        <v>31</v>
      </c>
      <c r="L2163" t="s">
        <v>32</v>
      </c>
      <c r="M2163" t="s">
        <v>4916</v>
      </c>
      <c r="N2163" t="s">
        <v>4917</v>
      </c>
      <c r="P2163" t="s">
        <v>33</v>
      </c>
      <c r="Q2163" t="s">
        <v>34</v>
      </c>
      <c r="S2163" t="s">
        <v>33</v>
      </c>
      <c r="T2163" t="s">
        <v>34</v>
      </c>
      <c r="V2163" t="s">
        <v>33</v>
      </c>
      <c r="W2163" t="s">
        <v>34</v>
      </c>
      <c r="Y2163" t="s">
        <v>33</v>
      </c>
      <c r="Z2163" t="s">
        <v>34</v>
      </c>
      <c r="AA2163" t="s">
        <v>35</v>
      </c>
      <c r="AB2163" t="s">
        <v>36</v>
      </c>
      <c r="AC2163">
        <v>49801792</v>
      </c>
      <c r="AD2163" t="s">
        <v>37</v>
      </c>
      <c r="AE2163" t="s">
        <v>4917</v>
      </c>
      <c r="AF2163">
        <v>85671469</v>
      </c>
      <c r="AG2163">
        <v>1299436</v>
      </c>
      <c r="AH2163" t="s">
        <v>38</v>
      </c>
      <c r="AI2163" t="s">
        <v>34</v>
      </c>
    </row>
    <row r="2164" spans="1:35" x14ac:dyDescent="0.3">
      <c r="A2164" s="1">
        <v>45311.233807870369</v>
      </c>
      <c r="B2164">
        <v>8</v>
      </c>
      <c r="C2164">
        <v>1</v>
      </c>
      <c r="D2164" t="s">
        <v>26</v>
      </c>
      <c r="E2164" t="s">
        <v>4918</v>
      </c>
      <c r="F2164" t="s">
        <v>4919</v>
      </c>
      <c r="G2164" t="s">
        <v>50</v>
      </c>
      <c r="H2164" t="s">
        <v>3905</v>
      </c>
      <c r="I2164">
        <v>0</v>
      </c>
      <c r="K2164" t="s">
        <v>31</v>
      </c>
      <c r="L2164" t="s">
        <v>32</v>
      </c>
      <c r="M2164" t="s">
        <v>4918</v>
      </c>
      <c r="N2164" t="s">
        <v>4919</v>
      </c>
      <c r="P2164" t="s">
        <v>33</v>
      </c>
      <c r="Q2164" t="s">
        <v>34</v>
      </c>
      <c r="S2164" t="s">
        <v>33</v>
      </c>
      <c r="T2164" t="s">
        <v>34</v>
      </c>
      <c r="V2164" t="s">
        <v>33</v>
      </c>
      <c r="W2164" t="s">
        <v>34</v>
      </c>
      <c r="Y2164" t="s">
        <v>33</v>
      </c>
      <c r="Z2164" t="s">
        <v>34</v>
      </c>
      <c r="AA2164" t="s">
        <v>35</v>
      </c>
      <c r="AB2164" t="s">
        <v>36</v>
      </c>
      <c r="AC2164">
        <v>49798323</v>
      </c>
      <c r="AD2164" t="s">
        <v>37</v>
      </c>
      <c r="AE2164" t="s">
        <v>4919</v>
      </c>
      <c r="AF2164">
        <v>85671469</v>
      </c>
      <c r="AG2164">
        <v>1299437</v>
      </c>
      <c r="AH2164" t="s">
        <v>486</v>
      </c>
      <c r="AI2164" t="s">
        <v>34</v>
      </c>
    </row>
    <row r="2165" spans="1:35" x14ac:dyDescent="0.3">
      <c r="A2165" s="1">
        <v>45311.235150462962</v>
      </c>
      <c r="B2165">
        <v>5</v>
      </c>
      <c r="C2165">
        <v>2</v>
      </c>
      <c r="D2165" t="s">
        <v>26</v>
      </c>
      <c r="E2165" t="s">
        <v>4920</v>
      </c>
      <c r="F2165" t="s">
        <v>4921</v>
      </c>
      <c r="G2165" t="s">
        <v>41</v>
      </c>
      <c r="H2165">
        <f>---0--6350</f>
        <v>6350</v>
      </c>
      <c r="I2165">
        <v>0</v>
      </c>
      <c r="J2165" t="s">
        <v>42</v>
      </c>
      <c r="K2165" t="s">
        <v>43</v>
      </c>
      <c r="L2165" t="s">
        <v>44</v>
      </c>
      <c r="M2165" t="s">
        <v>4920</v>
      </c>
      <c r="N2165" t="s">
        <v>4921</v>
      </c>
      <c r="P2165" t="s">
        <v>33</v>
      </c>
      <c r="Q2165" t="s">
        <v>34</v>
      </c>
      <c r="S2165" t="s">
        <v>33</v>
      </c>
      <c r="T2165" t="s">
        <v>34</v>
      </c>
      <c r="V2165" t="s">
        <v>33</v>
      </c>
      <c r="W2165" t="s">
        <v>34</v>
      </c>
      <c r="Y2165" t="s">
        <v>33</v>
      </c>
      <c r="Z2165" t="s">
        <v>34</v>
      </c>
      <c r="AA2165" t="s">
        <v>651</v>
      </c>
      <c r="AB2165" t="s">
        <v>36</v>
      </c>
      <c r="AC2165">
        <v>30028029</v>
      </c>
      <c r="AD2165" t="s">
        <v>652</v>
      </c>
      <c r="AE2165" t="s">
        <v>4921</v>
      </c>
      <c r="AF2165">
        <v>76598102</v>
      </c>
      <c r="AG2165">
        <v>1299438</v>
      </c>
      <c r="AH2165" t="s">
        <v>38</v>
      </c>
      <c r="AI2165" t="s">
        <v>34</v>
      </c>
    </row>
    <row r="2166" spans="1:35" x14ac:dyDescent="0.3">
      <c r="A2166" s="1">
        <v>45311.236793981479</v>
      </c>
      <c r="B2166">
        <v>8</v>
      </c>
      <c r="C2166">
        <v>1</v>
      </c>
      <c r="D2166" t="s">
        <v>26</v>
      </c>
      <c r="E2166" t="s">
        <v>4922</v>
      </c>
      <c r="F2166" t="s">
        <v>4923</v>
      </c>
      <c r="G2166" t="s">
        <v>50</v>
      </c>
      <c r="H2166" t="s">
        <v>556</v>
      </c>
      <c r="I2166">
        <v>0</v>
      </c>
      <c r="K2166" t="s">
        <v>31</v>
      </c>
      <c r="L2166" t="s">
        <v>32</v>
      </c>
      <c r="M2166" t="s">
        <v>4922</v>
      </c>
      <c r="N2166" t="s">
        <v>4923</v>
      </c>
      <c r="P2166" t="s">
        <v>33</v>
      </c>
      <c r="Q2166" t="s">
        <v>34</v>
      </c>
      <c r="S2166" t="s">
        <v>33</v>
      </c>
      <c r="T2166" t="s">
        <v>34</v>
      </c>
      <c r="V2166" t="s">
        <v>33</v>
      </c>
      <c r="W2166" t="s">
        <v>34</v>
      </c>
      <c r="Y2166" t="s">
        <v>33</v>
      </c>
      <c r="Z2166" t="s">
        <v>34</v>
      </c>
      <c r="AA2166" t="s">
        <v>35</v>
      </c>
      <c r="AB2166" t="s">
        <v>36</v>
      </c>
      <c r="AC2166">
        <v>49805475</v>
      </c>
      <c r="AD2166" t="s">
        <v>37</v>
      </c>
      <c r="AE2166" t="s">
        <v>4923</v>
      </c>
      <c r="AF2166">
        <v>85671469</v>
      </c>
      <c r="AG2166">
        <v>1299439</v>
      </c>
      <c r="AH2166" t="s">
        <v>38</v>
      </c>
      <c r="AI2166" t="s">
        <v>34</v>
      </c>
    </row>
    <row r="2167" spans="1:35" x14ac:dyDescent="0.3">
      <c r="A2167" s="1">
        <v>45311.239444444444</v>
      </c>
      <c r="B2167">
        <v>8</v>
      </c>
      <c r="C2167">
        <v>1</v>
      </c>
      <c r="D2167" t="s">
        <v>26</v>
      </c>
      <c r="E2167" t="s">
        <v>374</v>
      </c>
      <c r="F2167" t="s">
        <v>375</v>
      </c>
      <c r="G2167" t="s">
        <v>50</v>
      </c>
      <c r="H2167" t="s">
        <v>616</v>
      </c>
      <c r="I2167">
        <v>0</v>
      </c>
      <c r="K2167" t="s">
        <v>31</v>
      </c>
      <c r="L2167" t="s">
        <v>32</v>
      </c>
      <c r="M2167" t="s">
        <v>374</v>
      </c>
      <c r="N2167" t="s">
        <v>375</v>
      </c>
      <c r="P2167" t="s">
        <v>33</v>
      </c>
      <c r="Q2167" t="s">
        <v>34</v>
      </c>
      <c r="S2167" t="s">
        <v>33</v>
      </c>
      <c r="T2167" t="s">
        <v>34</v>
      </c>
      <c r="V2167" t="s">
        <v>33</v>
      </c>
      <c r="W2167" t="s">
        <v>34</v>
      </c>
      <c r="Y2167" t="s">
        <v>33</v>
      </c>
      <c r="Z2167" t="s">
        <v>34</v>
      </c>
      <c r="AA2167" t="s">
        <v>35</v>
      </c>
      <c r="AB2167" t="s">
        <v>36</v>
      </c>
      <c r="AC2167">
        <v>49812994</v>
      </c>
      <c r="AD2167" t="s">
        <v>37</v>
      </c>
      <c r="AE2167" t="s">
        <v>375</v>
      </c>
      <c r="AF2167">
        <v>85671469</v>
      </c>
      <c r="AG2167">
        <v>1299440</v>
      </c>
      <c r="AH2167" t="s">
        <v>617</v>
      </c>
      <c r="AI2167" t="s">
        <v>34</v>
      </c>
    </row>
    <row r="2168" spans="1:35" x14ac:dyDescent="0.3">
      <c r="A2168" s="1">
        <v>45311.239699074074</v>
      </c>
      <c r="B2168">
        <v>5</v>
      </c>
      <c r="C2168">
        <v>2</v>
      </c>
      <c r="D2168" t="s">
        <v>26</v>
      </c>
      <c r="E2168" t="s">
        <v>4924</v>
      </c>
      <c r="F2168" t="s">
        <v>4925</v>
      </c>
      <c r="G2168" t="s">
        <v>131</v>
      </c>
      <c r="H2168" t="s">
        <v>406</v>
      </c>
      <c r="I2168">
        <v>0</v>
      </c>
      <c r="K2168" t="s">
        <v>31</v>
      </c>
      <c r="L2168" t="s">
        <v>32</v>
      </c>
      <c r="M2168" t="s">
        <v>4924</v>
      </c>
      <c r="N2168" t="s">
        <v>4925</v>
      </c>
      <c r="P2168" t="s">
        <v>33</v>
      </c>
      <c r="Q2168" t="s">
        <v>34</v>
      </c>
      <c r="S2168" t="s">
        <v>33</v>
      </c>
      <c r="T2168" t="s">
        <v>34</v>
      </c>
      <c r="V2168" t="s">
        <v>33</v>
      </c>
      <c r="W2168" t="s">
        <v>34</v>
      </c>
      <c r="Y2168" t="s">
        <v>33</v>
      </c>
      <c r="Z2168" t="s">
        <v>34</v>
      </c>
      <c r="AA2168" t="s">
        <v>35</v>
      </c>
      <c r="AB2168" t="s">
        <v>36</v>
      </c>
      <c r="AC2168">
        <v>49808230</v>
      </c>
      <c r="AD2168" t="s">
        <v>37</v>
      </c>
      <c r="AE2168" t="s">
        <v>4925</v>
      </c>
      <c r="AF2168">
        <v>85671469</v>
      </c>
      <c r="AG2168">
        <v>1299441</v>
      </c>
      <c r="AH2168" t="s">
        <v>38</v>
      </c>
      <c r="AI2168" t="s">
        <v>34</v>
      </c>
    </row>
    <row r="2169" spans="1:35" x14ac:dyDescent="0.3">
      <c r="A2169" s="1">
        <v>45311.24</v>
      </c>
      <c r="B2169">
        <v>7</v>
      </c>
      <c r="C2169">
        <v>1</v>
      </c>
      <c r="D2169" t="s">
        <v>26</v>
      </c>
      <c r="E2169" t="s">
        <v>4926</v>
      </c>
      <c r="F2169" t="s">
        <v>4927</v>
      </c>
      <c r="G2169" t="s">
        <v>131</v>
      </c>
      <c r="H2169" t="s">
        <v>466</v>
      </c>
      <c r="I2169">
        <v>0</v>
      </c>
      <c r="K2169" t="s">
        <v>31</v>
      </c>
      <c r="L2169" t="s">
        <v>32</v>
      </c>
      <c r="M2169" t="s">
        <v>4926</v>
      </c>
      <c r="N2169" t="s">
        <v>4927</v>
      </c>
      <c r="P2169" t="s">
        <v>33</v>
      </c>
      <c r="Q2169" t="s">
        <v>34</v>
      </c>
      <c r="S2169" t="s">
        <v>33</v>
      </c>
      <c r="T2169" t="s">
        <v>34</v>
      </c>
      <c r="V2169" t="s">
        <v>33</v>
      </c>
      <c r="W2169" t="s">
        <v>34</v>
      </c>
      <c r="Y2169" t="s">
        <v>33</v>
      </c>
      <c r="Z2169" t="s">
        <v>34</v>
      </c>
      <c r="AA2169" t="s">
        <v>35</v>
      </c>
      <c r="AB2169" t="s">
        <v>36</v>
      </c>
      <c r="AC2169">
        <v>49808507</v>
      </c>
      <c r="AD2169" t="s">
        <v>37</v>
      </c>
      <c r="AE2169" t="s">
        <v>4927</v>
      </c>
      <c r="AF2169">
        <v>85671469</v>
      </c>
      <c r="AG2169">
        <v>1299442</v>
      </c>
      <c r="AH2169" t="s">
        <v>38</v>
      </c>
      <c r="AI2169" t="s">
        <v>34</v>
      </c>
    </row>
    <row r="2170" spans="1:35" x14ac:dyDescent="0.3">
      <c r="A2170" s="1">
        <v>45311.24013888889</v>
      </c>
      <c r="B2170">
        <v>8</v>
      </c>
      <c r="C2170">
        <v>1</v>
      </c>
      <c r="D2170" t="s">
        <v>26</v>
      </c>
      <c r="E2170" t="s">
        <v>4928</v>
      </c>
      <c r="F2170" t="s">
        <v>4929</v>
      </c>
      <c r="G2170" t="s">
        <v>41</v>
      </c>
      <c r="H2170">
        <f>---0--4129</f>
        <v>4129</v>
      </c>
      <c r="I2170">
        <v>0</v>
      </c>
      <c r="J2170" t="s">
        <v>42</v>
      </c>
      <c r="K2170" t="s">
        <v>43</v>
      </c>
      <c r="L2170" t="s">
        <v>44</v>
      </c>
      <c r="M2170" t="s">
        <v>4928</v>
      </c>
      <c r="N2170" t="s">
        <v>4929</v>
      </c>
      <c r="P2170" t="s">
        <v>33</v>
      </c>
      <c r="Q2170" t="s">
        <v>34</v>
      </c>
      <c r="S2170" t="s">
        <v>33</v>
      </c>
      <c r="T2170" t="s">
        <v>34</v>
      </c>
      <c r="V2170" t="s">
        <v>33</v>
      </c>
      <c r="W2170" t="s">
        <v>34</v>
      </c>
      <c r="Y2170" t="s">
        <v>33</v>
      </c>
      <c r="Z2170" t="s">
        <v>34</v>
      </c>
      <c r="AA2170" t="s">
        <v>620</v>
      </c>
      <c r="AB2170" t="s">
        <v>36</v>
      </c>
      <c r="AC2170">
        <v>75325169</v>
      </c>
      <c r="AD2170" t="s">
        <v>108</v>
      </c>
      <c r="AE2170" t="s">
        <v>4929</v>
      </c>
      <c r="AF2170">
        <v>795990586</v>
      </c>
      <c r="AG2170">
        <v>1299443</v>
      </c>
      <c r="AH2170" t="s">
        <v>38</v>
      </c>
      <c r="AI2170" t="s">
        <v>34</v>
      </c>
    </row>
    <row r="2171" spans="1:35" x14ac:dyDescent="0.3">
      <c r="A2171" s="1">
        <v>45311.242326388892</v>
      </c>
      <c r="B2171">
        <v>8</v>
      </c>
      <c r="C2171">
        <v>1</v>
      </c>
      <c r="D2171" t="s">
        <v>26</v>
      </c>
      <c r="E2171" t="s">
        <v>4930</v>
      </c>
      <c r="F2171" t="s">
        <v>4931</v>
      </c>
      <c r="G2171" t="s">
        <v>131</v>
      </c>
      <c r="H2171" t="s">
        <v>553</v>
      </c>
      <c r="I2171">
        <v>0</v>
      </c>
      <c r="K2171" t="s">
        <v>31</v>
      </c>
      <c r="L2171" t="s">
        <v>32</v>
      </c>
      <c r="M2171" t="s">
        <v>4930</v>
      </c>
      <c r="N2171" t="s">
        <v>4931</v>
      </c>
      <c r="P2171" t="s">
        <v>33</v>
      </c>
      <c r="Q2171" t="s">
        <v>34</v>
      </c>
      <c r="S2171" t="s">
        <v>33</v>
      </c>
      <c r="T2171" t="s">
        <v>34</v>
      </c>
      <c r="V2171" t="s">
        <v>33</v>
      </c>
      <c r="W2171" t="s">
        <v>34</v>
      </c>
      <c r="Y2171" t="s">
        <v>33</v>
      </c>
      <c r="Z2171" t="s">
        <v>34</v>
      </c>
      <c r="AA2171" t="s">
        <v>35</v>
      </c>
      <c r="AB2171" t="s">
        <v>36</v>
      </c>
      <c r="AC2171">
        <v>49815476</v>
      </c>
      <c r="AD2171" t="s">
        <v>37</v>
      </c>
      <c r="AE2171" t="s">
        <v>4931</v>
      </c>
      <c r="AF2171">
        <v>85671469</v>
      </c>
      <c r="AG2171">
        <v>1299444</v>
      </c>
      <c r="AH2171" t="s">
        <v>38</v>
      </c>
      <c r="AI2171" t="s">
        <v>34</v>
      </c>
    </row>
    <row r="2172" spans="1:35" x14ac:dyDescent="0.3">
      <c r="A2172" s="1">
        <v>45311.245671296296</v>
      </c>
      <c r="B2172">
        <v>8</v>
      </c>
      <c r="C2172">
        <v>1</v>
      </c>
      <c r="D2172" t="s">
        <v>26</v>
      </c>
      <c r="E2172" t="s">
        <v>4932</v>
      </c>
      <c r="F2172" t="s">
        <v>4933</v>
      </c>
      <c r="G2172" t="s">
        <v>131</v>
      </c>
      <c r="H2172" t="s">
        <v>562</v>
      </c>
      <c r="I2172">
        <v>0</v>
      </c>
      <c r="K2172" t="s">
        <v>31</v>
      </c>
      <c r="L2172" t="s">
        <v>32</v>
      </c>
      <c r="M2172" t="s">
        <v>4932</v>
      </c>
      <c r="N2172" t="s">
        <v>4933</v>
      </c>
      <c r="P2172" t="s">
        <v>33</v>
      </c>
      <c r="Q2172" t="s">
        <v>34</v>
      </c>
      <c r="S2172" t="s">
        <v>33</v>
      </c>
      <c r="T2172" t="s">
        <v>34</v>
      </c>
      <c r="V2172" t="s">
        <v>33</v>
      </c>
      <c r="W2172" t="s">
        <v>34</v>
      </c>
      <c r="Y2172" t="s">
        <v>33</v>
      </c>
      <c r="Z2172" t="s">
        <v>34</v>
      </c>
      <c r="AA2172" t="s">
        <v>35</v>
      </c>
      <c r="AB2172" t="s">
        <v>36</v>
      </c>
      <c r="AC2172">
        <v>49824060</v>
      </c>
      <c r="AD2172" t="s">
        <v>37</v>
      </c>
      <c r="AE2172" t="s">
        <v>4933</v>
      </c>
      <c r="AF2172">
        <v>85671469</v>
      </c>
      <c r="AG2172">
        <v>1299445</v>
      </c>
      <c r="AH2172" t="s">
        <v>4934</v>
      </c>
      <c r="AI2172" t="s">
        <v>34</v>
      </c>
    </row>
    <row r="2173" spans="1:35" x14ac:dyDescent="0.3">
      <c r="A2173" s="1">
        <v>45311.246759259258</v>
      </c>
      <c r="B2173">
        <v>5</v>
      </c>
      <c r="C2173">
        <v>2</v>
      </c>
      <c r="D2173" t="s">
        <v>26</v>
      </c>
      <c r="E2173" t="s">
        <v>4935</v>
      </c>
      <c r="F2173" t="s">
        <v>4936</v>
      </c>
      <c r="G2173" t="s">
        <v>142</v>
      </c>
      <c r="H2173" t="s">
        <v>569</v>
      </c>
      <c r="I2173">
        <v>0</v>
      </c>
      <c r="K2173" t="s">
        <v>31</v>
      </c>
      <c r="L2173" t="s">
        <v>32</v>
      </c>
      <c r="M2173" t="s">
        <v>4935</v>
      </c>
      <c r="N2173" t="s">
        <v>4936</v>
      </c>
      <c r="P2173" t="s">
        <v>33</v>
      </c>
      <c r="Q2173" t="s">
        <v>34</v>
      </c>
      <c r="S2173" t="s">
        <v>33</v>
      </c>
      <c r="T2173" t="s">
        <v>34</v>
      </c>
      <c r="V2173" t="s">
        <v>33</v>
      </c>
      <c r="W2173" t="s">
        <v>34</v>
      </c>
      <c r="Y2173" t="s">
        <v>33</v>
      </c>
      <c r="Z2173" t="s">
        <v>34</v>
      </c>
      <c r="AA2173" t="s">
        <v>35</v>
      </c>
      <c r="AB2173" t="s">
        <v>36</v>
      </c>
      <c r="AC2173">
        <v>49819358</v>
      </c>
      <c r="AD2173" t="s">
        <v>37</v>
      </c>
      <c r="AE2173" t="s">
        <v>4936</v>
      </c>
      <c r="AF2173">
        <v>85671469</v>
      </c>
      <c r="AG2173">
        <v>1299446</v>
      </c>
      <c r="AH2173" t="s">
        <v>38</v>
      </c>
      <c r="AI2173" t="s">
        <v>34</v>
      </c>
    </row>
    <row r="2174" spans="1:35" x14ac:dyDescent="0.3">
      <c r="A2174" s="1">
        <v>45311.247685185182</v>
      </c>
      <c r="B2174">
        <v>3</v>
      </c>
      <c r="C2174">
        <v>2</v>
      </c>
      <c r="D2174" t="s">
        <v>26</v>
      </c>
      <c r="E2174" t="s">
        <v>4937</v>
      </c>
      <c r="F2174" t="s">
        <v>4938</v>
      </c>
      <c r="G2174" t="s">
        <v>90</v>
      </c>
      <c r="H2174" t="s">
        <v>346</v>
      </c>
      <c r="I2174">
        <v>0</v>
      </c>
      <c r="K2174" t="s">
        <v>31</v>
      </c>
      <c r="L2174" t="s">
        <v>32</v>
      </c>
      <c r="M2174" t="s">
        <v>4937</v>
      </c>
      <c r="N2174" t="s">
        <v>4938</v>
      </c>
      <c r="P2174" t="s">
        <v>33</v>
      </c>
      <c r="Q2174" t="s">
        <v>34</v>
      </c>
      <c r="S2174" t="s">
        <v>33</v>
      </c>
      <c r="T2174" t="s">
        <v>34</v>
      </c>
      <c r="V2174" t="s">
        <v>33</v>
      </c>
      <c r="W2174" t="s">
        <v>34</v>
      </c>
      <c r="Y2174" t="s">
        <v>33</v>
      </c>
      <c r="Z2174" t="s">
        <v>34</v>
      </c>
      <c r="AA2174" t="s">
        <v>92</v>
      </c>
      <c r="AB2174" t="s">
        <v>36</v>
      </c>
      <c r="AC2174">
        <v>40197050</v>
      </c>
      <c r="AD2174" t="s">
        <v>93</v>
      </c>
      <c r="AE2174" t="s">
        <v>4938</v>
      </c>
      <c r="AF2174">
        <v>9978044714</v>
      </c>
      <c r="AG2174">
        <v>1299447</v>
      </c>
      <c r="AH2174" t="s">
        <v>217</v>
      </c>
      <c r="AI2174" t="s">
        <v>34</v>
      </c>
    </row>
    <row r="2175" spans="1:35" x14ac:dyDescent="0.3">
      <c r="A2175" s="1">
        <v>45311.25335648148</v>
      </c>
      <c r="B2175">
        <v>5</v>
      </c>
      <c r="C2175">
        <v>2</v>
      </c>
      <c r="D2175" t="s">
        <v>26</v>
      </c>
      <c r="E2175" t="s">
        <v>4939</v>
      </c>
      <c r="F2175" t="s">
        <v>4940</v>
      </c>
      <c r="G2175" t="s">
        <v>50</v>
      </c>
      <c r="H2175" t="s">
        <v>540</v>
      </c>
      <c r="I2175">
        <v>0</v>
      </c>
      <c r="K2175" t="s">
        <v>31</v>
      </c>
      <c r="L2175" t="s">
        <v>32</v>
      </c>
      <c r="M2175" t="s">
        <v>4939</v>
      </c>
      <c r="N2175" t="s">
        <v>4940</v>
      </c>
      <c r="P2175" t="s">
        <v>33</v>
      </c>
      <c r="Q2175" t="s">
        <v>34</v>
      </c>
      <c r="S2175" t="s">
        <v>33</v>
      </c>
      <c r="T2175" t="s">
        <v>34</v>
      </c>
      <c r="V2175" t="s">
        <v>33</v>
      </c>
      <c r="W2175" t="s">
        <v>34</v>
      </c>
      <c r="Y2175" t="s">
        <v>33</v>
      </c>
      <c r="Z2175" t="s">
        <v>34</v>
      </c>
      <c r="AA2175" t="s">
        <v>35</v>
      </c>
      <c r="AB2175" t="s">
        <v>36</v>
      </c>
      <c r="AC2175">
        <v>49842170</v>
      </c>
      <c r="AD2175" t="s">
        <v>37</v>
      </c>
      <c r="AE2175" t="s">
        <v>4940</v>
      </c>
      <c r="AF2175">
        <v>85671469</v>
      </c>
      <c r="AG2175">
        <v>1299448</v>
      </c>
      <c r="AH2175" t="s">
        <v>257</v>
      </c>
      <c r="AI2175" t="s">
        <v>34</v>
      </c>
    </row>
    <row r="2176" spans="1:35" x14ac:dyDescent="0.3">
      <c r="A2176" s="1">
        <v>45311.253611111111</v>
      </c>
      <c r="B2176">
        <v>6</v>
      </c>
      <c r="C2176">
        <v>2</v>
      </c>
      <c r="D2176" t="s">
        <v>26</v>
      </c>
      <c r="E2176" t="s">
        <v>4941</v>
      </c>
      <c r="F2176" t="s">
        <v>4942</v>
      </c>
      <c r="G2176" t="s">
        <v>29</v>
      </c>
      <c r="H2176" t="s">
        <v>3717</v>
      </c>
      <c r="I2176">
        <v>0</v>
      </c>
      <c r="K2176" t="s">
        <v>31</v>
      </c>
      <c r="L2176" t="s">
        <v>32</v>
      </c>
      <c r="M2176" t="s">
        <v>4941</v>
      </c>
      <c r="N2176" t="s">
        <v>4942</v>
      </c>
      <c r="P2176" t="s">
        <v>33</v>
      </c>
      <c r="Q2176" t="s">
        <v>34</v>
      </c>
      <c r="S2176" t="s">
        <v>33</v>
      </c>
      <c r="T2176" t="s">
        <v>34</v>
      </c>
      <c r="V2176" t="s">
        <v>33</v>
      </c>
      <c r="W2176" t="s">
        <v>34</v>
      </c>
      <c r="Y2176" t="s">
        <v>33</v>
      </c>
      <c r="Z2176" t="s">
        <v>34</v>
      </c>
      <c r="AA2176" t="s">
        <v>35</v>
      </c>
      <c r="AB2176" t="s">
        <v>36</v>
      </c>
      <c r="AC2176">
        <v>49835914</v>
      </c>
      <c r="AD2176" t="s">
        <v>37</v>
      </c>
      <c r="AE2176" t="s">
        <v>4942</v>
      </c>
      <c r="AF2176">
        <v>85671469</v>
      </c>
      <c r="AG2176">
        <v>1299449</v>
      </c>
      <c r="AH2176" t="s">
        <v>243</v>
      </c>
      <c r="AI2176" t="s">
        <v>34</v>
      </c>
    </row>
    <row r="2177" spans="1:35" x14ac:dyDescent="0.3">
      <c r="A2177" s="1">
        <v>45311.255219907405</v>
      </c>
      <c r="B2177">
        <v>8</v>
      </c>
      <c r="C2177">
        <v>1</v>
      </c>
      <c r="D2177" t="s">
        <v>26</v>
      </c>
      <c r="E2177" t="s">
        <v>4943</v>
      </c>
      <c r="F2177" t="s">
        <v>4944</v>
      </c>
      <c r="G2177" t="s">
        <v>131</v>
      </c>
      <c r="H2177" t="s">
        <v>623</v>
      </c>
      <c r="I2177">
        <v>0</v>
      </c>
      <c r="K2177" t="s">
        <v>31</v>
      </c>
      <c r="L2177" t="s">
        <v>32</v>
      </c>
      <c r="M2177" t="s">
        <v>4943</v>
      </c>
      <c r="N2177" t="s">
        <v>4944</v>
      </c>
      <c r="P2177" t="s">
        <v>33</v>
      </c>
      <c r="Q2177" t="s">
        <v>34</v>
      </c>
      <c r="S2177" t="s">
        <v>33</v>
      </c>
      <c r="T2177" t="s">
        <v>34</v>
      </c>
      <c r="V2177" t="s">
        <v>33</v>
      </c>
      <c r="W2177" t="s">
        <v>34</v>
      </c>
      <c r="Y2177" t="s">
        <v>33</v>
      </c>
      <c r="Z2177" t="s">
        <v>34</v>
      </c>
      <c r="AA2177" t="s">
        <v>35</v>
      </c>
      <c r="AB2177" t="s">
        <v>36</v>
      </c>
      <c r="AC2177">
        <v>49844224</v>
      </c>
      <c r="AD2177" t="s">
        <v>37</v>
      </c>
      <c r="AE2177" t="s">
        <v>4944</v>
      </c>
      <c r="AF2177">
        <v>85671469</v>
      </c>
      <c r="AG2177">
        <v>1299450</v>
      </c>
      <c r="AH2177" t="s">
        <v>3756</v>
      </c>
      <c r="AI2177" t="s">
        <v>34</v>
      </c>
    </row>
    <row r="2178" spans="1:35" x14ac:dyDescent="0.3">
      <c r="A2178" s="1">
        <v>45311.258344907408</v>
      </c>
      <c r="B2178">
        <v>5</v>
      </c>
      <c r="C2178">
        <v>2</v>
      </c>
      <c r="D2178" t="s">
        <v>26</v>
      </c>
      <c r="E2178" t="s">
        <v>4945</v>
      </c>
      <c r="F2178" t="s">
        <v>4946</v>
      </c>
      <c r="G2178" t="s">
        <v>41</v>
      </c>
      <c r="H2178">
        <f>---0--7768</f>
        <v>7768</v>
      </c>
      <c r="I2178">
        <v>0</v>
      </c>
      <c r="J2178" t="s">
        <v>42</v>
      </c>
      <c r="K2178" t="s">
        <v>43</v>
      </c>
      <c r="L2178" t="s">
        <v>44</v>
      </c>
      <c r="M2178" t="s">
        <v>4945</v>
      </c>
      <c r="N2178" t="s">
        <v>4946</v>
      </c>
      <c r="P2178" t="s">
        <v>33</v>
      </c>
      <c r="Q2178" t="s">
        <v>34</v>
      </c>
      <c r="S2178" t="s">
        <v>33</v>
      </c>
      <c r="T2178" t="s">
        <v>34</v>
      </c>
      <c r="V2178" t="s">
        <v>33</v>
      </c>
      <c r="W2178" t="s">
        <v>34</v>
      </c>
      <c r="Y2178" t="s">
        <v>33</v>
      </c>
      <c r="Z2178" t="s">
        <v>34</v>
      </c>
      <c r="AA2178" t="s">
        <v>500</v>
      </c>
      <c r="AB2178" t="s">
        <v>36</v>
      </c>
      <c r="AC2178">
        <v>800276</v>
      </c>
      <c r="AD2178" t="s">
        <v>501</v>
      </c>
      <c r="AE2178" t="s">
        <v>4946</v>
      </c>
      <c r="AF2178">
        <v>870021815</v>
      </c>
      <c r="AG2178">
        <v>1299451</v>
      </c>
      <c r="AH2178" t="s">
        <v>4947</v>
      </c>
      <c r="AI2178" t="s">
        <v>34</v>
      </c>
    </row>
    <row r="2179" spans="1:35" x14ac:dyDescent="0.3">
      <c r="A2179" s="1">
        <v>45311.259988425925</v>
      </c>
      <c r="B2179">
        <v>8</v>
      </c>
      <c r="C2179">
        <v>1</v>
      </c>
      <c r="D2179" t="s">
        <v>26</v>
      </c>
      <c r="E2179" t="s">
        <v>4948</v>
      </c>
      <c r="F2179" t="s">
        <v>4949</v>
      </c>
      <c r="G2179" t="s">
        <v>90</v>
      </c>
      <c r="H2179" t="s">
        <v>1784</v>
      </c>
      <c r="I2179">
        <v>0</v>
      </c>
      <c r="K2179" t="s">
        <v>31</v>
      </c>
      <c r="L2179" t="s">
        <v>32</v>
      </c>
      <c r="M2179" t="s">
        <v>4948</v>
      </c>
      <c r="N2179" t="s">
        <v>4949</v>
      </c>
      <c r="P2179" t="s">
        <v>33</v>
      </c>
      <c r="Q2179" t="s">
        <v>34</v>
      </c>
      <c r="S2179" t="s">
        <v>33</v>
      </c>
      <c r="T2179" t="s">
        <v>34</v>
      </c>
      <c r="V2179" t="s">
        <v>33</v>
      </c>
      <c r="W2179" t="s">
        <v>34</v>
      </c>
      <c r="Y2179" t="s">
        <v>33</v>
      </c>
      <c r="Z2179" t="s">
        <v>34</v>
      </c>
      <c r="AA2179" t="s">
        <v>92</v>
      </c>
      <c r="AB2179" t="s">
        <v>36</v>
      </c>
      <c r="AC2179">
        <v>69319859</v>
      </c>
      <c r="AD2179" t="s">
        <v>93</v>
      </c>
      <c r="AE2179" t="s">
        <v>4949</v>
      </c>
      <c r="AF2179">
        <v>9978044714</v>
      </c>
      <c r="AG2179">
        <v>1299452</v>
      </c>
      <c r="AH2179" t="s">
        <v>1064</v>
      </c>
      <c r="AI2179" t="s">
        <v>34</v>
      </c>
    </row>
    <row r="2180" spans="1:35" x14ac:dyDescent="0.3">
      <c r="A2180" s="1">
        <v>45311.261203703703</v>
      </c>
      <c r="B2180">
        <v>5</v>
      </c>
      <c r="C2180">
        <v>2</v>
      </c>
      <c r="D2180" t="s">
        <v>26</v>
      </c>
      <c r="E2180" t="s">
        <v>4950</v>
      </c>
      <c r="F2180" t="s">
        <v>4951</v>
      </c>
      <c r="G2180" t="s">
        <v>29</v>
      </c>
      <c r="H2180" t="s">
        <v>641</v>
      </c>
      <c r="I2180">
        <v>0</v>
      </c>
      <c r="K2180" t="s">
        <v>31</v>
      </c>
      <c r="L2180" t="s">
        <v>32</v>
      </c>
      <c r="M2180" t="s">
        <v>4950</v>
      </c>
      <c r="N2180" t="s">
        <v>4951</v>
      </c>
      <c r="P2180" t="s">
        <v>33</v>
      </c>
      <c r="Q2180" t="s">
        <v>34</v>
      </c>
      <c r="S2180" t="s">
        <v>33</v>
      </c>
      <c r="T2180" t="s">
        <v>34</v>
      </c>
      <c r="V2180" t="s">
        <v>33</v>
      </c>
      <c r="W2180" t="s">
        <v>34</v>
      </c>
      <c r="Y2180" t="s">
        <v>33</v>
      </c>
      <c r="Z2180" t="s">
        <v>34</v>
      </c>
      <c r="AA2180" t="s">
        <v>35</v>
      </c>
      <c r="AB2180" t="s">
        <v>36</v>
      </c>
      <c r="AC2180">
        <v>49861181</v>
      </c>
      <c r="AD2180" t="s">
        <v>37</v>
      </c>
      <c r="AE2180" t="s">
        <v>4951</v>
      </c>
      <c r="AF2180">
        <v>85671469</v>
      </c>
      <c r="AG2180">
        <v>1299453</v>
      </c>
      <c r="AH2180" t="s">
        <v>38</v>
      </c>
      <c r="AI2180" t="s">
        <v>34</v>
      </c>
    </row>
    <row r="2181" spans="1:35" x14ac:dyDescent="0.3">
      <c r="A2181" s="1">
        <v>45311.261238425926</v>
      </c>
      <c r="B2181">
        <v>6</v>
      </c>
      <c r="C2181">
        <v>2</v>
      </c>
      <c r="D2181" t="s">
        <v>26</v>
      </c>
      <c r="E2181" t="s">
        <v>4952</v>
      </c>
      <c r="F2181" t="s">
        <v>4953</v>
      </c>
      <c r="G2181" t="s">
        <v>50</v>
      </c>
      <c r="H2181" t="s">
        <v>1415</v>
      </c>
      <c r="I2181">
        <v>0</v>
      </c>
      <c r="K2181" t="s">
        <v>31</v>
      </c>
      <c r="L2181" t="s">
        <v>32</v>
      </c>
      <c r="M2181" t="s">
        <v>4952</v>
      </c>
      <c r="N2181" t="s">
        <v>4953</v>
      </c>
      <c r="P2181" t="s">
        <v>33</v>
      </c>
      <c r="Q2181" t="s">
        <v>34</v>
      </c>
      <c r="S2181" t="s">
        <v>33</v>
      </c>
      <c r="T2181" t="s">
        <v>34</v>
      </c>
      <c r="V2181" t="s">
        <v>33</v>
      </c>
      <c r="W2181" t="s">
        <v>34</v>
      </c>
      <c r="Y2181" t="s">
        <v>33</v>
      </c>
      <c r="Z2181" t="s">
        <v>34</v>
      </c>
      <c r="AA2181" t="s">
        <v>35</v>
      </c>
      <c r="AB2181" t="s">
        <v>36</v>
      </c>
      <c r="AC2181">
        <v>49853649</v>
      </c>
      <c r="AD2181" t="s">
        <v>37</v>
      </c>
      <c r="AE2181" t="s">
        <v>4953</v>
      </c>
      <c r="AF2181">
        <v>85671469</v>
      </c>
      <c r="AG2181">
        <v>1299454</v>
      </c>
      <c r="AH2181" t="s">
        <v>38</v>
      </c>
      <c r="AI2181" t="s">
        <v>34</v>
      </c>
    </row>
    <row r="2182" spans="1:35" x14ac:dyDescent="0.3">
      <c r="A2182" s="1">
        <v>45311.261840277781</v>
      </c>
      <c r="B2182">
        <v>1</v>
      </c>
      <c r="C2182">
        <v>2</v>
      </c>
      <c r="D2182" t="s">
        <v>26</v>
      </c>
      <c r="E2182" t="s">
        <v>4954</v>
      </c>
      <c r="F2182" t="s">
        <v>4955</v>
      </c>
      <c r="G2182" t="s">
        <v>29</v>
      </c>
      <c r="H2182" t="s">
        <v>263</v>
      </c>
      <c r="I2182">
        <v>0</v>
      </c>
      <c r="K2182" t="s">
        <v>31</v>
      </c>
      <c r="L2182" t="s">
        <v>32</v>
      </c>
      <c r="M2182" t="s">
        <v>4954</v>
      </c>
      <c r="N2182" t="s">
        <v>4955</v>
      </c>
      <c r="P2182" t="s">
        <v>33</v>
      </c>
      <c r="Q2182" t="s">
        <v>34</v>
      </c>
      <c r="S2182" t="s">
        <v>33</v>
      </c>
      <c r="T2182" t="s">
        <v>34</v>
      </c>
      <c r="V2182" t="s">
        <v>33</v>
      </c>
      <c r="W2182" t="s">
        <v>34</v>
      </c>
      <c r="Y2182" t="s">
        <v>33</v>
      </c>
      <c r="Z2182" t="s">
        <v>34</v>
      </c>
      <c r="AA2182" t="s">
        <v>35</v>
      </c>
      <c r="AB2182" t="s">
        <v>36</v>
      </c>
      <c r="AC2182">
        <v>49861955</v>
      </c>
      <c r="AD2182" t="s">
        <v>37</v>
      </c>
      <c r="AE2182" t="s">
        <v>4955</v>
      </c>
      <c r="AF2182">
        <v>85671469</v>
      </c>
      <c r="AG2182">
        <v>1299455</v>
      </c>
      <c r="AH2182" t="s">
        <v>38</v>
      </c>
      <c r="AI2182" t="s">
        <v>34</v>
      </c>
    </row>
    <row r="2183" spans="1:35" x14ac:dyDescent="0.3">
      <c r="A2183" s="1">
        <v>45311.26457175926</v>
      </c>
      <c r="B2183">
        <v>5</v>
      </c>
      <c r="C2183">
        <v>2</v>
      </c>
      <c r="D2183" t="s">
        <v>26</v>
      </c>
      <c r="E2183" t="s">
        <v>4956</v>
      </c>
      <c r="F2183" t="s">
        <v>4957</v>
      </c>
      <c r="G2183" t="s">
        <v>90</v>
      </c>
      <c r="H2183" t="s">
        <v>3452</v>
      </c>
      <c r="I2183">
        <v>0</v>
      </c>
      <c r="K2183" t="s">
        <v>31</v>
      </c>
      <c r="L2183" t="s">
        <v>32</v>
      </c>
      <c r="M2183" t="s">
        <v>4956</v>
      </c>
      <c r="N2183" t="s">
        <v>4957</v>
      </c>
      <c r="P2183" t="s">
        <v>33</v>
      </c>
      <c r="Q2183" t="s">
        <v>34</v>
      </c>
      <c r="S2183" t="s">
        <v>33</v>
      </c>
      <c r="T2183" t="s">
        <v>34</v>
      </c>
      <c r="V2183" t="s">
        <v>33</v>
      </c>
      <c r="W2183" t="s">
        <v>34</v>
      </c>
      <c r="Y2183" t="s">
        <v>33</v>
      </c>
      <c r="Z2183" t="s">
        <v>34</v>
      </c>
      <c r="AA2183" t="s">
        <v>92</v>
      </c>
      <c r="AB2183" t="s">
        <v>36</v>
      </c>
      <c r="AC2183">
        <v>44303213</v>
      </c>
      <c r="AD2183" t="s">
        <v>93</v>
      </c>
      <c r="AE2183" t="s">
        <v>4957</v>
      </c>
      <c r="AF2183">
        <v>9978044714</v>
      </c>
      <c r="AG2183">
        <v>1299456</v>
      </c>
      <c r="AH2183" t="s">
        <v>648</v>
      </c>
      <c r="AI2183" t="s">
        <v>34</v>
      </c>
    </row>
    <row r="2184" spans="1:35" x14ac:dyDescent="0.3">
      <c r="A2184" s="1">
        <v>45311.267164351855</v>
      </c>
      <c r="B2184">
        <v>8</v>
      </c>
      <c r="C2184">
        <v>1</v>
      </c>
      <c r="D2184" t="s">
        <v>26</v>
      </c>
      <c r="E2184" t="s">
        <v>4958</v>
      </c>
      <c r="F2184" t="s">
        <v>4959</v>
      </c>
      <c r="G2184" t="s">
        <v>50</v>
      </c>
      <c r="H2184" t="s">
        <v>1844</v>
      </c>
      <c r="I2184">
        <v>0</v>
      </c>
      <c r="K2184" t="s">
        <v>31</v>
      </c>
      <c r="L2184" t="s">
        <v>32</v>
      </c>
      <c r="M2184" t="s">
        <v>4958</v>
      </c>
      <c r="N2184" t="s">
        <v>4959</v>
      </c>
      <c r="P2184" t="s">
        <v>33</v>
      </c>
      <c r="Q2184" t="s">
        <v>34</v>
      </c>
      <c r="S2184" t="s">
        <v>33</v>
      </c>
      <c r="T2184" t="s">
        <v>34</v>
      </c>
      <c r="V2184" t="s">
        <v>33</v>
      </c>
      <c r="W2184" t="s">
        <v>34</v>
      </c>
      <c r="Y2184" t="s">
        <v>33</v>
      </c>
      <c r="Z2184" t="s">
        <v>34</v>
      </c>
      <c r="AA2184" t="s">
        <v>35</v>
      </c>
      <c r="AB2184" t="s">
        <v>36</v>
      </c>
      <c r="AC2184">
        <v>49870023</v>
      </c>
      <c r="AD2184" t="s">
        <v>37</v>
      </c>
      <c r="AE2184" t="s">
        <v>4959</v>
      </c>
      <c r="AF2184">
        <v>85671469</v>
      </c>
      <c r="AG2184">
        <v>1299457</v>
      </c>
      <c r="AH2184" t="s">
        <v>99</v>
      </c>
      <c r="AI2184" t="s">
        <v>34</v>
      </c>
    </row>
    <row r="2185" spans="1:35" x14ac:dyDescent="0.3">
      <c r="A2185" s="1">
        <v>45311.268229166664</v>
      </c>
      <c r="B2185">
        <v>7</v>
      </c>
      <c r="C2185">
        <v>1</v>
      </c>
      <c r="D2185" t="s">
        <v>26</v>
      </c>
      <c r="E2185" t="s">
        <v>4960</v>
      </c>
      <c r="F2185" t="s">
        <v>4961</v>
      </c>
      <c r="G2185" t="s">
        <v>50</v>
      </c>
      <c r="H2185" t="s">
        <v>1363</v>
      </c>
      <c r="I2185">
        <v>0</v>
      </c>
      <c r="K2185" t="s">
        <v>31</v>
      </c>
      <c r="L2185" t="s">
        <v>32</v>
      </c>
      <c r="M2185" t="s">
        <v>4960</v>
      </c>
      <c r="N2185" t="s">
        <v>4961</v>
      </c>
      <c r="P2185" t="s">
        <v>33</v>
      </c>
      <c r="Q2185" t="s">
        <v>34</v>
      </c>
      <c r="S2185" t="s">
        <v>33</v>
      </c>
      <c r="T2185" t="s">
        <v>34</v>
      </c>
      <c r="V2185" t="s">
        <v>33</v>
      </c>
      <c r="W2185" t="s">
        <v>34</v>
      </c>
      <c r="Y2185" t="s">
        <v>33</v>
      </c>
      <c r="Z2185" t="s">
        <v>34</v>
      </c>
      <c r="AA2185" t="s">
        <v>35</v>
      </c>
      <c r="AB2185" t="s">
        <v>36</v>
      </c>
      <c r="AC2185">
        <v>49871202</v>
      </c>
      <c r="AD2185" t="s">
        <v>37</v>
      </c>
      <c r="AE2185" t="s">
        <v>4961</v>
      </c>
      <c r="AF2185">
        <v>85671469</v>
      </c>
      <c r="AG2185">
        <v>1299458</v>
      </c>
      <c r="AH2185" t="s">
        <v>38</v>
      </c>
      <c r="AI2185" t="s">
        <v>34</v>
      </c>
    </row>
    <row r="2186" spans="1:35" x14ac:dyDescent="0.3">
      <c r="A2186" s="1">
        <v>45311.268530092595</v>
      </c>
      <c r="B2186">
        <v>5</v>
      </c>
      <c r="C2186">
        <v>2</v>
      </c>
      <c r="D2186" t="s">
        <v>26</v>
      </c>
      <c r="E2186" t="s">
        <v>4962</v>
      </c>
      <c r="F2186" t="s">
        <v>4963</v>
      </c>
      <c r="G2186" t="s">
        <v>131</v>
      </c>
      <c r="H2186" t="s">
        <v>575</v>
      </c>
      <c r="I2186">
        <v>0</v>
      </c>
      <c r="K2186" t="s">
        <v>31</v>
      </c>
      <c r="L2186" t="s">
        <v>32</v>
      </c>
      <c r="M2186" t="s">
        <v>4962</v>
      </c>
      <c r="N2186" t="s">
        <v>4963</v>
      </c>
      <c r="P2186" t="s">
        <v>33</v>
      </c>
      <c r="Q2186" t="s">
        <v>34</v>
      </c>
      <c r="S2186" t="s">
        <v>33</v>
      </c>
      <c r="T2186" t="s">
        <v>34</v>
      </c>
      <c r="V2186" t="s">
        <v>33</v>
      </c>
      <c r="W2186" t="s">
        <v>34</v>
      </c>
      <c r="Y2186" t="s">
        <v>33</v>
      </c>
      <c r="Z2186" t="s">
        <v>34</v>
      </c>
      <c r="AA2186" t="s">
        <v>35</v>
      </c>
      <c r="AB2186" t="s">
        <v>36</v>
      </c>
      <c r="AC2186">
        <v>49871569</v>
      </c>
      <c r="AD2186" t="s">
        <v>37</v>
      </c>
      <c r="AE2186" t="s">
        <v>4963</v>
      </c>
      <c r="AF2186">
        <v>85671469</v>
      </c>
      <c r="AG2186">
        <v>1299459</v>
      </c>
      <c r="AH2186" t="s">
        <v>38</v>
      </c>
      <c r="AI2186" t="s">
        <v>34</v>
      </c>
    </row>
    <row r="2187" spans="1:35" x14ac:dyDescent="0.3">
      <c r="A2187" s="1">
        <v>45311.27039351852</v>
      </c>
      <c r="B2187">
        <v>5</v>
      </c>
      <c r="C2187">
        <v>2</v>
      </c>
      <c r="D2187" t="s">
        <v>26</v>
      </c>
      <c r="E2187" t="s">
        <v>4964</v>
      </c>
      <c r="F2187" t="s">
        <v>4965</v>
      </c>
      <c r="G2187" t="s">
        <v>50</v>
      </c>
      <c r="H2187" t="s">
        <v>585</v>
      </c>
      <c r="I2187">
        <v>0</v>
      </c>
      <c r="K2187" t="s">
        <v>31</v>
      </c>
      <c r="L2187" t="s">
        <v>32</v>
      </c>
      <c r="M2187" t="s">
        <v>4964</v>
      </c>
      <c r="N2187" t="s">
        <v>4965</v>
      </c>
      <c r="P2187" t="s">
        <v>33</v>
      </c>
      <c r="Q2187" t="s">
        <v>34</v>
      </c>
      <c r="S2187" t="s">
        <v>33</v>
      </c>
      <c r="T2187" t="s">
        <v>34</v>
      </c>
      <c r="V2187" t="s">
        <v>33</v>
      </c>
      <c r="W2187" t="s">
        <v>34</v>
      </c>
      <c r="Y2187" t="s">
        <v>33</v>
      </c>
      <c r="Z2187" t="s">
        <v>34</v>
      </c>
      <c r="AA2187" t="s">
        <v>35</v>
      </c>
      <c r="AB2187" t="s">
        <v>36</v>
      </c>
      <c r="AC2187">
        <v>49873613</v>
      </c>
      <c r="AD2187" t="s">
        <v>37</v>
      </c>
      <c r="AE2187" t="s">
        <v>4965</v>
      </c>
      <c r="AF2187">
        <v>85671469</v>
      </c>
      <c r="AG2187">
        <v>1299460</v>
      </c>
      <c r="AH2187" t="s">
        <v>38</v>
      </c>
      <c r="AI2187" t="s">
        <v>34</v>
      </c>
    </row>
    <row r="2188" spans="1:35" x14ac:dyDescent="0.3">
      <c r="A2188" s="1">
        <v>45311.271921296298</v>
      </c>
      <c r="B2188">
        <v>6</v>
      </c>
      <c r="C2188">
        <v>2</v>
      </c>
      <c r="D2188" t="s">
        <v>26</v>
      </c>
      <c r="E2188" t="s">
        <v>4966</v>
      </c>
      <c r="F2188" t="s">
        <v>4967</v>
      </c>
      <c r="G2188" t="s">
        <v>29</v>
      </c>
      <c r="H2188" t="s">
        <v>1423</v>
      </c>
      <c r="I2188">
        <v>0</v>
      </c>
      <c r="K2188" t="s">
        <v>31</v>
      </c>
      <c r="L2188" t="s">
        <v>32</v>
      </c>
      <c r="M2188" t="s">
        <v>4966</v>
      </c>
      <c r="N2188" t="s">
        <v>4967</v>
      </c>
      <c r="P2188" t="s">
        <v>33</v>
      </c>
      <c r="Q2188" t="s">
        <v>34</v>
      </c>
      <c r="S2188" t="s">
        <v>33</v>
      </c>
      <c r="T2188" t="s">
        <v>34</v>
      </c>
      <c r="V2188" t="s">
        <v>33</v>
      </c>
      <c r="W2188" t="s">
        <v>34</v>
      </c>
      <c r="Y2188" t="s">
        <v>33</v>
      </c>
      <c r="Z2188" t="s">
        <v>34</v>
      </c>
      <c r="AA2188" t="s">
        <v>35</v>
      </c>
      <c r="AB2188" t="s">
        <v>36</v>
      </c>
      <c r="AC2188">
        <v>49884751</v>
      </c>
      <c r="AD2188" t="s">
        <v>37</v>
      </c>
      <c r="AE2188" t="s">
        <v>4967</v>
      </c>
      <c r="AF2188">
        <v>85671469</v>
      </c>
      <c r="AG2188">
        <v>1299461</v>
      </c>
      <c r="AH2188" t="s">
        <v>700</v>
      </c>
      <c r="AI2188" t="s">
        <v>34</v>
      </c>
    </row>
    <row r="2189" spans="1:35" x14ac:dyDescent="0.3">
      <c r="A2189" s="1">
        <v>45311.273854166669</v>
      </c>
      <c r="B2189">
        <v>5</v>
      </c>
      <c r="C2189">
        <v>2</v>
      </c>
      <c r="D2189" t="s">
        <v>26</v>
      </c>
      <c r="E2189" t="s">
        <v>4968</v>
      </c>
      <c r="F2189" t="s">
        <v>4969</v>
      </c>
      <c r="G2189" t="s">
        <v>50</v>
      </c>
      <c r="H2189" t="s">
        <v>598</v>
      </c>
      <c r="I2189">
        <v>0</v>
      </c>
      <c r="K2189" t="s">
        <v>31</v>
      </c>
      <c r="L2189" t="s">
        <v>32</v>
      </c>
      <c r="M2189" t="s">
        <v>4968</v>
      </c>
      <c r="N2189" t="s">
        <v>4969</v>
      </c>
      <c r="P2189" t="s">
        <v>33</v>
      </c>
      <c r="Q2189" t="s">
        <v>34</v>
      </c>
      <c r="S2189" t="s">
        <v>33</v>
      </c>
      <c r="T2189" t="s">
        <v>34</v>
      </c>
      <c r="V2189" t="s">
        <v>33</v>
      </c>
      <c r="W2189" t="s">
        <v>34</v>
      </c>
      <c r="Y2189" t="s">
        <v>33</v>
      </c>
      <c r="Z2189" t="s">
        <v>34</v>
      </c>
      <c r="AA2189" t="s">
        <v>35</v>
      </c>
      <c r="AB2189" t="s">
        <v>36</v>
      </c>
      <c r="AC2189">
        <v>49877785</v>
      </c>
      <c r="AD2189" t="s">
        <v>37</v>
      </c>
      <c r="AE2189" t="s">
        <v>4969</v>
      </c>
      <c r="AF2189">
        <v>85671469</v>
      </c>
      <c r="AG2189">
        <v>1299462</v>
      </c>
      <c r="AH2189" t="s">
        <v>38</v>
      </c>
      <c r="AI2189" t="s">
        <v>34</v>
      </c>
    </row>
    <row r="2190" spans="1:35" x14ac:dyDescent="0.3">
      <c r="A2190" s="1">
        <v>45311.274421296293</v>
      </c>
      <c r="B2190">
        <v>8</v>
      </c>
      <c r="C2190">
        <v>1</v>
      </c>
      <c r="D2190" t="s">
        <v>26</v>
      </c>
      <c r="E2190" t="s">
        <v>4970</v>
      </c>
      <c r="F2190" t="s">
        <v>4971</v>
      </c>
      <c r="G2190" t="s">
        <v>29</v>
      </c>
      <c r="H2190" t="s">
        <v>3963</v>
      </c>
      <c r="I2190">
        <v>0</v>
      </c>
      <c r="K2190" t="s">
        <v>31</v>
      </c>
      <c r="L2190" t="s">
        <v>32</v>
      </c>
      <c r="M2190" t="s">
        <v>4970</v>
      </c>
      <c r="N2190" t="s">
        <v>4971</v>
      </c>
      <c r="P2190" t="s">
        <v>33</v>
      </c>
      <c r="Q2190" t="s">
        <v>34</v>
      </c>
      <c r="S2190" t="s">
        <v>33</v>
      </c>
      <c r="T2190" t="s">
        <v>34</v>
      </c>
      <c r="V2190" t="s">
        <v>33</v>
      </c>
      <c r="W2190" t="s">
        <v>34</v>
      </c>
      <c r="Y2190" t="s">
        <v>33</v>
      </c>
      <c r="Z2190" t="s">
        <v>34</v>
      </c>
      <c r="AA2190" t="s">
        <v>35</v>
      </c>
      <c r="AB2190" t="s">
        <v>36</v>
      </c>
      <c r="AC2190">
        <v>49878507</v>
      </c>
      <c r="AD2190" t="s">
        <v>37</v>
      </c>
      <c r="AE2190" t="s">
        <v>4971</v>
      </c>
      <c r="AF2190">
        <v>85671469</v>
      </c>
      <c r="AG2190">
        <v>1299463</v>
      </c>
      <c r="AH2190" t="s">
        <v>38</v>
      </c>
      <c r="AI2190" t="s">
        <v>34</v>
      </c>
    </row>
    <row r="2191" spans="1:35" x14ac:dyDescent="0.3">
      <c r="A2191" s="1">
        <v>45311.276597222219</v>
      </c>
      <c r="B2191">
        <v>8</v>
      </c>
      <c r="C2191">
        <v>1</v>
      </c>
      <c r="D2191" t="s">
        <v>26</v>
      </c>
      <c r="E2191" t="s">
        <v>4972</v>
      </c>
      <c r="F2191" t="s">
        <v>4973</v>
      </c>
      <c r="G2191" t="s">
        <v>50</v>
      </c>
      <c r="H2191" t="s">
        <v>591</v>
      </c>
      <c r="I2191">
        <v>0</v>
      </c>
      <c r="K2191" t="s">
        <v>31</v>
      </c>
      <c r="L2191" t="s">
        <v>32</v>
      </c>
      <c r="M2191" t="s">
        <v>4972</v>
      </c>
      <c r="N2191" t="s">
        <v>4973</v>
      </c>
      <c r="P2191" t="s">
        <v>33</v>
      </c>
      <c r="Q2191" t="s">
        <v>34</v>
      </c>
      <c r="S2191" t="s">
        <v>33</v>
      </c>
      <c r="T2191" t="s">
        <v>34</v>
      </c>
      <c r="V2191" t="s">
        <v>33</v>
      </c>
      <c r="W2191" t="s">
        <v>34</v>
      </c>
      <c r="Y2191" t="s">
        <v>33</v>
      </c>
      <c r="Z2191" t="s">
        <v>34</v>
      </c>
      <c r="AA2191" t="s">
        <v>35</v>
      </c>
      <c r="AB2191" t="s">
        <v>36</v>
      </c>
      <c r="AC2191">
        <v>49891157</v>
      </c>
      <c r="AD2191" t="s">
        <v>37</v>
      </c>
      <c r="AE2191" t="s">
        <v>4973</v>
      </c>
      <c r="AF2191">
        <v>85671469</v>
      </c>
      <c r="AG2191">
        <v>1299464</v>
      </c>
      <c r="AH2191" t="s">
        <v>38</v>
      </c>
      <c r="AI2191" t="s">
        <v>34</v>
      </c>
    </row>
    <row r="2192" spans="1:35" x14ac:dyDescent="0.3">
      <c r="A2192" s="1">
        <v>45311.280578703707</v>
      </c>
      <c r="B2192">
        <v>5</v>
      </c>
      <c r="C2192">
        <v>2</v>
      </c>
      <c r="D2192" t="s">
        <v>26</v>
      </c>
      <c r="E2192" t="s">
        <v>4974</v>
      </c>
      <c r="F2192" t="s">
        <v>4975</v>
      </c>
      <c r="G2192" t="s">
        <v>131</v>
      </c>
      <c r="H2192" t="s">
        <v>492</v>
      </c>
      <c r="I2192">
        <v>0</v>
      </c>
      <c r="K2192" t="s">
        <v>31</v>
      </c>
      <c r="L2192" t="s">
        <v>32</v>
      </c>
      <c r="M2192" t="s">
        <v>4974</v>
      </c>
      <c r="N2192" t="s">
        <v>4975</v>
      </c>
      <c r="P2192" t="s">
        <v>33</v>
      </c>
      <c r="Q2192" t="s">
        <v>34</v>
      </c>
      <c r="S2192" t="s">
        <v>33</v>
      </c>
      <c r="T2192" t="s">
        <v>34</v>
      </c>
      <c r="V2192" t="s">
        <v>33</v>
      </c>
      <c r="W2192" t="s">
        <v>34</v>
      </c>
      <c r="Y2192" t="s">
        <v>33</v>
      </c>
      <c r="Z2192" t="s">
        <v>34</v>
      </c>
      <c r="AA2192" t="s">
        <v>35</v>
      </c>
      <c r="AB2192" t="s">
        <v>36</v>
      </c>
      <c r="AC2192">
        <v>49896034</v>
      </c>
      <c r="AD2192" t="s">
        <v>37</v>
      </c>
      <c r="AE2192" t="s">
        <v>4975</v>
      </c>
      <c r="AF2192">
        <v>85671469</v>
      </c>
      <c r="AG2192">
        <v>1299465</v>
      </c>
      <c r="AH2192" t="s">
        <v>373</v>
      </c>
      <c r="AI2192" t="s">
        <v>34</v>
      </c>
    </row>
    <row r="2193" spans="1:35" x14ac:dyDescent="0.3">
      <c r="A2193" s="1">
        <v>45311.281145833331</v>
      </c>
      <c r="B2193">
        <v>6</v>
      </c>
      <c r="C2193">
        <v>2</v>
      </c>
      <c r="D2193" t="s">
        <v>26</v>
      </c>
      <c r="E2193" t="s">
        <v>4976</v>
      </c>
      <c r="F2193" t="s">
        <v>4977</v>
      </c>
      <c r="G2193" t="s">
        <v>50</v>
      </c>
      <c r="H2193" t="s">
        <v>638</v>
      </c>
      <c r="I2193">
        <v>0</v>
      </c>
      <c r="K2193" t="s">
        <v>31</v>
      </c>
      <c r="L2193" t="s">
        <v>32</v>
      </c>
      <c r="M2193" t="s">
        <v>4976</v>
      </c>
      <c r="N2193" t="s">
        <v>4977</v>
      </c>
      <c r="P2193" t="s">
        <v>33</v>
      </c>
      <c r="Q2193" t="s">
        <v>34</v>
      </c>
      <c r="S2193" t="s">
        <v>33</v>
      </c>
      <c r="T2193" t="s">
        <v>34</v>
      </c>
      <c r="V2193" t="s">
        <v>33</v>
      </c>
      <c r="W2193" t="s">
        <v>34</v>
      </c>
      <c r="Y2193" t="s">
        <v>33</v>
      </c>
      <c r="Z2193" t="s">
        <v>34</v>
      </c>
      <c r="AA2193" t="s">
        <v>35</v>
      </c>
      <c r="AB2193" t="s">
        <v>36</v>
      </c>
      <c r="AC2193">
        <v>49896782</v>
      </c>
      <c r="AD2193" t="s">
        <v>37</v>
      </c>
      <c r="AE2193" t="s">
        <v>4977</v>
      </c>
      <c r="AF2193">
        <v>85671469</v>
      </c>
      <c r="AG2193">
        <v>1299466</v>
      </c>
      <c r="AH2193" t="s">
        <v>38</v>
      </c>
      <c r="AI2193" t="s">
        <v>34</v>
      </c>
    </row>
    <row r="2194" spans="1:35" x14ac:dyDescent="0.3">
      <c r="A2194" s="1">
        <v>45311.281412037039</v>
      </c>
      <c r="B2194">
        <v>8</v>
      </c>
      <c r="C2194">
        <v>1</v>
      </c>
      <c r="D2194" t="s">
        <v>26</v>
      </c>
      <c r="E2194" t="s">
        <v>894</v>
      </c>
      <c r="F2194" t="s">
        <v>895</v>
      </c>
      <c r="G2194" t="s">
        <v>29</v>
      </c>
      <c r="H2194" t="s">
        <v>496</v>
      </c>
      <c r="I2194">
        <v>0</v>
      </c>
      <c r="K2194" t="s">
        <v>31</v>
      </c>
      <c r="L2194" t="s">
        <v>32</v>
      </c>
      <c r="M2194" t="s">
        <v>894</v>
      </c>
      <c r="N2194" t="s">
        <v>895</v>
      </c>
      <c r="P2194" t="s">
        <v>33</v>
      </c>
      <c r="Q2194" t="s">
        <v>34</v>
      </c>
      <c r="S2194" t="s">
        <v>33</v>
      </c>
      <c r="T2194" t="s">
        <v>34</v>
      </c>
      <c r="V2194" t="s">
        <v>33</v>
      </c>
      <c r="W2194" t="s">
        <v>34</v>
      </c>
      <c r="Y2194" t="s">
        <v>33</v>
      </c>
      <c r="Z2194" t="s">
        <v>34</v>
      </c>
      <c r="AA2194" t="s">
        <v>35</v>
      </c>
      <c r="AB2194" t="s">
        <v>36</v>
      </c>
      <c r="AC2194">
        <v>49897121</v>
      </c>
      <c r="AD2194" t="s">
        <v>37</v>
      </c>
      <c r="AE2194" t="s">
        <v>895</v>
      </c>
      <c r="AF2194">
        <v>85671469</v>
      </c>
      <c r="AG2194">
        <v>1299467</v>
      </c>
      <c r="AH2194" t="s">
        <v>128</v>
      </c>
      <c r="AI2194" t="s">
        <v>34</v>
      </c>
    </row>
    <row r="2195" spans="1:35" x14ac:dyDescent="0.3">
      <c r="A2195" s="1">
        <v>45311.28765046296</v>
      </c>
      <c r="B2195">
        <v>8</v>
      </c>
      <c r="C2195">
        <v>1</v>
      </c>
      <c r="D2195" t="s">
        <v>26</v>
      </c>
      <c r="E2195" t="s">
        <v>4978</v>
      </c>
      <c r="F2195" t="s">
        <v>4979</v>
      </c>
      <c r="G2195" t="s">
        <v>29</v>
      </c>
      <c r="H2195" t="s">
        <v>1472</v>
      </c>
      <c r="I2195">
        <v>0</v>
      </c>
      <c r="K2195" t="s">
        <v>31</v>
      </c>
      <c r="L2195" t="s">
        <v>32</v>
      </c>
      <c r="M2195" t="s">
        <v>4978</v>
      </c>
      <c r="N2195" t="s">
        <v>4979</v>
      </c>
      <c r="P2195" t="s">
        <v>33</v>
      </c>
      <c r="Q2195" t="s">
        <v>34</v>
      </c>
      <c r="S2195" t="s">
        <v>33</v>
      </c>
      <c r="T2195" t="s">
        <v>34</v>
      </c>
      <c r="V2195" t="s">
        <v>33</v>
      </c>
      <c r="W2195" t="s">
        <v>34</v>
      </c>
      <c r="Y2195" t="s">
        <v>33</v>
      </c>
      <c r="Z2195" t="s">
        <v>34</v>
      </c>
      <c r="AA2195" t="s">
        <v>35</v>
      </c>
      <c r="AB2195" t="s">
        <v>36</v>
      </c>
      <c r="AC2195">
        <v>49917073</v>
      </c>
      <c r="AD2195" t="s">
        <v>37</v>
      </c>
      <c r="AE2195" t="s">
        <v>4979</v>
      </c>
      <c r="AF2195">
        <v>85671469</v>
      </c>
      <c r="AG2195">
        <v>1299468</v>
      </c>
      <c r="AH2195" t="s">
        <v>38</v>
      </c>
      <c r="AI2195" t="s">
        <v>34</v>
      </c>
    </row>
    <row r="2196" spans="1:35" x14ac:dyDescent="0.3">
      <c r="A2196" s="1">
        <v>45311.288518518515</v>
      </c>
      <c r="B2196">
        <v>5</v>
      </c>
      <c r="C2196">
        <v>2</v>
      </c>
      <c r="D2196" t="s">
        <v>26</v>
      </c>
      <c r="E2196" t="s">
        <v>4980</v>
      </c>
      <c r="F2196" t="s">
        <v>4981</v>
      </c>
      <c r="G2196" t="s">
        <v>131</v>
      </c>
      <c r="H2196" t="s">
        <v>1437</v>
      </c>
      <c r="I2196">
        <v>0</v>
      </c>
      <c r="K2196" t="s">
        <v>31</v>
      </c>
      <c r="L2196" t="s">
        <v>32</v>
      </c>
      <c r="M2196" t="s">
        <v>4980</v>
      </c>
      <c r="N2196" t="s">
        <v>4981</v>
      </c>
      <c r="P2196" t="s">
        <v>33</v>
      </c>
      <c r="Q2196" t="s">
        <v>34</v>
      </c>
      <c r="S2196" t="s">
        <v>33</v>
      </c>
      <c r="T2196" t="s">
        <v>34</v>
      </c>
      <c r="V2196" t="s">
        <v>33</v>
      </c>
      <c r="W2196" t="s">
        <v>34</v>
      </c>
      <c r="Y2196" t="s">
        <v>33</v>
      </c>
      <c r="Z2196" t="s">
        <v>34</v>
      </c>
      <c r="AA2196" t="s">
        <v>35</v>
      </c>
      <c r="AB2196" t="s">
        <v>36</v>
      </c>
      <c r="AC2196">
        <v>49926289</v>
      </c>
      <c r="AD2196" t="s">
        <v>37</v>
      </c>
      <c r="AE2196" t="s">
        <v>4981</v>
      </c>
      <c r="AF2196">
        <v>85671469</v>
      </c>
      <c r="AG2196">
        <v>1299469</v>
      </c>
      <c r="AH2196" t="s">
        <v>343</v>
      </c>
      <c r="AI2196" t="s">
        <v>34</v>
      </c>
    </row>
    <row r="2197" spans="1:35" x14ac:dyDescent="0.3">
      <c r="A2197" s="1">
        <v>45311.290312500001</v>
      </c>
      <c r="B2197">
        <v>6</v>
      </c>
      <c r="C2197">
        <v>2</v>
      </c>
      <c r="D2197" t="s">
        <v>26</v>
      </c>
      <c r="E2197" t="s">
        <v>4982</v>
      </c>
      <c r="F2197" t="s">
        <v>4983</v>
      </c>
      <c r="G2197" t="s">
        <v>131</v>
      </c>
      <c r="H2197" t="s">
        <v>689</v>
      </c>
      <c r="I2197">
        <v>0</v>
      </c>
      <c r="K2197" t="s">
        <v>31</v>
      </c>
      <c r="L2197" t="s">
        <v>32</v>
      </c>
      <c r="M2197" t="s">
        <v>4982</v>
      </c>
      <c r="N2197" t="s">
        <v>4983</v>
      </c>
      <c r="P2197" t="s">
        <v>33</v>
      </c>
      <c r="Q2197" t="s">
        <v>34</v>
      </c>
      <c r="S2197" t="s">
        <v>33</v>
      </c>
      <c r="T2197" t="s">
        <v>34</v>
      </c>
      <c r="V2197" t="s">
        <v>33</v>
      </c>
      <c r="W2197" t="s">
        <v>34</v>
      </c>
      <c r="Y2197" t="s">
        <v>33</v>
      </c>
      <c r="Z2197" t="s">
        <v>34</v>
      </c>
      <c r="AA2197" t="s">
        <v>35</v>
      </c>
      <c r="AB2197" t="s">
        <v>36</v>
      </c>
      <c r="AC2197">
        <v>49930939</v>
      </c>
      <c r="AD2197" t="s">
        <v>37</v>
      </c>
      <c r="AE2197" t="s">
        <v>4983</v>
      </c>
      <c r="AF2197">
        <v>85671469</v>
      </c>
      <c r="AG2197">
        <v>1299470</v>
      </c>
      <c r="AH2197" t="s">
        <v>38</v>
      </c>
      <c r="AI2197" t="s">
        <v>34</v>
      </c>
    </row>
    <row r="2198" spans="1:35" x14ac:dyDescent="0.3">
      <c r="A2198" s="1">
        <v>45311.290370370371</v>
      </c>
      <c r="B2198">
        <v>8</v>
      </c>
      <c r="C2198">
        <v>1</v>
      </c>
      <c r="D2198" t="s">
        <v>26</v>
      </c>
      <c r="E2198" t="s">
        <v>4984</v>
      </c>
      <c r="F2198" t="s">
        <v>4985</v>
      </c>
      <c r="G2198" t="s">
        <v>50</v>
      </c>
      <c r="H2198" t="s">
        <v>1448</v>
      </c>
      <c r="I2198">
        <v>0</v>
      </c>
      <c r="K2198" t="s">
        <v>31</v>
      </c>
      <c r="L2198" t="s">
        <v>32</v>
      </c>
      <c r="M2198" t="s">
        <v>4984</v>
      </c>
      <c r="N2198" t="s">
        <v>4985</v>
      </c>
      <c r="P2198" t="s">
        <v>33</v>
      </c>
      <c r="Q2198" t="s">
        <v>34</v>
      </c>
      <c r="S2198" t="s">
        <v>33</v>
      </c>
      <c r="T2198" t="s">
        <v>34</v>
      </c>
      <c r="V2198" t="s">
        <v>33</v>
      </c>
      <c r="W2198" t="s">
        <v>34</v>
      </c>
      <c r="Y2198" t="s">
        <v>33</v>
      </c>
      <c r="Z2198" t="s">
        <v>34</v>
      </c>
      <c r="AA2198" t="s">
        <v>35</v>
      </c>
      <c r="AB2198" t="s">
        <v>36</v>
      </c>
      <c r="AC2198">
        <v>49928676</v>
      </c>
      <c r="AD2198" t="s">
        <v>37</v>
      </c>
      <c r="AE2198" t="s">
        <v>4985</v>
      </c>
      <c r="AF2198">
        <v>85671469</v>
      </c>
      <c r="AG2198">
        <v>1299471</v>
      </c>
      <c r="AH2198" t="s">
        <v>38</v>
      </c>
      <c r="AI2198" t="s">
        <v>34</v>
      </c>
    </row>
    <row r="2199" spans="1:35" x14ac:dyDescent="0.3">
      <c r="A2199" s="1">
        <v>45311.293530092589</v>
      </c>
      <c r="B2199">
        <v>4</v>
      </c>
      <c r="C2199">
        <v>2</v>
      </c>
      <c r="D2199" t="s">
        <v>26</v>
      </c>
      <c r="E2199" t="s">
        <v>4986</v>
      </c>
      <c r="F2199" t="s">
        <v>4987</v>
      </c>
      <c r="G2199" t="s">
        <v>50</v>
      </c>
      <c r="H2199" t="s">
        <v>4014</v>
      </c>
      <c r="I2199">
        <v>0</v>
      </c>
      <c r="K2199" t="s">
        <v>31</v>
      </c>
      <c r="L2199" t="s">
        <v>32</v>
      </c>
      <c r="M2199" t="s">
        <v>4986</v>
      </c>
      <c r="N2199" t="s">
        <v>4987</v>
      </c>
      <c r="P2199" t="s">
        <v>33</v>
      </c>
      <c r="Q2199" t="s">
        <v>34</v>
      </c>
      <c r="S2199" t="s">
        <v>33</v>
      </c>
      <c r="T2199" t="s">
        <v>34</v>
      </c>
      <c r="V2199" t="s">
        <v>33</v>
      </c>
      <c r="W2199" t="s">
        <v>34</v>
      </c>
      <c r="Y2199" t="s">
        <v>33</v>
      </c>
      <c r="Z2199" t="s">
        <v>34</v>
      </c>
      <c r="AA2199" t="s">
        <v>35</v>
      </c>
      <c r="AB2199" t="s">
        <v>36</v>
      </c>
      <c r="AC2199">
        <v>49943231</v>
      </c>
      <c r="AD2199" t="s">
        <v>37</v>
      </c>
      <c r="AE2199" t="s">
        <v>4987</v>
      </c>
      <c r="AF2199">
        <v>85671469</v>
      </c>
      <c r="AG2199">
        <v>1299472</v>
      </c>
      <c r="AH2199" t="s">
        <v>243</v>
      </c>
      <c r="AI2199" t="s">
        <v>34</v>
      </c>
    </row>
    <row r="2200" spans="1:35" x14ac:dyDescent="0.3">
      <c r="A2200" s="1">
        <v>45311.299143518518</v>
      </c>
      <c r="B2200">
        <v>5</v>
      </c>
      <c r="C2200">
        <v>2</v>
      </c>
      <c r="D2200" t="s">
        <v>26</v>
      </c>
      <c r="E2200" t="s">
        <v>4988</v>
      </c>
      <c r="F2200" t="s">
        <v>4989</v>
      </c>
      <c r="G2200" t="s">
        <v>29</v>
      </c>
      <c r="H2200" t="s">
        <v>399</v>
      </c>
      <c r="I2200">
        <v>0</v>
      </c>
      <c r="K2200" t="s">
        <v>31</v>
      </c>
      <c r="L2200" t="s">
        <v>32</v>
      </c>
      <c r="M2200" t="s">
        <v>4988</v>
      </c>
      <c r="N2200" t="s">
        <v>4989</v>
      </c>
      <c r="P2200" t="s">
        <v>33</v>
      </c>
      <c r="Q2200" t="s">
        <v>34</v>
      </c>
      <c r="S2200" t="s">
        <v>33</v>
      </c>
      <c r="T2200" t="s">
        <v>34</v>
      </c>
      <c r="V2200" t="s">
        <v>33</v>
      </c>
      <c r="W2200" t="s">
        <v>34</v>
      </c>
      <c r="Y2200" t="s">
        <v>33</v>
      </c>
      <c r="Z2200" t="s">
        <v>34</v>
      </c>
      <c r="AA2200" t="s">
        <v>35</v>
      </c>
      <c r="AB2200" t="s">
        <v>36</v>
      </c>
      <c r="AC2200">
        <v>49956087</v>
      </c>
      <c r="AD2200" t="s">
        <v>37</v>
      </c>
      <c r="AE2200" t="s">
        <v>4989</v>
      </c>
      <c r="AF2200">
        <v>85671469</v>
      </c>
      <c r="AG2200">
        <v>1299473</v>
      </c>
      <c r="AH2200" t="s">
        <v>420</v>
      </c>
      <c r="AI2200" t="s">
        <v>34</v>
      </c>
    </row>
    <row r="2201" spans="1:35" x14ac:dyDescent="0.3">
      <c r="A2201" s="1">
        <v>45311.300081018519</v>
      </c>
      <c r="B2201">
        <v>8</v>
      </c>
      <c r="C2201">
        <v>1</v>
      </c>
      <c r="D2201" t="s">
        <v>26</v>
      </c>
      <c r="E2201" t="s">
        <v>441</v>
      </c>
      <c r="F2201" t="s">
        <v>442</v>
      </c>
      <c r="G2201" t="s">
        <v>90</v>
      </c>
      <c r="H2201" t="s">
        <v>831</v>
      </c>
      <c r="I2201">
        <v>0</v>
      </c>
      <c r="K2201" t="s">
        <v>31</v>
      </c>
      <c r="L2201" t="s">
        <v>32</v>
      </c>
      <c r="M2201" t="s">
        <v>441</v>
      </c>
      <c r="N2201" t="s">
        <v>442</v>
      </c>
      <c r="P2201" t="s">
        <v>33</v>
      </c>
      <c r="Q2201" t="s">
        <v>34</v>
      </c>
      <c r="S2201" t="s">
        <v>33</v>
      </c>
      <c r="T2201" t="s">
        <v>34</v>
      </c>
      <c r="V2201" t="s">
        <v>33</v>
      </c>
      <c r="W2201" t="s">
        <v>34</v>
      </c>
      <c r="Y2201" t="s">
        <v>33</v>
      </c>
      <c r="Z2201" t="s">
        <v>34</v>
      </c>
      <c r="AA2201" t="s">
        <v>92</v>
      </c>
      <c r="AB2201" t="s">
        <v>36</v>
      </c>
      <c r="AC2201">
        <v>47472433</v>
      </c>
      <c r="AD2201" t="s">
        <v>93</v>
      </c>
      <c r="AE2201" t="s">
        <v>442</v>
      </c>
      <c r="AF2201">
        <v>9978044714</v>
      </c>
      <c r="AG2201">
        <v>1299474</v>
      </c>
      <c r="AH2201" t="s">
        <v>293</v>
      </c>
      <c r="AI2201" t="s">
        <v>34</v>
      </c>
    </row>
    <row r="2202" spans="1:35" x14ac:dyDescent="0.3">
      <c r="A2202" s="1">
        <v>45311.3046412037</v>
      </c>
      <c r="B2202">
        <v>8</v>
      </c>
      <c r="C2202">
        <v>1</v>
      </c>
      <c r="D2202" t="s">
        <v>26</v>
      </c>
      <c r="E2202" t="s">
        <v>4990</v>
      </c>
      <c r="F2202" t="s">
        <v>4991</v>
      </c>
      <c r="G2202" t="s">
        <v>131</v>
      </c>
      <c r="H2202" t="s">
        <v>674</v>
      </c>
      <c r="I2202">
        <v>0</v>
      </c>
      <c r="K2202" t="s">
        <v>31</v>
      </c>
      <c r="L2202" t="s">
        <v>32</v>
      </c>
      <c r="M2202" t="s">
        <v>4990</v>
      </c>
      <c r="N2202" t="s">
        <v>4991</v>
      </c>
      <c r="P2202" t="s">
        <v>33</v>
      </c>
      <c r="Q2202" t="s">
        <v>34</v>
      </c>
      <c r="S2202" t="s">
        <v>33</v>
      </c>
      <c r="T2202" t="s">
        <v>34</v>
      </c>
      <c r="V2202" t="s">
        <v>33</v>
      </c>
      <c r="W2202" t="s">
        <v>34</v>
      </c>
      <c r="Y2202" t="s">
        <v>33</v>
      </c>
      <c r="Z2202" t="s">
        <v>34</v>
      </c>
      <c r="AA2202" t="s">
        <v>35</v>
      </c>
      <c r="AB2202" t="s">
        <v>36</v>
      </c>
      <c r="AC2202">
        <v>49980813</v>
      </c>
      <c r="AD2202" t="s">
        <v>37</v>
      </c>
      <c r="AE2202" t="s">
        <v>4991</v>
      </c>
      <c r="AF2202">
        <v>85671469</v>
      </c>
      <c r="AG2202">
        <v>1299475</v>
      </c>
      <c r="AH2202" t="s">
        <v>38</v>
      </c>
      <c r="AI2202" t="s">
        <v>34</v>
      </c>
    </row>
    <row r="2203" spans="1:35" x14ac:dyDescent="0.3">
      <c r="A2203" s="1">
        <v>45311.305</v>
      </c>
      <c r="B2203">
        <v>5</v>
      </c>
      <c r="C2203">
        <v>2</v>
      </c>
      <c r="D2203" t="s">
        <v>26</v>
      </c>
      <c r="E2203" t="s">
        <v>4992</v>
      </c>
      <c r="F2203" t="s">
        <v>4993</v>
      </c>
      <c r="G2203" t="s">
        <v>131</v>
      </c>
      <c r="H2203" t="s">
        <v>485</v>
      </c>
      <c r="I2203">
        <v>0</v>
      </c>
      <c r="K2203" t="s">
        <v>31</v>
      </c>
      <c r="L2203" t="s">
        <v>32</v>
      </c>
      <c r="M2203" t="s">
        <v>4992</v>
      </c>
      <c r="N2203" t="s">
        <v>4993</v>
      </c>
      <c r="P2203" t="s">
        <v>33</v>
      </c>
      <c r="Q2203" t="s">
        <v>34</v>
      </c>
      <c r="S2203" t="s">
        <v>33</v>
      </c>
      <c r="T2203" t="s">
        <v>34</v>
      </c>
      <c r="V2203" t="s">
        <v>33</v>
      </c>
      <c r="W2203" t="s">
        <v>34</v>
      </c>
      <c r="Y2203" t="s">
        <v>33</v>
      </c>
      <c r="Z2203" t="s">
        <v>34</v>
      </c>
      <c r="AA2203" t="s">
        <v>35</v>
      </c>
      <c r="AB2203" t="s">
        <v>36</v>
      </c>
      <c r="AC2203">
        <v>49976879</v>
      </c>
      <c r="AD2203" t="s">
        <v>37</v>
      </c>
      <c r="AE2203" t="s">
        <v>4993</v>
      </c>
      <c r="AF2203">
        <v>85671469</v>
      </c>
      <c r="AG2203">
        <v>1299476</v>
      </c>
      <c r="AH2203" t="s">
        <v>38</v>
      </c>
      <c r="AI2203" t="s">
        <v>34</v>
      </c>
    </row>
    <row r="2204" spans="1:35" x14ac:dyDescent="0.3">
      <c r="A2204" s="1">
        <v>45311.307442129626</v>
      </c>
      <c r="B2204">
        <v>5</v>
      </c>
      <c r="C2204">
        <v>2</v>
      </c>
      <c r="D2204" t="s">
        <v>26</v>
      </c>
      <c r="E2204" t="s">
        <v>4994</v>
      </c>
      <c r="F2204" t="s">
        <v>4995</v>
      </c>
      <c r="G2204" t="s">
        <v>90</v>
      </c>
      <c r="H2204" t="s">
        <v>594</v>
      </c>
      <c r="I2204">
        <v>0</v>
      </c>
      <c r="K2204" t="s">
        <v>31</v>
      </c>
      <c r="L2204" t="s">
        <v>32</v>
      </c>
      <c r="M2204" t="s">
        <v>4994</v>
      </c>
      <c r="N2204" t="s">
        <v>4995</v>
      </c>
      <c r="P2204" t="s">
        <v>33</v>
      </c>
      <c r="Q2204" t="s">
        <v>34</v>
      </c>
      <c r="S2204" t="s">
        <v>33</v>
      </c>
      <c r="T2204" t="s">
        <v>34</v>
      </c>
      <c r="V2204" t="s">
        <v>33</v>
      </c>
      <c r="W2204" t="s">
        <v>34</v>
      </c>
      <c r="Y2204" t="s">
        <v>33</v>
      </c>
      <c r="Z2204" t="s">
        <v>34</v>
      </c>
      <c r="AA2204" t="s">
        <v>92</v>
      </c>
      <c r="AB2204" t="s">
        <v>36</v>
      </c>
      <c r="AC2204">
        <v>32602759</v>
      </c>
      <c r="AD2204" t="s">
        <v>93</v>
      </c>
      <c r="AE2204" t="s">
        <v>4995</v>
      </c>
      <c r="AF2204">
        <v>9978044714</v>
      </c>
      <c r="AG2204">
        <v>1299477</v>
      </c>
      <c r="AH2204" t="s">
        <v>1115</v>
      </c>
      <c r="AI2204" t="s">
        <v>34</v>
      </c>
    </row>
    <row r="2205" spans="1:35" x14ac:dyDescent="0.3">
      <c r="A2205" s="1">
        <v>45311.309895833336</v>
      </c>
      <c r="B2205">
        <v>5</v>
      </c>
      <c r="C2205">
        <v>2</v>
      </c>
      <c r="D2205" t="s">
        <v>26</v>
      </c>
      <c r="E2205" t="s">
        <v>4996</v>
      </c>
      <c r="F2205" t="s">
        <v>4997</v>
      </c>
      <c r="G2205" t="s">
        <v>131</v>
      </c>
      <c r="H2205" t="s">
        <v>194</v>
      </c>
      <c r="I2205">
        <v>0</v>
      </c>
      <c r="K2205" t="s">
        <v>31</v>
      </c>
      <c r="L2205" t="s">
        <v>32</v>
      </c>
      <c r="M2205" t="s">
        <v>4996</v>
      </c>
      <c r="N2205" t="s">
        <v>4997</v>
      </c>
      <c r="P2205" t="s">
        <v>33</v>
      </c>
      <c r="Q2205" t="s">
        <v>34</v>
      </c>
      <c r="S2205" t="s">
        <v>33</v>
      </c>
      <c r="T2205" t="s">
        <v>34</v>
      </c>
      <c r="V2205" t="s">
        <v>33</v>
      </c>
      <c r="W2205" t="s">
        <v>34</v>
      </c>
      <c r="Y2205" t="s">
        <v>33</v>
      </c>
      <c r="Z2205" t="s">
        <v>34</v>
      </c>
      <c r="AA2205" t="s">
        <v>35</v>
      </c>
      <c r="AB2205" t="s">
        <v>36</v>
      </c>
      <c r="AC2205">
        <v>49989742</v>
      </c>
      <c r="AD2205" t="s">
        <v>37</v>
      </c>
      <c r="AE2205" t="s">
        <v>4997</v>
      </c>
      <c r="AF2205">
        <v>85671469</v>
      </c>
      <c r="AG2205">
        <v>1299478</v>
      </c>
      <c r="AH2205" t="s">
        <v>3670</v>
      </c>
      <c r="AI2205" t="s">
        <v>34</v>
      </c>
    </row>
    <row r="2206" spans="1:35" x14ac:dyDescent="0.3">
      <c r="A2206" s="1">
        <v>45311.315428240741</v>
      </c>
      <c r="B2206">
        <v>5</v>
      </c>
      <c r="C2206">
        <v>2</v>
      </c>
      <c r="D2206" t="s">
        <v>26</v>
      </c>
      <c r="E2206" t="s">
        <v>4998</v>
      </c>
      <c r="F2206" t="s">
        <v>4999</v>
      </c>
      <c r="G2206" t="s">
        <v>90</v>
      </c>
      <c r="H2206" t="s">
        <v>3993</v>
      </c>
      <c r="I2206">
        <v>0</v>
      </c>
      <c r="K2206" t="s">
        <v>31</v>
      </c>
      <c r="L2206" t="s">
        <v>32</v>
      </c>
      <c r="M2206" t="s">
        <v>4998</v>
      </c>
      <c r="N2206" t="s">
        <v>4999</v>
      </c>
      <c r="P2206" t="s">
        <v>33</v>
      </c>
      <c r="Q2206" t="s">
        <v>34</v>
      </c>
      <c r="S2206" t="s">
        <v>33</v>
      </c>
      <c r="T2206" t="s">
        <v>34</v>
      </c>
      <c r="V2206" t="s">
        <v>33</v>
      </c>
      <c r="W2206" t="s">
        <v>34</v>
      </c>
      <c r="Y2206" t="s">
        <v>33</v>
      </c>
      <c r="Z2206" t="s">
        <v>34</v>
      </c>
      <c r="AA2206" t="s">
        <v>92</v>
      </c>
      <c r="AB2206" t="s">
        <v>36</v>
      </c>
      <c r="AC2206">
        <v>48045806</v>
      </c>
      <c r="AD2206" t="s">
        <v>93</v>
      </c>
      <c r="AE2206" t="s">
        <v>4999</v>
      </c>
      <c r="AF2206">
        <v>9978044714</v>
      </c>
      <c r="AG2206">
        <v>1299479</v>
      </c>
      <c r="AH2206" t="s">
        <v>1594</v>
      </c>
      <c r="AI2206" t="s">
        <v>34</v>
      </c>
    </row>
    <row r="2207" spans="1:35" x14ac:dyDescent="0.3">
      <c r="A2207" s="1">
        <v>45311.318101851852</v>
      </c>
      <c r="B2207">
        <v>5</v>
      </c>
      <c r="C2207">
        <v>2</v>
      </c>
      <c r="D2207" t="s">
        <v>26</v>
      </c>
      <c r="E2207" t="s">
        <v>113</v>
      </c>
      <c r="F2207" t="s">
        <v>114</v>
      </c>
      <c r="G2207" t="s">
        <v>41</v>
      </c>
      <c r="H2207">
        <f>---0--971</f>
        <v>971</v>
      </c>
      <c r="I2207">
        <v>0</v>
      </c>
      <c r="J2207" t="s">
        <v>42</v>
      </c>
      <c r="K2207" t="s">
        <v>43</v>
      </c>
      <c r="L2207" t="s">
        <v>202</v>
      </c>
      <c r="M2207" t="s">
        <v>113</v>
      </c>
      <c r="N2207" t="s">
        <v>114</v>
      </c>
      <c r="P2207" t="s">
        <v>33</v>
      </c>
      <c r="Q2207" t="s">
        <v>34</v>
      </c>
      <c r="S2207" t="s">
        <v>33</v>
      </c>
      <c r="T2207" t="s">
        <v>34</v>
      </c>
      <c r="V2207" t="s">
        <v>33</v>
      </c>
      <c r="W2207" t="s">
        <v>34</v>
      </c>
      <c r="Y2207" t="s">
        <v>33</v>
      </c>
      <c r="Z2207" t="s">
        <v>34</v>
      </c>
      <c r="AB2207" t="s">
        <v>36</v>
      </c>
      <c r="AE2207" t="s">
        <v>34</v>
      </c>
      <c r="AG2207">
        <v>1299480</v>
      </c>
      <c r="AH2207" t="s">
        <v>38</v>
      </c>
      <c r="AI2207" t="s">
        <v>34</v>
      </c>
    </row>
    <row r="2208" spans="1:35" x14ac:dyDescent="0.3">
      <c r="A2208" s="1">
        <v>45311.318668981483</v>
      </c>
      <c r="B2208">
        <v>6</v>
      </c>
      <c r="C2208">
        <v>2</v>
      </c>
      <c r="D2208" t="s">
        <v>26</v>
      </c>
      <c r="E2208" t="s">
        <v>5000</v>
      </c>
      <c r="F2208" t="s">
        <v>5001</v>
      </c>
      <c r="G2208" t="s">
        <v>90</v>
      </c>
      <c r="H2208" t="s">
        <v>647</v>
      </c>
      <c r="I2208">
        <v>0</v>
      </c>
      <c r="K2208" t="s">
        <v>31</v>
      </c>
      <c r="L2208" t="s">
        <v>32</v>
      </c>
      <c r="M2208" t="s">
        <v>5000</v>
      </c>
      <c r="N2208" t="s">
        <v>5001</v>
      </c>
      <c r="P2208" t="s">
        <v>33</v>
      </c>
      <c r="Q2208" t="s">
        <v>34</v>
      </c>
      <c r="S2208" t="s">
        <v>33</v>
      </c>
      <c r="T2208" t="s">
        <v>34</v>
      </c>
      <c r="V2208" t="s">
        <v>33</v>
      </c>
      <c r="W2208" t="s">
        <v>34</v>
      </c>
      <c r="Y2208" t="s">
        <v>33</v>
      </c>
      <c r="Z2208" t="s">
        <v>34</v>
      </c>
      <c r="AA2208" t="s">
        <v>92</v>
      </c>
      <c r="AB2208" t="s">
        <v>36</v>
      </c>
      <c r="AC2208">
        <v>57936568</v>
      </c>
      <c r="AD2208" t="s">
        <v>93</v>
      </c>
      <c r="AE2208" t="s">
        <v>5001</v>
      </c>
      <c r="AF2208">
        <v>9978044714</v>
      </c>
      <c r="AG2208">
        <v>1299481</v>
      </c>
      <c r="AH2208" t="s">
        <v>323</v>
      </c>
      <c r="AI2208" t="s">
        <v>34</v>
      </c>
    </row>
    <row r="2209" spans="1:35" x14ac:dyDescent="0.3">
      <c r="A2209" s="1">
        <v>45311.321585648147</v>
      </c>
      <c r="B2209">
        <v>8</v>
      </c>
      <c r="C2209">
        <v>1</v>
      </c>
      <c r="D2209" t="s">
        <v>26</v>
      </c>
      <c r="E2209" t="s">
        <v>5002</v>
      </c>
      <c r="F2209" t="s">
        <v>5003</v>
      </c>
      <c r="G2209" t="s">
        <v>131</v>
      </c>
      <c r="H2209" t="s">
        <v>157</v>
      </c>
      <c r="I2209">
        <v>0</v>
      </c>
      <c r="K2209" t="s">
        <v>31</v>
      </c>
      <c r="L2209" t="s">
        <v>32</v>
      </c>
      <c r="M2209" t="s">
        <v>5002</v>
      </c>
      <c r="N2209" t="s">
        <v>5003</v>
      </c>
      <c r="P2209" t="s">
        <v>33</v>
      </c>
      <c r="Q2209" t="s">
        <v>34</v>
      </c>
      <c r="S2209" t="s">
        <v>33</v>
      </c>
      <c r="T2209" t="s">
        <v>34</v>
      </c>
      <c r="V2209" t="s">
        <v>33</v>
      </c>
      <c r="W2209" t="s">
        <v>34</v>
      </c>
      <c r="Y2209" t="s">
        <v>33</v>
      </c>
      <c r="Z2209" t="s">
        <v>34</v>
      </c>
      <c r="AA2209" t="s">
        <v>35</v>
      </c>
      <c r="AB2209" t="s">
        <v>36</v>
      </c>
      <c r="AC2209">
        <v>341432</v>
      </c>
      <c r="AD2209" t="s">
        <v>37</v>
      </c>
      <c r="AE2209" t="s">
        <v>5003</v>
      </c>
      <c r="AF2209">
        <v>85671469</v>
      </c>
      <c r="AG2209">
        <v>1299482</v>
      </c>
      <c r="AH2209" t="s">
        <v>38</v>
      </c>
      <c r="AI2209" t="s">
        <v>34</v>
      </c>
    </row>
    <row r="2210" spans="1:35" x14ac:dyDescent="0.3">
      <c r="A2210" s="1">
        <v>45311.321886574071</v>
      </c>
      <c r="B2210">
        <v>5</v>
      </c>
      <c r="C2210">
        <v>2</v>
      </c>
      <c r="D2210" t="s">
        <v>26</v>
      </c>
      <c r="E2210" t="s">
        <v>5004</v>
      </c>
      <c r="F2210" t="s">
        <v>5005</v>
      </c>
      <c r="G2210" t="s">
        <v>73</v>
      </c>
      <c r="H2210" t="s">
        <v>610</v>
      </c>
      <c r="I2210">
        <v>0</v>
      </c>
      <c r="J2210" t="s">
        <v>611</v>
      </c>
      <c r="K2210" t="s">
        <v>31</v>
      </c>
      <c r="L2210" t="s">
        <v>44</v>
      </c>
      <c r="M2210" t="s">
        <v>5004</v>
      </c>
      <c r="N2210" t="s">
        <v>5005</v>
      </c>
      <c r="P2210" t="s">
        <v>33</v>
      </c>
      <c r="Q2210" t="s">
        <v>34</v>
      </c>
      <c r="S2210" t="s">
        <v>33</v>
      </c>
      <c r="T2210" t="s">
        <v>34</v>
      </c>
      <c r="V2210" t="s">
        <v>33</v>
      </c>
      <c r="W2210" t="s">
        <v>34</v>
      </c>
      <c r="Y2210" t="s">
        <v>33</v>
      </c>
      <c r="Z2210" t="s">
        <v>34</v>
      </c>
      <c r="AA2210" t="s">
        <v>137</v>
      </c>
      <c r="AB2210" t="s">
        <v>36</v>
      </c>
      <c r="AC2210">
        <v>351275</v>
      </c>
      <c r="AD2210" t="s">
        <v>138</v>
      </c>
      <c r="AE2210" t="s">
        <v>5005</v>
      </c>
      <c r="AF2210">
        <v>85671469</v>
      </c>
      <c r="AG2210">
        <v>1299483</v>
      </c>
      <c r="AH2210" t="s">
        <v>3480</v>
      </c>
      <c r="AI2210" t="s">
        <v>34</v>
      </c>
    </row>
    <row r="2211" spans="1:35" x14ac:dyDescent="0.3">
      <c r="A2211" s="1">
        <v>45311.321956018517</v>
      </c>
      <c r="B2211">
        <v>1</v>
      </c>
      <c r="C2211">
        <v>2</v>
      </c>
      <c r="D2211" t="s">
        <v>26</v>
      </c>
      <c r="E2211" t="s">
        <v>374</v>
      </c>
      <c r="F2211" t="s">
        <v>375</v>
      </c>
      <c r="G2211" t="s">
        <v>50</v>
      </c>
      <c r="H2211" t="s">
        <v>1460</v>
      </c>
      <c r="I2211">
        <v>0</v>
      </c>
      <c r="K2211" t="s">
        <v>31</v>
      </c>
      <c r="L2211" t="s">
        <v>32</v>
      </c>
      <c r="M2211" t="s">
        <v>374</v>
      </c>
      <c r="N2211" t="s">
        <v>375</v>
      </c>
      <c r="P2211" t="s">
        <v>33</v>
      </c>
      <c r="Q2211" t="s">
        <v>34</v>
      </c>
      <c r="S2211" t="s">
        <v>33</v>
      </c>
      <c r="T2211" t="s">
        <v>34</v>
      </c>
      <c r="V2211" t="s">
        <v>33</v>
      </c>
      <c r="W2211" t="s">
        <v>34</v>
      </c>
      <c r="Y2211" t="s">
        <v>33</v>
      </c>
      <c r="Z2211" t="s">
        <v>34</v>
      </c>
      <c r="AA2211" t="s">
        <v>35</v>
      </c>
      <c r="AB2211" t="s">
        <v>36</v>
      </c>
      <c r="AC2211">
        <v>351452</v>
      </c>
      <c r="AD2211" t="s">
        <v>37</v>
      </c>
      <c r="AE2211" t="s">
        <v>375</v>
      </c>
      <c r="AF2211">
        <v>85671469</v>
      </c>
      <c r="AG2211">
        <v>1299484</v>
      </c>
      <c r="AH2211" t="s">
        <v>38</v>
      </c>
      <c r="AI2211" t="s">
        <v>34</v>
      </c>
    </row>
    <row r="2212" spans="1:35" x14ac:dyDescent="0.3">
      <c r="A2212" s="1">
        <v>45311.32236111111</v>
      </c>
      <c r="B2212">
        <v>3</v>
      </c>
      <c r="C2212">
        <v>2</v>
      </c>
      <c r="D2212" t="s">
        <v>26</v>
      </c>
      <c r="E2212" t="s">
        <v>434</v>
      </c>
      <c r="F2212" t="s">
        <v>435</v>
      </c>
      <c r="G2212" t="s">
        <v>41</v>
      </c>
      <c r="H2212">
        <f>---0--2419</f>
        <v>2419</v>
      </c>
      <c r="I2212">
        <v>0</v>
      </c>
      <c r="J2212" t="s">
        <v>42</v>
      </c>
      <c r="K2212" t="s">
        <v>43</v>
      </c>
      <c r="L2212" t="s">
        <v>44</v>
      </c>
      <c r="M2212" t="s">
        <v>434</v>
      </c>
      <c r="N2212" t="s">
        <v>435</v>
      </c>
      <c r="P2212" t="s">
        <v>33</v>
      </c>
      <c r="Q2212" t="s">
        <v>34</v>
      </c>
      <c r="S2212" t="s">
        <v>33</v>
      </c>
      <c r="T2212" t="s">
        <v>34</v>
      </c>
      <c r="V2212" t="s">
        <v>33</v>
      </c>
      <c r="W2212" t="s">
        <v>34</v>
      </c>
      <c r="Y2212" t="s">
        <v>33</v>
      </c>
      <c r="Z2212" t="s">
        <v>34</v>
      </c>
      <c r="AA2212" t="s">
        <v>1089</v>
      </c>
      <c r="AB2212" t="s">
        <v>36</v>
      </c>
      <c r="AC2212">
        <v>30080030</v>
      </c>
      <c r="AD2212" t="s">
        <v>652</v>
      </c>
      <c r="AE2212" t="s">
        <v>435</v>
      </c>
      <c r="AF2212">
        <v>76598102</v>
      </c>
      <c r="AG2212">
        <v>1299485</v>
      </c>
      <c r="AH2212" t="s">
        <v>38</v>
      </c>
      <c r="AI2212" t="s">
        <v>34</v>
      </c>
    </row>
    <row r="2213" spans="1:35" x14ac:dyDescent="0.3">
      <c r="A2213" s="1">
        <v>45311.324930555558</v>
      </c>
      <c r="B2213">
        <v>7</v>
      </c>
      <c r="C2213">
        <v>1</v>
      </c>
      <c r="D2213" t="s">
        <v>26</v>
      </c>
      <c r="E2213" t="s">
        <v>5006</v>
      </c>
      <c r="F2213" t="s">
        <v>5007</v>
      </c>
      <c r="G2213" t="s">
        <v>41</v>
      </c>
      <c r="H2213">
        <f>---0--5022</f>
        <v>5022</v>
      </c>
      <c r="I2213">
        <v>0</v>
      </c>
      <c r="J2213" t="s">
        <v>42</v>
      </c>
      <c r="K2213" t="s">
        <v>43</v>
      </c>
      <c r="L2213" t="s">
        <v>44</v>
      </c>
      <c r="M2213" t="s">
        <v>5006</v>
      </c>
      <c r="N2213" t="s">
        <v>5007</v>
      </c>
      <c r="P2213" t="s">
        <v>33</v>
      </c>
      <c r="Q2213" t="s">
        <v>34</v>
      </c>
      <c r="S2213" t="s">
        <v>33</v>
      </c>
      <c r="T2213" t="s">
        <v>34</v>
      </c>
      <c r="V2213" t="s">
        <v>33</v>
      </c>
      <c r="W2213" t="s">
        <v>34</v>
      </c>
      <c r="Y2213" t="s">
        <v>33</v>
      </c>
      <c r="Z2213" t="s">
        <v>34</v>
      </c>
      <c r="AA2213" t="s">
        <v>5008</v>
      </c>
      <c r="AB2213" t="s">
        <v>36</v>
      </c>
      <c r="AC2213">
        <v>3444802</v>
      </c>
      <c r="AD2213" t="s">
        <v>1021</v>
      </c>
      <c r="AE2213" t="s">
        <v>5007</v>
      </c>
      <c r="AF2213">
        <v>978632586</v>
      </c>
      <c r="AG2213">
        <v>1299486</v>
      </c>
      <c r="AH2213" t="s">
        <v>38</v>
      </c>
      <c r="AI2213" t="s">
        <v>34</v>
      </c>
    </row>
    <row r="2214" spans="1:35" x14ac:dyDescent="0.3">
      <c r="A2214" s="1">
        <v>45311.327743055554</v>
      </c>
      <c r="B2214">
        <v>5</v>
      </c>
      <c r="C2214">
        <v>2</v>
      </c>
      <c r="D2214" t="s">
        <v>26</v>
      </c>
      <c r="E2214" t="s">
        <v>5009</v>
      </c>
      <c r="F2214" t="s">
        <v>5010</v>
      </c>
      <c r="G2214" t="s">
        <v>73</v>
      </c>
      <c r="H2214" t="s">
        <v>1508</v>
      </c>
      <c r="I2214">
        <v>0</v>
      </c>
      <c r="J2214" t="s">
        <v>1509</v>
      </c>
      <c r="K2214" t="s">
        <v>31</v>
      </c>
      <c r="L2214" t="s">
        <v>44</v>
      </c>
      <c r="M2214" t="s">
        <v>5009</v>
      </c>
      <c r="N2214" t="s">
        <v>5010</v>
      </c>
      <c r="P2214" t="s">
        <v>33</v>
      </c>
      <c r="Q2214" t="s">
        <v>34</v>
      </c>
      <c r="S2214" t="s">
        <v>33</v>
      </c>
      <c r="T2214" t="s">
        <v>34</v>
      </c>
      <c r="V2214" t="s">
        <v>33</v>
      </c>
      <c r="W2214" t="s">
        <v>34</v>
      </c>
      <c r="Y2214" t="s">
        <v>33</v>
      </c>
      <c r="Z2214" t="s">
        <v>34</v>
      </c>
      <c r="AA2214" t="s">
        <v>862</v>
      </c>
      <c r="AB2214" t="s">
        <v>36</v>
      </c>
      <c r="AC2214">
        <v>373775</v>
      </c>
      <c r="AD2214" t="s">
        <v>138</v>
      </c>
      <c r="AE2214" t="s">
        <v>5010</v>
      </c>
      <c r="AF2214">
        <v>85671469</v>
      </c>
      <c r="AG2214">
        <v>1299487</v>
      </c>
      <c r="AH2214" t="s">
        <v>2041</v>
      </c>
      <c r="AI2214" t="s">
        <v>34</v>
      </c>
    </row>
    <row r="2215" spans="1:35" x14ac:dyDescent="0.3">
      <c r="A2215" s="1">
        <v>45311.333171296297</v>
      </c>
      <c r="B2215">
        <v>8</v>
      </c>
      <c r="C2215">
        <v>1</v>
      </c>
      <c r="D2215" t="s">
        <v>26</v>
      </c>
      <c r="E2215" t="s">
        <v>5011</v>
      </c>
      <c r="F2215" t="s">
        <v>5012</v>
      </c>
      <c r="G2215" t="s">
        <v>41</v>
      </c>
      <c r="H2215">
        <f>---0--7428</f>
        <v>7428</v>
      </c>
      <c r="I2215">
        <v>0</v>
      </c>
      <c r="J2215" t="s">
        <v>42</v>
      </c>
      <c r="K2215" t="s">
        <v>43</v>
      </c>
      <c r="L2215" t="s">
        <v>44</v>
      </c>
      <c r="M2215" t="s">
        <v>5011</v>
      </c>
      <c r="N2215" t="s">
        <v>5012</v>
      </c>
      <c r="P2215" t="s">
        <v>33</v>
      </c>
      <c r="Q2215" t="s">
        <v>34</v>
      </c>
      <c r="S2215" t="s">
        <v>33</v>
      </c>
      <c r="T2215" t="s">
        <v>34</v>
      </c>
      <c r="V2215" t="s">
        <v>33</v>
      </c>
      <c r="W2215" t="s">
        <v>34</v>
      </c>
      <c r="Y2215" t="s">
        <v>33</v>
      </c>
      <c r="Z2215" t="s">
        <v>34</v>
      </c>
      <c r="AA2215" t="s">
        <v>601</v>
      </c>
      <c r="AB2215" t="s">
        <v>36</v>
      </c>
      <c r="AC2215">
        <v>40881319</v>
      </c>
      <c r="AD2215" t="s">
        <v>602</v>
      </c>
      <c r="AE2215" t="s">
        <v>5012</v>
      </c>
      <c r="AF2215">
        <v>9978044714</v>
      </c>
      <c r="AG2215">
        <v>1299488</v>
      </c>
      <c r="AH2215" t="s">
        <v>38</v>
      </c>
      <c r="AI2215" t="s">
        <v>34</v>
      </c>
    </row>
    <row r="2216" spans="1:35" x14ac:dyDescent="0.3">
      <c r="A2216" s="1">
        <v>45311.335462962961</v>
      </c>
      <c r="B2216">
        <v>8</v>
      </c>
      <c r="C2216">
        <v>1</v>
      </c>
      <c r="D2216" t="s">
        <v>26</v>
      </c>
      <c r="E2216" t="s">
        <v>5013</v>
      </c>
      <c r="F2216" t="s">
        <v>5014</v>
      </c>
      <c r="G2216" t="s">
        <v>41</v>
      </c>
      <c r="H2216">
        <f>---0--7254</f>
        <v>7254</v>
      </c>
      <c r="I2216">
        <v>0</v>
      </c>
      <c r="J2216" t="s">
        <v>42</v>
      </c>
      <c r="K2216" t="s">
        <v>43</v>
      </c>
      <c r="L2216" t="s">
        <v>44</v>
      </c>
      <c r="M2216" t="s">
        <v>5013</v>
      </c>
      <c r="N2216" t="s">
        <v>5014</v>
      </c>
      <c r="P2216" t="s">
        <v>33</v>
      </c>
      <c r="Q2216" t="s">
        <v>34</v>
      </c>
      <c r="S2216" t="s">
        <v>33</v>
      </c>
      <c r="T2216" t="s">
        <v>34</v>
      </c>
      <c r="V2216" t="s">
        <v>33</v>
      </c>
      <c r="W2216" t="s">
        <v>34</v>
      </c>
      <c r="Y2216" t="s">
        <v>33</v>
      </c>
      <c r="Z2216" t="s">
        <v>34</v>
      </c>
      <c r="AA2216" t="s">
        <v>662</v>
      </c>
      <c r="AB2216" t="s">
        <v>36</v>
      </c>
      <c r="AC2216">
        <v>33121912</v>
      </c>
      <c r="AD2216" t="s">
        <v>663</v>
      </c>
      <c r="AE2216" t="s">
        <v>5014</v>
      </c>
      <c r="AF2216">
        <v>76598102</v>
      </c>
      <c r="AG2216">
        <v>1299489</v>
      </c>
      <c r="AH2216" t="s">
        <v>38</v>
      </c>
      <c r="AI2216" t="s">
        <v>34</v>
      </c>
    </row>
    <row r="2217" spans="1:35" x14ac:dyDescent="0.3">
      <c r="A2217" s="1">
        <v>45311.341643518521</v>
      </c>
      <c r="B2217">
        <v>6</v>
      </c>
      <c r="C2217">
        <v>2</v>
      </c>
      <c r="D2217" t="s">
        <v>26</v>
      </c>
      <c r="E2217" t="s">
        <v>5015</v>
      </c>
      <c r="F2217" t="s">
        <v>5016</v>
      </c>
      <c r="G2217" t="s">
        <v>41</v>
      </c>
      <c r="H2217">
        <f>---0--225</f>
        <v>225</v>
      </c>
      <c r="I2217">
        <v>0</v>
      </c>
      <c r="J2217" t="s">
        <v>42</v>
      </c>
      <c r="K2217" t="s">
        <v>43</v>
      </c>
      <c r="L2217" t="s">
        <v>44</v>
      </c>
      <c r="M2217" t="s">
        <v>5015</v>
      </c>
      <c r="N2217" t="s">
        <v>5016</v>
      </c>
      <c r="P2217" t="s">
        <v>33</v>
      </c>
      <c r="Q2217" t="s">
        <v>34</v>
      </c>
      <c r="S2217" t="s">
        <v>33</v>
      </c>
      <c r="T2217" t="s">
        <v>34</v>
      </c>
      <c r="V2217" t="s">
        <v>33</v>
      </c>
      <c r="W2217" t="s">
        <v>34</v>
      </c>
      <c r="Y2217" t="s">
        <v>33</v>
      </c>
      <c r="Z2217" t="s">
        <v>34</v>
      </c>
      <c r="AA2217" t="s">
        <v>1213</v>
      </c>
      <c r="AB2217" t="s">
        <v>36</v>
      </c>
      <c r="AC2217">
        <v>442307</v>
      </c>
      <c r="AD2217" t="s">
        <v>949</v>
      </c>
      <c r="AE2217" t="s">
        <v>5016</v>
      </c>
      <c r="AF2217">
        <v>85671469</v>
      </c>
      <c r="AG2217">
        <v>1299490</v>
      </c>
      <c r="AH2217" t="s">
        <v>38</v>
      </c>
      <c r="AI2217" t="s">
        <v>34</v>
      </c>
    </row>
    <row r="2218" spans="1:35" x14ac:dyDescent="0.3">
      <c r="A2218" s="1">
        <v>45311.342557870368</v>
      </c>
      <c r="B2218">
        <v>1</v>
      </c>
      <c r="C2218">
        <v>2</v>
      </c>
      <c r="D2218" t="s">
        <v>26</v>
      </c>
      <c r="E2218" t="s">
        <v>5017</v>
      </c>
      <c r="F2218" t="s">
        <v>5018</v>
      </c>
      <c r="G2218" t="s">
        <v>41</v>
      </c>
      <c r="H2218">
        <f>---0--9358</f>
        <v>9358</v>
      </c>
      <c r="I2218">
        <v>0</v>
      </c>
      <c r="J2218" t="s">
        <v>42</v>
      </c>
      <c r="K2218" t="s">
        <v>43</v>
      </c>
      <c r="L2218" t="s">
        <v>44</v>
      </c>
      <c r="M2218" t="s">
        <v>5017</v>
      </c>
      <c r="N2218" t="s">
        <v>5018</v>
      </c>
      <c r="P2218" t="s">
        <v>33</v>
      </c>
      <c r="Q2218" t="s">
        <v>34</v>
      </c>
      <c r="S2218" t="s">
        <v>33</v>
      </c>
      <c r="T2218" t="s">
        <v>34</v>
      </c>
      <c r="V2218" t="s">
        <v>33</v>
      </c>
      <c r="W2218" t="s">
        <v>34</v>
      </c>
      <c r="Y2218" t="s">
        <v>33</v>
      </c>
      <c r="Z2218" t="s">
        <v>34</v>
      </c>
      <c r="AA2218" t="s">
        <v>436</v>
      </c>
      <c r="AB2218" t="s">
        <v>36</v>
      </c>
      <c r="AC2218">
        <v>75518571</v>
      </c>
      <c r="AD2218" t="s">
        <v>437</v>
      </c>
      <c r="AE2218" t="s">
        <v>5018</v>
      </c>
      <c r="AF2218">
        <v>795990586</v>
      </c>
      <c r="AG2218">
        <v>1299491</v>
      </c>
      <c r="AH2218" t="s">
        <v>38</v>
      </c>
      <c r="AI2218" t="s">
        <v>34</v>
      </c>
    </row>
    <row r="2219" spans="1:35" x14ac:dyDescent="0.3">
      <c r="A2219" s="1">
        <v>45311.34275462963</v>
      </c>
      <c r="B2219">
        <v>5</v>
      </c>
      <c r="C2219">
        <v>2</v>
      </c>
      <c r="D2219" t="s">
        <v>26</v>
      </c>
      <c r="E2219" t="s">
        <v>5019</v>
      </c>
      <c r="F2219" t="s">
        <v>5020</v>
      </c>
      <c r="G2219" t="s">
        <v>131</v>
      </c>
      <c r="H2219" t="s">
        <v>695</v>
      </c>
      <c r="I2219">
        <v>0</v>
      </c>
      <c r="K2219" t="s">
        <v>31</v>
      </c>
      <c r="L2219" t="s">
        <v>32</v>
      </c>
      <c r="M2219" t="s">
        <v>5019</v>
      </c>
      <c r="N2219" t="s">
        <v>5020</v>
      </c>
      <c r="P2219" t="s">
        <v>33</v>
      </c>
      <c r="Q2219" t="s">
        <v>34</v>
      </c>
      <c r="S2219" t="s">
        <v>33</v>
      </c>
      <c r="T2219" t="s">
        <v>34</v>
      </c>
      <c r="V2219" t="s">
        <v>33</v>
      </c>
      <c r="W2219" t="s">
        <v>34</v>
      </c>
      <c r="Y2219" t="s">
        <v>33</v>
      </c>
      <c r="Z2219" t="s">
        <v>34</v>
      </c>
      <c r="AA2219" t="s">
        <v>35</v>
      </c>
      <c r="AB2219" t="s">
        <v>36</v>
      </c>
      <c r="AC2219">
        <v>445712</v>
      </c>
      <c r="AD2219" t="s">
        <v>37</v>
      </c>
      <c r="AE2219" t="s">
        <v>5020</v>
      </c>
      <c r="AF2219">
        <v>85671469</v>
      </c>
      <c r="AG2219">
        <v>1299492</v>
      </c>
      <c r="AH2219" t="s">
        <v>38</v>
      </c>
      <c r="AI2219" t="s">
        <v>34</v>
      </c>
    </row>
    <row r="2220" spans="1:35" x14ac:dyDescent="0.3">
      <c r="A2220" s="1">
        <v>45311.349039351851</v>
      </c>
      <c r="B2220">
        <v>8</v>
      </c>
      <c r="C2220">
        <v>1</v>
      </c>
      <c r="D2220" t="s">
        <v>26</v>
      </c>
      <c r="E2220" t="s">
        <v>5021</v>
      </c>
      <c r="F2220" t="s">
        <v>5022</v>
      </c>
      <c r="G2220" t="s">
        <v>29</v>
      </c>
      <c r="H2220" t="s">
        <v>784</v>
      </c>
      <c r="I2220">
        <v>0</v>
      </c>
      <c r="K2220" t="s">
        <v>31</v>
      </c>
      <c r="L2220" t="s">
        <v>32</v>
      </c>
      <c r="M2220" t="s">
        <v>5021</v>
      </c>
      <c r="N2220" t="s">
        <v>5022</v>
      </c>
      <c r="P2220" t="s">
        <v>33</v>
      </c>
      <c r="Q2220" t="s">
        <v>34</v>
      </c>
      <c r="S2220" t="s">
        <v>33</v>
      </c>
      <c r="T2220" t="s">
        <v>34</v>
      </c>
      <c r="V2220" t="s">
        <v>33</v>
      </c>
      <c r="W2220" t="s">
        <v>34</v>
      </c>
      <c r="Y2220" t="s">
        <v>33</v>
      </c>
      <c r="Z2220" t="s">
        <v>34</v>
      </c>
      <c r="AA2220" t="s">
        <v>35</v>
      </c>
      <c r="AB2220" t="s">
        <v>36</v>
      </c>
      <c r="AC2220">
        <v>485730</v>
      </c>
      <c r="AD2220" t="s">
        <v>37</v>
      </c>
      <c r="AE2220" t="s">
        <v>5022</v>
      </c>
      <c r="AF2220">
        <v>85671469</v>
      </c>
      <c r="AG2220">
        <v>1299493</v>
      </c>
      <c r="AH2220" t="s">
        <v>1263</v>
      </c>
      <c r="AI2220" t="s">
        <v>34</v>
      </c>
    </row>
    <row r="2221" spans="1:35" x14ac:dyDescent="0.3">
      <c r="A2221" s="1">
        <v>45311.351400462961</v>
      </c>
      <c r="B2221">
        <v>7</v>
      </c>
      <c r="C2221">
        <v>1</v>
      </c>
      <c r="D2221" t="s">
        <v>26</v>
      </c>
      <c r="E2221" t="s">
        <v>787</v>
      </c>
      <c r="F2221" t="s">
        <v>788</v>
      </c>
      <c r="G2221" t="s">
        <v>41</v>
      </c>
      <c r="H2221">
        <f>---0--8168</f>
        <v>8168</v>
      </c>
      <c r="I2221">
        <v>0</v>
      </c>
      <c r="J2221" t="s">
        <v>42</v>
      </c>
      <c r="K2221" t="s">
        <v>43</v>
      </c>
      <c r="L2221" t="s">
        <v>44</v>
      </c>
      <c r="M2221" t="s">
        <v>787</v>
      </c>
      <c r="N2221" t="s">
        <v>788</v>
      </c>
      <c r="P2221" t="s">
        <v>33</v>
      </c>
      <c r="Q2221" t="s">
        <v>34</v>
      </c>
      <c r="S2221" t="s">
        <v>33</v>
      </c>
      <c r="T2221" t="s">
        <v>34</v>
      </c>
      <c r="V2221" t="s">
        <v>33</v>
      </c>
      <c r="W2221" t="s">
        <v>34</v>
      </c>
      <c r="Y2221" t="s">
        <v>33</v>
      </c>
      <c r="Z2221" t="s">
        <v>34</v>
      </c>
      <c r="AA2221" t="s">
        <v>5023</v>
      </c>
      <c r="AB2221" t="s">
        <v>36</v>
      </c>
      <c r="AC2221">
        <v>52062992</v>
      </c>
      <c r="AD2221" t="s">
        <v>86</v>
      </c>
      <c r="AE2221" t="s">
        <v>788</v>
      </c>
      <c r="AF2221">
        <v>131827720</v>
      </c>
      <c r="AG2221">
        <v>1299494</v>
      </c>
      <c r="AH2221" t="s">
        <v>38</v>
      </c>
      <c r="AI2221" t="s">
        <v>34</v>
      </c>
    </row>
    <row r="2222" spans="1:35" x14ac:dyDescent="0.3">
      <c r="A2222" s="1">
        <v>45311.352650462963</v>
      </c>
      <c r="B2222">
        <v>5</v>
      </c>
      <c r="C2222">
        <v>2</v>
      </c>
      <c r="D2222" t="s">
        <v>26</v>
      </c>
      <c r="E2222" t="s">
        <v>5024</v>
      </c>
      <c r="F2222" t="s">
        <v>5025</v>
      </c>
      <c r="G2222" t="s">
        <v>73</v>
      </c>
      <c r="H2222" t="s">
        <v>1349</v>
      </c>
      <c r="I2222">
        <v>0</v>
      </c>
      <c r="J2222" t="s">
        <v>1350</v>
      </c>
      <c r="K2222" t="s">
        <v>31</v>
      </c>
      <c r="L2222" t="s">
        <v>44</v>
      </c>
      <c r="M2222" t="s">
        <v>5024</v>
      </c>
      <c r="N2222" t="s">
        <v>5025</v>
      </c>
      <c r="P2222" t="s">
        <v>33</v>
      </c>
      <c r="Q2222" t="s">
        <v>34</v>
      </c>
      <c r="S2222" t="s">
        <v>33</v>
      </c>
      <c r="T2222" t="s">
        <v>34</v>
      </c>
      <c r="V2222" t="s">
        <v>33</v>
      </c>
      <c r="W2222" t="s">
        <v>34</v>
      </c>
      <c r="Y2222" t="s">
        <v>33</v>
      </c>
      <c r="Z2222" t="s">
        <v>34</v>
      </c>
      <c r="AA2222" t="s">
        <v>166</v>
      </c>
      <c r="AB2222" t="s">
        <v>36</v>
      </c>
      <c r="AC2222">
        <v>514127</v>
      </c>
      <c r="AD2222" t="s">
        <v>62</v>
      </c>
      <c r="AE2222" t="s">
        <v>5025</v>
      </c>
      <c r="AF2222">
        <v>85671469</v>
      </c>
      <c r="AG2222">
        <v>1299495</v>
      </c>
      <c r="AH2222" t="s">
        <v>327</v>
      </c>
      <c r="AI2222" t="s">
        <v>34</v>
      </c>
    </row>
    <row r="2223" spans="1:35" x14ac:dyDescent="0.3">
      <c r="A2223" s="1">
        <v>45311.35324074074</v>
      </c>
      <c r="B2223">
        <v>6</v>
      </c>
      <c r="C2223">
        <v>2</v>
      </c>
      <c r="D2223" t="s">
        <v>26</v>
      </c>
      <c r="E2223" t="s">
        <v>5026</v>
      </c>
      <c r="F2223" t="s">
        <v>5027</v>
      </c>
      <c r="G2223" t="s">
        <v>131</v>
      </c>
      <c r="H2223" t="s">
        <v>1960</v>
      </c>
      <c r="I2223">
        <v>0</v>
      </c>
      <c r="K2223" t="s">
        <v>31</v>
      </c>
      <c r="L2223" t="s">
        <v>32</v>
      </c>
      <c r="M2223" t="s">
        <v>5026</v>
      </c>
      <c r="N2223" t="s">
        <v>5027</v>
      </c>
      <c r="P2223" t="s">
        <v>33</v>
      </c>
      <c r="Q2223" t="s">
        <v>34</v>
      </c>
      <c r="S2223" t="s">
        <v>33</v>
      </c>
      <c r="T2223" t="s">
        <v>34</v>
      </c>
      <c r="V2223" t="s">
        <v>33</v>
      </c>
      <c r="W2223" t="s">
        <v>34</v>
      </c>
      <c r="Y2223" t="s">
        <v>33</v>
      </c>
      <c r="Z2223" t="s">
        <v>34</v>
      </c>
      <c r="AA2223" t="s">
        <v>35</v>
      </c>
      <c r="AB2223" t="s">
        <v>36</v>
      </c>
      <c r="AC2223">
        <v>516215</v>
      </c>
      <c r="AD2223" t="s">
        <v>37</v>
      </c>
      <c r="AE2223" t="s">
        <v>5027</v>
      </c>
      <c r="AF2223">
        <v>85671469</v>
      </c>
      <c r="AG2223">
        <v>1299496</v>
      </c>
      <c r="AH2223" t="s">
        <v>38</v>
      </c>
      <c r="AI2223" t="s">
        <v>34</v>
      </c>
    </row>
    <row r="2224" spans="1:35" x14ac:dyDescent="0.3">
      <c r="A2224" s="1">
        <v>45311.36241898148</v>
      </c>
      <c r="B2224">
        <v>6</v>
      </c>
      <c r="C2224">
        <v>2</v>
      </c>
      <c r="D2224" t="s">
        <v>26</v>
      </c>
      <c r="E2224" t="s">
        <v>5028</v>
      </c>
      <c r="F2224" t="s">
        <v>5029</v>
      </c>
      <c r="G2224" t="s">
        <v>41</v>
      </c>
      <c r="H2224">
        <f>---0--587</f>
        <v>587</v>
      </c>
      <c r="I2224">
        <v>0</v>
      </c>
      <c r="J2224" t="s">
        <v>42</v>
      </c>
      <c r="K2224" t="s">
        <v>43</v>
      </c>
      <c r="L2224" t="s">
        <v>44</v>
      </c>
      <c r="M2224" t="s">
        <v>5028</v>
      </c>
      <c r="N2224" t="s">
        <v>5029</v>
      </c>
      <c r="P2224" t="s">
        <v>33</v>
      </c>
      <c r="Q2224" t="s">
        <v>34</v>
      </c>
      <c r="S2224" t="s">
        <v>33</v>
      </c>
      <c r="T2224" t="s">
        <v>34</v>
      </c>
      <c r="V2224" t="s">
        <v>33</v>
      </c>
      <c r="W2224" t="s">
        <v>34</v>
      </c>
      <c r="Y2224" t="s">
        <v>33</v>
      </c>
      <c r="Z2224" t="s">
        <v>34</v>
      </c>
      <c r="AA2224" t="s">
        <v>4296</v>
      </c>
      <c r="AB2224" t="s">
        <v>36</v>
      </c>
      <c r="AC2224">
        <v>26729795</v>
      </c>
      <c r="AD2224" t="s">
        <v>671</v>
      </c>
      <c r="AE2224" t="s">
        <v>5029</v>
      </c>
      <c r="AF2224">
        <v>156704864</v>
      </c>
      <c r="AG2224">
        <v>1299497</v>
      </c>
      <c r="AH2224" t="s">
        <v>3176</v>
      </c>
      <c r="AI2224" t="s">
        <v>34</v>
      </c>
    </row>
    <row r="2225" spans="1:35" x14ac:dyDescent="0.3">
      <c r="A2225" s="1">
        <v>45311.371157407404</v>
      </c>
      <c r="B2225">
        <v>5</v>
      </c>
      <c r="C2225">
        <v>2</v>
      </c>
      <c r="D2225" t="s">
        <v>26</v>
      </c>
      <c r="E2225" t="s">
        <v>5030</v>
      </c>
      <c r="F2225" t="s">
        <v>5031</v>
      </c>
      <c r="G2225" t="s">
        <v>50</v>
      </c>
      <c r="H2225" t="s">
        <v>111</v>
      </c>
      <c r="I2225">
        <v>0</v>
      </c>
      <c r="K2225" t="s">
        <v>31</v>
      </c>
      <c r="L2225" t="s">
        <v>32</v>
      </c>
      <c r="M2225" t="s">
        <v>5030</v>
      </c>
      <c r="N2225" t="s">
        <v>5031</v>
      </c>
      <c r="P2225" t="s">
        <v>33</v>
      </c>
      <c r="Q2225" t="s">
        <v>34</v>
      </c>
      <c r="S2225" t="s">
        <v>33</v>
      </c>
      <c r="T2225" t="s">
        <v>34</v>
      </c>
      <c r="V2225" t="s">
        <v>33</v>
      </c>
      <c r="W2225" t="s">
        <v>34</v>
      </c>
      <c r="Y2225" t="s">
        <v>33</v>
      </c>
      <c r="Z2225" t="s">
        <v>34</v>
      </c>
      <c r="AA2225" t="s">
        <v>35</v>
      </c>
      <c r="AB2225" t="s">
        <v>36</v>
      </c>
      <c r="AC2225">
        <v>660507</v>
      </c>
      <c r="AD2225" t="s">
        <v>37</v>
      </c>
      <c r="AE2225" t="s">
        <v>5031</v>
      </c>
      <c r="AF2225">
        <v>85671469</v>
      </c>
      <c r="AG2225">
        <v>1299498</v>
      </c>
      <c r="AH2225" t="s">
        <v>257</v>
      </c>
      <c r="AI2225" t="s">
        <v>34</v>
      </c>
    </row>
    <row r="2226" spans="1:35" x14ac:dyDescent="0.3">
      <c r="A2226" s="1">
        <v>45311.374178240738</v>
      </c>
      <c r="B2226">
        <v>5</v>
      </c>
      <c r="C2226">
        <v>2</v>
      </c>
      <c r="D2226" t="s">
        <v>26</v>
      </c>
      <c r="E2226" t="s">
        <v>5032</v>
      </c>
      <c r="F2226" t="s">
        <v>5033</v>
      </c>
      <c r="G2226" t="s">
        <v>131</v>
      </c>
      <c r="H2226" t="s">
        <v>677</v>
      </c>
      <c r="I2226">
        <v>0</v>
      </c>
      <c r="K2226" t="s">
        <v>31</v>
      </c>
      <c r="L2226" t="s">
        <v>32</v>
      </c>
      <c r="M2226" t="s">
        <v>5032</v>
      </c>
      <c r="N2226" t="s">
        <v>5033</v>
      </c>
      <c r="P2226" t="s">
        <v>33</v>
      </c>
      <c r="Q2226" t="s">
        <v>34</v>
      </c>
      <c r="S2226" t="s">
        <v>33</v>
      </c>
      <c r="T2226" t="s">
        <v>34</v>
      </c>
      <c r="V2226" t="s">
        <v>33</v>
      </c>
      <c r="W2226" t="s">
        <v>34</v>
      </c>
      <c r="Y2226" t="s">
        <v>33</v>
      </c>
      <c r="Z2226" t="s">
        <v>34</v>
      </c>
      <c r="AA2226" t="s">
        <v>35</v>
      </c>
      <c r="AB2226" t="s">
        <v>36</v>
      </c>
      <c r="AC2226">
        <v>684027</v>
      </c>
      <c r="AD2226" t="s">
        <v>37</v>
      </c>
      <c r="AE2226" t="s">
        <v>5033</v>
      </c>
      <c r="AF2226">
        <v>85671469</v>
      </c>
      <c r="AG2226">
        <v>1299499</v>
      </c>
      <c r="AH2226" t="s">
        <v>38</v>
      </c>
      <c r="AI2226" t="s">
        <v>34</v>
      </c>
    </row>
    <row r="2227" spans="1:35" x14ac:dyDescent="0.3">
      <c r="A2227" s="1">
        <v>45311.375717592593</v>
      </c>
      <c r="B2227">
        <v>8</v>
      </c>
      <c r="C2227">
        <v>2</v>
      </c>
      <c r="D2227" t="s">
        <v>26</v>
      </c>
      <c r="E2227" t="s">
        <v>5034</v>
      </c>
      <c r="F2227" t="s">
        <v>5035</v>
      </c>
      <c r="G2227" t="s">
        <v>142</v>
      </c>
      <c r="H2227" t="s">
        <v>149</v>
      </c>
      <c r="I2227">
        <v>0</v>
      </c>
      <c r="K2227" t="s">
        <v>31</v>
      </c>
      <c r="L2227" t="s">
        <v>32</v>
      </c>
      <c r="M2227" t="s">
        <v>5034</v>
      </c>
      <c r="N2227" t="s">
        <v>5035</v>
      </c>
      <c r="P2227" t="s">
        <v>33</v>
      </c>
      <c r="Q2227" t="s">
        <v>34</v>
      </c>
      <c r="S2227" t="s">
        <v>33</v>
      </c>
      <c r="T2227" t="s">
        <v>34</v>
      </c>
      <c r="V2227" t="s">
        <v>33</v>
      </c>
      <c r="W2227" t="s">
        <v>34</v>
      </c>
      <c r="Y2227" t="s">
        <v>33</v>
      </c>
      <c r="Z2227" t="s">
        <v>34</v>
      </c>
      <c r="AA2227" t="s">
        <v>35</v>
      </c>
      <c r="AB2227" t="s">
        <v>36</v>
      </c>
      <c r="AC2227">
        <v>699947</v>
      </c>
      <c r="AD2227" t="s">
        <v>37</v>
      </c>
      <c r="AE2227" t="s">
        <v>5035</v>
      </c>
      <c r="AF2227">
        <v>85671469</v>
      </c>
      <c r="AG2227">
        <v>1299500</v>
      </c>
      <c r="AH2227" t="s">
        <v>128</v>
      </c>
      <c r="AI2227" t="s">
        <v>34</v>
      </c>
    </row>
    <row r="2228" spans="1:35" x14ac:dyDescent="0.3">
      <c r="A2228" s="1">
        <v>45311.37667824074</v>
      </c>
      <c r="B2228">
        <v>7</v>
      </c>
      <c r="C2228">
        <v>2</v>
      </c>
      <c r="D2228" t="s">
        <v>26</v>
      </c>
      <c r="E2228" t="s">
        <v>5036</v>
      </c>
      <c r="F2228" t="s">
        <v>5037</v>
      </c>
      <c r="G2228" t="s">
        <v>142</v>
      </c>
      <c r="H2228" t="s">
        <v>722</v>
      </c>
      <c r="I2228">
        <v>0</v>
      </c>
      <c r="K2228" t="s">
        <v>31</v>
      </c>
      <c r="L2228" t="s">
        <v>32</v>
      </c>
      <c r="M2228" t="s">
        <v>5036</v>
      </c>
      <c r="N2228" t="s">
        <v>5037</v>
      </c>
      <c r="P2228" t="s">
        <v>33</v>
      </c>
      <c r="Q2228" t="s">
        <v>34</v>
      </c>
      <c r="S2228" t="s">
        <v>33</v>
      </c>
      <c r="T2228" t="s">
        <v>34</v>
      </c>
      <c r="V2228" t="s">
        <v>33</v>
      </c>
      <c r="W2228" t="s">
        <v>34</v>
      </c>
      <c r="Y2228" t="s">
        <v>33</v>
      </c>
      <c r="Z2228" t="s">
        <v>34</v>
      </c>
      <c r="AA2228" t="s">
        <v>35</v>
      </c>
      <c r="AB2228" t="s">
        <v>36</v>
      </c>
      <c r="AC2228">
        <v>707209</v>
      </c>
      <c r="AD2228" t="s">
        <v>37</v>
      </c>
      <c r="AE2228" t="s">
        <v>5037</v>
      </c>
      <c r="AF2228">
        <v>85671469</v>
      </c>
      <c r="AG2228">
        <v>1299501</v>
      </c>
      <c r="AH2228" t="s">
        <v>175</v>
      </c>
      <c r="AI2228" t="s">
        <v>34</v>
      </c>
    </row>
    <row r="2229" spans="1:35" x14ac:dyDescent="0.3">
      <c r="A2229" s="1">
        <v>45311.377766203703</v>
      </c>
      <c r="B2229">
        <v>8</v>
      </c>
      <c r="C2229">
        <v>2</v>
      </c>
      <c r="D2229" t="s">
        <v>26</v>
      </c>
      <c r="E2229" t="s">
        <v>5038</v>
      </c>
      <c r="F2229" t="s">
        <v>5039</v>
      </c>
      <c r="G2229" t="s">
        <v>73</v>
      </c>
      <c r="H2229" t="s">
        <v>1173</v>
      </c>
      <c r="I2229">
        <v>0</v>
      </c>
      <c r="J2229" t="s">
        <v>1174</v>
      </c>
      <c r="K2229" t="s">
        <v>31</v>
      </c>
      <c r="L2229" t="s">
        <v>44</v>
      </c>
      <c r="M2229" t="s">
        <v>5038</v>
      </c>
      <c r="N2229" t="s">
        <v>5039</v>
      </c>
      <c r="P2229" t="s">
        <v>33</v>
      </c>
      <c r="Q2229" t="s">
        <v>34</v>
      </c>
      <c r="S2229" t="s">
        <v>33</v>
      </c>
      <c r="T2229" t="s">
        <v>34</v>
      </c>
      <c r="V2229" t="s">
        <v>33</v>
      </c>
      <c r="W2229" t="s">
        <v>34</v>
      </c>
      <c r="Y2229" t="s">
        <v>33</v>
      </c>
      <c r="Z2229" t="s">
        <v>34</v>
      </c>
      <c r="AA2229" t="s">
        <v>137</v>
      </c>
      <c r="AB2229" t="s">
        <v>36</v>
      </c>
      <c r="AC2229">
        <v>731404</v>
      </c>
      <c r="AD2229" t="s">
        <v>138</v>
      </c>
      <c r="AE2229" t="s">
        <v>5039</v>
      </c>
      <c r="AF2229">
        <v>85671469</v>
      </c>
      <c r="AG2229">
        <v>1299502</v>
      </c>
      <c r="AH2229" t="s">
        <v>4129</v>
      </c>
      <c r="AI2229" t="s">
        <v>34</v>
      </c>
    </row>
    <row r="2230" spans="1:35" x14ac:dyDescent="0.3">
      <c r="A2230" s="1">
        <v>45311.37777777778</v>
      </c>
      <c r="B2230">
        <v>5</v>
      </c>
      <c r="C2230">
        <v>2</v>
      </c>
      <c r="D2230" t="s">
        <v>26</v>
      </c>
      <c r="E2230" t="s">
        <v>723</v>
      </c>
      <c r="F2230" t="s">
        <v>724</v>
      </c>
      <c r="G2230" t="s">
        <v>142</v>
      </c>
      <c r="H2230" t="s">
        <v>725</v>
      </c>
      <c r="I2230">
        <v>0</v>
      </c>
      <c r="K2230" t="s">
        <v>31</v>
      </c>
      <c r="L2230" t="s">
        <v>32</v>
      </c>
      <c r="M2230" t="s">
        <v>723</v>
      </c>
      <c r="N2230" t="s">
        <v>724</v>
      </c>
      <c r="P2230" t="s">
        <v>33</v>
      </c>
      <c r="Q2230" t="s">
        <v>34</v>
      </c>
      <c r="S2230" t="s">
        <v>33</v>
      </c>
      <c r="T2230" t="s">
        <v>34</v>
      </c>
      <c r="V2230" t="s">
        <v>33</v>
      </c>
      <c r="W2230" t="s">
        <v>34</v>
      </c>
      <c r="Y2230" t="s">
        <v>33</v>
      </c>
      <c r="Z2230" t="s">
        <v>34</v>
      </c>
      <c r="AA2230" t="s">
        <v>35</v>
      </c>
      <c r="AB2230" t="s">
        <v>36</v>
      </c>
      <c r="AC2230">
        <v>723272</v>
      </c>
      <c r="AD2230" t="s">
        <v>37</v>
      </c>
      <c r="AE2230" t="s">
        <v>724</v>
      </c>
      <c r="AF2230">
        <v>85671469</v>
      </c>
      <c r="AG2230">
        <v>1299503</v>
      </c>
      <c r="AH2230" t="s">
        <v>327</v>
      </c>
      <c r="AI2230" t="s">
        <v>34</v>
      </c>
    </row>
    <row r="2231" spans="1:35" x14ac:dyDescent="0.3">
      <c r="A2231" s="1">
        <v>45311.378101851849</v>
      </c>
      <c r="B2231">
        <v>5</v>
      </c>
      <c r="C2231">
        <v>2</v>
      </c>
      <c r="D2231" t="s">
        <v>26</v>
      </c>
      <c r="E2231" t="s">
        <v>5040</v>
      </c>
      <c r="F2231" t="s">
        <v>5041</v>
      </c>
      <c r="G2231" t="s">
        <v>41</v>
      </c>
      <c r="H2231">
        <f>---0--5564</f>
        <v>5564</v>
      </c>
      <c r="I2231">
        <v>0</v>
      </c>
      <c r="J2231" t="s">
        <v>42</v>
      </c>
      <c r="K2231" t="s">
        <v>43</v>
      </c>
      <c r="L2231" t="s">
        <v>44</v>
      </c>
      <c r="M2231" t="s">
        <v>5040</v>
      </c>
      <c r="N2231" t="s">
        <v>5041</v>
      </c>
      <c r="P2231" t="s">
        <v>33</v>
      </c>
      <c r="Q2231" t="s">
        <v>34</v>
      </c>
      <c r="S2231" t="s">
        <v>33</v>
      </c>
      <c r="T2231" t="s">
        <v>34</v>
      </c>
      <c r="V2231" t="s">
        <v>33</v>
      </c>
      <c r="W2231" t="s">
        <v>34</v>
      </c>
      <c r="Y2231" t="s">
        <v>33</v>
      </c>
      <c r="Z2231" t="s">
        <v>34</v>
      </c>
      <c r="AA2231" t="s">
        <v>728</v>
      </c>
      <c r="AB2231" t="s">
        <v>36</v>
      </c>
      <c r="AC2231">
        <v>89740793</v>
      </c>
      <c r="AD2231" t="s">
        <v>82</v>
      </c>
      <c r="AE2231" t="s">
        <v>5041</v>
      </c>
      <c r="AF2231">
        <v>156704864</v>
      </c>
      <c r="AG2231">
        <v>1299504</v>
      </c>
      <c r="AH2231" t="s">
        <v>38</v>
      </c>
      <c r="AI2231" t="s">
        <v>34</v>
      </c>
    </row>
    <row r="2232" spans="1:35" x14ac:dyDescent="0.3">
      <c r="A2232" s="1">
        <v>45311.38244212963</v>
      </c>
      <c r="B2232">
        <v>8</v>
      </c>
      <c r="C2232">
        <v>2</v>
      </c>
      <c r="D2232" t="s">
        <v>26</v>
      </c>
      <c r="E2232" t="s">
        <v>5042</v>
      </c>
      <c r="F2232" t="s">
        <v>5043</v>
      </c>
      <c r="G2232" t="s">
        <v>41</v>
      </c>
      <c r="H2232">
        <f>---0--5458</f>
        <v>5458</v>
      </c>
      <c r="I2232">
        <v>0</v>
      </c>
      <c r="J2232" t="s">
        <v>42</v>
      </c>
      <c r="K2232" t="s">
        <v>43</v>
      </c>
      <c r="L2232" t="s">
        <v>44</v>
      </c>
      <c r="M2232" t="s">
        <v>5042</v>
      </c>
      <c r="N2232" t="s">
        <v>5043</v>
      </c>
      <c r="P2232" t="s">
        <v>33</v>
      </c>
      <c r="Q2232" t="s">
        <v>34</v>
      </c>
      <c r="S2232" t="s">
        <v>33</v>
      </c>
      <c r="T2232" t="s">
        <v>34</v>
      </c>
      <c r="V2232" t="s">
        <v>33</v>
      </c>
      <c r="W2232" t="s">
        <v>34</v>
      </c>
      <c r="Y2232" t="s">
        <v>33</v>
      </c>
      <c r="Z2232" t="s">
        <v>34</v>
      </c>
      <c r="AA2232" t="s">
        <v>5044</v>
      </c>
      <c r="AB2232" t="s">
        <v>36</v>
      </c>
      <c r="AC2232">
        <v>574347</v>
      </c>
      <c r="AD2232" t="s">
        <v>2406</v>
      </c>
      <c r="AE2232" t="s">
        <v>5043</v>
      </c>
      <c r="AF2232">
        <v>870021815</v>
      </c>
      <c r="AG2232">
        <v>1299505</v>
      </c>
      <c r="AH2232" t="s">
        <v>861</v>
      </c>
      <c r="AI2232" t="s">
        <v>34</v>
      </c>
    </row>
    <row r="2233" spans="1:35" x14ac:dyDescent="0.3">
      <c r="A2233" s="1">
        <v>45311.383611111109</v>
      </c>
      <c r="B2233">
        <v>6</v>
      </c>
      <c r="C2233">
        <v>2</v>
      </c>
      <c r="D2233" t="s">
        <v>26</v>
      </c>
      <c r="E2233" t="s">
        <v>5045</v>
      </c>
      <c r="F2233" t="s">
        <v>5046</v>
      </c>
      <c r="G2233" t="s">
        <v>789</v>
      </c>
      <c r="H2233" t="s">
        <v>790</v>
      </c>
      <c r="I2233">
        <v>0</v>
      </c>
      <c r="K2233" t="s">
        <v>31</v>
      </c>
      <c r="L2233" t="s">
        <v>749</v>
      </c>
      <c r="M2233" t="s">
        <v>5045</v>
      </c>
      <c r="N2233" t="s">
        <v>5046</v>
      </c>
      <c r="P2233" t="s">
        <v>33</v>
      </c>
      <c r="Q2233" t="s">
        <v>34</v>
      </c>
      <c r="S2233" t="s">
        <v>33</v>
      </c>
      <c r="T2233" t="s">
        <v>34</v>
      </c>
      <c r="V2233" t="s">
        <v>33</v>
      </c>
      <c r="W2233" t="s">
        <v>34</v>
      </c>
      <c r="Y2233" t="s">
        <v>33</v>
      </c>
      <c r="Z2233" t="s">
        <v>34</v>
      </c>
      <c r="AB2233" t="s">
        <v>36</v>
      </c>
      <c r="AE2233" t="s">
        <v>34</v>
      </c>
      <c r="AG2233">
        <v>1299506</v>
      </c>
      <c r="AH2233" t="s">
        <v>38</v>
      </c>
      <c r="AI2233" t="s">
        <v>34</v>
      </c>
    </row>
    <row r="2234" spans="1:35" x14ac:dyDescent="0.3">
      <c r="A2234" s="1">
        <v>45311.384675925925</v>
      </c>
      <c r="B2234">
        <v>7</v>
      </c>
      <c r="C2234">
        <v>2</v>
      </c>
      <c r="D2234" t="s">
        <v>26</v>
      </c>
      <c r="E2234" t="s">
        <v>764</v>
      </c>
      <c r="F2234" t="s">
        <v>765</v>
      </c>
      <c r="G2234" t="s">
        <v>41</v>
      </c>
      <c r="H2234">
        <f>---0--7543</f>
        <v>7543</v>
      </c>
      <c r="I2234">
        <v>0</v>
      </c>
      <c r="J2234" t="s">
        <v>42</v>
      </c>
      <c r="K2234" t="s">
        <v>43</v>
      </c>
      <c r="L2234" t="s">
        <v>44</v>
      </c>
      <c r="M2234" t="s">
        <v>764</v>
      </c>
      <c r="N2234" t="s">
        <v>765</v>
      </c>
      <c r="P2234" t="s">
        <v>33</v>
      </c>
      <c r="Q2234" t="s">
        <v>34</v>
      </c>
      <c r="S2234" t="s">
        <v>33</v>
      </c>
      <c r="T2234" t="s">
        <v>34</v>
      </c>
      <c r="V2234" t="s">
        <v>33</v>
      </c>
      <c r="W2234" t="s">
        <v>34</v>
      </c>
      <c r="Y2234" t="s">
        <v>33</v>
      </c>
      <c r="Z2234" t="s">
        <v>34</v>
      </c>
      <c r="AA2234" t="s">
        <v>686</v>
      </c>
      <c r="AB2234" t="s">
        <v>36</v>
      </c>
      <c r="AC2234">
        <v>30083687</v>
      </c>
      <c r="AD2234" t="s">
        <v>652</v>
      </c>
      <c r="AE2234" t="s">
        <v>765</v>
      </c>
      <c r="AF2234">
        <v>76598102</v>
      </c>
      <c r="AG2234">
        <v>1299507</v>
      </c>
      <c r="AH2234" t="s">
        <v>38</v>
      </c>
      <c r="AI2234" t="s">
        <v>34</v>
      </c>
    </row>
    <row r="2235" spans="1:35" x14ac:dyDescent="0.3">
      <c r="A2235" s="1">
        <v>45311.386712962965</v>
      </c>
      <c r="B2235">
        <v>5</v>
      </c>
      <c r="C2235">
        <v>2</v>
      </c>
      <c r="D2235" t="s">
        <v>26</v>
      </c>
      <c r="E2235" t="s">
        <v>5047</v>
      </c>
      <c r="F2235" t="s">
        <v>5048</v>
      </c>
      <c r="G2235" t="s">
        <v>41</v>
      </c>
      <c r="H2235">
        <f>---0--3837</f>
        <v>3837</v>
      </c>
      <c r="I2235">
        <v>0</v>
      </c>
      <c r="J2235" t="s">
        <v>42</v>
      </c>
      <c r="K2235" t="s">
        <v>43</v>
      </c>
      <c r="L2235" t="s">
        <v>44</v>
      </c>
      <c r="M2235" t="s">
        <v>5047</v>
      </c>
      <c r="N2235" t="s">
        <v>5048</v>
      </c>
      <c r="P2235" t="s">
        <v>33</v>
      </c>
      <c r="Q2235" t="s">
        <v>34</v>
      </c>
      <c r="S2235" t="s">
        <v>33</v>
      </c>
      <c r="T2235" t="s">
        <v>34</v>
      </c>
      <c r="V2235" t="s">
        <v>33</v>
      </c>
      <c r="W2235" t="s">
        <v>34</v>
      </c>
      <c r="Y2235" t="s">
        <v>33</v>
      </c>
      <c r="Z2235" t="s">
        <v>34</v>
      </c>
      <c r="AA2235" t="s">
        <v>2560</v>
      </c>
      <c r="AB2235" t="s">
        <v>36</v>
      </c>
      <c r="AC2235">
        <v>75759817</v>
      </c>
      <c r="AD2235" t="s">
        <v>108</v>
      </c>
      <c r="AE2235" t="s">
        <v>5048</v>
      </c>
      <c r="AF2235">
        <v>795990586</v>
      </c>
      <c r="AG2235">
        <v>1299508</v>
      </c>
      <c r="AH2235" t="s">
        <v>38</v>
      </c>
      <c r="AI2235" t="s">
        <v>34</v>
      </c>
    </row>
    <row r="2236" spans="1:35" x14ac:dyDescent="0.3">
      <c r="A2236" s="1">
        <v>45311.386840277781</v>
      </c>
      <c r="B2236">
        <v>8</v>
      </c>
      <c r="C2236">
        <v>2</v>
      </c>
      <c r="D2236" t="s">
        <v>26</v>
      </c>
      <c r="E2236" t="s">
        <v>5049</v>
      </c>
      <c r="F2236" t="s">
        <v>5050</v>
      </c>
      <c r="G2236" t="s">
        <v>41</v>
      </c>
      <c r="H2236">
        <f>---0--9612</f>
        <v>9612</v>
      </c>
      <c r="I2236">
        <v>0</v>
      </c>
      <c r="J2236" t="s">
        <v>42</v>
      </c>
      <c r="K2236" t="s">
        <v>43</v>
      </c>
      <c r="L2236" t="s">
        <v>44</v>
      </c>
      <c r="M2236" t="s">
        <v>5049</v>
      </c>
      <c r="N2236" t="s">
        <v>5050</v>
      </c>
      <c r="P2236" t="s">
        <v>33</v>
      </c>
      <c r="Q2236" t="s">
        <v>34</v>
      </c>
      <c r="S2236" t="s">
        <v>33</v>
      </c>
      <c r="T2236" t="s">
        <v>34</v>
      </c>
      <c r="V2236" t="s">
        <v>33</v>
      </c>
      <c r="W2236" t="s">
        <v>34</v>
      </c>
      <c r="Y2236" t="s">
        <v>33</v>
      </c>
      <c r="Z2236" t="s">
        <v>34</v>
      </c>
      <c r="AA2236" t="s">
        <v>1481</v>
      </c>
      <c r="AB2236" t="s">
        <v>36</v>
      </c>
      <c r="AC2236">
        <v>30072413</v>
      </c>
      <c r="AD2236" t="s">
        <v>758</v>
      </c>
      <c r="AE2236" t="s">
        <v>5050</v>
      </c>
      <c r="AF2236">
        <v>76598102</v>
      </c>
      <c r="AG2236">
        <v>1299509</v>
      </c>
      <c r="AH2236" t="s">
        <v>38</v>
      </c>
      <c r="AI2236" t="s">
        <v>34</v>
      </c>
    </row>
    <row r="2237" spans="1:35" x14ac:dyDescent="0.3">
      <c r="A2237" s="1">
        <v>45311.388171296298</v>
      </c>
      <c r="B2237">
        <v>2</v>
      </c>
      <c r="C2237">
        <v>1</v>
      </c>
      <c r="D2237" t="s">
        <v>26</v>
      </c>
      <c r="E2237" t="s">
        <v>5051</v>
      </c>
      <c r="F2237" t="s">
        <v>5052</v>
      </c>
      <c r="G2237" t="s">
        <v>747</v>
      </c>
      <c r="H2237" t="s">
        <v>753</v>
      </c>
      <c r="I2237">
        <v>0</v>
      </c>
      <c r="K2237" t="s">
        <v>31</v>
      </c>
      <c r="L2237" t="s">
        <v>749</v>
      </c>
      <c r="M2237" t="s">
        <v>5051</v>
      </c>
      <c r="N2237" t="s">
        <v>5052</v>
      </c>
      <c r="P2237" t="s">
        <v>33</v>
      </c>
      <c r="Q2237" t="s">
        <v>34</v>
      </c>
      <c r="S2237" t="s">
        <v>33</v>
      </c>
      <c r="T2237" t="s">
        <v>34</v>
      </c>
      <c r="V2237" t="s">
        <v>33</v>
      </c>
      <c r="W2237" t="s">
        <v>34</v>
      </c>
      <c r="Y2237" t="s">
        <v>33</v>
      </c>
      <c r="Z2237" t="s">
        <v>34</v>
      </c>
      <c r="AB2237" t="s">
        <v>36</v>
      </c>
      <c r="AE2237" t="s">
        <v>34</v>
      </c>
      <c r="AG2237">
        <v>1299510</v>
      </c>
      <c r="AH2237" t="s">
        <v>750</v>
      </c>
      <c r="AI2237" t="s">
        <v>34</v>
      </c>
    </row>
    <row r="2238" spans="1:35" x14ac:dyDescent="0.3">
      <c r="A2238" s="1">
        <v>45311.388321759259</v>
      </c>
      <c r="B2238">
        <v>6</v>
      </c>
      <c r="C2238">
        <v>2</v>
      </c>
      <c r="D2238" t="s">
        <v>26</v>
      </c>
      <c r="E2238" t="s">
        <v>764</v>
      </c>
      <c r="F2238" t="s">
        <v>765</v>
      </c>
      <c r="G2238" t="s">
        <v>41</v>
      </c>
      <c r="H2238">
        <f>---0--7828</f>
        <v>7828</v>
      </c>
      <c r="I2238">
        <v>0</v>
      </c>
      <c r="J2238" t="s">
        <v>42</v>
      </c>
      <c r="K2238" t="s">
        <v>43</v>
      </c>
      <c r="L2238" t="s">
        <v>44</v>
      </c>
      <c r="M2238" t="s">
        <v>764</v>
      </c>
      <c r="N2238" t="s">
        <v>765</v>
      </c>
      <c r="P2238" t="s">
        <v>33</v>
      </c>
      <c r="Q2238" t="s">
        <v>34</v>
      </c>
      <c r="S2238" t="s">
        <v>33</v>
      </c>
      <c r="T2238" t="s">
        <v>34</v>
      </c>
      <c r="V2238" t="s">
        <v>33</v>
      </c>
      <c r="W2238" t="s">
        <v>34</v>
      </c>
      <c r="Y2238" t="s">
        <v>33</v>
      </c>
      <c r="Z2238" t="s">
        <v>34</v>
      </c>
      <c r="AA2238" t="s">
        <v>5053</v>
      </c>
      <c r="AB2238" t="s">
        <v>36</v>
      </c>
      <c r="AC2238">
        <v>83580405</v>
      </c>
      <c r="AD2238" t="s">
        <v>108</v>
      </c>
      <c r="AE2238" t="s">
        <v>765</v>
      </c>
      <c r="AF2238">
        <v>601357075</v>
      </c>
      <c r="AG2238">
        <v>1299511</v>
      </c>
      <c r="AH2238" t="s">
        <v>1290</v>
      </c>
      <c r="AI2238" t="s">
        <v>34</v>
      </c>
    </row>
    <row r="2239" spans="1:35" x14ac:dyDescent="0.3">
      <c r="A2239" s="1">
        <v>45311.393495370372</v>
      </c>
      <c r="B2239">
        <v>7</v>
      </c>
      <c r="C2239">
        <v>2</v>
      </c>
      <c r="D2239" t="s">
        <v>26</v>
      </c>
      <c r="E2239" t="s">
        <v>5054</v>
      </c>
      <c r="F2239" t="s">
        <v>5055</v>
      </c>
      <c r="G2239" t="s">
        <v>41</v>
      </c>
      <c r="H2239">
        <f>---0--4725</f>
        <v>4725</v>
      </c>
      <c r="I2239">
        <v>0</v>
      </c>
      <c r="J2239" t="s">
        <v>42</v>
      </c>
      <c r="K2239" t="s">
        <v>43</v>
      </c>
      <c r="L2239" t="s">
        <v>44</v>
      </c>
      <c r="M2239" t="s">
        <v>5054</v>
      </c>
      <c r="N2239" t="s">
        <v>5055</v>
      </c>
      <c r="P2239" t="s">
        <v>33</v>
      </c>
      <c r="Q2239" t="s">
        <v>34</v>
      </c>
      <c r="S2239" t="s">
        <v>33</v>
      </c>
      <c r="T2239" t="s">
        <v>34</v>
      </c>
      <c r="V2239" t="s">
        <v>33</v>
      </c>
      <c r="W2239" t="s">
        <v>34</v>
      </c>
      <c r="Y2239" t="s">
        <v>33</v>
      </c>
      <c r="Z2239" t="s">
        <v>34</v>
      </c>
      <c r="AA2239" t="s">
        <v>2143</v>
      </c>
      <c r="AB2239" t="s">
        <v>36</v>
      </c>
      <c r="AC2239">
        <v>30026083</v>
      </c>
      <c r="AD2239" t="s">
        <v>652</v>
      </c>
      <c r="AE2239" t="s">
        <v>5055</v>
      </c>
      <c r="AF2239">
        <v>76598102</v>
      </c>
      <c r="AG2239">
        <v>1299512</v>
      </c>
      <c r="AH2239" t="s">
        <v>5056</v>
      </c>
      <c r="AI2239" t="s">
        <v>34</v>
      </c>
    </row>
    <row r="2240" spans="1:35" x14ac:dyDescent="0.3">
      <c r="A2240" s="1">
        <v>45311.396134259259</v>
      </c>
      <c r="B2240">
        <v>4</v>
      </c>
      <c r="C2240">
        <v>1</v>
      </c>
      <c r="D2240" t="s">
        <v>26</v>
      </c>
      <c r="E2240" t="s">
        <v>5057</v>
      </c>
      <c r="F2240" t="s">
        <v>5058</v>
      </c>
      <c r="G2240" t="s">
        <v>41</v>
      </c>
      <c r="H2240">
        <f>---0--8037</f>
        <v>8037</v>
      </c>
      <c r="I2240">
        <v>0</v>
      </c>
      <c r="J2240" t="s">
        <v>42</v>
      </c>
      <c r="K2240" t="s">
        <v>43</v>
      </c>
      <c r="L2240" t="s">
        <v>44</v>
      </c>
      <c r="M2240" t="s">
        <v>5057</v>
      </c>
      <c r="N2240" t="s">
        <v>5058</v>
      </c>
      <c r="P2240" t="s">
        <v>33</v>
      </c>
      <c r="Q2240" t="s">
        <v>34</v>
      </c>
      <c r="S2240" t="s">
        <v>33</v>
      </c>
      <c r="T2240" t="s">
        <v>34</v>
      </c>
      <c r="V2240" t="s">
        <v>33</v>
      </c>
      <c r="W2240" t="s">
        <v>34</v>
      </c>
      <c r="Y2240" t="s">
        <v>33</v>
      </c>
      <c r="Z2240" t="s">
        <v>34</v>
      </c>
      <c r="AA2240" t="s">
        <v>1287</v>
      </c>
      <c r="AB2240" t="s">
        <v>36</v>
      </c>
      <c r="AC2240">
        <v>30016089</v>
      </c>
      <c r="AD2240" t="s">
        <v>663</v>
      </c>
      <c r="AE2240" t="s">
        <v>5058</v>
      </c>
      <c r="AF2240">
        <v>76598102</v>
      </c>
      <c r="AG2240">
        <v>1299513</v>
      </c>
      <c r="AH2240" t="s">
        <v>38</v>
      </c>
      <c r="AI2240" t="s">
        <v>34</v>
      </c>
    </row>
    <row r="2241" spans="1:35" x14ac:dyDescent="0.3">
      <c r="A2241" s="1">
        <v>45311.397337962961</v>
      </c>
      <c r="B2241">
        <v>6</v>
      </c>
      <c r="C2241">
        <v>2</v>
      </c>
      <c r="D2241" t="s">
        <v>26</v>
      </c>
      <c r="E2241" t="s">
        <v>5059</v>
      </c>
      <c r="F2241" t="s">
        <v>5060</v>
      </c>
      <c r="G2241" t="s">
        <v>772</v>
      </c>
      <c r="H2241" t="s">
        <v>773</v>
      </c>
      <c r="I2241">
        <v>0</v>
      </c>
      <c r="K2241" t="s">
        <v>31</v>
      </c>
      <c r="L2241" t="s">
        <v>749</v>
      </c>
      <c r="M2241" t="s">
        <v>5059</v>
      </c>
      <c r="N2241" t="s">
        <v>5060</v>
      </c>
      <c r="P2241" t="s">
        <v>33</v>
      </c>
      <c r="Q2241" t="s">
        <v>34</v>
      </c>
      <c r="S2241" t="s">
        <v>33</v>
      </c>
      <c r="T2241" t="s">
        <v>34</v>
      </c>
      <c r="V2241" t="s">
        <v>33</v>
      </c>
      <c r="W2241" t="s">
        <v>34</v>
      </c>
      <c r="Y2241" t="s">
        <v>33</v>
      </c>
      <c r="Z2241" t="s">
        <v>34</v>
      </c>
      <c r="AB2241" t="s">
        <v>36</v>
      </c>
      <c r="AE2241" t="s">
        <v>34</v>
      </c>
      <c r="AG2241">
        <v>1299514</v>
      </c>
      <c r="AH2241" t="s">
        <v>3367</v>
      </c>
      <c r="AI2241" t="s">
        <v>34</v>
      </c>
    </row>
    <row r="2242" spans="1:35" x14ac:dyDescent="0.3">
      <c r="A2242" s="1">
        <v>45311.399398148147</v>
      </c>
      <c r="B2242">
        <v>6</v>
      </c>
      <c r="C2242">
        <v>2</v>
      </c>
      <c r="D2242" t="s">
        <v>26</v>
      </c>
      <c r="E2242" t="s">
        <v>5061</v>
      </c>
      <c r="F2242" t="s">
        <v>5062</v>
      </c>
      <c r="G2242" t="s">
        <v>41</v>
      </c>
      <c r="H2242">
        <f>---0--8014</f>
        <v>8014</v>
      </c>
      <c r="I2242">
        <v>0</v>
      </c>
      <c r="J2242" t="s">
        <v>42</v>
      </c>
      <c r="K2242" t="s">
        <v>43</v>
      </c>
      <c r="L2242" t="s">
        <v>44</v>
      </c>
      <c r="M2242" t="s">
        <v>5061</v>
      </c>
      <c r="N2242" t="s">
        <v>5062</v>
      </c>
      <c r="P2242" t="s">
        <v>33</v>
      </c>
      <c r="Q2242" t="s">
        <v>34</v>
      </c>
      <c r="S2242" t="s">
        <v>33</v>
      </c>
      <c r="T2242" t="s">
        <v>34</v>
      </c>
      <c r="V2242" t="s">
        <v>33</v>
      </c>
      <c r="W2242" t="s">
        <v>34</v>
      </c>
      <c r="Y2242" t="s">
        <v>33</v>
      </c>
      <c r="Z2242" t="s">
        <v>34</v>
      </c>
      <c r="AA2242" t="s">
        <v>793</v>
      </c>
      <c r="AB2242" t="s">
        <v>36</v>
      </c>
      <c r="AC2242">
        <v>35606116</v>
      </c>
      <c r="AD2242" t="s">
        <v>602</v>
      </c>
      <c r="AE2242" t="s">
        <v>5062</v>
      </c>
      <c r="AF2242">
        <v>9978044714</v>
      </c>
      <c r="AG2242">
        <v>1299515</v>
      </c>
      <c r="AH2242" t="s">
        <v>38</v>
      </c>
      <c r="AI2242" t="s">
        <v>34</v>
      </c>
    </row>
    <row r="2243" spans="1:35" x14ac:dyDescent="0.3">
      <c r="A2243" s="1">
        <v>45311.400289351855</v>
      </c>
      <c r="B2243">
        <v>8</v>
      </c>
      <c r="C2243">
        <v>2</v>
      </c>
      <c r="D2243" t="s">
        <v>26</v>
      </c>
      <c r="E2243" t="s">
        <v>5063</v>
      </c>
      <c r="F2243" t="s">
        <v>5064</v>
      </c>
      <c r="G2243" t="s">
        <v>41</v>
      </c>
      <c r="H2243">
        <f>---0--3483</f>
        <v>3483</v>
      </c>
      <c r="I2243">
        <v>0</v>
      </c>
      <c r="J2243" t="s">
        <v>42</v>
      </c>
      <c r="K2243" t="s">
        <v>43</v>
      </c>
      <c r="L2243" t="s">
        <v>44</v>
      </c>
      <c r="M2243" t="s">
        <v>5063</v>
      </c>
      <c r="N2243" t="s">
        <v>5064</v>
      </c>
      <c r="P2243" t="s">
        <v>33</v>
      </c>
      <c r="Q2243" t="s">
        <v>34</v>
      </c>
      <c r="S2243" t="s">
        <v>33</v>
      </c>
      <c r="T2243" t="s">
        <v>34</v>
      </c>
      <c r="V2243" t="s">
        <v>33</v>
      </c>
      <c r="W2243" t="s">
        <v>34</v>
      </c>
      <c r="Y2243" t="s">
        <v>33</v>
      </c>
      <c r="Z2243" t="s">
        <v>34</v>
      </c>
      <c r="AA2243" t="s">
        <v>793</v>
      </c>
      <c r="AB2243" t="s">
        <v>36</v>
      </c>
      <c r="AC2243">
        <v>69122040</v>
      </c>
      <c r="AD2243" t="s">
        <v>602</v>
      </c>
      <c r="AE2243" t="s">
        <v>5064</v>
      </c>
      <c r="AF2243">
        <v>9978044714</v>
      </c>
      <c r="AG2243">
        <v>1299516</v>
      </c>
      <c r="AH2243" t="s">
        <v>1578</v>
      </c>
      <c r="AI2243" t="s">
        <v>34</v>
      </c>
    </row>
    <row r="2244" spans="1:35" x14ac:dyDescent="0.3">
      <c r="A2244" s="1">
        <v>45311.40047453704</v>
      </c>
      <c r="B2244">
        <v>7</v>
      </c>
      <c r="C2244">
        <v>2</v>
      </c>
      <c r="D2244" t="s">
        <v>26</v>
      </c>
      <c r="E2244" t="s">
        <v>5065</v>
      </c>
      <c r="F2244" t="s">
        <v>5066</v>
      </c>
      <c r="G2244" t="s">
        <v>29</v>
      </c>
      <c r="H2244" t="s">
        <v>1337</v>
      </c>
      <c r="I2244">
        <v>0</v>
      </c>
      <c r="K2244" t="s">
        <v>31</v>
      </c>
      <c r="L2244" t="s">
        <v>32</v>
      </c>
      <c r="M2244" t="s">
        <v>5065</v>
      </c>
      <c r="N2244" t="s">
        <v>5066</v>
      </c>
      <c r="P2244" t="s">
        <v>33</v>
      </c>
      <c r="Q2244" t="s">
        <v>34</v>
      </c>
      <c r="S2244" t="s">
        <v>33</v>
      </c>
      <c r="T2244" t="s">
        <v>34</v>
      </c>
      <c r="V2244" t="s">
        <v>33</v>
      </c>
      <c r="W2244" t="s">
        <v>34</v>
      </c>
      <c r="Y2244" t="s">
        <v>33</v>
      </c>
      <c r="Z2244" t="s">
        <v>34</v>
      </c>
      <c r="AA2244" t="s">
        <v>35</v>
      </c>
      <c r="AB2244" t="s">
        <v>36</v>
      </c>
      <c r="AC2244">
        <v>1012537</v>
      </c>
      <c r="AD2244" t="s">
        <v>37</v>
      </c>
      <c r="AE2244" t="s">
        <v>5066</v>
      </c>
      <c r="AF2244">
        <v>85671469</v>
      </c>
      <c r="AG2244">
        <v>1299517</v>
      </c>
      <c r="AH2244" t="s">
        <v>38</v>
      </c>
      <c r="AI2244" t="s">
        <v>34</v>
      </c>
    </row>
    <row r="2245" spans="1:35" x14ac:dyDescent="0.3">
      <c r="A2245" s="1">
        <v>45311.404398148145</v>
      </c>
      <c r="B2245">
        <v>5</v>
      </c>
      <c r="C2245">
        <v>2</v>
      </c>
      <c r="D2245" t="s">
        <v>26</v>
      </c>
      <c r="E2245" t="s">
        <v>5067</v>
      </c>
      <c r="F2245" t="s">
        <v>5068</v>
      </c>
      <c r="G2245" t="s">
        <v>41</v>
      </c>
      <c r="H2245">
        <f>---0--8361</f>
        <v>8361</v>
      </c>
      <c r="I2245">
        <v>0</v>
      </c>
      <c r="J2245" t="s">
        <v>42</v>
      </c>
      <c r="K2245" t="s">
        <v>43</v>
      </c>
      <c r="L2245" t="s">
        <v>44</v>
      </c>
      <c r="M2245" t="s">
        <v>5067</v>
      </c>
      <c r="N2245" t="s">
        <v>5068</v>
      </c>
      <c r="P2245" t="s">
        <v>33</v>
      </c>
      <c r="Q2245" t="s">
        <v>34</v>
      </c>
      <c r="S2245" t="s">
        <v>33</v>
      </c>
      <c r="T2245" t="s">
        <v>34</v>
      </c>
      <c r="V2245" t="s">
        <v>33</v>
      </c>
      <c r="W2245" t="s">
        <v>34</v>
      </c>
      <c r="Y2245" t="s">
        <v>33</v>
      </c>
      <c r="Z2245" t="s">
        <v>34</v>
      </c>
      <c r="AA2245" t="s">
        <v>5069</v>
      </c>
      <c r="AB2245" t="s">
        <v>36</v>
      </c>
      <c r="AC2245">
        <v>10015660</v>
      </c>
      <c r="AD2245" t="s">
        <v>849</v>
      </c>
      <c r="AE2245" t="s">
        <v>5068</v>
      </c>
      <c r="AF2245">
        <v>978632586</v>
      </c>
      <c r="AG2245">
        <v>1299518</v>
      </c>
      <c r="AH2245" t="s">
        <v>38</v>
      </c>
      <c r="AI2245" t="s">
        <v>34</v>
      </c>
    </row>
    <row r="2246" spans="1:35" x14ac:dyDescent="0.3">
      <c r="A2246" s="1">
        <v>45311.406226851854</v>
      </c>
      <c r="B2246">
        <v>6</v>
      </c>
      <c r="C2246">
        <v>2</v>
      </c>
      <c r="D2246" t="s">
        <v>26</v>
      </c>
      <c r="E2246" t="s">
        <v>5070</v>
      </c>
      <c r="F2246" t="s">
        <v>5071</v>
      </c>
      <c r="G2246" t="s">
        <v>41</v>
      </c>
      <c r="H2246">
        <f>---0--6769</f>
        <v>6769</v>
      </c>
      <c r="I2246">
        <v>0</v>
      </c>
      <c r="J2246" t="s">
        <v>42</v>
      </c>
      <c r="K2246" t="s">
        <v>43</v>
      </c>
      <c r="L2246" t="s">
        <v>44</v>
      </c>
      <c r="M2246" t="s">
        <v>5070</v>
      </c>
      <c r="N2246" t="s">
        <v>5071</v>
      </c>
      <c r="P2246" t="s">
        <v>33</v>
      </c>
      <c r="Q2246" t="s">
        <v>34</v>
      </c>
      <c r="S2246" t="s">
        <v>33</v>
      </c>
      <c r="T2246" t="s">
        <v>34</v>
      </c>
      <c r="V2246" t="s">
        <v>33</v>
      </c>
      <c r="W2246" t="s">
        <v>34</v>
      </c>
      <c r="Y2246" t="s">
        <v>33</v>
      </c>
      <c r="Z2246" t="s">
        <v>34</v>
      </c>
      <c r="AA2246" t="s">
        <v>956</v>
      </c>
      <c r="AB2246" t="s">
        <v>36</v>
      </c>
      <c r="AC2246">
        <v>30109683</v>
      </c>
      <c r="AD2246" t="s">
        <v>652</v>
      </c>
      <c r="AE2246" t="s">
        <v>5071</v>
      </c>
      <c r="AF2246">
        <v>76598102</v>
      </c>
      <c r="AG2246">
        <v>1299519</v>
      </c>
      <c r="AH2246" t="s">
        <v>38</v>
      </c>
      <c r="AI2246" t="s">
        <v>34</v>
      </c>
    </row>
    <row r="2247" spans="1:35" x14ac:dyDescent="0.3">
      <c r="A2247" s="1">
        <v>45311.40824074074</v>
      </c>
      <c r="B2247">
        <v>8</v>
      </c>
      <c r="C2247">
        <v>2</v>
      </c>
      <c r="D2247" t="s">
        <v>26</v>
      </c>
      <c r="E2247" t="s">
        <v>5072</v>
      </c>
      <c r="F2247" t="s">
        <v>5073</v>
      </c>
      <c r="G2247" t="s">
        <v>41</v>
      </c>
      <c r="H2247">
        <f>---0--6241</f>
        <v>6241</v>
      </c>
      <c r="I2247">
        <v>0</v>
      </c>
      <c r="J2247" t="s">
        <v>42</v>
      </c>
      <c r="K2247" t="s">
        <v>43</v>
      </c>
      <c r="L2247" t="s">
        <v>44</v>
      </c>
      <c r="M2247" t="s">
        <v>5072</v>
      </c>
      <c r="N2247" t="s">
        <v>5073</v>
      </c>
      <c r="P2247" t="s">
        <v>33</v>
      </c>
      <c r="Q2247" t="s">
        <v>34</v>
      </c>
      <c r="S2247" t="s">
        <v>33</v>
      </c>
      <c r="T2247" t="s">
        <v>34</v>
      </c>
      <c r="V2247" t="s">
        <v>33</v>
      </c>
      <c r="W2247" t="s">
        <v>34</v>
      </c>
      <c r="Y2247" t="s">
        <v>33</v>
      </c>
      <c r="Z2247" t="s">
        <v>34</v>
      </c>
      <c r="AA2247" t="s">
        <v>651</v>
      </c>
      <c r="AB2247" t="s">
        <v>36</v>
      </c>
      <c r="AC2247">
        <v>30056837</v>
      </c>
      <c r="AD2247" t="s">
        <v>652</v>
      </c>
      <c r="AE2247" t="s">
        <v>5073</v>
      </c>
      <c r="AF2247">
        <v>76598102</v>
      </c>
      <c r="AG2247">
        <v>1299520</v>
      </c>
      <c r="AH2247" t="s">
        <v>921</v>
      </c>
      <c r="AI2247" t="s">
        <v>34</v>
      </c>
    </row>
    <row r="2248" spans="1:35" x14ac:dyDescent="0.3">
      <c r="A2248" s="1">
        <v>45311.409097222226</v>
      </c>
      <c r="B2248">
        <v>5</v>
      </c>
      <c r="C2248">
        <v>2</v>
      </c>
      <c r="D2248" t="s">
        <v>26</v>
      </c>
      <c r="E2248" t="s">
        <v>5074</v>
      </c>
      <c r="F2248" t="s">
        <v>5075</v>
      </c>
      <c r="G2248" t="s">
        <v>41</v>
      </c>
      <c r="H2248">
        <f>---0--9141</f>
        <v>9141</v>
      </c>
      <c r="I2248">
        <v>0</v>
      </c>
      <c r="J2248" t="s">
        <v>42</v>
      </c>
      <c r="K2248" t="s">
        <v>43</v>
      </c>
      <c r="L2248" t="s">
        <v>44</v>
      </c>
      <c r="M2248" t="s">
        <v>5074</v>
      </c>
      <c r="N2248" t="s">
        <v>5075</v>
      </c>
      <c r="P2248" t="s">
        <v>33</v>
      </c>
      <c r="Q2248" t="s">
        <v>34</v>
      </c>
      <c r="S2248" t="s">
        <v>33</v>
      </c>
      <c r="T2248" t="s">
        <v>34</v>
      </c>
      <c r="V2248" t="s">
        <v>33</v>
      </c>
      <c r="W2248" t="s">
        <v>34</v>
      </c>
      <c r="Y2248" t="s">
        <v>33</v>
      </c>
      <c r="Z2248" t="s">
        <v>34</v>
      </c>
      <c r="AA2248" t="s">
        <v>2461</v>
      </c>
      <c r="AB2248" t="s">
        <v>36</v>
      </c>
      <c r="AC2248">
        <v>12197713</v>
      </c>
      <c r="AD2248" t="s">
        <v>82</v>
      </c>
      <c r="AE2248" t="s">
        <v>5075</v>
      </c>
      <c r="AF2248">
        <v>156704864</v>
      </c>
      <c r="AG2248">
        <v>1299521</v>
      </c>
      <c r="AH2248" t="s">
        <v>38</v>
      </c>
      <c r="AI2248" t="s">
        <v>34</v>
      </c>
    </row>
    <row r="2249" spans="1:35" x14ac:dyDescent="0.3">
      <c r="A2249" s="1">
        <v>45311.409189814818</v>
      </c>
      <c r="B2249">
        <v>6</v>
      </c>
      <c r="C2249">
        <v>2</v>
      </c>
      <c r="D2249" t="s">
        <v>26</v>
      </c>
      <c r="E2249" t="s">
        <v>764</v>
      </c>
      <c r="F2249" t="s">
        <v>765</v>
      </c>
      <c r="G2249" t="s">
        <v>41</v>
      </c>
      <c r="H2249">
        <f>---0--3442</f>
        <v>3442</v>
      </c>
      <c r="I2249">
        <v>0</v>
      </c>
      <c r="J2249" t="s">
        <v>42</v>
      </c>
      <c r="K2249" t="s">
        <v>43</v>
      </c>
      <c r="L2249" t="s">
        <v>202</v>
      </c>
      <c r="M2249" t="s">
        <v>764</v>
      </c>
      <c r="N2249" t="s">
        <v>765</v>
      </c>
      <c r="P2249" t="s">
        <v>33</v>
      </c>
      <c r="Q2249" t="s">
        <v>34</v>
      </c>
      <c r="S2249" t="s">
        <v>33</v>
      </c>
      <c r="T2249" t="s">
        <v>34</v>
      </c>
      <c r="V2249" t="s">
        <v>33</v>
      </c>
      <c r="W2249" t="s">
        <v>34</v>
      </c>
      <c r="Y2249" t="s">
        <v>33</v>
      </c>
      <c r="Z2249" t="s">
        <v>34</v>
      </c>
      <c r="AB2249" t="s">
        <v>36</v>
      </c>
      <c r="AE2249" t="s">
        <v>34</v>
      </c>
      <c r="AG2249">
        <v>1299522</v>
      </c>
      <c r="AH2249" t="s">
        <v>1290</v>
      </c>
      <c r="AI2249" t="s">
        <v>34</v>
      </c>
    </row>
    <row r="2250" spans="1:35" x14ac:dyDescent="0.3">
      <c r="A2250" s="1">
        <v>45311.413888888892</v>
      </c>
      <c r="B2250">
        <v>6</v>
      </c>
      <c r="C2250">
        <v>2</v>
      </c>
      <c r="D2250" t="s">
        <v>26</v>
      </c>
      <c r="E2250" t="s">
        <v>5076</v>
      </c>
      <c r="F2250" t="s">
        <v>5077</v>
      </c>
      <c r="G2250" t="s">
        <v>41</v>
      </c>
      <c r="H2250">
        <f>---0--9795</f>
        <v>9795</v>
      </c>
      <c r="I2250">
        <v>0</v>
      </c>
      <c r="J2250" t="s">
        <v>42</v>
      </c>
      <c r="K2250" t="s">
        <v>43</v>
      </c>
      <c r="L2250" t="s">
        <v>44</v>
      </c>
      <c r="M2250" t="s">
        <v>5076</v>
      </c>
      <c r="N2250" t="s">
        <v>5077</v>
      </c>
      <c r="P2250" t="s">
        <v>33</v>
      </c>
      <c r="Q2250" t="s">
        <v>34</v>
      </c>
      <c r="S2250" t="s">
        <v>33</v>
      </c>
      <c r="T2250" t="s">
        <v>34</v>
      </c>
      <c r="V2250" t="s">
        <v>33</v>
      </c>
      <c r="W2250" t="s">
        <v>34</v>
      </c>
      <c r="Y2250" t="s">
        <v>33</v>
      </c>
      <c r="Z2250" t="s">
        <v>34</v>
      </c>
      <c r="AA2250" t="s">
        <v>379</v>
      </c>
      <c r="AB2250" t="s">
        <v>36</v>
      </c>
      <c r="AC2250">
        <v>1194355</v>
      </c>
      <c r="AD2250" t="s">
        <v>62</v>
      </c>
      <c r="AE2250" t="s">
        <v>5077</v>
      </c>
      <c r="AF2250">
        <v>85671469</v>
      </c>
      <c r="AG2250">
        <v>1299523</v>
      </c>
      <c r="AH2250" t="s">
        <v>38</v>
      </c>
      <c r="AI2250" t="s">
        <v>34</v>
      </c>
    </row>
    <row r="2251" spans="1:35" x14ac:dyDescent="0.3">
      <c r="A2251" s="1">
        <v>45311.416365740741</v>
      </c>
      <c r="B2251">
        <v>8</v>
      </c>
      <c r="C2251">
        <v>2</v>
      </c>
      <c r="D2251" t="s">
        <v>26</v>
      </c>
      <c r="E2251" t="s">
        <v>729</v>
      </c>
      <c r="F2251" t="s">
        <v>730</v>
      </c>
      <c r="G2251" t="s">
        <v>41</v>
      </c>
      <c r="H2251">
        <f>---0--4302</f>
        <v>4302</v>
      </c>
      <c r="I2251">
        <v>0</v>
      </c>
      <c r="J2251" t="s">
        <v>42</v>
      </c>
      <c r="K2251" t="s">
        <v>43</v>
      </c>
      <c r="L2251" t="s">
        <v>44</v>
      </c>
      <c r="M2251" t="s">
        <v>729</v>
      </c>
      <c r="N2251" t="s">
        <v>730</v>
      </c>
      <c r="P2251" t="s">
        <v>33</v>
      </c>
      <c r="Q2251" t="s">
        <v>34</v>
      </c>
      <c r="S2251" t="s">
        <v>33</v>
      </c>
      <c r="T2251" t="s">
        <v>34</v>
      </c>
      <c r="V2251" t="s">
        <v>33</v>
      </c>
      <c r="W2251" t="s">
        <v>34</v>
      </c>
      <c r="Y2251" t="s">
        <v>33</v>
      </c>
      <c r="Z2251" t="s">
        <v>34</v>
      </c>
      <c r="AA2251" t="s">
        <v>3130</v>
      </c>
      <c r="AB2251" t="s">
        <v>36</v>
      </c>
      <c r="AC2251">
        <v>30124336</v>
      </c>
      <c r="AD2251" t="s">
        <v>652</v>
      </c>
      <c r="AE2251" t="s">
        <v>730</v>
      </c>
      <c r="AF2251">
        <v>76598102</v>
      </c>
      <c r="AG2251">
        <v>1299524</v>
      </c>
      <c r="AH2251" t="s">
        <v>38</v>
      </c>
      <c r="AI2251" t="s">
        <v>34</v>
      </c>
    </row>
    <row r="2252" spans="1:35" x14ac:dyDescent="0.3">
      <c r="A2252" s="1">
        <v>45311.419050925928</v>
      </c>
      <c r="B2252">
        <v>5</v>
      </c>
      <c r="C2252">
        <v>2</v>
      </c>
      <c r="D2252" t="s">
        <v>26</v>
      </c>
      <c r="E2252" t="s">
        <v>5078</v>
      </c>
      <c r="F2252" t="s">
        <v>5079</v>
      </c>
      <c r="G2252" t="s">
        <v>90</v>
      </c>
      <c r="H2252" t="s">
        <v>736</v>
      </c>
      <c r="I2252">
        <v>0</v>
      </c>
      <c r="K2252" t="s">
        <v>31</v>
      </c>
      <c r="L2252" t="s">
        <v>32</v>
      </c>
      <c r="M2252" t="s">
        <v>5078</v>
      </c>
      <c r="N2252" t="s">
        <v>5079</v>
      </c>
      <c r="P2252" t="s">
        <v>33</v>
      </c>
      <c r="Q2252" t="s">
        <v>34</v>
      </c>
      <c r="S2252" t="s">
        <v>33</v>
      </c>
      <c r="T2252" t="s">
        <v>34</v>
      </c>
      <c r="V2252" t="s">
        <v>33</v>
      </c>
      <c r="W2252" t="s">
        <v>34</v>
      </c>
      <c r="Y2252" t="s">
        <v>33</v>
      </c>
      <c r="Z2252" t="s">
        <v>34</v>
      </c>
      <c r="AA2252" t="s">
        <v>92</v>
      </c>
      <c r="AB2252" t="s">
        <v>36</v>
      </c>
      <c r="AC2252">
        <v>64560382</v>
      </c>
      <c r="AD2252" t="s">
        <v>93</v>
      </c>
      <c r="AE2252" t="s">
        <v>5079</v>
      </c>
      <c r="AF2252">
        <v>9978044714</v>
      </c>
      <c r="AG2252">
        <v>1299525</v>
      </c>
      <c r="AH2252" t="s">
        <v>972</v>
      </c>
      <c r="AI2252" t="s">
        <v>34</v>
      </c>
    </row>
    <row r="2253" spans="1:35" x14ac:dyDescent="0.3">
      <c r="A2253" s="1">
        <v>45311.42</v>
      </c>
      <c r="B2253">
        <v>6</v>
      </c>
      <c r="C2253">
        <v>2</v>
      </c>
      <c r="D2253" t="s">
        <v>26</v>
      </c>
      <c r="E2253" t="s">
        <v>5080</v>
      </c>
      <c r="F2253" t="s">
        <v>5081</v>
      </c>
      <c r="G2253" t="s">
        <v>131</v>
      </c>
      <c r="H2253" t="s">
        <v>828</v>
      </c>
      <c r="I2253">
        <v>0</v>
      </c>
      <c r="K2253" t="s">
        <v>31</v>
      </c>
      <c r="L2253" t="s">
        <v>32</v>
      </c>
      <c r="M2253" t="s">
        <v>5080</v>
      </c>
      <c r="N2253" t="s">
        <v>5081</v>
      </c>
      <c r="P2253" t="s">
        <v>33</v>
      </c>
      <c r="Q2253" t="s">
        <v>34</v>
      </c>
      <c r="S2253" t="s">
        <v>33</v>
      </c>
      <c r="T2253" t="s">
        <v>34</v>
      </c>
      <c r="V2253" t="s">
        <v>33</v>
      </c>
      <c r="W2253" t="s">
        <v>34</v>
      </c>
      <c r="Y2253" t="s">
        <v>33</v>
      </c>
      <c r="Z2253" t="s">
        <v>34</v>
      </c>
      <c r="AA2253" t="s">
        <v>35</v>
      </c>
      <c r="AB2253" t="s">
        <v>36</v>
      </c>
      <c r="AC2253">
        <v>1281695</v>
      </c>
      <c r="AD2253" t="s">
        <v>37</v>
      </c>
      <c r="AE2253" t="s">
        <v>5081</v>
      </c>
      <c r="AF2253">
        <v>85671469</v>
      </c>
      <c r="AG2253">
        <v>1299526</v>
      </c>
      <c r="AH2253" t="s">
        <v>38</v>
      </c>
      <c r="AI2253" t="s">
        <v>34</v>
      </c>
    </row>
    <row r="2254" spans="1:35" x14ac:dyDescent="0.3">
      <c r="A2254" s="1">
        <v>45311.420694444445</v>
      </c>
      <c r="B2254">
        <v>8</v>
      </c>
      <c r="C2254">
        <v>2</v>
      </c>
      <c r="D2254" t="s">
        <v>26</v>
      </c>
      <c r="E2254" t="s">
        <v>5082</v>
      </c>
      <c r="F2254" t="s">
        <v>5083</v>
      </c>
      <c r="G2254" t="s">
        <v>131</v>
      </c>
      <c r="H2254" t="s">
        <v>865</v>
      </c>
      <c r="I2254">
        <v>0</v>
      </c>
      <c r="K2254" t="s">
        <v>31</v>
      </c>
      <c r="L2254" t="s">
        <v>32</v>
      </c>
      <c r="M2254" t="s">
        <v>5082</v>
      </c>
      <c r="N2254" t="s">
        <v>5083</v>
      </c>
      <c r="P2254" t="s">
        <v>33</v>
      </c>
      <c r="Q2254" t="s">
        <v>34</v>
      </c>
      <c r="S2254" t="s">
        <v>33</v>
      </c>
      <c r="T2254" t="s">
        <v>34</v>
      </c>
      <c r="V2254" t="s">
        <v>33</v>
      </c>
      <c r="W2254" t="s">
        <v>34</v>
      </c>
      <c r="Y2254" t="s">
        <v>33</v>
      </c>
      <c r="Z2254" t="s">
        <v>34</v>
      </c>
      <c r="AA2254" t="s">
        <v>35</v>
      </c>
      <c r="AB2254" t="s">
        <v>36</v>
      </c>
      <c r="AC2254">
        <v>1287454</v>
      </c>
      <c r="AD2254" t="s">
        <v>37</v>
      </c>
      <c r="AE2254" t="s">
        <v>5083</v>
      </c>
      <c r="AF2254">
        <v>85671469</v>
      </c>
      <c r="AG2254">
        <v>1299527</v>
      </c>
      <c r="AH2254" t="s">
        <v>343</v>
      </c>
      <c r="AI2254" t="s">
        <v>34</v>
      </c>
    </row>
    <row r="2255" spans="1:35" x14ac:dyDescent="0.3">
      <c r="A2255" s="1">
        <v>45311.4299537037</v>
      </c>
      <c r="B2255">
        <v>5</v>
      </c>
      <c r="C2255">
        <v>2</v>
      </c>
      <c r="D2255" t="s">
        <v>26</v>
      </c>
      <c r="E2255" t="s">
        <v>5084</v>
      </c>
      <c r="F2255" t="s">
        <v>5085</v>
      </c>
      <c r="G2255" t="s">
        <v>131</v>
      </c>
      <c r="H2255" t="s">
        <v>239</v>
      </c>
      <c r="I2255">
        <v>0</v>
      </c>
      <c r="K2255" t="s">
        <v>31</v>
      </c>
      <c r="L2255" t="s">
        <v>32</v>
      </c>
      <c r="M2255" t="s">
        <v>5084</v>
      </c>
      <c r="N2255" t="s">
        <v>5085</v>
      </c>
      <c r="P2255" t="s">
        <v>33</v>
      </c>
      <c r="Q2255" t="s">
        <v>34</v>
      </c>
      <c r="S2255" t="s">
        <v>33</v>
      </c>
      <c r="T2255" t="s">
        <v>34</v>
      </c>
      <c r="V2255" t="s">
        <v>33</v>
      </c>
      <c r="W2255" t="s">
        <v>34</v>
      </c>
      <c r="Y2255" t="s">
        <v>33</v>
      </c>
      <c r="Z2255" t="s">
        <v>34</v>
      </c>
      <c r="AA2255" t="s">
        <v>35</v>
      </c>
      <c r="AB2255" t="s">
        <v>36</v>
      </c>
      <c r="AC2255">
        <v>1443213</v>
      </c>
      <c r="AD2255" t="s">
        <v>37</v>
      </c>
      <c r="AE2255" t="s">
        <v>5085</v>
      </c>
      <c r="AF2255">
        <v>85671469</v>
      </c>
      <c r="AG2255">
        <v>1299528</v>
      </c>
      <c r="AH2255" t="s">
        <v>38</v>
      </c>
      <c r="AI2255" t="s">
        <v>34</v>
      </c>
    </row>
    <row r="2256" spans="1:35" x14ac:dyDescent="0.3">
      <c r="A2256" s="1">
        <v>45311.431400462963</v>
      </c>
      <c r="B2256">
        <v>7</v>
      </c>
      <c r="C2256">
        <v>2</v>
      </c>
      <c r="D2256" t="s">
        <v>26</v>
      </c>
      <c r="E2256" t="s">
        <v>5086</v>
      </c>
      <c r="F2256" t="s">
        <v>5087</v>
      </c>
      <c r="G2256" t="s">
        <v>41</v>
      </c>
      <c r="H2256">
        <f>---0--4731</f>
        <v>4731</v>
      </c>
      <c r="I2256">
        <v>0</v>
      </c>
      <c r="J2256" t="s">
        <v>42</v>
      </c>
      <c r="K2256" t="s">
        <v>43</v>
      </c>
      <c r="L2256" t="s">
        <v>44</v>
      </c>
      <c r="M2256" t="s">
        <v>5086</v>
      </c>
      <c r="N2256" t="s">
        <v>5087</v>
      </c>
      <c r="P2256" t="s">
        <v>33</v>
      </c>
      <c r="Q2256" t="s">
        <v>34</v>
      </c>
      <c r="S2256" t="s">
        <v>33</v>
      </c>
      <c r="T2256" t="s">
        <v>34</v>
      </c>
      <c r="V2256" t="s">
        <v>33</v>
      </c>
      <c r="W2256" t="s">
        <v>34</v>
      </c>
      <c r="Y2256" t="s">
        <v>33</v>
      </c>
      <c r="Z2256" t="s">
        <v>34</v>
      </c>
      <c r="AA2256" t="s">
        <v>5088</v>
      </c>
      <c r="AB2256" t="s">
        <v>36</v>
      </c>
      <c r="AC2256">
        <v>77947590</v>
      </c>
      <c r="AD2256" t="s">
        <v>671</v>
      </c>
      <c r="AE2256" t="s">
        <v>5087</v>
      </c>
      <c r="AF2256">
        <v>156704864</v>
      </c>
      <c r="AG2256">
        <v>1299529</v>
      </c>
      <c r="AH2256" t="s">
        <v>5089</v>
      </c>
      <c r="AI2256" t="s">
        <v>34</v>
      </c>
    </row>
    <row r="2257" spans="1:35" x14ac:dyDescent="0.3">
      <c r="A2257" s="1">
        <v>45311.435891203706</v>
      </c>
      <c r="B2257">
        <v>5</v>
      </c>
      <c r="C2257">
        <v>2</v>
      </c>
      <c r="D2257" t="s">
        <v>26</v>
      </c>
      <c r="E2257" t="s">
        <v>5090</v>
      </c>
      <c r="F2257" t="s">
        <v>5091</v>
      </c>
      <c r="G2257" t="s">
        <v>41</v>
      </c>
      <c r="H2257">
        <f>---0--5885</f>
        <v>5885</v>
      </c>
      <c r="I2257">
        <v>0</v>
      </c>
      <c r="J2257" t="s">
        <v>42</v>
      </c>
      <c r="K2257" t="s">
        <v>43</v>
      </c>
      <c r="L2257" t="s">
        <v>44</v>
      </c>
      <c r="M2257" t="s">
        <v>5090</v>
      </c>
      <c r="N2257" t="s">
        <v>5091</v>
      </c>
      <c r="P2257" t="s">
        <v>33</v>
      </c>
      <c r="Q2257" t="s">
        <v>34</v>
      </c>
      <c r="S2257" t="s">
        <v>33</v>
      </c>
      <c r="T2257" t="s">
        <v>34</v>
      </c>
      <c r="V2257" t="s">
        <v>33</v>
      </c>
      <c r="W2257" t="s">
        <v>34</v>
      </c>
      <c r="Y2257" t="s">
        <v>33</v>
      </c>
      <c r="Z2257" t="s">
        <v>34</v>
      </c>
      <c r="AA2257" t="s">
        <v>5092</v>
      </c>
      <c r="AB2257" t="s">
        <v>36</v>
      </c>
      <c r="AC2257">
        <v>119417</v>
      </c>
      <c r="AD2257" t="s">
        <v>932</v>
      </c>
      <c r="AE2257" t="s">
        <v>5091</v>
      </c>
      <c r="AF2257">
        <v>870021815</v>
      </c>
      <c r="AG2257">
        <v>1299530</v>
      </c>
      <c r="AH2257" t="s">
        <v>2636</v>
      </c>
      <c r="AI2257" t="s">
        <v>34</v>
      </c>
    </row>
    <row r="2258" spans="1:35" x14ac:dyDescent="0.3">
      <c r="A2258" s="1">
        <v>45311.438368055555</v>
      </c>
      <c r="B2258">
        <v>7</v>
      </c>
      <c r="C2258">
        <v>2</v>
      </c>
      <c r="D2258" t="s">
        <v>26</v>
      </c>
      <c r="E2258" t="s">
        <v>3385</v>
      </c>
      <c r="F2258" t="s">
        <v>3386</v>
      </c>
      <c r="G2258" t="s">
        <v>41</v>
      </c>
      <c r="H2258">
        <f>---0--353</f>
        <v>353</v>
      </c>
      <c r="I2258">
        <v>0</v>
      </c>
      <c r="J2258" t="s">
        <v>42</v>
      </c>
      <c r="K2258" t="s">
        <v>43</v>
      </c>
      <c r="L2258" t="s">
        <v>44</v>
      </c>
      <c r="M2258" t="s">
        <v>3385</v>
      </c>
      <c r="N2258" t="s">
        <v>3386</v>
      </c>
      <c r="P2258" t="s">
        <v>33</v>
      </c>
      <c r="Q2258" t="s">
        <v>34</v>
      </c>
      <c r="S2258" t="s">
        <v>33</v>
      </c>
      <c r="T2258" t="s">
        <v>34</v>
      </c>
      <c r="V2258" t="s">
        <v>33</v>
      </c>
      <c r="W2258" t="s">
        <v>34</v>
      </c>
      <c r="Y2258" t="s">
        <v>33</v>
      </c>
      <c r="Z2258" t="s">
        <v>34</v>
      </c>
      <c r="AA2258" t="s">
        <v>975</v>
      </c>
      <c r="AB2258" t="s">
        <v>36</v>
      </c>
      <c r="AC2258">
        <v>76338233</v>
      </c>
      <c r="AD2258" t="s">
        <v>46</v>
      </c>
      <c r="AE2258" t="s">
        <v>3386</v>
      </c>
      <c r="AF2258">
        <v>795990586</v>
      </c>
      <c r="AG2258">
        <v>1299531</v>
      </c>
      <c r="AH2258" t="s">
        <v>38</v>
      </c>
      <c r="AI2258" t="s">
        <v>34</v>
      </c>
    </row>
    <row r="2259" spans="1:35" x14ac:dyDescent="0.3">
      <c r="A2259" s="1">
        <v>45311.441018518519</v>
      </c>
      <c r="B2259">
        <v>8</v>
      </c>
      <c r="C2259">
        <v>2</v>
      </c>
      <c r="D2259" t="s">
        <v>26</v>
      </c>
      <c r="E2259" t="s">
        <v>5093</v>
      </c>
      <c r="F2259" t="s">
        <v>5094</v>
      </c>
      <c r="G2259" t="s">
        <v>90</v>
      </c>
      <c r="H2259" t="s">
        <v>1501</v>
      </c>
      <c r="I2259">
        <v>0</v>
      </c>
      <c r="K2259" t="s">
        <v>31</v>
      </c>
      <c r="L2259" t="s">
        <v>32</v>
      </c>
      <c r="M2259" t="s">
        <v>5093</v>
      </c>
      <c r="N2259" t="s">
        <v>5094</v>
      </c>
      <c r="P2259" t="s">
        <v>33</v>
      </c>
      <c r="Q2259" t="s">
        <v>34</v>
      </c>
      <c r="S2259" t="s">
        <v>33</v>
      </c>
      <c r="T2259" t="s">
        <v>34</v>
      </c>
      <c r="V2259" t="s">
        <v>33</v>
      </c>
      <c r="W2259" t="s">
        <v>34</v>
      </c>
      <c r="Y2259" t="s">
        <v>33</v>
      </c>
      <c r="Z2259" t="s">
        <v>34</v>
      </c>
      <c r="AA2259" t="s">
        <v>92</v>
      </c>
      <c r="AB2259" t="s">
        <v>36</v>
      </c>
      <c r="AC2259">
        <v>63592953</v>
      </c>
      <c r="AD2259" t="s">
        <v>93</v>
      </c>
      <c r="AE2259" t="s">
        <v>5094</v>
      </c>
      <c r="AF2259">
        <v>9978044714</v>
      </c>
      <c r="AG2259">
        <v>1299532</v>
      </c>
      <c r="AH2259" t="s">
        <v>243</v>
      </c>
      <c r="AI2259" t="s">
        <v>34</v>
      </c>
    </row>
    <row r="2260" spans="1:35" x14ac:dyDescent="0.3">
      <c r="A2260" s="1">
        <v>45311.446296296293</v>
      </c>
      <c r="B2260">
        <v>6</v>
      </c>
      <c r="C2260">
        <v>2</v>
      </c>
      <c r="D2260" t="s">
        <v>26</v>
      </c>
      <c r="E2260" t="s">
        <v>5095</v>
      </c>
      <c r="F2260" t="s">
        <v>5096</v>
      </c>
      <c r="G2260" t="s">
        <v>41</v>
      </c>
      <c r="H2260">
        <f>---0--4812</f>
        <v>4812</v>
      </c>
      <c r="I2260">
        <v>0</v>
      </c>
      <c r="J2260" t="s">
        <v>42</v>
      </c>
      <c r="K2260" t="s">
        <v>43</v>
      </c>
      <c r="L2260" t="s">
        <v>44</v>
      </c>
      <c r="M2260" t="s">
        <v>5095</v>
      </c>
      <c r="N2260" t="s">
        <v>5096</v>
      </c>
      <c r="P2260" t="s">
        <v>33</v>
      </c>
      <c r="Q2260" t="s">
        <v>34</v>
      </c>
      <c r="S2260" t="s">
        <v>33</v>
      </c>
      <c r="T2260" t="s">
        <v>34</v>
      </c>
      <c r="V2260" t="s">
        <v>33</v>
      </c>
      <c r="W2260" t="s">
        <v>34</v>
      </c>
      <c r="Y2260" t="s">
        <v>33</v>
      </c>
      <c r="Z2260" t="s">
        <v>34</v>
      </c>
      <c r="AA2260" t="s">
        <v>666</v>
      </c>
      <c r="AB2260" t="s">
        <v>36</v>
      </c>
      <c r="AC2260">
        <v>1720621</v>
      </c>
      <c r="AD2260" t="s">
        <v>138</v>
      </c>
      <c r="AE2260" t="s">
        <v>5096</v>
      </c>
      <c r="AF2260">
        <v>85671469</v>
      </c>
      <c r="AG2260">
        <v>1299533</v>
      </c>
      <c r="AH2260" t="s">
        <v>1220</v>
      </c>
      <c r="AI2260" t="s">
        <v>34</v>
      </c>
    </row>
    <row r="2261" spans="1:35" x14ac:dyDescent="0.3">
      <c r="A2261" s="1">
        <v>45311.448333333334</v>
      </c>
      <c r="B2261">
        <v>8</v>
      </c>
      <c r="C2261">
        <v>2</v>
      </c>
      <c r="D2261" t="s">
        <v>26</v>
      </c>
      <c r="E2261" t="s">
        <v>668</v>
      </c>
      <c r="F2261" t="s">
        <v>669</v>
      </c>
      <c r="G2261" t="s">
        <v>41</v>
      </c>
      <c r="H2261">
        <f>---0--5099</f>
        <v>5099</v>
      </c>
      <c r="I2261">
        <v>0</v>
      </c>
      <c r="J2261" t="s">
        <v>42</v>
      </c>
      <c r="K2261" t="s">
        <v>43</v>
      </c>
      <c r="L2261" t="s">
        <v>44</v>
      </c>
      <c r="M2261" t="s">
        <v>668</v>
      </c>
      <c r="N2261" t="s">
        <v>669</v>
      </c>
      <c r="P2261" t="s">
        <v>33</v>
      </c>
      <c r="Q2261" t="s">
        <v>34</v>
      </c>
      <c r="S2261" t="s">
        <v>33</v>
      </c>
      <c r="T2261" t="s">
        <v>34</v>
      </c>
      <c r="V2261" t="s">
        <v>33</v>
      </c>
      <c r="W2261" t="s">
        <v>34</v>
      </c>
      <c r="Y2261" t="s">
        <v>33</v>
      </c>
      <c r="Z2261" t="s">
        <v>34</v>
      </c>
      <c r="AA2261" t="s">
        <v>1314</v>
      </c>
      <c r="AB2261" t="s">
        <v>36</v>
      </c>
      <c r="AC2261">
        <v>76477076</v>
      </c>
      <c r="AD2261" t="s">
        <v>120</v>
      </c>
      <c r="AE2261" t="s">
        <v>669</v>
      </c>
      <c r="AF2261">
        <v>795990586</v>
      </c>
      <c r="AG2261">
        <v>1299534</v>
      </c>
      <c r="AH2261" t="s">
        <v>38</v>
      </c>
      <c r="AI2261" t="s">
        <v>34</v>
      </c>
    </row>
    <row r="2262" spans="1:35" x14ac:dyDescent="0.3">
      <c r="A2262" s="1">
        <v>45311.44903935185</v>
      </c>
      <c r="B2262">
        <v>8</v>
      </c>
      <c r="C2262">
        <v>2</v>
      </c>
      <c r="D2262" t="s">
        <v>26</v>
      </c>
      <c r="E2262" t="s">
        <v>434</v>
      </c>
      <c r="F2262" t="s">
        <v>435</v>
      </c>
      <c r="G2262" t="s">
        <v>41</v>
      </c>
      <c r="H2262">
        <f>---0--5099</f>
        <v>5099</v>
      </c>
      <c r="I2262">
        <v>0</v>
      </c>
      <c r="J2262" t="s">
        <v>42</v>
      </c>
      <c r="K2262" t="s">
        <v>43</v>
      </c>
      <c r="L2262" t="s">
        <v>44</v>
      </c>
      <c r="M2262" t="s">
        <v>434</v>
      </c>
      <c r="N2262" t="s">
        <v>435</v>
      </c>
      <c r="P2262" t="s">
        <v>33</v>
      </c>
      <c r="Q2262" t="s">
        <v>34</v>
      </c>
      <c r="S2262" t="s">
        <v>33</v>
      </c>
      <c r="T2262" t="s">
        <v>34</v>
      </c>
      <c r="V2262" t="s">
        <v>33</v>
      </c>
      <c r="W2262" t="s">
        <v>34</v>
      </c>
      <c r="Y2262" t="s">
        <v>33</v>
      </c>
      <c r="Z2262" t="s">
        <v>34</v>
      </c>
      <c r="AA2262" t="s">
        <v>1314</v>
      </c>
      <c r="AB2262" t="s">
        <v>36</v>
      </c>
      <c r="AC2262">
        <v>76482030</v>
      </c>
      <c r="AD2262" t="s">
        <v>120</v>
      </c>
      <c r="AE2262" t="s">
        <v>435</v>
      </c>
      <c r="AF2262">
        <v>795990586</v>
      </c>
      <c r="AG2262">
        <v>1299535</v>
      </c>
      <c r="AH2262" t="s">
        <v>38</v>
      </c>
      <c r="AI2262" t="s">
        <v>34</v>
      </c>
    </row>
    <row r="2263" spans="1:35" x14ac:dyDescent="0.3">
      <c r="A2263" s="1">
        <v>45311.449155092596</v>
      </c>
      <c r="B2263">
        <v>6</v>
      </c>
      <c r="C2263">
        <v>2</v>
      </c>
      <c r="D2263" t="s">
        <v>26</v>
      </c>
      <c r="E2263" t="s">
        <v>5097</v>
      </c>
      <c r="F2263" t="s">
        <v>5098</v>
      </c>
      <c r="G2263" t="s">
        <v>41</v>
      </c>
      <c r="H2263">
        <f>---0--5808</f>
        <v>5808</v>
      </c>
      <c r="I2263">
        <v>0</v>
      </c>
      <c r="J2263" t="s">
        <v>42</v>
      </c>
      <c r="K2263" t="s">
        <v>43</v>
      </c>
      <c r="L2263" t="s">
        <v>44</v>
      </c>
      <c r="M2263" t="s">
        <v>5097</v>
      </c>
      <c r="N2263" t="s">
        <v>5098</v>
      </c>
      <c r="P2263" t="s">
        <v>33</v>
      </c>
      <c r="Q2263" t="s">
        <v>34</v>
      </c>
      <c r="S2263" t="s">
        <v>33</v>
      </c>
      <c r="T2263" t="s">
        <v>34</v>
      </c>
      <c r="V2263" t="s">
        <v>33</v>
      </c>
      <c r="W2263" t="s">
        <v>34</v>
      </c>
      <c r="Y2263" t="s">
        <v>33</v>
      </c>
      <c r="Z2263" t="s">
        <v>34</v>
      </c>
      <c r="AA2263" t="s">
        <v>666</v>
      </c>
      <c r="AB2263" t="s">
        <v>36</v>
      </c>
      <c r="AC2263">
        <v>1765287</v>
      </c>
      <c r="AD2263" t="s">
        <v>138</v>
      </c>
      <c r="AE2263" t="s">
        <v>5098</v>
      </c>
      <c r="AF2263">
        <v>85671469</v>
      </c>
      <c r="AG2263">
        <v>1299536</v>
      </c>
      <c r="AH2263" t="s">
        <v>1115</v>
      </c>
      <c r="AI2263" t="s">
        <v>34</v>
      </c>
    </row>
    <row r="2264" spans="1:35" x14ac:dyDescent="0.3">
      <c r="A2264" s="1">
        <v>45311.450868055559</v>
      </c>
      <c r="B2264">
        <v>7</v>
      </c>
      <c r="C2264">
        <v>2</v>
      </c>
      <c r="D2264" t="s">
        <v>26</v>
      </c>
      <c r="E2264" t="s">
        <v>113</v>
      </c>
      <c r="F2264" t="s">
        <v>114</v>
      </c>
      <c r="G2264" t="s">
        <v>41</v>
      </c>
      <c r="H2264">
        <f>---0--2740</f>
        <v>2740</v>
      </c>
      <c r="I2264">
        <v>0</v>
      </c>
      <c r="J2264" t="s">
        <v>42</v>
      </c>
      <c r="K2264" t="s">
        <v>43</v>
      </c>
      <c r="L2264" t="s">
        <v>44</v>
      </c>
      <c r="M2264" t="s">
        <v>113</v>
      </c>
      <c r="N2264" t="s">
        <v>114</v>
      </c>
      <c r="P2264" t="s">
        <v>33</v>
      </c>
      <c r="Q2264" t="s">
        <v>34</v>
      </c>
      <c r="S2264" t="s">
        <v>33</v>
      </c>
      <c r="T2264" t="s">
        <v>34</v>
      </c>
      <c r="V2264" t="s">
        <v>33</v>
      </c>
      <c r="W2264" t="s">
        <v>34</v>
      </c>
      <c r="Y2264" t="s">
        <v>33</v>
      </c>
      <c r="Z2264" t="s">
        <v>34</v>
      </c>
      <c r="AA2264" t="s">
        <v>632</v>
      </c>
      <c r="AB2264" t="s">
        <v>36</v>
      </c>
      <c r="AC2264">
        <v>76514960</v>
      </c>
      <c r="AD2264" t="s">
        <v>46</v>
      </c>
      <c r="AE2264" t="s">
        <v>114</v>
      </c>
      <c r="AF2264">
        <v>795990586</v>
      </c>
      <c r="AG2264">
        <v>1299537</v>
      </c>
      <c r="AH2264" t="s">
        <v>38</v>
      </c>
      <c r="AI2264" t="s">
        <v>34</v>
      </c>
    </row>
    <row r="2265" spans="1:35" x14ac:dyDescent="0.3">
      <c r="A2265" s="1">
        <v>45311.451504629629</v>
      </c>
      <c r="B2265">
        <v>8</v>
      </c>
      <c r="C2265">
        <v>2</v>
      </c>
      <c r="D2265" t="s">
        <v>26</v>
      </c>
      <c r="E2265" t="s">
        <v>5099</v>
      </c>
      <c r="F2265" t="s">
        <v>5100</v>
      </c>
      <c r="G2265" t="s">
        <v>41</v>
      </c>
      <c r="H2265">
        <f>---0--7714</f>
        <v>7714</v>
      </c>
      <c r="I2265">
        <v>0</v>
      </c>
      <c r="J2265" t="s">
        <v>42</v>
      </c>
      <c r="K2265" t="s">
        <v>43</v>
      </c>
      <c r="L2265" t="s">
        <v>44</v>
      </c>
      <c r="M2265" t="s">
        <v>5099</v>
      </c>
      <c r="N2265" t="s">
        <v>5100</v>
      </c>
      <c r="P2265" t="s">
        <v>33</v>
      </c>
      <c r="Q2265" t="s">
        <v>34</v>
      </c>
      <c r="S2265" t="s">
        <v>33</v>
      </c>
      <c r="T2265" t="s">
        <v>34</v>
      </c>
      <c r="V2265" t="s">
        <v>33</v>
      </c>
      <c r="W2265" t="s">
        <v>34</v>
      </c>
      <c r="Y2265" t="s">
        <v>33</v>
      </c>
      <c r="Z2265" t="s">
        <v>34</v>
      </c>
      <c r="AA2265" t="s">
        <v>1314</v>
      </c>
      <c r="AB2265" t="s">
        <v>36</v>
      </c>
      <c r="AC2265">
        <v>76519352</v>
      </c>
      <c r="AD2265" t="s">
        <v>120</v>
      </c>
      <c r="AE2265" t="s">
        <v>5100</v>
      </c>
      <c r="AF2265">
        <v>795990586</v>
      </c>
      <c r="AG2265">
        <v>1299538</v>
      </c>
      <c r="AH2265" t="s">
        <v>38</v>
      </c>
      <c r="AI2265" t="s">
        <v>34</v>
      </c>
    </row>
    <row r="2266" spans="1:35" x14ac:dyDescent="0.3">
      <c r="A2266" s="1">
        <v>45311.451747685183</v>
      </c>
      <c r="B2266">
        <v>5</v>
      </c>
      <c r="C2266">
        <v>2</v>
      </c>
      <c r="D2266" t="s">
        <v>26</v>
      </c>
      <c r="E2266" t="s">
        <v>5101</v>
      </c>
      <c r="F2266" t="s">
        <v>5102</v>
      </c>
      <c r="G2266" t="s">
        <v>41</v>
      </c>
      <c r="H2266">
        <f>---0--2145</f>
        <v>2145</v>
      </c>
      <c r="I2266">
        <v>0</v>
      </c>
      <c r="J2266" t="s">
        <v>42</v>
      </c>
      <c r="K2266" t="s">
        <v>43</v>
      </c>
      <c r="L2266" t="s">
        <v>44</v>
      </c>
      <c r="M2266" t="s">
        <v>5101</v>
      </c>
      <c r="N2266" t="s">
        <v>5102</v>
      </c>
      <c r="P2266" t="s">
        <v>33</v>
      </c>
      <c r="Q2266" t="s">
        <v>34</v>
      </c>
      <c r="S2266" t="s">
        <v>33</v>
      </c>
      <c r="T2266" t="s">
        <v>34</v>
      </c>
      <c r="V2266" t="s">
        <v>33</v>
      </c>
      <c r="W2266" t="s">
        <v>34</v>
      </c>
      <c r="Y2266" t="s">
        <v>33</v>
      </c>
      <c r="Z2266" t="s">
        <v>34</v>
      </c>
      <c r="AA2266" t="s">
        <v>686</v>
      </c>
      <c r="AB2266" t="s">
        <v>36</v>
      </c>
      <c r="AC2266">
        <v>30022257</v>
      </c>
      <c r="AD2266" t="s">
        <v>652</v>
      </c>
      <c r="AE2266" t="s">
        <v>5102</v>
      </c>
      <c r="AF2266">
        <v>76598102</v>
      </c>
      <c r="AG2266">
        <v>1299539</v>
      </c>
      <c r="AH2266" t="s">
        <v>400</v>
      </c>
      <c r="AI2266" t="s">
        <v>34</v>
      </c>
    </row>
    <row r="2267" spans="1:35" x14ac:dyDescent="0.3">
      <c r="A2267" s="1">
        <v>45311.454942129632</v>
      </c>
      <c r="B2267">
        <v>8</v>
      </c>
      <c r="C2267">
        <v>2</v>
      </c>
      <c r="D2267" t="s">
        <v>26</v>
      </c>
      <c r="E2267" t="s">
        <v>5103</v>
      </c>
      <c r="F2267" t="s">
        <v>5104</v>
      </c>
      <c r="G2267" t="s">
        <v>41</v>
      </c>
      <c r="H2267">
        <f>---0--9622</f>
        <v>9622</v>
      </c>
      <c r="I2267">
        <v>0</v>
      </c>
      <c r="J2267" t="s">
        <v>42</v>
      </c>
      <c r="K2267" t="s">
        <v>43</v>
      </c>
      <c r="L2267" t="s">
        <v>44</v>
      </c>
      <c r="M2267" t="s">
        <v>5103</v>
      </c>
      <c r="N2267" t="s">
        <v>5104</v>
      </c>
      <c r="P2267" t="s">
        <v>33</v>
      </c>
      <c r="Q2267" t="s">
        <v>34</v>
      </c>
      <c r="S2267" t="s">
        <v>33</v>
      </c>
      <c r="T2267" t="s">
        <v>34</v>
      </c>
      <c r="V2267" t="s">
        <v>33</v>
      </c>
      <c r="W2267" t="s">
        <v>34</v>
      </c>
      <c r="Y2267" t="s">
        <v>33</v>
      </c>
      <c r="Z2267" t="s">
        <v>34</v>
      </c>
      <c r="AA2267" t="s">
        <v>956</v>
      </c>
      <c r="AB2267" t="s">
        <v>36</v>
      </c>
      <c r="AC2267">
        <v>30024610</v>
      </c>
      <c r="AD2267" t="s">
        <v>652</v>
      </c>
      <c r="AE2267" t="s">
        <v>5104</v>
      </c>
      <c r="AF2267">
        <v>76598102</v>
      </c>
      <c r="AG2267">
        <v>1299540</v>
      </c>
      <c r="AH2267" t="s">
        <v>1975</v>
      </c>
      <c r="AI2267" t="s">
        <v>34</v>
      </c>
    </row>
    <row r="2268" spans="1:35" x14ac:dyDescent="0.3">
      <c r="A2268" s="1">
        <v>45311.455231481479</v>
      </c>
      <c r="B2268">
        <v>5</v>
      </c>
      <c r="C2268">
        <v>2</v>
      </c>
      <c r="D2268" t="s">
        <v>26</v>
      </c>
      <c r="E2268" t="s">
        <v>5105</v>
      </c>
      <c r="F2268" t="s">
        <v>5106</v>
      </c>
      <c r="G2268" t="s">
        <v>41</v>
      </c>
      <c r="H2268">
        <f>---0--6592</f>
        <v>6592</v>
      </c>
      <c r="I2268">
        <v>0</v>
      </c>
      <c r="J2268" t="s">
        <v>42</v>
      </c>
      <c r="K2268" t="s">
        <v>43</v>
      </c>
      <c r="L2268" t="s">
        <v>44</v>
      </c>
      <c r="M2268" t="s">
        <v>5105</v>
      </c>
      <c r="N2268" t="s">
        <v>5106</v>
      </c>
      <c r="P2268" t="s">
        <v>33</v>
      </c>
      <c r="Q2268" t="s">
        <v>34</v>
      </c>
      <c r="S2268" t="s">
        <v>33</v>
      </c>
      <c r="T2268" t="s">
        <v>34</v>
      </c>
      <c r="V2268" t="s">
        <v>33</v>
      </c>
      <c r="W2268" t="s">
        <v>34</v>
      </c>
      <c r="Y2268" t="s">
        <v>33</v>
      </c>
      <c r="Z2268" t="s">
        <v>34</v>
      </c>
      <c r="AA2268" t="s">
        <v>1481</v>
      </c>
      <c r="AB2268" t="s">
        <v>36</v>
      </c>
      <c r="AC2268">
        <v>30007960</v>
      </c>
      <c r="AD2268" t="s">
        <v>758</v>
      </c>
      <c r="AE2268" t="s">
        <v>5106</v>
      </c>
      <c r="AF2268">
        <v>76598102</v>
      </c>
      <c r="AG2268">
        <v>1299541</v>
      </c>
      <c r="AH2268" t="s">
        <v>38</v>
      </c>
      <c r="AI2268" t="s">
        <v>34</v>
      </c>
    </row>
    <row r="2269" spans="1:35" x14ac:dyDescent="0.3">
      <c r="A2269" s="1">
        <v>45311.456111111111</v>
      </c>
      <c r="B2269">
        <v>6</v>
      </c>
      <c r="C2269">
        <v>2</v>
      </c>
      <c r="D2269" t="s">
        <v>26</v>
      </c>
      <c r="E2269" t="s">
        <v>5107</v>
      </c>
      <c r="F2269" t="s">
        <v>5108</v>
      </c>
      <c r="G2269" t="s">
        <v>73</v>
      </c>
      <c r="H2269" t="s">
        <v>2206</v>
      </c>
      <c r="I2269">
        <v>0</v>
      </c>
      <c r="J2269" t="s">
        <v>2207</v>
      </c>
      <c r="K2269" t="s">
        <v>31</v>
      </c>
      <c r="L2269" t="s">
        <v>44</v>
      </c>
      <c r="M2269" t="s">
        <v>5107</v>
      </c>
      <c r="N2269" t="s">
        <v>5108</v>
      </c>
      <c r="P2269" t="s">
        <v>33</v>
      </c>
      <c r="Q2269" t="s">
        <v>34</v>
      </c>
      <c r="S2269" t="s">
        <v>33</v>
      </c>
      <c r="T2269" t="s">
        <v>34</v>
      </c>
      <c r="V2269" t="s">
        <v>33</v>
      </c>
      <c r="W2269" t="s">
        <v>34</v>
      </c>
      <c r="Y2269" t="s">
        <v>33</v>
      </c>
      <c r="Z2269" t="s">
        <v>34</v>
      </c>
      <c r="AA2269" t="s">
        <v>137</v>
      </c>
      <c r="AB2269" t="s">
        <v>36</v>
      </c>
      <c r="AC2269">
        <v>1891307</v>
      </c>
      <c r="AD2269" t="s">
        <v>138</v>
      </c>
      <c r="AE2269" t="s">
        <v>5108</v>
      </c>
      <c r="AF2269">
        <v>85671469</v>
      </c>
      <c r="AG2269">
        <v>1299542</v>
      </c>
      <c r="AH2269" t="s">
        <v>906</v>
      </c>
      <c r="AI2269" t="s">
        <v>34</v>
      </c>
    </row>
    <row r="2270" spans="1:35" x14ac:dyDescent="0.3">
      <c r="A2270" s="1">
        <v>45311.456944444442</v>
      </c>
      <c r="B2270">
        <v>8</v>
      </c>
      <c r="C2270">
        <v>2</v>
      </c>
      <c r="D2270" t="s">
        <v>26</v>
      </c>
      <c r="E2270" t="s">
        <v>5109</v>
      </c>
      <c r="F2270" t="s">
        <v>5110</v>
      </c>
      <c r="G2270" t="s">
        <v>41</v>
      </c>
      <c r="H2270">
        <f>---0--2570</f>
        <v>2570</v>
      </c>
      <c r="I2270">
        <v>0</v>
      </c>
      <c r="J2270" t="s">
        <v>42</v>
      </c>
      <c r="K2270" t="s">
        <v>43</v>
      </c>
      <c r="L2270" t="s">
        <v>44</v>
      </c>
      <c r="M2270" t="s">
        <v>5109</v>
      </c>
      <c r="N2270" t="s">
        <v>5110</v>
      </c>
      <c r="P2270" t="s">
        <v>33</v>
      </c>
      <c r="Q2270" t="s">
        <v>34</v>
      </c>
      <c r="S2270" t="s">
        <v>33</v>
      </c>
      <c r="T2270" t="s">
        <v>34</v>
      </c>
      <c r="V2270" t="s">
        <v>33</v>
      </c>
      <c r="W2270" t="s">
        <v>34</v>
      </c>
      <c r="Y2270" t="s">
        <v>33</v>
      </c>
      <c r="Z2270" t="s">
        <v>34</v>
      </c>
      <c r="AA2270" t="s">
        <v>5111</v>
      </c>
      <c r="AB2270" t="s">
        <v>36</v>
      </c>
      <c r="AC2270">
        <v>24014321</v>
      </c>
      <c r="AD2270" t="s">
        <v>5112</v>
      </c>
      <c r="AE2270" t="s">
        <v>5110</v>
      </c>
      <c r="AF2270">
        <v>978632586</v>
      </c>
      <c r="AG2270">
        <v>1299543</v>
      </c>
      <c r="AH2270" t="s">
        <v>2012</v>
      </c>
      <c r="AI2270" t="s">
        <v>34</v>
      </c>
    </row>
    <row r="2271" spans="1:35" x14ac:dyDescent="0.3">
      <c r="A2271" s="1">
        <v>45311.458321759259</v>
      </c>
      <c r="B2271">
        <v>5</v>
      </c>
      <c r="C2271">
        <v>2</v>
      </c>
      <c r="D2271" t="s">
        <v>26</v>
      </c>
      <c r="E2271" t="s">
        <v>5113</v>
      </c>
      <c r="F2271" t="s">
        <v>5114</v>
      </c>
      <c r="G2271" t="s">
        <v>41</v>
      </c>
      <c r="H2271">
        <f>---0--413</f>
        <v>413</v>
      </c>
      <c r="I2271">
        <v>0</v>
      </c>
      <c r="J2271" t="s">
        <v>42</v>
      </c>
      <c r="K2271" t="s">
        <v>43</v>
      </c>
      <c r="L2271" t="s">
        <v>44</v>
      </c>
      <c r="M2271" t="s">
        <v>5113</v>
      </c>
      <c r="N2271" t="s">
        <v>5114</v>
      </c>
      <c r="P2271" t="s">
        <v>33</v>
      </c>
      <c r="Q2271" t="s">
        <v>34</v>
      </c>
      <c r="S2271" t="s">
        <v>33</v>
      </c>
      <c r="T2271" t="s">
        <v>34</v>
      </c>
      <c r="V2271" t="s">
        <v>33</v>
      </c>
      <c r="W2271" t="s">
        <v>34</v>
      </c>
      <c r="Y2271" t="s">
        <v>33</v>
      </c>
      <c r="Z2271" t="s">
        <v>34</v>
      </c>
      <c r="AA2271" t="s">
        <v>1082</v>
      </c>
      <c r="AB2271" t="s">
        <v>36</v>
      </c>
      <c r="AC2271">
        <v>1931178</v>
      </c>
      <c r="AD2271" t="s">
        <v>607</v>
      </c>
      <c r="AE2271" t="s">
        <v>5114</v>
      </c>
      <c r="AF2271">
        <v>85671469</v>
      </c>
      <c r="AG2271">
        <v>1299544</v>
      </c>
      <c r="AH2271" t="s">
        <v>279</v>
      </c>
      <c r="AI2271" t="s">
        <v>34</v>
      </c>
    </row>
    <row r="2272" spans="1:35" x14ac:dyDescent="0.3">
      <c r="A2272" s="1">
        <v>45311.461215277777</v>
      </c>
      <c r="B2272">
        <v>8</v>
      </c>
      <c r="C2272">
        <v>2</v>
      </c>
      <c r="D2272" t="s">
        <v>26</v>
      </c>
      <c r="E2272" t="s">
        <v>668</v>
      </c>
      <c r="F2272" t="s">
        <v>669</v>
      </c>
      <c r="G2272" t="s">
        <v>41</v>
      </c>
      <c r="H2272">
        <f>---0--4311</f>
        <v>4311</v>
      </c>
      <c r="I2272">
        <v>0</v>
      </c>
      <c r="J2272" t="s">
        <v>42</v>
      </c>
      <c r="K2272" t="s">
        <v>43</v>
      </c>
      <c r="L2272" t="s">
        <v>44</v>
      </c>
      <c r="M2272" t="s">
        <v>668</v>
      </c>
      <c r="N2272" t="s">
        <v>669</v>
      </c>
      <c r="P2272" t="s">
        <v>33</v>
      </c>
      <c r="Q2272" t="s">
        <v>34</v>
      </c>
      <c r="S2272" t="s">
        <v>33</v>
      </c>
      <c r="T2272" t="s">
        <v>34</v>
      </c>
      <c r="V2272" t="s">
        <v>33</v>
      </c>
      <c r="W2272" t="s">
        <v>34</v>
      </c>
      <c r="Y2272" t="s">
        <v>33</v>
      </c>
      <c r="Z2272" t="s">
        <v>34</v>
      </c>
      <c r="AA2272" t="s">
        <v>4237</v>
      </c>
      <c r="AB2272" t="s">
        <v>36</v>
      </c>
      <c r="AC2272">
        <v>82169788</v>
      </c>
      <c r="AD2272" t="s">
        <v>82</v>
      </c>
      <c r="AE2272" t="s">
        <v>669</v>
      </c>
      <c r="AF2272">
        <v>156704864</v>
      </c>
      <c r="AG2272">
        <v>1299545</v>
      </c>
      <c r="AH2272" t="s">
        <v>38</v>
      </c>
      <c r="AI2272" t="s">
        <v>34</v>
      </c>
    </row>
    <row r="2273" spans="1:35" x14ac:dyDescent="0.3">
      <c r="A2273" s="1">
        <v>45311.463842592595</v>
      </c>
      <c r="B2273">
        <v>7</v>
      </c>
      <c r="C2273">
        <v>2</v>
      </c>
      <c r="D2273" t="s">
        <v>26</v>
      </c>
      <c r="E2273" t="s">
        <v>5115</v>
      </c>
      <c r="F2273" t="s">
        <v>5116</v>
      </c>
      <c r="G2273" t="s">
        <v>41</v>
      </c>
      <c r="H2273">
        <f>---0--9660</f>
        <v>9660</v>
      </c>
      <c r="I2273">
        <v>0</v>
      </c>
      <c r="J2273" t="s">
        <v>42</v>
      </c>
      <c r="K2273" t="s">
        <v>43</v>
      </c>
      <c r="L2273" t="s">
        <v>44</v>
      </c>
      <c r="M2273" t="s">
        <v>5115</v>
      </c>
      <c r="N2273" t="s">
        <v>5116</v>
      </c>
      <c r="P2273" t="s">
        <v>33</v>
      </c>
      <c r="Q2273" t="s">
        <v>34</v>
      </c>
      <c r="S2273" t="s">
        <v>33</v>
      </c>
      <c r="T2273" t="s">
        <v>34</v>
      </c>
      <c r="V2273" t="s">
        <v>33</v>
      </c>
      <c r="W2273" t="s">
        <v>34</v>
      </c>
      <c r="Y2273" t="s">
        <v>33</v>
      </c>
      <c r="Z2273" t="s">
        <v>34</v>
      </c>
      <c r="AA2273" t="s">
        <v>606</v>
      </c>
      <c r="AB2273" t="s">
        <v>36</v>
      </c>
      <c r="AC2273">
        <v>2040884</v>
      </c>
      <c r="AD2273" t="s">
        <v>607</v>
      </c>
      <c r="AE2273" t="s">
        <v>5116</v>
      </c>
      <c r="AF2273">
        <v>85671469</v>
      </c>
      <c r="AG2273">
        <v>1299546</v>
      </c>
      <c r="AH2273" t="s">
        <v>38</v>
      </c>
      <c r="AI2273" t="s">
        <v>34</v>
      </c>
    </row>
    <row r="2274" spans="1:35" x14ac:dyDescent="0.3">
      <c r="A2274" s="1">
        <v>45311.467187499999</v>
      </c>
      <c r="B2274">
        <v>8</v>
      </c>
      <c r="C2274">
        <v>2</v>
      </c>
      <c r="D2274" t="s">
        <v>26</v>
      </c>
      <c r="E2274" t="s">
        <v>113</v>
      </c>
      <c r="F2274" t="s">
        <v>114</v>
      </c>
      <c r="G2274" t="s">
        <v>41</v>
      </c>
      <c r="H2274">
        <f>---0--4771</f>
        <v>4771</v>
      </c>
      <c r="I2274">
        <v>0</v>
      </c>
      <c r="J2274" t="s">
        <v>42</v>
      </c>
      <c r="K2274" t="s">
        <v>43</v>
      </c>
      <c r="L2274" t="s">
        <v>44</v>
      </c>
      <c r="M2274" t="s">
        <v>113</v>
      </c>
      <c r="N2274" t="s">
        <v>114</v>
      </c>
      <c r="P2274" t="s">
        <v>33</v>
      </c>
      <c r="Q2274" t="s">
        <v>34</v>
      </c>
      <c r="S2274" t="s">
        <v>33</v>
      </c>
      <c r="T2274" t="s">
        <v>34</v>
      </c>
      <c r="V2274" t="s">
        <v>33</v>
      </c>
      <c r="W2274" t="s">
        <v>34</v>
      </c>
      <c r="Y2274" t="s">
        <v>33</v>
      </c>
      <c r="Z2274" t="s">
        <v>34</v>
      </c>
      <c r="AA2274" t="s">
        <v>707</v>
      </c>
      <c r="AB2274" t="s">
        <v>36</v>
      </c>
      <c r="AC2274">
        <v>30022530</v>
      </c>
      <c r="AD2274" t="s">
        <v>652</v>
      </c>
      <c r="AE2274" t="s">
        <v>114</v>
      </c>
      <c r="AF2274">
        <v>76598102</v>
      </c>
      <c r="AG2274">
        <v>1299547</v>
      </c>
      <c r="AH2274" t="s">
        <v>38</v>
      </c>
      <c r="AI2274" t="s">
        <v>34</v>
      </c>
    </row>
    <row r="2275" spans="1:35" x14ac:dyDescent="0.3">
      <c r="A2275" s="1">
        <v>45311.469247685185</v>
      </c>
      <c r="B2275">
        <v>8</v>
      </c>
      <c r="C2275">
        <v>2</v>
      </c>
      <c r="D2275" t="s">
        <v>26</v>
      </c>
      <c r="E2275" t="s">
        <v>5117</v>
      </c>
      <c r="F2275" t="s">
        <v>5118</v>
      </c>
      <c r="G2275" t="s">
        <v>41</v>
      </c>
      <c r="H2275">
        <f>---0--2690</f>
        <v>2690</v>
      </c>
      <c r="I2275">
        <v>0</v>
      </c>
      <c r="J2275" t="s">
        <v>42</v>
      </c>
      <c r="K2275" t="s">
        <v>43</v>
      </c>
      <c r="L2275" t="s">
        <v>44</v>
      </c>
      <c r="M2275" t="s">
        <v>5117</v>
      </c>
      <c r="N2275" t="s">
        <v>5118</v>
      </c>
      <c r="P2275" t="s">
        <v>33</v>
      </c>
      <c r="Q2275" t="s">
        <v>34</v>
      </c>
      <c r="S2275" t="s">
        <v>33</v>
      </c>
      <c r="T2275" t="s">
        <v>34</v>
      </c>
      <c r="V2275" t="s">
        <v>33</v>
      </c>
      <c r="W2275" t="s">
        <v>34</v>
      </c>
      <c r="Y2275" t="s">
        <v>33</v>
      </c>
      <c r="Z2275" t="s">
        <v>34</v>
      </c>
      <c r="AA2275" t="s">
        <v>651</v>
      </c>
      <c r="AB2275" t="s">
        <v>36</v>
      </c>
      <c r="AC2275">
        <v>30040898</v>
      </c>
      <c r="AD2275" t="s">
        <v>652</v>
      </c>
      <c r="AE2275" t="s">
        <v>5118</v>
      </c>
      <c r="AF2275">
        <v>76598102</v>
      </c>
      <c r="AG2275">
        <v>1299548</v>
      </c>
      <c r="AH2275" t="s">
        <v>38</v>
      </c>
      <c r="AI2275" t="s">
        <v>34</v>
      </c>
    </row>
    <row r="2276" spans="1:35" x14ac:dyDescent="0.3">
      <c r="A2276" s="1">
        <v>45311.470567129632</v>
      </c>
      <c r="B2276">
        <v>6</v>
      </c>
      <c r="C2276">
        <v>2</v>
      </c>
      <c r="D2276" t="s">
        <v>26</v>
      </c>
      <c r="E2276" t="s">
        <v>5119</v>
      </c>
      <c r="F2276" t="s">
        <v>5120</v>
      </c>
      <c r="G2276" t="s">
        <v>41</v>
      </c>
      <c r="H2276">
        <f>---0--5530</f>
        <v>5530</v>
      </c>
      <c r="I2276">
        <v>0</v>
      </c>
      <c r="J2276" t="s">
        <v>42</v>
      </c>
      <c r="K2276" t="s">
        <v>43</v>
      </c>
      <c r="L2276" t="s">
        <v>44</v>
      </c>
      <c r="M2276" t="s">
        <v>5119</v>
      </c>
      <c r="N2276" t="s">
        <v>5120</v>
      </c>
      <c r="P2276" t="s">
        <v>33</v>
      </c>
      <c r="Q2276" t="s">
        <v>34</v>
      </c>
      <c r="S2276" t="s">
        <v>33</v>
      </c>
      <c r="T2276" t="s">
        <v>34</v>
      </c>
      <c r="V2276" t="s">
        <v>33</v>
      </c>
      <c r="W2276" t="s">
        <v>34</v>
      </c>
      <c r="Y2276" t="s">
        <v>33</v>
      </c>
      <c r="Z2276" t="s">
        <v>34</v>
      </c>
      <c r="AA2276" t="s">
        <v>2143</v>
      </c>
      <c r="AB2276" t="s">
        <v>36</v>
      </c>
      <c r="AC2276">
        <v>30079528</v>
      </c>
      <c r="AD2276" t="s">
        <v>652</v>
      </c>
      <c r="AE2276" t="s">
        <v>5120</v>
      </c>
      <c r="AF2276">
        <v>76598102</v>
      </c>
      <c r="AG2276">
        <v>1299549</v>
      </c>
      <c r="AH2276" t="s">
        <v>38</v>
      </c>
      <c r="AI2276" t="s">
        <v>34</v>
      </c>
    </row>
    <row r="2277" spans="1:35" x14ac:dyDescent="0.3">
      <c r="A2277" s="1">
        <v>45311.472997685189</v>
      </c>
      <c r="B2277">
        <v>8</v>
      </c>
      <c r="C2277">
        <v>2</v>
      </c>
      <c r="D2277" t="s">
        <v>26</v>
      </c>
      <c r="E2277" t="s">
        <v>5121</v>
      </c>
      <c r="F2277" t="s">
        <v>5122</v>
      </c>
      <c r="G2277" t="s">
        <v>131</v>
      </c>
      <c r="H2277" t="s">
        <v>223</v>
      </c>
      <c r="I2277">
        <v>0</v>
      </c>
      <c r="K2277" t="s">
        <v>31</v>
      </c>
      <c r="L2277" t="s">
        <v>32</v>
      </c>
      <c r="M2277" t="s">
        <v>5121</v>
      </c>
      <c r="N2277" t="s">
        <v>5122</v>
      </c>
      <c r="P2277" t="s">
        <v>33</v>
      </c>
      <c r="Q2277" t="s">
        <v>34</v>
      </c>
      <c r="S2277" t="s">
        <v>33</v>
      </c>
      <c r="T2277" t="s">
        <v>34</v>
      </c>
      <c r="V2277" t="s">
        <v>33</v>
      </c>
      <c r="W2277" t="s">
        <v>34</v>
      </c>
      <c r="Y2277" t="s">
        <v>33</v>
      </c>
      <c r="Z2277" t="s">
        <v>34</v>
      </c>
      <c r="AA2277" t="s">
        <v>35</v>
      </c>
      <c r="AB2277" t="s">
        <v>36</v>
      </c>
      <c r="AC2277">
        <v>2199951</v>
      </c>
      <c r="AD2277" t="s">
        <v>37</v>
      </c>
      <c r="AE2277" t="s">
        <v>5122</v>
      </c>
      <c r="AF2277">
        <v>85671469</v>
      </c>
      <c r="AG2277">
        <v>1299550</v>
      </c>
      <c r="AH2277" t="s">
        <v>38</v>
      </c>
      <c r="AI2277" t="s">
        <v>34</v>
      </c>
    </row>
    <row r="2278" spans="1:35" x14ac:dyDescent="0.3">
      <c r="A2278" s="1">
        <v>45311.473171296297</v>
      </c>
      <c r="B2278">
        <v>5</v>
      </c>
      <c r="C2278">
        <v>2</v>
      </c>
      <c r="D2278" t="s">
        <v>26</v>
      </c>
      <c r="E2278" t="s">
        <v>5123</v>
      </c>
      <c r="F2278" t="s">
        <v>5124</v>
      </c>
      <c r="G2278" t="s">
        <v>73</v>
      </c>
      <c r="H2278" t="s">
        <v>1195</v>
      </c>
      <c r="I2278">
        <v>0</v>
      </c>
      <c r="J2278" t="s">
        <v>1196</v>
      </c>
      <c r="K2278" t="s">
        <v>31</v>
      </c>
      <c r="L2278" t="s">
        <v>44</v>
      </c>
      <c r="M2278" t="s">
        <v>5123</v>
      </c>
      <c r="N2278" t="s">
        <v>5124</v>
      </c>
      <c r="P2278" t="s">
        <v>33</v>
      </c>
      <c r="Q2278" t="s">
        <v>34</v>
      </c>
      <c r="S2278" t="s">
        <v>33</v>
      </c>
      <c r="T2278" t="s">
        <v>34</v>
      </c>
      <c r="V2278" t="s">
        <v>33</v>
      </c>
      <c r="W2278" t="s">
        <v>34</v>
      </c>
      <c r="Y2278" t="s">
        <v>33</v>
      </c>
      <c r="Z2278" t="s">
        <v>34</v>
      </c>
      <c r="AA2278" t="s">
        <v>76</v>
      </c>
      <c r="AB2278" t="s">
        <v>36</v>
      </c>
      <c r="AC2278">
        <v>6273</v>
      </c>
      <c r="AD2278" t="s">
        <v>77</v>
      </c>
      <c r="AE2278" t="s">
        <v>5124</v>
      </c>
      <c r="AF2278">
        <v>870021815</v>
      </c>
      <c r="AG2278">
        <v>1299551</v>
      </c>
      <c r="AH2278" t="s">
        <v>759</v>
      </c>
      <c r="AI2278" t="s">
        <v>34</v>
      </c>
    </row>
    <row r="2279" spans="1:35" x14ac:dyDescent="0.3">
      <c r="A2279" s="1">
        <v>45311.473506944443</v>
      </c>
      <c r="B2279">
        <v>7</v>
      </c>
      <c r="C2279">
        <v>2</v>
      </c>
      <c r="D2279" t="s">
        <v>26</v>
      </c>
      <c r="E2279" t="s">
        <v>5125</v>
      </c>
      <c r="F2279" t="s">
        <v>5126</v>
      </c>
      <c r="G2279" t="s">
        <v>90</v>
      </c>
      <c r="H2279" t="s">
        <v>326</v>
      </c>
      <c r="I2279">
        <v>0</v>
      </c>
      <c r="K2279" t="s">
        <v>31</v>
      </c>
      <c r="L2279" t="s">
        <v>32</v>
      </c>
      <c r="M2279" t="s">
        <v>5125</v>
      </c>
      <c r="N2279" t="s">
        <v>5126</v>
      </c>
      <c r="P2279" t="s">
        <v>33</v>
      </c>
      <c r="Q2279" t="s">
        <v>34</v>
      </c>
      <c r="S2279" t="s">
        <v>33</v>
      </c>
      <c r="T2279" t="s">
        <v>34</v>
      </c>
      <c r="V2279" t="s">
        <v>33</v>
      </c>
      <c r="W2279" t="s">
        <v>34</v>
      </c>
      <c r="Y2279" t="s">
        <v>33</v>
      </c>
      <c r="Z2279" t="s">
        <v>34</v>
      </c>
      <c r="AA2279" t="s">
        <v>92</v>
      </c>
      <c r="AB2279" t="s">
        <v>36</v>
      </c>
      <c r="AC2279">
        <v>33701415</v>
      </c>
      <c r="AD2279" t="s">
        <v>93</v>
      </c>
      <c r="AE2279" t="s">
        <v>5126</v>
      </c>
      <c r="AF2279">
        <v>9978044714</v>
      </c>
      <c r="AG2279">
        <v>1299552</v>
      </c>
      <c r="AH2279" t="s">
        <v>525</v>
      </c>
      <c r="AI2279" t="s">
        <v>34</v>
      </c>
    </row>
    <row r="2280" spans="1:35" x14ac:dyDescent="0.3">
      <c r="A2280" s="1">
        <v>45311.474178240744</v>
      </c>
      <c r="B2280">
        <v>6</v>
      </c>
      <c r="C2280">
        <v>2</v>
      </c>
      <c r="D2280" t="s">
        <v>26</v>
      </c>
      <c r="E2280" t="s">
        <v>5127</v>
      </c>
      <c r="F2280" t="s">
        <v>5128</v>
      </c>
      <c r="G2280" t="s">
        <v>131</v>
      </c>
      <c r="H2280" t="s">
        <v>2114</v>
      </c>
      <c r="I2280">
        <v>0</v>
      </c>
      <c r="K2280" t="s">
        <v>31</v>
      </c>
      <c r="L2280" t="s">
        <v>32</v>
      </c>
      <c r="M2280" t="s">
        <v>5127</v>
      </c>
      <c r="N2280" t="s">
        <v>5128</v>
      </c>
      <c r="P2280" t="s">
        <v>33</v>
      </c>
      <c r="Q2280" t="s">
        <v>34</v>
      </c>
      <c r="S2280" t="s">
        <v>33</v>
      </c>
      <c r="T2280" t="s">
        <v>34</v>
      </c>
      <c r="V2280" t="s">
        <v>33</v>
      </c>
      <c r="W2280" t="s">
        <v>34</v>
      </c>
      <c r="Y2280" t="s">
        <v>33</v>
      </c>
      <c r="Z2280" t="s">
        <v>34</v>
      </c>
      <c r="AA2280" t="s">
        <v>35</v>
      </c>
      <c r="AB2280" t="s">
        <v>36</v>
      </c>
      <c r="AC2280">
        <v>2227749</v>
      </c>
      <c r="AD2280" t="s">
        <v>37</v>
      </c>
      <c r="AE2280" t="s">
        <v>5128</v>
      </c>
      <c r="AF2280">
        <v>85671469</v>
      </c>
      <c r="AG2280">
        <v>1299553</v>
      </c>
      <c r="AH2280" t="s">
        <v>400</v>
      </c>
      <c r="AI2280" t="s">
        <v>34</v>
      </c>
    </row>
    <row r="2281" spans="1:35" x14ac:dyDescent="0.3">
      <c r="A2281" s="1">
        <v>45311.487407407411</v>
      </c>
      <c r="B2281">
        <v>8</v>
      </c>
      <c r="C2281">
        <v>2</v>
      </c>
      <c r="D2281" t="s">
        <v>26</v>
      </c>
      <c r="E2281" t="s">
        <v>113</v>
      </c>
      <c r="F2281" t="s">
        <v>114</v>
      </c>
      <c r="G2281" t="s">
        <v>41</v>
      </c>
      <c r="H2281">
        <f>---0--4153</f>
        <v>4153</v>
      </c>
      <c r="I2281">
        <v>0</v>
      </c>
      <c r="J2281" t="s">
        <v>42</v>
      </c>
      <c r="K2281" t="s">
        <v>43</v>
      </c>
      <c r="L2281" t="s">
        <v>44</v>
      </c>
      <c r="M2281" t="s">
        <v>113</v>
      </c>
      <c r="N2281" t="s">
        <v>114</v>
      </c>
      <c r="P2281" t="s">
        <v>33</v>
      </c>
      <c r="Q2281" t="s">
        <v>34</v>
      </c>
      <c r="S2281" t="s">
        <v>33</v>
      </c>
      <c r="T2281" t="s">
        <v>34</v>
      </c>
      <c r="V2281" t="s">
        <v>33</v>
      </c>
      <c r="W2281" t="s">
        <v>34</v>
      </c>
      <c r="Y2281" t="s">
        <v>33</v>
      </c>
      <c r="Z2281" t="s">
        <v>34</v>
      </c>
      <c r="AA2281" t="s">
        <v>601</v>
      </c>
      <c r="AB2281" t="s">
        <v>36</v>
      </c>
      <c r="AC2281">
        <v>24160208</v>
      </c>
      <c r="AD2281" t="s">
        <v>602</v>
      </c>
      <c r="AE2281" t="s">
        <v>114</v>
      </c>
      <c r="AF2281">
        <v>9978044714</v>
      </c>
      <c r="AG2281">
        <v>1299554</v>
      </c>
      <c r="AH2281" t="s">
        <v>38</v>
      </c>
      <c r="AI2281" t="s">
        <v>34</v>
      </c>
    </row>
    <row r="2282" spans="1:35" x14ac:dyDescent="0.3">
      <c r="A2282" s="1">
        <v>45311.488738425927</v>
      </c>
      <c r="B2282">
        <v>5</v>
      </c>
      <c r="C2282">
        <v>2</v>
      </c>
      <c r="D2282" t="s">
        <v>1002</v>
      </c>
      <c r="E2282" t="s">
        <v>5129</v>
      </c>
      <c r="F2282" t="s">
        <v>5130</v>
      </c>
      <c r="G2282" t="s">
        <v>1005</v>
      </c>
      <c r="H2282" t="s">
        <v>5131</v>
      </c>
      <c r="I2282">
        <v>0</v>
      </c>
      <c r="J2282" t="s">
        <v>4295</v>
      </c>
      <c r="K2282" t="s">
        <v>31</v>
      </c>
      <c r="L2282" t="s">
        <v>44</v>
      </c>
      <c r="M2282" t="s">
        <v>5129</v>
      </c>
      <c r="N2282" t="s">
        <v>5130</v>
      </c>
      <c r="P2282" t="s">
        <v>33</v>
      </c>
      <c r="Q2282" t="s">
        <v>34</v>
      </c>
      <c r="S2282" t="s">
        <v>33</v>
      </c>
      <c r="T2282" t="s">
        <v>34</v>
      </c>
      <c r="V2282" t="s">
        <v>33</v>
      </c>
      <c r="W2282" t="s">
        <v>34</v>
      </c>
      <c r="Y2282" t="s">
        <v>33</v>
      </c>
      <c r="Z2282" t="s">
        <v>34</v>
      </c>
      <c r="AA2282" t="s">
        <v>799</v>
      </c>
      <c r="AB2282" t="s">
        <v>36</v>
      </c>
      <c r="AC2282">
        <v>30069894</v>
      </c>
      <c r="AD2282" t="s">
        <v>758</v>
      </c>
      <c r="AE2282" t="s">
        <v>5130</v>
      </c>
      <c r="AF2282">
        <v>76598102</v>
      </c>
      <c r="AG2282">
        <v>1299555</v>
      </c>
      <c r="AH2282" t="s">
        <v>38</v>
      </c>
      <c r="AI2282" t="s">
        <v>34</v>
      </c>
    </row>
    <row r="2283" spans="1:35" x14ac:dyDescent="0.3">
      <c r="A2283" s="1">
        <v>45311.496307870373</v>
      </c>
      <c r="B2283">
        <v>3</v>
      </c>
      <c r="C2283">
        <v>1</v>
      </c>
      <c r="D2283" t="s">
        <v>26</v>
      </c>
      <c r="E2283" t="s">
        <v>5132</v>
      </c>
      <c r="F2283" t="s">
        <v>5133</v>
      </c>
      <c r="G2283" t="s">
        <v>41</v>
      </c>
      <c r="H2283">
        <f>---0--4582</f>
        <v>4582</v>
      </c>
      <c r="I2283">
        <v>0</v>
      </c>
      <c r="J2283" t="s">
        <v>42</v>
      </c>
      <c r="K2283" t="s">
        <v>43</v>
      </c>
      <c r="L2283" t="s">
        <v>44</v>
      </c>
      <c r="M2283" t="s">
        <v>5132</v>
      </c>
      <c r="N2283" t="s">
        <v>5133</v>
      </c>
      <c r="P2283" t="s">
        <v>33</v>
      </c>
      <c r="Q2283" t="s">
        <v>34</v>
      </c>
      <c r="S2283" t="s">
        <v>33</v>
      </c>
      <c r="T2283" t="s">
        <v>34</v>
      </c>
      <c r="V2283" t="s">
        <v>33</v>
      </c>
      <c r="W2283" t="s">
        <v>34</v>
      </c>
      <c r="Y2283" t="s">
        <v>33</v>
      </c>
      <c r="Z2283" t="s">
        <v>34</v>
      </c>
      <c r="AA2283" t="s">
        <v>4237</v>
      </c>
      <c r="AB2283" t="s">
        <v>36</v>
      </c>
      <c r="AC2283">
        <v>10816472</v>
      </c>
      <c r="AD2283" t="s">
        <v>82</v>
      </c>
      <c r="AE2283" t="s">
        <v>5133</v>
      </c>
      <c r="AF2283">
        <v>156704864</v>
      </c>
      <c r="AG2283">
        <v>1299556</v>
      </c>
      <c r="AH2283" t="s">
        <v>38</v>
      </c>
      <c r="AI2283" t="s">
        <v>34</v>
      </c>
    </row>
    <row r="2284" spans="1:35" x14ac:dyDescent="0.3">
      <c r="A2284" s="1">
        <v>45311.503611111111</v>
      </c>
      <c r="B2284">
        <v>5</v>
      </c>
      <c r="C2284">
        <v>2</v>
      </c>
      <c r="D2284" t="s">
        <v>26</v>
      </c>
      <c r="E2284" t="s">
        <v>5134</v>
      </c>
      <c r="F2284" t="s">
        <v>5135</v>
      </c>
      <c r="G2284" t="s">
        <v>41</v>
      </c>
      <c r="H2284">
        <f>---0--5179</f>
        <v>5179</v>
      </c>
      <c r="I2284">
        <v>0</v>
      </c>
      <c r="J2284" t="s">
        <v>42</v>
      </c>
      <c r="K2284" t="s">
        <v>43</v>
      </c>
      <c r="L2284" t="s">
        <v>44</v>
      </c>
      <c r="M2284" t="s">
        <v>5134</v>
      </c>
      <c r="N2284" t="s">
        <v>5135</v>
      </c>
      <c r="P2284" t="s">
        <v>33</v>
      </c>
      <c r="Q2284" t="s">
        <v>34</v>
      </c>
      <c r="S2284" t="s">
        <v>33</v>
      </c>
      <c r="T2284" t="s">
        <v>34</v>
      </c>
      <c r="V2284" t="s">
        <v>33</v>
      </c>
      <c r="W2284" t="s">
        <v>34</v>
      </c>
      <c r="Y2284" t="s">
        <v>33</v>
      </c>
      <c r="Z2284" t="s">
        <v>34</v>
      </c>
      <c r="AA2284" t="s">
        <v>793</v>
      </c>
      <c r="AB2284" t="s">
        <v>36</v>
      </c>
      <c r="AC2284">
        <v>66647203</v>
      </c>
      <c r="AD2284" t="s">
        <v>602</v>
      </c>
      <c r="AE2284" t="s">
        <v>5135</v>
      </c>
      <c r="AF2284">
        <v>9978044714</v>
      </c>
      <c r="AG2284">
        <v>1299557</v>
      </c>
      <c r="AH2284" t="s">
        <v>78</v>
      </c>
      <c r="AI2284" t="s">
        <v>34</v>
      </c>
    </row>
    <row r="2285" spans="1:35" x14ac:dyDescent="0.3">
      <c r="A2285" s="1">
        <v>45311.503923611112</v>
      </c>
      <c r="B2285">
        <v>8</v>
      </c>
      <c r="C2285">
        <v>2</v>
      </c>
      <c r="D2285" t="s">
        <v>26</v>
      </c>
      <c r="E2285" t="s">
        <v>5136</v>
      </c>
      <c r="F2285" t="s">
        <v>5137</v>
      </c>
      <c r="G2285" t="s">
        <v>41</v>
      </c>
      <c r="H2285">
        <f>---0--2516</f>
        <v>2516</v>
      </c>
      <c r="I2285">
        <v>0</v>
      </c>
      <c r="J2285" t="s">
        <v>42</v>
      </c>
      <c r="K2285" t="s">
        <v>43</v>
      </c>
      <c r="L2285" t="s">
        <v>44</v>
      </c>
      <c r="M2285" t="s">
        <v>5136</v>
      </c>
      <c r="N2285" t="s">
        <v>5137</v>
      </c>
      <c r="P2285" t="s">
        <v>33</v>
      </c>
      <c r="Q2285" t="s">
        <v>34</v>
      </c>
      <c r="S2285" t="s">
        <v>33</v>
      </c>
      <c r="T2285" t="s">
        <v>34</v>
      </c>
      <c r="V2285" t="s">
        <v>33</v>
      </c>
      <c r="W2285" t="s">
        <v>34</v>
      </c>
      <c r="Y2285" t="s">
        <v>33</v>
      </c>
      <c r="Z2285" t="s">
        <v>34</v>
      </c>
      <c r="AA2285" t="s">
        <v>703</v>
      </c>
      <c r="AB2285" t="s">
        <v>36</v>
      </c>
      <c r="AC2285">
        <v>77387767</v>
      </c>
      <c r="AD2285" t="s">
        <v>108</v>
      </c>
      <c r="AE2285" t="s">
        <v>5137</v>
      </c>
      <c r="AF2285">
        <v>795990586</v>
      </c>
      <c r="AG2285">
        <v>1299558</v>
      </c>
      <c r="AH2285" t="s">
        <v>3571</v>
      </c>
      <c r="AI2285" t="s">
        <v>34</v>
      </c>
    </row>
    <row r="2286" spans="1:35" x14ac:dyDescent="0.3">
      <c r="A2286" s="1">
        <v>45311.505416666667</v>
      </c>
      <c r="B2286">
        <v>6</v>
      </c>
      <c r="C2286">
        <v>2</v>
      </c>
      <c r="D2286" t="s">
        <v>26</v>
      </c>
      <c r="E2286" t="s">
        <v>5138</v>
      </c>
      <c r="F2286" t="s">
        <v>5139</v>
      </c>
      <c r="G2286" t="s">
        <v>41</v>
      </c>
      <c r="H2286">
        <f>---0--2519</f>
        <v>2519</v>
      </c>
      <c r="I2286">
        <v>0</v>
      </c>
      <c r="J2286" t="s">
        <v>42</v>
      </c>
      <c r="K2286" t="s">
        <v>43</v>
      </c>
      <c r="L2286" t="s">
        <v>44</v>
      </c>
      <c r="M2286" t="s">
        <v>5138</v>
      </c>
      <c r="N2286" t="s">
        <v>5139</v>
      </c>
      <c r="P2286" t="s">
        <v>33</v>
      </c>
      <c r="Q2286" t="s">
        <v>34</v>
      </c>
      <c r="S2286" t="s">
        <v>33</v>
      </c>
      <c r="T2286" t="s">
        <v>34</v>
      </c>
      <c r="V2286" t="s">
        <v>33</v>
      </c>
      <c r="W2286" t="s">
        <v>34</v>
      </c>
      <c r="Y2286" t="s">
        <v>33</v>
      </c>
      <c r="Z2286" t="s">
        <v>34</v>
      </c>
      <c r="AA2286" t="s">
        <v>5140</v>
      </c>
      <c r="AB2286" t="s">
        <v>36</v>
      </c>
      <c r="AC2286">
        <v>890532</v>
      </c>
      <c r="AD2286" t="s">
        <v>932</v>
      </c>
      <c r="AE2286" t="s">
        <v>5139</v>
      </c>
      <c r="AF2286">
        <v>870021815</v>
      </c>
      <c r="AG2286">
        <v>1299559</v>
      </c>
      <c r="AH2286" t="s">
        <v>2151</v>
      </c>
      <c r="AI2286" t="s">
        <v>34</v>
      </c>
    </row>
    <row r="2287" spans="1:35" x14ac:dyDescent="0.3">
      <c r="A2287" s="1">
        <v>45311.505439814813</v>
      </c>
      <c r="B2287">
        <v>1</v>
      </c>
      <c r="C2287">
        <v>1</v>
      </c>
      <c r="D2287" t="s">
        <v>26</v>
      </c>
      <c r="E2287" t="s">
        <v>5141</v>
      </c>
      <c r="F2287" t="s">
        <v>5142</v>
      </c>
      <c r="G2287" t="s">
        <v>73</v>
      </c>
      <c r="H2287" t="s">
        <v>2165</v>
      </c>
      <c r="I2287">
        <v>0</v>
      </c>
      <c r="J2287" t="s">
        <v>2166</v>
      </c>
      <c r="K2287" t="s">
        <v>31</v>
      </c>
      <c r="L2287" t="s">
        <v>44</v>
      </c>
      <c r="M2287" t="s">
        <v>5141</v>
      </c>
      <c r="N2287" t="s">
        <v>5142</v>
      </c>
      <c r="P2287" t="s">
        <v>33</v>
      </c>
      <c r="Q2287" t="s">
        <v>34</v>
      </c>
      <c r="S2287" t="s">
        <v>33</v>
      </c>
      <c r="T2287" t="s">
        <v>34</v>
      </c>
      <c r="V2287" t="s">
        <v>33</v>
      </c>
      <c r="W2287" t="s">
        <v>34</v>
      </c>
      <c r="Y2287" t="s">
        <v>33</v>
      </c>
      <c r="Z2287" t="s">
        <v>34</v>
      </c>
      <c r="AA2287" t="s">
        <v>137</v>
      </c>
      <c r="AB2287" t="s">
        <v>36</v>
      </c>
      <c r="AC2287">
        <v>2856429</v>
      </c>
      <c r="AD2287" t="s">
        <v>138</v>
      </c>
      <c r="AE2287" t="s">
        <v>5142</v>
      </c>
      <c r="AF2287">
        <v>85671469</v>
      </c>
      <c r="AG2287">
        <v>1299560</v>
      </c>
      <c r="AH2287" t="s">
        <v>2468</v>
      </c>
      <c r="AI2287" t="s">
        <v>34</v>
      </c>
    </row>
    <row r="2288" spans="1:35" x14ac:dyDescent="0.3">
      <c r="A2288" s="1">
        <v>45311.506296296298</v>
      </c>
      <c r="B2288">
        <v>7</v>
      </c>
      <c r="C2288">
        <v>2</v>
      </c>
      <c r="D2288" t="s">
        <v>26</v>
      </c>
      <c r="E2288" t="s">
        <v>5143</v>
      </c>
      <c r="F2288" t="s">
        <v>5144</v>
      </c>
      <c r="G2288" t="s">
        <v>41</v>
      </c>
      <c r="H2288">
        <f>---0--9338</f>
        <v>9338</v>
      </c>
      <c r="I2288">
        <v>0</v>
      </c>
      <c r="J2288" t="s">
        <v>42</v>
      </c>
      <c r="K2288" t="s">
        <v>43</v>
      </c>
      <c r="L2288" t="s">
        <v>44</v>
      </c>
      <c r="M2288" t="s">
        <v>5143</v>
      </c>
      <c r="N2288" t="s">
        <v>5144</v>
      </c>
      <c r="P2288" t="s">
        <v>33</v>
      </c>
      <c r="Q2288" t="s">
        <v>34</v>
      </c>
      <c r="S2288" t="s">
        <v>33</v>
      </c>
      <c r="T2288" t="s">
        <v>34</v>
      </c>
      <c r="V2288" t="s">
        <v>33</v>
      </c>
      <c r="W2288" t="s">
        <v>34</v>
      </c>
      <c r="Y2288" t="s">
        <v>33</v>
      </c>
      <c r="Z2288" t="s">
        <v>34</v>
      </c>
      <c r="AA2288" t="s">
        <v>5145</v>
      </c>
      <c r="AB2288" t="s">
        <v>36</v>
      </c>
      <c r="AC2288">
        <v>77441024</v>
      </c>
      <c r="AD2288" t="s">
        <v>58</v>
      </c>
      <c r="AE2288" t="s">
        <v>5144</v>
      </c>
      <c r="AF2288">
        <v>795990586</v>
      </c>
      <c r="AG2288">
        <v>1299561</v>
      </c>
      <c r="AH2288" t="s">
        <v>1578</v>
      </c>
      <c r="AI2288" t="s">
        <v>34</v>
      </c>
    </row>
    <row r="2289" spans="1:35" x14ac:dyDescent="0.3">
      <c r="A2289" s="1">
        <v>45311.507037037038</v>
      </c>
      <c r="B2289">
        <v>8</v>
      </c>
      <c r="C2289">
        <v>2</v>
      </c>
      <c r="D2289" t="s">
        <v>26</v>
      </c>
      <c r="E2289" t="s">
        <v>5146</v>
      </c>
      <c r="F2289" t="s">
        <v>5147</v>
      </c>
      <c r="G2289" t="s">
        <v>73</v>
      </c>
      <c r="H2289" t="s">
        <v>809</v>
      </c>
      <c r="I2289">
        <v>0</v>
      </c>
      <c r="J2289" t="s">
        <v>810</v>
      </c>
      <c r="K2289" t="s">
        <v>31</v>
      </c>
      <c r="L2289" t="s">
        <v>202</v>
      </c>
      <c r="M2289" t="s">
        <v>5146</v>
      </c>
      <c r="N2289" t="s">
        <v>5147</v>
      </c>
      <c r="P2289" t="s">
        <v>33</v>
      </c>
      <c r="Q2289" t="s">
        <v>34</v>
      </c>
      <c r="S2289" t="s">
        <v>33</v>
      </c>
      <c r="T2289" t="s">
        <v>34</v>
      </c>
      <c r="V2289" t="s">
        <v>33</v>
      </c>
      <c r="W2289" t="s">
        <v>34</v>
      </c>
      <c r="Y2289" t="s">
        <v>33</v>
      </c>
      <c r="Z2289" t="s">
        <v>34</v>
      </c>
      <c r="AB2289" t="s">
        <v>36</v>
      </c>
      <c r="AE2289" t="s">
        <v>34</v>
      </c>
      <c r="AG2289">
        <v>1299562</v>
      </c>
      <c r="AH2289" t="s">
        <v>38</v>
      </c>
      <c r="AI2289" t="s">
        <v>34</v>
      </c>
    </row>
    <row r="2290" spans="1:35" x14ac:dyDescent="0.3">
      <c r="A2290" s="1">
        <v>45311.508090277777</v>
      </c>
      <c r="B2290">
        <v>5</v>
      </c>
      <c r="C2290">
        <v>2</v>
      </c>
      <c r="D2290" t="s">
        <v>26</v>
      </c>
      <c r="E2290" t="s">
        <v>5148</v>
      </c>
      <c r="F2290" t="s">
        <v>5149</v>
      </c>
      <c r="G2290" t="s">
        <v>41</v>
      </c>
      <c r="H2290">
        <f>---0--4015</f>
        <v>4015</v>
      </c>
      <c r="I2290">
        <v>0</v>
      </c>
      <c r="J2290" t="s">
        <v>42</v>
      </c>
      <c r="K2290" t="s">
        <v>43</v>
      </c>
      <c r="L2290" t="s">
        <v>44</v>
      </c>
      <c r="M2290" t="s">
        <v>5148</v>
      </c>
      <c r="N2290" t="s">
        <v>5149</v>
      </c>
      <c r="P2290" t="s">
        <v>33</v>
      </c>
      <c r="Q2290" t="s">
        <v>34</v>
      </c>
      <c r="S2290" t="s">
        <v>33</v>
      </c>
      <c r="T2290" t="s">
        <v>34</v>
      </c>
      <c r="V2290" t="s">
        <v>33</v>
      </c>
      <c r="W2290" t="s">
        <v>34</v>
      </c>
      <c r="Y2290" t="s">
        <v>33</v>
      </c>
      <c r="Z2290" t="s">
        <v>34</v>
      </c>
      <c r="AA2290" t="s">
        <v>5150</v>
      </c>
      <c r="AB2290" t="s">
        <v>36</v>
      </c>
      <c r="AC2290">
        <v>54881493</v>
      </c>
      <c r="AD2290" t="s">
        <v>602</v>
      </c>
      <c r="AE2290" t="s">
        <v>5149</v>
      </c>
      <c r="AF2290">
        <v>9978044714</v>
      </c>
      <c r="AG2290">
        <v>1299563</v>
      </c>
      <c r="AH2290" t="s">
        <v>38</v>
      </c>
      <c r="AI2290" t="s">
        <v>34</v>
      </c>
    </row>
    <row r="2291" spans="1:35" x14ac:dyDescent="0.3">
      <c r="A2291" s="1">
        <v>45311.508229166669</v>
      </c>
      <c r="B2291">
        <v>3</v>
      </c>
      <c r="C2291">
        <v>1</v>
      </c>
      <c r="D2291" t="s">
        <v>26</v>
      </c>
      <c r="E2291" t="s">
        <v>5151</v>
      </c>
      <c r="F2291" t="s">
        <v>5152</v>
      </c>
      <c r="G2291" t="s">
        <v>41</v>
      </c>
      <c r="H2291">
        <f>---0--1135</f>
        <v>1135</v>
      </c>
      <c r="I2291">
        <v>0</v>
      </c>
      <c r="J2291" t="s">
        <v>42</v>
      </c>
      <c r="K2291" t="s">
        <v>43</v>
      </c>
      <c r="L2291" t="s">
        <v>44</v>
      </c>
      <c r="M2291" t="s">
        <v>5151</v>
      </c>
      <c r="N2291" t="s">
        <v>5152</v>
      </c>
      <c r="P2291" t="s">
        <v>33</v>
      </c>
      <c r="Q2291" t="s">
        <v>34</v>
      </c>
      <c r="S2291" t="s">
        <v>33</v>
      </c>
      <c r="T2291" t="s">
        <v>34</v>
      </c>
      <c r="V2291" t="s">
        <v>33</v>
      </c>
      <c r="W2291" t="s">
        <v>34</v>
      </c>
      <c r="Y2291" t="s">
        <v>33</v>
      </c>
      <c r="Z2291" t="s">
        <v>34</v>
      </c>
      <c r="AA2291" t="s">
        <v>5153</v>
      </c>
      <c r="AB2291" t="s">
        <v>36</v>
      </c>
      <c r="AC2291">
        <v>7469607</v>
      </c>
      <c r="AD2291" t="s">
        <v>1021</v>
      </c>
      <c r="AE2291" t="s">
        <v>5152</v>
      </c>
      <c r="AF2291">
        <v>978632586</v>
      </c>
      <c r="AG2291">
        <v>1299564</v>
      </c>
      <c r="AH2291" t="s">
        <v>38</v>
      </c>
      <c r="AI2291" t="s">
        <v>34</v>
      </c>
    </row>
    <row r="2292" spans="1:35" x14ac:dyDescent="0.3">
      <c r="A2292" s="1">
        <v>45311.509502314817</v>
      </c>
      <c r="B2292">
        <v>7</v>
      </c>
      <c r="C2292">
        <v>2</v>
      </c>
      <c r="D2292" t="s">
        <v>26</v>
      </c>
      <c r="E2292" t="s">
        <v>5154</v>
      </c>
      <c r="F2292" t="s">
        <v>5155</v>
      </c>
      <c r="G2292" t="s">
        <v>41</v>
      </c>
      <c r="H2292">
        <f>---0--7073</f>
        <v>7073</v>
      </c>
      <c r="I2292">
        <v>0</v>
      </c>
      <c r="J2292" t="s">
        <v>42</v>
      </c>
      <c r="K2292" t="s">
        <v>43</v>
      </c>
      <c r="L2292" t="s">
        <v>44</v>
      </c>
      <c r="M2292" t="s">
        <v>5154</v>
      </c>
      <c r="N2292" t="s">
        <v>5155</v>
      </c>
      <c r="P2292" t="s">
        <v>33</v>
      </c>
      <c r="Q2292" t="s">
        <v>34</v>
      </c>
      <c r="S2292" t="s">
        <v>33</v>
      </c>
      <c r="T2292" t="s">
        <v>34</v>
      </c>
      <c r="V2292" t="s">
        <v>33</v>
      </c>
      <c r="W2292" t="s">
        <v>34</v>
      </c>
      <c r="Y2292" t="s">
        <v>33</v>
      </c>
      <c r="Z2292" t="s">
        <v>34</v>
      </c>
      <c r="AA2292" t="s">
        <v>632</v>
      </c>
      <c r="AB2292" t="s">
        <v>36</v>
      </c>
      <c r="AC2292">
        <v>77502795</v>
      </c>
      <c r="AD2292" t="s">
        <v>46</v>
      </c>
      <c r="AE2292" t="s">
        <v>5155</v>
      </c>
      <c r="AF2292">
        <v>795990586</v>
      </c>
      <c r="AG2292">
        <v>1299565</v>
      </c>
      <c r="AH2292" t="s">
        <v>38</v>
      </c>
      <c r="AI2292" t="s">
        <v>34</v>
      </c>
    </row>
    <row r="2293" spans="1:35" x14ac:dyDescent="0.3">
      <c r="A2293" s="1">
        <v>45311.511736111112</v>
      </c>
      <c r="B2293">
        <v>5</v>
      </c>
      <c r="C2293">
        <v>2</v>
      </c>
      <c r="D2293" t="s">
        <v>26</v>
      </c>
      <c r="E2293" t="s">
        <v>5156</v>
      </c>
      <c r="F2293" t="s">
        <v>5157</v>
      </c>
      <c r="G2293" t="s">
        <v>73</v>
      </c>
      <c r="H2293" t="s">
        <v>777</v>
      </c>
      <c r="I2293">
        <v>0</v>
      </c>
      <c r="J2293" t="s">
        <v>778</v>
      </c>
      <c r="K2293" t="s">
        <v>31</v>
      </c>
      <c r="L2293" t="s">
        <v>44</v>
      </c>
      <c r="M2293" t="s">
        <v>5156</v>
      </c>
      <c r="N2293" t="s">
        <v>5157</v>
      </c>
      <c r="P2293" t="s">
        <v>33</v>
      </c>
      <c r="Q2293" t="s">
        <v>34</v>
      </c>
      <c r="S2293" t="s">
        <v>33</v>
      </c>
      <c r="T2293" t="s">
        <v>34</v>
      </c>
      <c r="V2293" t="s">
        <v>33</v>
      </c>
      <c r="W2293" t="s">
        <v>34</v>
      </c>
      <c r="Y2293" t="s">
        <v>33</v>
      </c>
      <c r="Z2293" t="s">
        <v>34</v>
      </c>
      <c r="AA2293" t="s">
        <v>137</v>
      </c>
      <c r="AB2293" t="s">
        <v>36</v>
      </c>
      <c r="AC2293">
        <v>2994085</v>
      </c>
      <c r="AD2293" t="s">
        <v>138</v>
      </c>
      <c r="AE2293" t="s">
        <v>5157</v>
      </c>
      <c r="AF2293">
        <v>85671469</v>
      </c>
      <c r="AG2293">
        <v>1299566</v>
      </c>
      <c r="AH2293" t="s">
        <v>180</v>
      </c>
      <c r="AI2293" t="s">
        <v>34</v>
      </c>
    </row>
    <row r="2294" spans="1:35" x14ac:dyDescent="0.3">
      <c r="A2294" s="1">
        <v>45311.518136574072</v>
      </c>
      <c r="B2294">
        <v>8</v>
      </c>
      <c r="C2294">
        <v>2</v>
      </c>
      <c r="D2294" t="s">
        <v>26</v>
      </c>
      <c r="E2294" t="s">
        <v>5158</v>
      </c>
      <c r="F2294" t="s">
        <v>5159</v>
      </c>
      <c r="G2294" t="s">
        <v>73</v>
      </c>
      <c r="H2294" t="s">
        <v>5160</v>
      </c>
      <c r="I2294">
        <v>0</v>
      </c>
      <c r="J2294" t="s">
        <v>5161</v>
      </c>
      <c r="K2294" t="s">
        <v>31</v>
      </c>
      <c r="L2294" t="s">
        <v>44</v>
      </c>
      <c r="M2294" t="s">
        <v>5158</v>
      </c>
      <c r="N2294" t="s">
        <v>5159</v>
      </c>
      <c r="P2294" t="s">
        <v>33</v>
      </c>
      <c r="Q2294" t="s">
        <v>34</v>
      </c>
      <c r="S2294" t="s">
        <v>33</v>
      </c>
      <c r="T2294" t="s">
        <v>34</v>
      </c>
      <c r="V2294" t="s">
        <v>33</v>
      </c>
      <c r="W2294" t="s">
        <v>34</v>
      </c>
      <c r="Y2294" t="s">
        <v>33</v>
      </c>
      <c r="Z2294" t="s">
        <v>34</v>
      </c>
      <c r="AA2294" t="s">
        <v>76</v>
      </c>
      <c r="AB2294" t="s">
        <v>36</v>
      </c>
      <c r="AC2294">
        <v>802188</v>
      </c>
      <c r="AD2294" t="s">
        <v>77</v>
      </c>
      <c r="AE2294" t="s">
        <v>5159</v>
      </c>
      <c r="AF2294">
        <v>870021815</v>
      </c>
      <c r="AG2294">
        <v>1299567</v>
      </c>
      <c r="AH2294" t="s">
        <v>3176</v>
      </c>
      <c r="AI2294" t="s">
        <v>34</v>
      </c>
    </row>
    <row r="2295" spans="1:35" x14ac:dyDescent="0.3">
      <c r="A2295" s="1">
        <v>45311.518842592595</v>
      </c>
      <c r="B2295">
        <v>7</v>
      </c>
      <c r="C2295">
        <v>2</v>
      </c>
      <c r="D2295" t="s">
        <v>26</v>
      </c>
      <c r="E2295" t="s">
        <v>5162</v>
      </c>
      <c r="F2295" t="s">
        <v>5163</v>
      </c>
      <c r="G2295" t="s">
        <v>73</v>
      </c>
      <c r="H2295" t="s">
        <v>74</v>
      </c>
      <c r="I2295">
        <v>0</v>
      </c>
      <c r="J2295" t="s">
        <v>75</v>
      </c>
      <c r="K2295" t="s">
        <v>31</v>
      </c>
      <c r="L2295" t="s">
        <v>44</v>
      </c>
      <c r="M2295" t="s">
        <v>5162</v>
      </c>
      <c r="N2295" t="s">
        <v>5163</v>
      </c>
      <c r="P2295" t="s">
        <v>33</v>
      </c>
      <c r="Q2295" t="s">
        <v>34</v>
      </c>
      <c r="S2295" t="s">
        <v>33</v>
      </c>
      <c r="T2295" t="s">
        <v>34</v>
      </c>
      <c r="V2295" t="s">
        <v>33</v>
      </c>
      <c r="W2295" t="s">
        <v>34</v>
      </c>
      <c r="Y2295" t="s">
        <v>33</v>
      </c>
      <c r="Z2295" t="s">
        <v>34</v>
      </c>
      <c r="AA2295" t="s">
        <v>76</v>
      </c>
      <c r="AB2295" t="s">
        <v>36</v>
      </c>
      <c r="AC2295">
        <v>170688</v>
      </c>
      <c r="AD2295" t="s">
        <v>77</v>
      </c>
      <c r="AE2295" t="s">
        <v>5163</v>
      </c>
      <c r="AF2295">
        <v>870021815</v>
      </c>
      <c r="AG2295">
        <v>1299568</v>
      </c>
      <c r="AH2295" t="s">
        <v>257</v>
      </c>
      <c r="AI2295" t="s">
        <v>34</v>
      </c>
    </row>
    <row r="2296" spans="1:35" x14ac:dyDescent="0.3">
      <c r="A2296" s="1">
        <v>45311.519363425927</v>
      </c>
      <c r="B2296">
        <v>4</v>
      </c>
      <c r="C2296">
        <v>1</v>
      </c>
      <c r="D2296" t="s">
        <v>26</v>
      </c>
      <c r="E2296" t="s">
        <v>764</v>
      </c>
      <c r="F2296" t="s">
        <v>765</v>
      </c>
      <c r="G2296" t="s">
        <v>41</v>
      </c>
      <c r="H2296">
        <f>---0--5592</f>
        <v>5592</v>
      </c>
      <c r="I2296">
        <v>0</v>
      </c>
      <c r="J2296" t="s">
        <v>42</v>
      </c>
      <c r="K2296" t="s">
        <v>43</v>
      </c>
      <c r="L2296" t="s">
        <v>44</v>
      </c>
      <c r="M2296" t="s">
        <v>764</v>
      </c>
      <c r="N2296" t="s">
        <v>765</v>
      </c>
      <c r="P2296" t="s">
        <v>33</v>
      </c>
      <c r="Q2296" t="s">
        <v>34</v>
      </c>
      <c r="S2296" t="s">
        <v>33</v>
      </c>
      <c r="T2296" t="s">
        <v>34</v>
      </c>
      <c r="V2296" t="s">
        <v>33</v>
      </c>
      <c r="W2296" t="s">
        <v>34</v>
      </c>
      <c r="Y2296" t="s">
        <v>33</v>
      </c>
      <c r="Z2296" t="s">
        <v>34</v>
      </c>
      <c r="AA2296" t="s">
        <v>1244</v>
      </c>
      <c r="AB2296" t="s">
        <v>36</v>
      </c>
      <c r="AC2296">
        <v>30049309</v>
      </c>
      <c r="AD2296" t="s">
        <v>758</v>
      </c>
      <c r="AE2296" t="s">
        <v>765</v>
      </c>
      <c r="AF2296">
        <v>76598102</v>
      </c>
      <c r="AG2296">
        <v>1299569</v>
      </c>
      <c r="AH2296" t="s">
        <v>38</v>
      </c>
      <c r="AI2296" t="s">
        <v>34</v>
      </c>
    </row>
    <row r="2297" spans="1:35" x14ac:dyDescent="0.3">
      <c r="A2297" s="1">
        <v>45311.521412037036</v>
      </c>
      <c r="B2297">
        <v>8</v>
      </c>
      <c r="C2297">
        <v>2</v>
      </c>
      <c r="D2297" t="s">
        <v>26</v>
      </c>
      <c r="E2297" t="s">
        <v>5164</v>
      </c>
      <c r="F2297" t="s">
        <v>5165</v>
      </c>
      <c r="G2297" t="s">
        <v>41</v>
      </c>
      <c r="H2297">
        <f>---0--9981</f>
        <v>9981</v>
      </c>
      <c r="I2297">
        <v>0</v>
      </c>
      <c r="J2297" t="s">
        <v>42</v>
      </c>
      <c r="K2297" t="s">
        <v>43</v>
      </c>
      <c r="L2297" t="s">
        <v>44</v>
      </c>
      <c r="M2297" t="s">
        <v>5164</v>
      </c>
      <c r="N2297" t="s">
        <v>5165</v>
      </c>
      <c r="P2297" t="s">
        <v>33</v>
      </c>
      <c r="Q2297" t="s">
        <v>34</v>
      </c>
      <c r="S2297" t="s">
        <v>33</v>
      </c>
      <c r="T2297" t="s">
        <v>34</v>
      </c>
      <c r="V2297" t="s">
        <v>33</v>
      </c>
      <c r="W2297" t="s">
        <v>34</v>
      </c>
      <c r="Y2297" t="s">
        <v>33</v>
      </c>
      <c r="Z2297" t="s">
        <v>34</v>
      </c>
      <c r="AA2297" t="s">
        <v>5166</v>
      </c>
      <c r="AB2297" t="s">
        <v>36</v>
      </c>
      <c r="AC2297">
        <v>188523</v>
      </c>
      <c r="AD2297" t="s">
        <v>932</v>
      </c>
      <c r="AE2297" t="s">
        <v>5165</v>
      </c>
      <c r="AF2297">
        <v>870021815</v>
      </c>
      <c r="AG2297">
        <v>1299570</v>
      </c>
      <c r="AH2297" t="s">
        <v>38</v>
      </c>
      <c r="AI2297" t="s">
        <v>34</v>
      </c>
    </row>
    <row r="2298" spans="1:35" x14ac:dyDescent="0.3">
      <c r="A2298" s="1">
        <v>45311.52375</v>
      </c>
      <c r="B2298">
        <v>7</v>
      </c>
      <c r="C2298">
        <v>2</v>
      </c>
      <c r="D2298" t="s">
        <v>26</v>
      </c>
      <c r="E2298" t="s">
        <v>5167</v>
      </c>
      <c r="F2298" t="s">
        <v>5168</v>
      </c>
      <c r="G2298" t="s">
        <v>41</v>
      </c>
      <c r="H2298">
        <f>---0--9510</f>
        <v>9510</v>
      </c>
      <c r="I2298">
        <v>0</v>
      </c>
      <c r="J2298" t="s">
        <v>42</v>
      </c>
      <c r="K2298" t="s">
        <v>43</v>
      </c>
      <c r="L2298" t="s">
        <v>44</v>
      </c>
      <c r="M2298" t="s">
        <v>5167</v>
      </c>
      <c r="N2298" t="s">
        <v>5168</v>
      </c>
      <c r="P2298" t="s">
        <v>33</v>
      </c>
      <c r="Q2298" t="s">
        <v>34</v>
      </c>
      <c r="S2298" t="s">
        <v>33</v>
      </c>
      <c r="T2298" t="s">
        <v>34</v>
      </c>
      <c r="V2298" t="s">
        <v>33</v>
      </c>
      <c r="W2298" t="s">
        <v>34</v>
      </c>
      <c r="Y2298" t="s">
        <v>33</v>
      </c>
      <c r="Z2298" t="s">
        <v>34</v>
      </c>
      <c r="AA2298" t="s">
        <v>2458</v>
      </c>
      <c r="AB2298" t="s">
        <v>36</v>
      </c>
      <c r="AC2298">
        <v>4239503</v>
      </c>
      <c r="AD2298" t="s">
        <v>1234</v>
      </c>
      <c r="AE2298" t="s">
        <v>5168</v>
      </c>
      <c r="AF2298">
        <v>978632586</v>
      </c>
      <c r="AG2298">
        <v>1299571</v>
      </c>
      <c r="AH2298" t="s">
        <v>38</v>
      </c>
      <c r="AI2298" t="s">
        <v>34</v>
      </c>
    </row>
    <row r="2299" spans="1:35" x14ac:dyDescent="0.3">
      <c r="A2299" s="1">
        <v>45311.524421296293</v>
      </c>
      <c r="B2299">
        <v>6</v>
      </c>
      <c r="C2299">
        <v>2</v>
      </c>
      <c r="D2299" t="s">
        <v>26</v>
      </c>
      <c r="E2299" t="s">
        <v>668</v>
      </c>
      <c r="F2299" t="s">
        <v>669</v>
      </c>
      <c r="G2299" t="s">
        <v>41</v>
      </c>
      <c r="H2299">
        <f>---0--3531</f>
        <v>3531</v>
      </c>
      <c r="I2299">
        <v>0</v>
      </c>
      <c r="J2299" t="s">
        <v>42</v>
      </c>
      <c r="K2299" t="s">
        <v>43</v>
      </c>
      <c r="L2299" t="s">
        <v>44</v>
      </c>
      <c r="M2299" t="s">
        <v>668</v>
      </c>
      <c r="N2299" t="s">
        <v>669</v>
      </c>
      <c r="P2299" t="s">
        <v>33</v>
      </c>
      <c r="Q2299" t="s">
        <v>34</v>
      </c>
      <c r="S2299" t="s">
        <v>33</v>
      </c>
      <c r="T2299" t="s">
        <v>34</v>
      </c>
      <c r="V2299" t="s">
        <v>33</v>
      </c>
      <c r="W2299" t="s">
        <v>34</v>
      </c>
      <c r="Y2299" t="s">
        <v>33</v>
      </c>
      <c r="Z2299" t="s">
        <v>34</v>
      </c>
      <c r="AA2299" t="s">
        <v>4605</v>
      </c>
      <c r="AB2299" t="s">
        <v>36</v>
      </c>
      <c r="AC2299">
        <v>652375</v>
      </c>
      <c r="AD2299" t="s">
        <v>4606</v>
      </c>
      <c r="AE2299" t="s">
        <v>669</v>
      </c>
      <c r="AF2299">
        <v>870021815</v>
      </c>
      <c r="AG2299">
        <v>1299572</v>
      </c>
      <c r="AH2299" t="s">
        <v>38</v>
      </c>
      <c r="AI2299" t="s">
        <v>34</v>
      </c>
    </row>
    <row r="2300" spans="1:35" x14ac:dyDescent="0.3">
      <c r="A2300" s="1">
        <v>45311.532754629632</v>
      </c>
      <c r="B2300">
        <v>5</v>
      </c>
      <c r="C2300">
        <v>2</v>
      </c>
      <c r="D2300" t="s">
        <v>26</v>
      </c>
      <c r="E2300" t="s">
        <v>5169</v>
      </c>
      <c r="F2300" t="s">
        <v>5170</v>
      </c>
      <c r="G2300" t="s">
        <v>50</v>
      </c>
      <c r="H2300" t="s">
        <v>1559</v>
      </c>
      <c r="I2300">
        <v>0</v>
      </c>
      <c r="K2300" t="s">
        <v>31</v>
      </c>
      <c r="L2300" t="s">
        <v>32</v>
      </c>
      <c r="M2300" t="s">
        <v>5169</v>
      </c>
      <c r="N2300" t="s">
        <v>5170</v>
      </c>
      <c r="P2300" t="s">
        <v>33</v>
      </c>
      <c r="Q2300" t="s">
        <v>34</v>
      </c>
      <c r="S2300" t="s">
        <v>33</v>
      </c>
      <c r="T2300" t="s">
        <v>34</v>
      </c>
      <c r="V2300" t="s">
        <v>33</v>
      </c>
      <c r="W2300" t="s">
        <v>34</v>
      </c>
      <c r="Y2300" t="s">
        <v>33</v>
      </c>
      <c r="Z2300" t="s">
        <v>34</v>
      </c>
      <c r="AA2300" t="s">
        <v>35</v>
      </c>
      <c r="AB2300" t="s">
        <v>36</v>
      </c>
      <c r="AC2300">
        <v>3453899</v>
      </c>
      <c r="AD2300" t="s">
        <v>37</v>
      </c>
      <c r="AE2300" t="s">
        <v>5170</v>
      </c>
      <c r="AF2300">
        <v>85671469</v>
      </c>
      <c r="AG2300">
        <v>1299573</v>
      </c>
      <c r="AH2300" t="s">
        <v>2587</v>
      </c>
      <c r="AI2300" t="s">
        <v>34</v>
      </c>
    </row>
    <row r="2301" spans="1:35" x14ac:dyDescent="0.3">
      <c r="A2301" s="1">
        <v>45311.535057870373</v>
      </c>
      <c r="B2301">
        <v>4</v>
      </c>
      <c r="C2301">
        <v>1</v>
      </c>
      <c r="D2301" t="s">
        <v>26</v>
      </c>
      <c r="E2301" t="s">
        <v>113</v>
      </c>
      <c r="F2301" t="s">
        <v>114</v>
      </c>
      <c r="G2301" t="s">
        <v>41</v>
      </c>
      <c r="H2301">
        <f>---0--8985</f>
        <v>8985</v>
      </c>
      <c r="I2301">
        <v>0</v>
      </c>
      <c r="J2301" t="s">
        <v>42</v>
      </c>
      <c r="K2301" t="s">
        <v>43</v>
      </c>
      <c r="L2301" t="s">
        <v>44</v>
      </c>
      <c r="M2301" t="s">
        <v>113</v>
      </c>
      <c r="N2301" t="s">
        <v>114</v>
      </c>
      <c r="P2301" t="s">
        <v>33</v>
      </c>
      <c r="Q2301" t="s">
        <v>34</v>
      </c>
      <c r="S2301" t="s">
        <v>33</v>
      </c>
      <c r="T2301" t="s">
        <v>34</v>
      </c>
      <c r="V2301" t="s">
        <v>33</v>
      </c>
      <c r="W2301" t="s">
        <v>34</v>
      </c>
      <c r="Y2301" t="s">
        <v>33</v>
      </c>
      <c r="Z2301" t="s">
        <v>34</v>
      </c>
      <c r="AA2301" t="s">
        <v>845</v>
      </c>
      <c r="AB2301" t="s">
        <v>36</v>
      </c>
      <c r="AC2301">
        <v>78008587</v>
      </c>
      <c r="AD2301" t="s">
        <v>46</v>
      </c>
      <c r="AE2301" t="s">
        <v>114</v>
      </c>
      <c r="AF2301">
        <v>795990586</v>
      </c>
      <c r="AG2301">
        <v>1299574</v>
      </c>
      <c r="AH2301" t="s">
        <v>38</v>
      </c>
      <c r="AI2301" t="s">
        <v>34</v>
      </c>
    </row>
    <row r="2302" spans="1:35" x14ac:dyDescent="0.3">
      <c r="A2302" s="1">
        <v>45311.535763888889</v>
      </c>
      <c r="B2302">
        <v>2</v>
      </c>
      <c r="C2302">
        <v>1</v>
      </c>
      <c r="D2302" t="s">
        <v>26</v>
      </c>
      <c r="E2302" t="s">
        <v>5171</v>
      </c>
      <c r="F2302" t="s">
        <v>5172</v>
      </c>
      <c r="G2302" t="s">
        <v>41</v>
      </c>
      <c r="H2302">
        <f>---0--1911</f>
        <v>1911</v>
      </c>
      <c r="I2302">
        <v>0</v>
      </c>
      <c r="J2302" t="s">
        <v>42</v>
      </c>
      <c r="K2302" t="s">
        <v>43</v>
      </c>
      <c r="L2302" t="s">
        <v>44</v>
      </c>
      <c r="M2302" t="s">
        <v>5171</v>
      </c>
      <c r="N2302" t="s">
        <v>5172</v>
      </c>
      <c r="P2302" t="s">
        <v>33</v>
      </c>
      <c r="Q2302" t="s">
        <v>34</v>
      </c>
      <c r="S2302" t="s">
        <v>33</v>
      </c>
      <c r="T2302" t="s">
        <v>34</v>
      </c>
      <c r="V2302" t="s">
        <v>33</v>
      </c>
      <c r="W2302" t="s">
        <v>34</v>
      </c>
      <c r="Y2302" t="s">
        <v>33</v>
      </c>
      <c r="Z2302" t="s">
        <v>34</v>
      </c>
      <c r="AA2302" t="s">
        <v>666</v>
      </c>
      <c r="AB2302" t="s">
        <v>36</v>
      </c>
      <c r="AC2302">
        <v>3517004</v>
      </c>
      <c r="AD2302" t="s">
        <v>138</v>
      </c>
      <c r="AE2302" t="s">
        <v>5172</v>
      </c>
      <c r="AF2302">
        <v>85671469</v>
      </c>
      <c r="AG2302">
        <v>1299575</v>
      </c>
      <c r="AH2302" t="s">
        <v>38</v>
      </c>
      <c r="AI2302" t="s">
        <v>34</v>
      </c>
    </row>
    <row r="2303" spans="1:35" x14ac:dyDescent="0.3">
      <c r="A2303" s="1">
        <v>45311.536203703705</v>
      </c>
      <c r="B2303">
        <v>8</v>
      </c>
      <c r="C2303">
        <v>2</v>
      </c>
      <c r="D2303" t="s">
        <v>26</v>
      </c>
      <c r="E2303" t="s">
        <v>5173</v>
      </c>
      <c r="F2303" t="s">
        <v>5174</v>
      </c>
      <c r="G2303" t="s">
        <v>41</v>
      </c>
      <c r="H2303">
        <f>---0--4295</f>
        <v>4295</v>
      </c>
      <c r="I2303">
        <v>0</v>
      </c>
      <c r="J2303" t="s">
        <v>42</v>
      </c>
      <c r="K2303" t="s">
        <v>43</v>
      </c>
      <c r="L2303" t="s">
        <v>44</v>
      </c>
      <c r="M2303" t="s">
        <v>5173</v>
      </c>
      <c r="N2303" t="s">
        <v>5174</v>
      </c>
      <c r="P2303" t="s">
        <v>33</v>
      </c>
      <c r="Q2303" t="s">
        <v>34</v>
      </c>
      <c r="S2303" t="s">
        <v>33</v>
      </c>
      <c r="T2303" t="s">
        <v>34</v>
      </c>
      <c r="V2303" t="s">
        <v>33</v>
      </c>
      <c r="W2303" t="s">
        <v>34</v>
      </c>
      <c r="Y2303" t="s">
        <v>33</v>
      </c>
      <c r="Z2303" t="s">
        <v>34</v>
      </c>
      <c r="AA2303" t="s">
        <v>4382</v>
      </c>
      <c r="AB2303" t="s">
        <v>36</v>
      </c>
      <c r="AC2303">
        <v>78039853</v>
      </c>
      <c r="AD2303" t="s">
        <v>46</v>
      </c>
      <c r="AE2303" t="s">
        <v>5174</v>
      </c>
      <c r="AF2303">
        <v>795990586</v>
      </c>
      <c r="AG2303">
        <v>1299576</v>
      </c>
      <c r="AH2303" t="s">
        <v>38</v>
      </c>
      <c r="AI2303" t="s">
        <v>34</v>
      </c>
    </row>
    <row r="2304" spans="1:35" x14ac:dyDescent="0.3">
      <c r="A2304" s="1">
        <v>45311.539872685185</v>
      </c>
      <c r="B2304">
        <v>5</v>
      </c>
      <c r="C2304">
        <v>2</v>
      </c>
      <c r="D2304" t="s">
        <v>26</v>
      </c>
      <c r="E2304" t="s">
        <v>5175</v>
      </c>
      <c r="F2304" t="s">
        <v>5176</v>
      </c>
      <c r="G2304" t="s">
        <v>142</v>
      </c>
      <c r="H2304" t="s">
        <v>2162</v>
      </c>
      <c r="I2304">
        <v>0</v>
      </c>
      <c r="K2304" t="s">
        <v>31</v>
      </c>
      <c r="L2304" t="s">
        <v>32</v>
      </c>
      <c r="M2304" t="s">
        <v>5175</v>
      </c>
      <c r="N2304" t="s">
        <v>5176</v>
      </c>
      <c r="P2304" t="s">
        <v>33</v>
      </c>
      <c r="Q2304" t="s">
        <v>34</v>
      </c>
      <c r="S2304" t="s">
        <v>33</v>
      </c>
      <c r="T2304" t="s">
        <v>34</v>
      </c>
      <c r="V2304" t="s">
        <v>33</v>
      </c>
      <c r="W2304" t="s">
        <v>34</v>
      </c>
      <c r="Y2304" t="s">
        <v>33</v>
      </c>
      <c r="Z2304" t="s">
        <v>34</v>
      </c>
      <c r="AA2304" t="s">
        <v>35</v>
      </c>
      <c r="AB2304" t="s">
        <v>36</v>
      </c>
      <c r="AC2304">
        <v>3611703</v>
      </c>
      <c r="AD2304" t="s">
        <v>37</v>
      </c>
      <c r="AE2304" t="s">
        <v>5176</v>
      </c>
      <c r="AF2304">
        <v>85671469</v>
      </c>
      <c r="AG2304">
        <v>1299577</v>
      </c>
      <c r="AH2304" t="s">
        <v>327</v>
      </c>
      <c r="AI2304" t="s">
        <v>34</v>
      </c>
    </row>
    <row r="2305" spans="1:35" x14ac:dyDescent="0.3">
      <c r="A2305" s="1">
        <v>45311.54451388889</v>
      </c>
      <c r="B2305">
        <v>8</v>
      </c>
      <c r="C2305">
        <v>2</v>
      </c>
      <c r="D2305" t="s">
        <v>26</v>
      </c>
      <c r="E2305" t="s">
        <v>5177</v>
      </c>
      <c r="F2305" t="s">
        <v>5178</v>
      </c>
      <c r="G2305" t="s">
        <v>131</v>
      </c>
      <c r="H2305" t="s">
        <v>1890</v>
      </c>
      <c r="I2305">
        <v>0</v>
      </c>
      <c r="K2305" t="s">
        <v>31</v>
      </c>
      <c r="L2305" t="s">
        <v>32</v>
      </c>
      <c r="M2305" t="s">
        <v>5177</v>
      </c>
      <c r="N2305" t="s">
        <v>5178</v>
      </c>
      <c r="P2305" t="s">
        <v>33</v>
      </c>
      <c r="Q2305" t="s">
        <v>34</v>
      </c>
      <c r="S2305" t="s">
        <v>33</v>
      </c>
      <c r="T2305" t="s">
        <v>34</v>
      </c>
      <c r="V2305" t="s">
        <v>33</v>
      </c>
      <c r="W2305" t="s">
        <v>34</v>
      </c>
      <c r="Y2305" t="s">
        <v>33</v>
      </c>
      <c r="Z2305" t="s">
        <v>34</v>
      </c>
      <c r="AA2305" t="s">
        <v>35</v>
      </c>
      <c r="AB2305" t="s">
        <v>36</v>
      </c>
      <c r="AC2305">
        <v>3708597</v>
      </c>
      <c r="AD2305" t="s">
        <v>37</v>
      </c>
      <c r="AE2305" t="s">
        <v>5178</v>
      </c>
      <c r="AF2305">
        <v>85671469</v>
      </c>
      <c r="AG2305">
        <v>1299578</v>
      </c>
      <c r="AH2305" t="s">
        <v>38</v>
      </c>
      <c r="AI2305" t="s">
        <v>34</v>
      </c>
    </row>
    <row r="2306" spans="1:35" x14ac:dyDescent="0.3">
      <c r="A2306" s="1">
        <v>45311.546041666668</v>
      </c>
      <c r="B2306">
        <v>8</v>
      </c>
      <c r="C2306">
        <v>2</v>
      </c>
      <c r="D2306" t="s">
        <v>26</v>
      </c>
      <c r="E2306" t="s">
        <v>5179</v>
      </c>
      <c r="F2306" t="s">
        <v>5180</v>
      </c>
      <c r="G2306" t="s">
        <v>73</v>
      </c>
      <c r="H2306" t="s">
        <v>1429</v>
      </c>
      <c r="I2306">
        <v>0</v>
      </c>
      <c r="J2306" t="s">
        <v>1430</v>
      </c>
      <c r="K2306" t="s">
        <v>31</v>
      </c>
      <c r="L2306" t="s">
        <v>44</v>
      </c>
      <c r="M2306" t="s">
        <v>5179</v>
      </c>
      <c r="N2306" t="s">
        <v>5180</v>
      </c>
      <c r="P2306" t="s">
        <v>33</v>
      </c>
      <c r="Q2306" t="s">
        <v>34</v>
      </c>
      <c r="S2306" t="s">
        <v>33</v>
      </c>
      <c r="T2306" t="s">
        <v>34</v>
      </c>
      <c r="V2306" t="s">
        <v>33</v>
      </c>
      <c r="W2306" t="s">
        <v>34</v>
      </c>
      <c r="Y2306" t="s">
        <v>33</v>
      </c>
      <c r="Z2306" t="s">
        <v>34</v>
      </c>
      <c r="AA2306" t="s">
        <v>76</v>
      </c>
      <c r="AB2306" t="s">
        <v>36</v>
      </c>
      <c r="AC2306">
        <v>278903</v>
      </c>
      <c r="AD2306" t="s">
        <v>77</v>
      </c>
      <c r="AE2306" t="s">
        <v>5180</v>
      </c>
      <c r="AF2306">
        <v>870021815</v>
      </c>
      <c r="AG2306">
        <v>1299579</v>
      </c>
      <c r="AH2306" t="s">
        <v>493</v>
      </c>
      <c r="AI2306" t="s">
        <v>34</v>
      </c>
    </row>
    <row r="2307" spans="1:35" x14ac:dyDescent="0.3">
      <c r="A2307" s="1">
        <v>45311.546249999999</v>
      </c>
      <c r="B2307">
        <v>5</v>
      </c>
      <c r="C2307">
        <v>2</v>
      </c>
      <c r="D2307" t="s">
        <v>26</v>
      </c>
      <c r="E2307" t="s">
        <v>5181</v>
      </c>
      <c r="F2307" t="s">
        <v>5182</v>
      </c>
      <c r="G2307" t="s">
        <v>50</v>
      </c>
      <c r="H2307" t="s">
        <v>272</v>
      </c>
      <c r="I2307">
        <v>0</v>
      </c>
      <c r="K2307" t="s">
        <v>31</v>
      </c>
      <c r="L2307" t="s">
        <v>32</v>
      </c>
      <c r="M2307" t="s">
        <v>5181</v>
      </c>
      <c r="N2307" t="s">
        <v>5182</v>
      </c>
      <c r="P2307" t="s">
        <v>33</v>
      </c>
      <c r="Q2307" t="s">
        <v>34</v>
      </c>
      <c r="S2307" t="s">
        <v>33</v>
      </c>
      <c r="T2307" t="s">
        <v>34</v>
      </c>
      <c r="V2307" t="s">
        <v>33</v>
      </c>
      <c r="W2307" t="s">
        <v>34</v>
      </c>
      <c r="Y2307" t="s">
        <v>33</v>
      </c>
      <c r="Z2307" t="s">
        <v>34</v>
      </c>
      <c r="AA2307" t="s">
        <v>35</v>
      </c>
      <c r="AB2307" t="s">
        <v>36</v>
      </c>
      <c r="AC2307">
        <v>3747550</v>
      </c>
      <c r="AD2307" t="s">
        <v>37</v>
      </c>
      <c r="AE2307" t="s">
        <v>5182</v>
      </c>
      <c r="AF2307">
        <v>85671469</v>
      </c>
      <c r="AG2307">
        <v>1299580</v>
      </c>
      <c r="AH2307" t="s">
        <v>38</v>
      </c>
      <c r="AI2307" t="s">
        <v>34</v>
      </c>
    </row>
    <row r="2308" spans="1:35" x14ac:dyDescent="0.3">
      <c r="A2308" s="1">
        <v>45311.551122685189</v>
      </c>
      <c r="B2308">
        <v>4</v>
      </c>
      <c r="C2308">
        <v>1</v>
      </c>
      <c r="D2308" t="s">
        <v>26</v>
      </c>
      <c r="E2308" t="s">
        <v>729</v>
      </c>
      <c r="F2308" t="s">
        <v>730</v>
      </c>
      <c r="G2308" t="s">
        <v>41</v>
      </c>
      <c r="H2308">
        <f>---0--7987</f>
        <v>7987</v>
      </c>
      <c r="I2308">
        <v>0</v>
      </c>
      <c r="J2308" t="s">
        <v>42</v>
      </c>
      <c r="K2308" t="s">
        <v>43</v>
      </c>
      <c r="L2308" t="s">
        <v>202</v>
      </c>
      <c r="M2308" t="s">
        <v>729</v>
      </c>
      <c r="N2308" t="s">
        <v>730</v>
      </c>
      <c r="P2308" t="s">
        <v>33</v>
      </c>
      <c r="Q2308" t="s">
        <v>34</v>
      </c>
      <c r="S2308" t="s">
        <v>33</v>
      </c>
      <c r="T2308" t="s">
        <v>34</v>
      </c>
      <c r="V2308" t="s">
        <v>33</v>
      </c>
      <c r="W2308" t="s">
        <v>34</v>
      </c>
      <c r="Y2308" t="s">
        <v>33</v>
      </c>
      <c r="Z2308" t="s">
        <v>34</v>
      </c>
      <c r="AB2308" t="s">
        <v>36</v>
      </c>
      <c r="AE2308" t="s">
        <v>34</v>
      </c>
      <c r="AG2308">
        <v>1299581</v>
      </c>
      <c r="AH2308" t="s">
        <v>38</v>
      </c>
      <c r="AI2308" t="s">
        <v>34</v>
      </c>
    </row>
    <row r="2309" spans="1:35" x14ac:dyDescent="0.3">
      <c r="A2309" s="1">
        <v>45311.552210648151</v>
      </c>
      <c r="B2309">
        <v>8</v>
      </c>
      <c r="C2309">
        <v>2</v>
      </c>
      <c r="D2309" t="s">
        <v>26</v>
      </c>
      <c r="E2309" t="s">
        <v>5183</v>
      </c>
      <c r="F2309" t="s">
        <v>5184</v>
      </c>
      <c r="G2309" t="s">
        <v>41</v>
      </c>
      <c r="H2309">
        <f>---0--9446</f>
        <v>9446</v>
      </c>
      <c r="I2309">
        <v>0</v>
      </c>
      <c r="J2309" t="s">
        <v>42</v>
      </c>
      <c r="K2309" t="s">
        <v>43</v>
      </c>
      <c r="L2309" t="s">
        <v>44</v>
      </c>
      <c r="M2309" t="s">
        <v>5183</v>
      </c>
      <c r="N2309" t="s">
        <v>5184</v>
      </c>
      <c r="P2309" t="s">
        <v>33</v>
      </c>
      <c r="Q2309" t="s">
        <v>34</v>
      </c>
      <c r="S2309" t="s">
        <v>33</v>
      </c>
      <c r="T2309" t="s">
        <v>34</v>
      </c>
      <c r="V2309" t="s">
        <v>33</v>
      </c>
      <c r="W2309" t="s">
        <v>34</v>
      </c>
      <c r="Y2309" t="s">
        <v>33</v>
      </c>
      <c r="Z2309" t="s">
        <v>34</v>
      </c>
      <c r="AA2309" t="s">
        <v>5185</v>
      </c>
      <c r="AB2309" t="s">
        <v>36</v>
      </c>
      <c r="AC2309">
        <v>17409300</v>
      </c>
      <c r="AD2309" t="s">
        <v>1021</v>
      </c>
      <c r="AE2309" t="s">
        <v>5184</v>
      </c>
      <c r="AF2309">
        <v>978632586</v>
      </c>
      <c r="AG2309">
        <v>1299582</v>
      </c>
      <c r="AH2309" t="s">
        <v>38</v>
      </c>
      <c r="AI2309" t="s">
        <v>34</v>
      </c>
    </row>
    <row r="2310" spans="1:35" x14ac:dyDescent="0.3">
      <c r="A2310" s="1">
        <v>45311.552303240744</v>
      </c>
      <c r="B2310">
        <v>5</v>
      </c>
      <c r="C2310">
        <v>2</v>
      </c>
      <c r="D2310" t="s">
        <v>26</v>
      </c>
      <c r="E2310" t="s">
        <v>5186</v>
      </c>
      <c r="F2310" t="s">
        <v>5187</v>
      </c>
      <c r="G2310" t="s">
        <v>73</v>
      </c>
      <c r="H2310" t="s">
        <v>178</v>
      </c>
      <c r="I2310">
        <v>0</v>
      </c>
      <c r="J2310" t="s">
        <v>179</v>
      </c>
      <c r="K2310" t="s">
        <v>31</v>
      </c>
      <c r="L2310" t="s">
        <v>44</v>
      </c>
      <c r="M2310" t="s">
        <v>5186</v>
      </c>
      <c r="N2310" t="s">
        <v>5187</v>
      </c>
      <c r="P2310" t="s">
        <v>33</v>
      </c>
      <c r="Q2310" t="s">
        <v>34</v>
      </c>
      <c r="S2310" t="s">
        <v>33</v>
      </c>
      <c r="T2310" t="s">
        <v>34</v>
      </c>
      <c r="V2310" t="s">
        <v>33</v>
      </c>
      <c r="W2310" t="s">
        <v>34</v>
      </c>
      <c r="Y2310" t="s">
        <v>33</v>
      </c>
      <c r="Z2310" t="s">
        <v>34</v>
      </c>
      <c r="AA2310" t="s">
        <v>137</v>
      </c>
      <c r="AB2310" t="s">
        <v>36</v>
      </c>
      <c r="AC2310">
        <v>3877528</v>
      </c>
      <c r="AD2310" t="s">
        <v>138</v>
      </c>
      <c r="AE2310" t="s">
        <v>5187</v>
      </c>
      <c r="AF2310">
        <v>85671469</v>
      </c>
      <c r="AG2310">
        <v>1299583</v>
      </c>
      <c r="AH2310" t="s">
        <v>185</v>
      </c>
      <c r="AI2310" t="s">
        <v>34</v>
      </c>
    </row>
    <row r="2311" spans="1:35" x14ac:dyDescent="0.3">
      <c r="A2311" s="1">
        <v>45311.553715277776</v>
      </c>
      <c r="B2311">
        <v>1</v>
      </c>
      <c r="C2311">
        <v>1</v>
      </c>
      <c r="D2311" t="s">
        <v>26</v>
      </c>
      <c r="E2311" t="s">
        <v>668</v>
      </c>
      <c r="F2311" t="s">
        <v>669</v>
      </c>
      <c r="G2311" t="s">
        <v>41</v>
      </c>
      <c r="H2311">
        <f>---0--4263</f>
        <v>4263</v>
      </c>
      <c r="I2311">
        <v>0</v>
      </c>
      <c r="J2311" t="s">
        <v>42</v>
      </c>
      <c r="K2311" t="s">
        <v>43</v>
      </c>
      <c r="L2311" t="s">
        <v>202</v>
      </c>
      <c r="M2311" t="s">
        <v>668</v>
      </c>
      <c r="N2311" t="s">
        <v>669</v>
      </c>
      <c r="P2311" t="s">
        <v>33</v>
      </c>
      <c r="Q2311" t="s">
        <v>34</v>
      </c>
      <c r="S2311" t="s">
        <v>33</v>
      </c>
      <c r="T2311" t="s">
        <v>34</v>
      </c>
      <c r="V2311" t="s">
        <v>33</v>
      </c>
      <c r="W2311" t="s">
        <v>34</v>
      </c>
      <c r="Y2311" t="s">
        <v>33</v>
      </c>
      <c r="Z2311" t="s">
        <v>34</v>
      </c>
      <c r="AB2311" t="s">
        <v>36</v>
      </c>
      <c r="AE2311" t="s">
        <v>34</v>
      </c>
      <c r="AG2311">
        <v>1299584</v>
      </c>
      <c r="AH2311" t="s">
        <v>38</v>
      </c>
      <c r="AI2311" t="s">
        <v>34</v>
      </c>
    </row>
    <row r="2312" spans="1:35" x14ac:dyDescent="0.3">
      <c r="A2312" s="1">
        <v>45311.553807870368</v>
      </c>
      <c r="B2312">
        <v>5</v>
      </c>
      <c r="C2312">
        <v>2</v>
      </c>
      <c r="D2312" t="s">
        <v>26</v>
      </c>
      <c r="E2312" t="s">
        <v>5188</v>
      </c>
      <c r="F2312" t="s">
        <v>5189</v>
      </c>
      <c r="G2312" t="s">
        <v>73</v>
      </c>
      <c r="H2312" t="s">
        <v>852</v>
      </c>
      <c r="I2312">
        <v>0</v>
      </c>
      <c r="J2312" t="s">
        <v>853</v>
      </c>
      <c r="K2312" t="s">
        <v>31</v>
      </c>
      <c r="L2312" t="s">
        <v>44</v>
      </c>
      <c r="M2312" t="s">
        <v>5188</v>
      </c>
      <c r="N2312" t="s">
        <v>5189</v>
      </c>
      <c r="P2312" t="s">
        <v>33</v>
      </c>
      <c r="Q2312" t="s">
        <v>34</v>
      </c>
      <c r="S2312" t="s">
        <v>33</v>
      </c>
      <c r="T2312" t="s">
        <v>34</v>
      </c>
      <c r="V2312" t="s">
        <v>33</v>
      </c>
      <c r="W2312" t="s">
        <v>34</v>
      </c>
      <c r="Y2312" t="s">
        <v>33</v>
      </c>
      <c r="Z2312" t="s">
        <v>34</v>
      </c>
      <c r="AA2312" t="s">
        <v>166</v>
      </c>
      <c r="AB2312" t="s">
        <v>36</v>
      </c>
      <c r="AC2312">
        <v>3909350</v>
      </c>
      <c r="AD2312" t="s">
        <v>62</v>
      </c>
      <c r="AE2312" t="s">
        <v>5189</v>
      </c>
      <c r="AF2312">
        <v>85671469</v>
      </c>
      <c r="AG2312">
        <v>1299585</v>
      </c>
      <c r="AH2312" t="s">
        <v>1585</v>
      </c>
      <c r="AI2312" t="s">
        <v>34</v>
      </c>
    </row>
    <row r="2313" spans="1:35" x14ac:dyDescent="0.3">
      <c r="A2313" s="1">
        <v>45311.557256944441</v>
      </c>
      <c r="B2313">
        <v>8</v>
      </c>
      <c r="C2313">
        <v>2</v>
      </c>
      <c r="D2313" t="s">
        <v>1002</v>
      </c>
      <c r="E2313" t="s">
        <v>5190</v>
      </c>
      <c r="F2313" t="s">
        <v>5191</v>
      </c>
      <c r="G2313" t="s">
        <v>1005</v>
      </c>
      <c r="H2313" t="s">
        <v>2569</v>
      </c>
      <c r="I2313">
        <v>0</v>
      </c>
      <c r="J2313" t="s">
        <v>2570</v>
      </c>
      <c r="K2313" t="s">
        <v>31</v>
      </c>
      <c r="L2313" t="s">
        <v>44</v>
      </c>
      <c r="M2313" t="s">
        <v>5190</v>
      </c>
      <c r="N2313" t="s">
        <v>5191</v>
      </c>
      <c r="P2313" t="s">
        <v>33</v>
      </c>
      <c r="Q2313" t="s">
        <v>34</v>
      </c>
      <c r="S2313" t="s">
        <v>33</v>
      </c>
      <c r="T2313" t="s">
        <v>34</v>
      </c>
      <c r="V2313" t="s">
        <v>33</v>
      </c>
      <c r="W2313" t="s">
        <v>34</v>
      </c>
      <c r="Y2313" t="s">
        <v>33</v>
      </c>
      <c r="Z2313" t="s">
        <v>34</v>
      </c>
      <c r="AA2313" t="s">
        <v>662</v>
      </c>
      <c r="AB2313" t="s">
        <v>36</v>
      </c>
      <c r="AC2313">
        <v>30038883</v>
      </c>
      <c r="AD2313" t="s">
        <v>663</v>
      </c>
      <c r="AE2313" t="s">
        <v>5191</v>
      </c>
      <c r="AF2313">
        <v>76598102</v>
      </c>
      <c r="AG2313">
        <v>1299586</v>
      </c>
      <c r="AH2313" t="s">
        <v>3022</v>
      </c>
      <c r="AI2313" t="s">
        <v>34</v>
      </c>
    </row>
    <row r="2314" spans="1:35" x14ac:dyDescent="0.3">
      <c r="A2314" s="1">
        <v>45311.557476851849</v>
      </c>
      <c r="B2314">
        <v>3</v>
      </c>
      <c r="C2314">
        <v>1</v>
      </c>
      <c r="D2314" t="s">
        <v>26</v>
      </c>
      <c r="E2314" t="s">
        <v>5192</v>
      </c>
      <c r="F2314" t="s">
        <v>5193</v>
      </c>
      <c r="G2314" t="s">
        <v>41</v>
      </c>
      <c r="H2314">
        <f>---0--7236</f>
        <v>7236</v>
      </c>
      <c r="I2314">
        <v>0</v>
      </c>
      <c r="J2314" t="s">
        <v>42</v>
      </c>
      <c r="K2314" t="s">
        <v>43</v>
      </c>
      <c r="L2314" t="s">
        <v>44</v>
      </c>
      <c r="M2314" t="s">
        <v>5192</v>
      </c>
      <c r="N2314" t="s">
        <v>5193</v>
      </c>
      <c r="P2314" t="s">
        <v>33</v>
      </c>
      <c r="Q2314" t="s">
        <v>34</v>
      </c>
      <c r="S2314" t="s">
        <v>33</v>
      </c>
      <c r="T2314" t="s">
        <v>34</v>
      </c>
      <c r="V2314" t="s">
        <v>33</v>
      </c>
      <c r="W2314" t="s">
        <v>34</v>
      </c>
      <c r="Y2314" t="s">
        <v>33</v>
      </c>
      <c r="Z2314" t="s">
        <v>34</v>
      </c>
      <c r="AA2314" t="s">
        <v>5088</v>
      </c>
      <c r="AB2314" t="s">
        <v>36</v>
      </c>
      <c r="AC2314">
        <v>97401436</v>
      </c>
      <c r="AD2314" t="s">
        <v>671</v>
      </c>
      <c r="AE2314" t="s">
        <v>5193</v>
      </c>
      <c r="AF2314">
        <v>156704864</v>
      </c>
      <c r="AG2314">
        <v>1299587</v>
      </c>
      <c r="AH2314" t="s">
        <v>38</v>
      </c>
      <c r="AI2314" t="s">
        <v>34</v>
      </c>
    </row>
    <row r="2315" spans="1:35" x14ac:dyDescent="0.3">
      <c r="A2315" s="1">
        <v>45311.560312499998</v>
      </c>
      <c r="B2315">
        <v>8</v>
      </c>
      <c r="C2315">
        <v>2</v>
      </c>
      <c r="D2315" t="s">
        <v>26</v>
      </c>
      <c r="E2315" t="s">
        <v>5194</v>
      </c>
      <c r="F2315" t="s">
        <v>5195</v>
      </c>
      <c r="G2315" t="s">
        <v>41</v>
      </c>
      <c r="H2315">
        <f>---0--2493</f>
        <v>2493</v>
      </c>
      <c r="I2315">
        <v>0</v>
      </c>
      <c r="J2315" t="s">
        <v>42</v>
      </c>
      <c r="K2315" t="s">
        <v>43</v>
      </c>
      <c r="L2315" t="s">
        <v>44</v>
      </c>
      <c r="M2315" t="s">
        <v>5194</v>
      </c>
      <c r="N2315" t="s">
        <v>5195</v>
      </c>
      <c r="P2315" t="s">
        <v>33</v>
      </c>
      <c r="Q2315" t="s">
        <v>34</v>
      </c>
      <c r="S2315" t="s">
        <v>33</v>
      </c>
      <c r="T2315" t="s">
        <v>34</v>
      </c>
      <c r="V2315" t="s">
        <v>33</v>
      </c>
      <c r="W2315" t="s">
        <v>34</v>
      </c>
      <c r="Y2315" t="s">
        <v>33</v>
      </c>
      <c r="Z2315" t="s">
        <v>34</v>
      </c>
      <c r="AA2315" t="s">
        <v>76</v>
      </c>
      <c r="AB2315" t="s">
        <v>36</v>
      </c>
      <c r="AC2315">
        <v>569035</v>
      </c>
      <c r="AD2315" t="s">
        <v>77</v>
      </c>
      <c r="AE2315" t="s">
        <v>5195</v>
      </c>
      <c r="AF2315">
        <v>870021815</v>
      </c>
      <c r="AG2315">
        <v>1299588</v>
      </c>
      <c r="AH2315" t="s">
        <v>38</v>
      </c>
      <c r="AI2315" t="s">
        <v>34</v>
      </c>
    </row>
    <row r="2316" spans="1:35" x14ac:dyDescent="0.3">
      <c r="A2316" s="1">
        <v>45311.565393518518</v>
      </c>
      <c r="B2316">
        <v>5</v>
      </c>
      <c r="C2316">
        <v>2</v>
      </c>
      <c r="D2316" t="s">
        <v>26</v>
      </c>
      <c r="E2316" t="s">
        <v>5196</v>
      </c>
      <c r="F2316" t="s">
        <v>5197</v>
      </c>
      <c r="G2316" t="s">
        <v>90</v>
      </c>
      <c r="H2316" t="s">
        <v>292</v>
      </c>
      <c r="I2316">
        <v>0</v>
      </c>
      <c r="K2316" t="s">
        <v>31</v>
      </c>
      <c r="L2316" t="s">
        <v>32</v>
      </c>
      <c r="M2316" t="s">
        <v>5196</v>
      </c>
      <c r="N2316" t="s">
        <v>5197</v>
      </c>
      <c r="P2316" t="s">
        <v>33</v>
      </c>
      <c r="Q2316" t="s">
        <v>34</v>
      </c>
      <c r="S2316" t="s">
        <v>33</v>
      </c>
      <c r="T2316" t="s">
        <v>34</v>
      </c>
      <c r="V2316" t="s">
        <v>33</v>
      </c>
      <c r="W2316" t="s">
        <v>34</v>
      </c>
      <c r="Y2316" t="s">
        <v>33</v>
      </c>
      <c r="Z2316" t="s">
        <v>34</v>
      </c>
      <c r="AA2316" t="s">
        <v>92</v>
      </c>
      <c r="AB2316" t="s">
        <v>36</v>
      </c>
      <c r="AC2316">
        <v>51606920</v>
      </c>
      <c r="AD2316" t="s">
        <v>93</v>
      </c>
      <c r="AE2316" t="s">
        <v>5197</v>
      </c>
      <c r="AF2316">
        <v>9978044714</v>
      </c>
      <c r="AG2316">
        <v>1299589</v>
      </c>
      <c r="AH2316" t="s">
        <v>327</v>
      </c>
      <c r="AI2316" t="s">
        <v>34</v>
      </c>
    </row>
    <row r="2317" spans="1:35" x14ac:dyDescent="0.3">
      <c r="A2317" s="1">
        <v>45311.568993055553</v>
      </c>
      <c r="B2317">
        <v>5</v>
      </c>
      <c r="C2317">
        <v>2</v>
      </c>
      <c r="D2317" t="s">
        <v>26</v>
      </c>
      <c r="E2317" t="s">
        <v>5198</v>
      </c>
      <c r="F2317" t="s">
        <v>5199</v>
      </c>
      <c r="G2317" t="s">
        <v>50</v>
      </c>
      <c r="H2317" t="s">
        <v>289</v>
      </c>
      <c r="I2317">
        <v>0</v>
      </c>
      <c r="K2317" t="s">
        <v>31</v>
      </c>
      <c r="L2317" t="s">
        <v>32</v>
      </c>
      <c r="M2317" t="s">
        <v>5198</v>
      </c>
      <c r="N2317" t="s">
        <v>5199</v>
      </c>
      <c r="P2317" t="s">
        <v>33</v>
      </c>
      <c r="Q2317" t="s">
        <v>34</v>
      </c>
      <c r="S2317" t="s">
        <v>33</v>
      </c>
      <c r="T2317" t="s">
        <v>34</v>
      </c>
      <c r="V2317" t="s">
        <v>33</v>
      </c>
      <c r="W2317" t="s">
        <v>34</v>
      </c>
      <c r="Y2317" t="s">
        <v>33</v>
      </c>
      <c r="Z2317" t="s">
        <v>34</v>
      </c>
      <c r="AA2317" t="s">
        <v>35</v>
      </c>
      <c r="AB2317" t="s">
        <v>36</v>
      </c>
      <c r="AC2317">
        <v>4229659</v>
      </c>
      <c r="AD2317" t="s">
        <v>37</v>
      </c>
      <c r="AE2317" t="s">
        <v>5199</v>
      </c>
      <c r="AF2317">
        <v>85671469</v>
      </c>
      <c r="AG2317">
        <v>1299590</v>
      </c>
      <c r="AH2317" t="s">
        <v>38</v>
      </c>
      <c r="AI2317" t="s">
        <v>34</v>
      </c>
    </row>
    <row r="2318" spans="1:35" x14ac:dyDescent="0.3">
      <c r="A2318" s="1">
        <v>45311.569039351853</v>
      </c>
      <c r="B2318">
        <v>8</v>
      </c>
      <c r="C2318">
        <v>2</v>
      </c>
      <c r="D2318" t="s">
        <v>26</v>
      </c>
      <c r="E2318" t="s">
        <v>5200</v>
      </c>
      <c r="F2318" t="s">
        <v>5201</v>
      </c>
      <c r="G2318" t="s">
        <v>41</v>
      </c>
      <c r="H2318">
        <f>---0--3199</f>
        <v>3199</v>
      </c>
      <c r="I2318">
        <v>0</v>
      </c>
      <c r="J2318" t="s">
        <v>42</v>
      </c>
      <c r="K2318" t="s">
        <v>43</v>
      </c>
      <c r="L2318" t="s">
        <v>44</v>
      </c>
      <c r="M2318" t="s">
        <v>5200</v>
      </c>
      <c r="N2318" t="s">
        <v>5201</v>
      </c>
      <c r="P2318" t="s">
        <v>33</v>
      </c>
      <c r="Q2318" t="s">
        <v>34</v>
      </c>
      <c r="S2318" t="s">
        <v>33</v>
      </c>
      <c r="T2318" t="s">
        <v>34</v>
      </c>
      <c r="V2318" t="s">
        <v>33</v>
      </c>
      <c r="W2318" t="s">
        <v>34</v>
      </c>
      <c r="Y2318" t="s">
        <v>33</v>
      </c>
      <c r="Z2318" t="s">
        <v>34</v>
      </c>
      <c r="AA2318" t="s">
        <v>686</v>
      </c>
      <c r="AB2318" t="s">
        <v>36</v>
      </c>
      <c r="AC2318">
        <v>30045564</v>
      </c>
      <c r="AD2318" t="s">
        <v>652</v>
      </c>
      <c r="AE2318" t="s">
        <v>5201</v>
      </c>
      <c r="AF2318">
        <v>76598102</v>
      </c>
      <c r="AG2318">
        <v>1299591</v>
      </c>
      <c r="AH2318" t="s">
        <v>38</v>
      </c>
      <c r="AI2318" t="s">
        <v>34</v>
      </c>
    </row>
    <row r="2319" spans="1:35" x14ac:dyDescent="0.3">
      <c r="A2319" s="1">
        <v>45311.577465277776</v>
      </c>
      <c r="B2319">
        <v>5</v>
      </c>
      <c r="C2319">
        <v>2</v>
      </c>
      <c r="D2319" t="s">
        <v>26</v>
      </c>
      <c r="E2319" t="s">
        <v>5202</v>
      </c>
      <c r="F2319" t="s">
        <v>5203</v>
      </c>
      <c r="G2319" t="s">
        <v>29</v>
      </c>
      <c r="H2319" t="s">
        <v>943</v>
      </c>
      <c r="I2319">
        <v>0</v>
      </c>
      <c r="K2319" t="s">
        <v>31</v>
      </c>
      <c r="L2319" t="s">
        <v>32</v>
      </c>
      <c r="M2319" t="s">
        <v>5202</v>
      </c>
      <c r="N2319" t="s">
        <v>5203</v>
      </c>
      <c r="P2319" t="s">
        <v>33</v>
      </c>
      <c r="Q2319" t="s">
        <v>34</v>
      </c>
      <c r="S2319" t="s">
        <v>33</v>
      </c>
      <c r="T2319" t="s">
        <v>34</v>
      </c>
      <c r="V2319" t="s">
        <v>33</v>
      </c>
      <c r="W2319" t="s">
        <v>34</v>
      </c>
      <c r="Y2319" t="s">
        <v>33</v>
      </c>
      <c r="Z2319" t="s">
        <v>34</v>
      </c>
      <c r="AA2319" t="s">
        <v>35</v>
      </c>
      <c r="AB2319" t="s">
        <v>36</v>
      </c>
      <c r="AC2319">
        <v>4412366</v>
      </c>
      <c r="AD2319" t="s">
        <v>37</v>
      </c>
      <c r="AE2319" t="s">
        <v>5203</v>
      </c>
      <c r="AF2319">
        <v>85671469</v>
      </c>
      <c r="AG2319">
        <v>1299592</v>
      </c>
      <c r="AH2319" t="s">
        <v>38</v>
      </c>
      <c r="AI2319" t="s">
        <v>34</v>
      </c>
    </row>
    <row r="2320" spans="1:35" x14ac:dyDescent="0.3">
      <c r="A2320" s="1">
        <v>45311.581273148149</v>
      </c>
      <c r="B2320">
        <v>5</v>
      </c>
      <c r="C2320">
        <v>2</v>
      </c>
      <c r="D2320" t="s">
        <v>26</v>
      </c>
      <c r="E2320" t="s">
        <v>5204</v>
      </c>
      <c r="F2320" t="s">
        <v>5205</v>
      </c>
      <c r="G2320" t="s">
        <v>41</v>
      </c>
      <c r="H2320">
        <f>---0--2063</f>
        <v>2063</v>
      </c>
      <c r="I2320">
        <v>0</v>
      </c>
      <c r="J2320" t="s">
        <v>42</v>
      </c>
      <c r="K2320" t="s">
        <v>43</v>
      </c>
      <c r="L2320" t="s">
        <v>44</v>
      </c>
      <c r="M2320" t="s">
        <v>5204</v>
      </c>
      <c r="N2320" t="s">
        <v>5205</v>
      </c>
      <c r="P2320" t="s">
        <v>33</v>
      </c>
      <c r="Q2320" t="s">
        <v>34</v>
      </c>
      <c r="S2320" t="s">
        <v>33</v>
      </c>
      <c r="T2320" t="s">
        <v>34</v>
      </c>
      <c r="V2320" t="s">
        <v>33</v>
      </c>
      <c r="W2320" t="s">
        <v>34</v>
      </c>
      <c r="Y2320" t="s">
        <v>33</v>
      </c>
      <c r="Z2320" t="s">
        <v>34</v>
      </c>
      <c r="AA2320" t="s">
        <v>2143</v>
      </c>
      <c r="AB2320" t="s">
        <v>36</v>
      </c>
      <c r="AC2320">
        <v>30082998</v>
      </c>
      <c r="AD2320" t="s">
        <v>652</v>
      </c>
      <c r="AE2320" t="s">
        <v>5205</v>
      </c>
      <c r="AF2320">
        <v>76598102</v>
      </c>
      <c r="AG2320">
        <v>1299593</v>
      </c>
      <c r="AH2320" t="s">
        <v>38</v>
      </c>
      <c r="AI2320" t="s">
        <v>34</v>
      </c>
    </row>
    <row r="2321" spans="1:35" x14ac:dyDescent="0.3">
      <c r="A2321" s="1">
        <v>45311.581597222219</v>
      </c>
      <c r="B2321">
        <v>4</v>
      </c>
      <c r="C2321">
        <v>1</v>
      </c>
      <c r="D2321" t="s">
        <v>26</v>
      </c>
      <c r="E2321" t="s">
        <v>5206</v>
      </c>
      <c r="F2321" t="s">
        <v>5207</v>
      </c>
      <c r="G2321" t="s">
        <v>41</v>
      </c>
      <c r="H2321">
        <f>---0--4251</f>
        <v>4251</v>
      </c>
      <c r="I2321">
        <v>0</v>
      </c>
      <c r="J2321" t="s">
        <v>42</v>
      </c>
      <c r="K2321" t="s">
        <v>43</v>
      </c>
      <c r="L2321" t="s">
        <v>44</v>
      </c>
      <c r="M2321" t="s">
        <v>5206</v>
      </c>
      <c r="N2321" t="s">
        <v>5207</v>
      </c>
      <c r="P2321" t="s">
        <v>33</v>
      </c>
      <c r="Q2321" t="s">
        <v>34</v>
      </c>
      <c r="S2321" t="s">
        <v>33</v>
      </c>
      <c r="T2321" t="s">
        <v>34</v>
      </c>
      <c r="V2321" t="s">
        <v>33</v>
      </c>
      <c r="W2321" t="s">
        <v>34</v>
      </c>
      <c r="Y2321" t="s">
        <v>33</v>
      </c>
      <c r="Z2321" t="s">
        <v>34</v>
      </c>
      <c r="AA2321" t="s">
        <v>1475</v>
      </c>
      <c r="AB2321" t="s">
        <v>36</v>
      </c>
      <c r="AC2321">
        <v>4489983</v>
      </c>
      <c r="AD2321" t="s">
        <v>1476</v>
      </c>
      <c r="AE2321" t="s">
        <v>5207</v>
      </c>
      <c r="AF2321">
        <v>85671469</v>
      </c>
      <c r="AG2321">
        <v>1299594</v>
      </c>
      <c r="AH2321" t="s">
        <v>38</v>
      </c>
      <c r="AI2321" t="s">
        <v>34</v>
      </c>
    </row>
    <row r="2322" spans="1:35" x14ac:dyDescent="0.3">
      <c r="A2322" s="1">
        <v>45311.585115740738</v>
      </c>
      <c r="B2322">
        <v>5</v>
      </c>
      <c r="C2322">
        <v>2</v>
      </c>
      <c r="D2322" t="s">
        <v>26</v>
      </c>
      <c r="E2322" t="s">
        <v>5208</v>
      </c>
      <c r="F2322" t="s">
        <v>5209</v>
      </c>
      <c r="G2322" t="s">
        <v>131</v>
      </c>
      <c r="H2322" t="s">
        <v>924</v>
      </c>
      <c r="I2322">
        <v>0</v>
      </c>
      <c r="K2322" t="s">
        <v>31</v>
      </c>
      <c r="L2322" t="s">
        <v>32</v>
      </c>
      <c r="M2322" t="s">
        <v>5208</v>
      </c>
      <c r="N2322" t="s">
        <v>5209</v>
      </c>
      <c r="P2322" t="s">
        <v>33</v>
      </c>
      <c r="Q2322" t="s">
        <v>34</v>
      </c>
      <c r="S2322" t="s">
        <v>33</v>
      </c>
      <c r="T2322" t="s">
        <v>34</v>
      </c>
      <c r="V2322" t="s">
        <v>33</v>
      </c>
      <c r="W2322" t="s">
        <v>34</v>
      </c>
      <c r="Y2322" t="s">
        <v>33</v>
      </c>
      <c r="Z2322" t="s">
        <v>34</v>
      </c>
      <c r="AA2322" t="s">
        <v>35</v>
      </c>
      <c r="AB2322" t="s">
        <v>36</v>
      </c>
      <c r="AC2322">
        <v>4566287</v>
      </c>
      <c r="AD2322" t="s">
        <v>37</v>
      </c>
      <c r="AE2322" t="s">
        <v>5209</v>
      </c>
      <c r="AF2322">
        <v>85671469</v>
      </c>
      <c r="AG2322">
        <v>1299595</v>
      </c>
      <c r="AH2322" t="s">
        <v>38</v>
      </c>
      <c r="AI2322" t="s">
        <v>34</v>
      </c>
    </row>
    <row r="2323" spans="1:35" x14ac:dyDescent="0.3">
      <c r="A2323" s="1">
        <v>45311.587222222224</v>
      </c>
      <c r="B2323">
        <v>5</v>
      </c>
      <c r="C2323">
        <v>2</v>
      </c>
      <c r="D2323" t="s">
        <v>26</v>
      </c>
      <c r="E2323" t="s">
        <v>5210</v>
      </c>
      <c r="F2323" t="s">
        <v>5211</v>
      </c>
      <c r="G2323" t="s">
        <v>131</v>
      </c>
      <c r="H2323" t="s">
        <v>997</v>
      </c>
      <c r="I2323">
        <v>0</v>
      </c>
      <c r="K2323" t="s">
        <v>31</v>
      </c>
      <c r="L2323" t="s">
        <v>32</v>
      </c>
      <c r="M2323" t="s">
        <v>5210</v>
      </c>
      <c r="N2323" t="s">
        <v>5211</v>
      </c>
      <c r="P2323" t="s">
        <v>33</v>
      </c>
      <c r="Q2323" t="s">
        <v>34</v>
      </c>
      <c r="S2323" t="s">
        <v>33</v>
      </c>
      <c r="T2323" t="s">
        <v>34</v>
      </c>
      <c r="V2323" t="s">
        <v>33</v>
      </c>
      <c r="W2323" t="s">
        <v>34</v>
      </c>
      <c r="Y2323" t="s">
        <v>33</v>
      </c>
      <c r="Z2323" t="s">
        <v>34</v>
      </c>
      <c r="AA2323" t="s">
        <v>35</v>
      </c>
      <c r="AB2323" t="s">
        <v>36</v>
      </c>
      <c r="AC2323">
        <v>4607790</v>
      </c>
      <c r="AD2323" t="s">
        <v>37</v>
      </c>
      <c r="AE2323" t="s">
        <v>5211</v>
      </c>
      <c r="AF2323">
        <v>85671469</v>
      </c>
      <c r="AG2323">
        <v>1299596</v>
      </c>
      <c r="AH2323" t="s">
        <v>112</v>
      </c>
      <c r="AI2323" t="s">
        <v>34</v>
      </c>
    </row>
    <row r="2324" spans="1:35" x14ac:dyDescent="0.3">
      <c r="A2324" s="1">
        <v>45311.588437500002</v>
      </c>
      <c r="B2324">
        <v>5</v>
      </c>
      <c r="C2324">
        <v>2</v>
      </c>
      <c r="D2324" t="s">
        <v>26</v>
      </c>
      <c r="E2324" t="s">
        <v>5212</v>
      </c>
      <c r="F2324" t="s">
        <v>5213</v>
      </c>
      <c r="G2324" t="s">
        <v>131</v>
      </c>
      <c r="H2324" t="s">
        <v>359</v>
      </c>
      <c r="I2324">
        <v>0</v>
      </c>
      <c r="K2324" t="s">
        <v>31</v>
      </c>
      <c r="L2324" t="s">
        <v>32</v>
      </c>
      <c r="M2324" t="s">
        <v>5212</v>
      </c>
      <c r="N2324" t="s">
        <v>5213</v>
      </c>
      <c r="P2324" t="s">
        <v>33</v>
      </c>
      <c r="Q2324" t="s">
        <v>34</v>
      </c>
      <c r="S2324" t="s">
        <v>33</v>
      </c>
      <c r="T2324" t="s">
        <v>34</v>
      </c>
      <c r="V2324" t="s">
        <v>33</v>
      </c>
      <c r="W2324" t="s">
        <v>34</v>
      </c>
      <c r="Y2324" t="s">
        <v>33</v>
      </c>
      <c r="Z2324" t="s">
        <v>34</v>
      </c>
      <c r="AA2324" t="s">
        <v>35</v>
      </c>
      <c r="AB2324" t="s">
        <v>36</v>
      </c>
      <c r="AC2324">
        <v>4640430</v>
      </c>
      <c r="AD2324" t="s">
        <v>37</v>
      </c>
      <c r="AE2324" t="s">
        <v>5213</v>
      </c>
      <c r="AF2324">
        <v>85671469</v>
      </c>
      <c r="AG2324">
        <v>1299597</v>
      </c>
      <c r="AH2324" t="s">
        <v>901</v>
      </c>
      <c r="AI2324" t="s">
        <v>34</v>
      </c>
    </row>
    <row r="2325" spans="1:35" x14ac:dyDescent="0.3">
      <c r="A2325" s="1">
        <v>45311.589050925926</v>
      </c>
      <c r="B2325">
        <v>8</v>
      </c>
      <c r="C2325">
        <v>2</v>
      </c>
      <c r="D2325" t="s">
        <v>26</v>
      </c>
      <c r="E2325" t="s">
        <v>5214</v>
      </c>
      <c r="F2325" t="s">
        <v>5215</v>
      </c>
      <c r="G2325" t="s">
        <v>41</v>
      </c>
      <c r="H2325">
        <f>---0--2260</f>
        <v>2260</v>
      </c>
      <c r="I2325">
        <v>0</v>
      </c>
      <c r="J2325" t="s">
        <v>42</v>
      </c>
      <c r="K2325" t="s">
        <v>43</v>
      </c>
      <c r="L2325" t="s">
        <v>44</v>
      </c>
      <c r="M2325" t="s">
        <v>5214</v>
      </c>
      <c r="N2325" t="s">
        <v>5215</v>
      </c>
      <c r="P2325" t="s">
        <v>33</v>
      </c>
      <c r="Q2325" t="s">
        <v>34</v>
      </c>
      <c r="S2325" t="s">
        <v>33</v>
      </c>
      <c r="T2325" t="s">
        <v>34</v>
      </c>
      <c r="V2325" t="s">
        <v>33</v>
      </c>
      <c r="W2325" t="s">
        <v>34</v>
      </c>
      <c r="Y2325" t="s">
        <v>33</v>
      </c>
      <c r="Z2325" t="s">
        <v>34</v>
      </c>
      <c r="AA2325" t="s">
        <v>226</v>
      </c>
      <c r="AB2325" t="s">
        <v>36</v>
      </c>
      <c r="AC2325">
        <v>41819601</v>
      </c>
      <c r="AD2325" t="s">
        <v>227</v>
      </c>
      <c r="AE2325" t="s">
        <v>5215</v>
      </c>
      <c r="AF2325">
        <v>156704864</v>
      </c>
      <c r="AG2325">
        <v>1299598</v>
      </c>
      <c r="AH2325" t="s">
        <v>38</v>
      </c>
      <c r="AI2325" t="s">
        <v>34</v>
      </c>
    </row>
    <row r="2326" spans="1:35" x14ac:dyDescent="0.3">
      <c r="A2326" s="1">
        <v>45311.590949074074</v>
      </c>
      <c r="B2326">
        <v>7</v>
      </c>
      <c r="C2326">
        <v>2</v>
      </c>
      <c r="D2326" t="s">
        <v>26</v>
      </c>
      <c r="E2326" t="s">
        <v>5216</v>
      </c>
      <c r="F2326" t="s">
        <v>5217</v>
      </c>
      <c r="G2326" t="s">
        <v>41</v>
      </c>
      <c r="H2326">
        <f>---0--4489</f>
        <v>4489</v>
      </c>
      <c r="I2326">
        <v>0</v>
      </c>
      <c r="J2326" t="s">
        <v>42</v>
      </c>
      <c r="K2326" t="s">
        <v>43</v>
      </c>
      <c r="L2326" t="s">
        <v>44</v>
      </c>
      <c r="M2326" t="s">
        <v>5216</v>
      </c>
      <c r="N2326" t="s">
        <v>5217</v>
      </c>
      <c r="P2326" t="s">
        <v>33</v>
      </c>
      <c r="Q2326" t="s">
        <v>34</v>
      </c>
      <c r="S2326" t="s">
        <v>33</v>
      </c>
      <c r="T2326" t="s">
        <v>34</v>
      </c>
      <c r="V2326" t="s">
        <v>33</v>
      </c>
      <c r="W2326" t="s">
        <v>34</v>
      </c>
      <c r="Y2326" t="s">
        <v>33</v>
      </c>
      <c r="Z2326" t="s">
        <v>34</v>
      </c>
      <c r="AA2326" t="s">
        <v>1082</v>
      </c>
      <c r="AB2326" t="s">
        <v>36</v>
      </c>
      <c r="AC2326">
        <v>4686026</v>
      </c>
      <c r="AD2326" t="s">
        <v>607</v>
      </c>
      <c r="AE2326" t="s">
        <v>5217</v>
      </c>
      <c r="AF2326">
        <v>85671469</v>
      </c>
      <c r="AG2326">
        <v>1299599</v>
      </c>
      <c r="AH2326" t="s">
        <v>38</v>
      </c>
      <c r="AI2326" t="s">
        <v>34</v>
      </c>
    </row>
    <row r="2327" spans="1:35" x14ac:dyDescent="0.3">
      <c r="A2327" s="1">
        <v>45311.591053240743</v>
      </c>
      <c r="B2327">
        <v>5</v>
      </c>
      <c r="C2327">
        <v>2</v>
      </c>
      <c r="D2327" t="s">
        <v>26</v>
      </c>
      <c r="E2327" t="s">
        <v>5218</v>
      </c>
      <c r="F2327" t="s">
        <v>5219</v>
      </c>
      <c r="G2327" t="s">
        <v>73</v>
      </c>
      <c r="H2327" t="s">
        <v>2131</v>
      </c>
      <c r="I2327">
        <v>0</v>
      </c>
      <c r="J2327" t="s">
        <v>2132</v>
      </c>
      <c r="K2327" t="s">
        <v>31</v>
      </c>
      <c r="L2327" t="s">
        <v>44</v>
      </c>
      <c r="M2327" t="s">
        <v>5218</v>
      </c>
      <c r="N2327" t="s">
        <v>5219</v>
      </c>
      <c r="P2327" t="s">
        <v>33</v>
      </c>
      <c r="Q2327" t="s">
        <v>34</v>
      </c>
      <c r="S2327" t="s">
        <v>33</v>
      </c>
      <c r="T2327" t="s">
        <v>34</v>
      </c>
      <c r="V2327" t="s">
        <v>33</v>
      </c>
      <c r="W2327" t="s">
        <v>34</v>
      </c>
      <c r="Y2327" t="s">
        <v>33</v>
      </c>
      <c r="Z2327" t="s">
        <v>34</v>
      </c>
      <c r="AA2327" t="s">
        <v>137</v>
      </c>
      <c r="AB2327" t="s">
        <v>36</v>
      </c>
      <c r="AC2327">
        <v>4691539</v>
      </c>
      <c r="AD2327" t="s">
        <v>138</v>
      </c>
      <c r="AE2327" t="s">
        <v>5219</v>
      </c>
      <c r="AF2327">
        <v>85671469</v>
      </c>
      <c r="AG2327">
        <v>1299600</v>
      </c>
      <c r="AH2327" t="s">
        <v>2021</v>
      </c>
      <c r="AI2327" t="s">
        <v>34</v>
      </c>
    </row>
    <row r="2328" spans="1:35" x14ac:dyDescent="0.3">
      <c r="A2328" s="1">
        <v>45311.591574074075</v>
      </c>
      <c r="B2328">
        <v>2</v>
      </c>
      <c r="C2328">
        <v>1</v>
      </c>
      <c r="D2328" t="s">
        <v>26</v>
      </c>
      <c r="E2328" t="s">
        <v>729</v>
      </c>
      <c r="F2328" t="s">
        <v>730</v>
      </c>
      <c r="G2328" t="s">
        <v>41</v>
      </c>
      <c r="H2328">
        <f>---0--6027</f>
        <v>6027</v>
      </c>
      <c r="I2328">
        <v>0</v>
      </c>
      <c r="J2328" t="s">
        <v>42</v>
      </c>
      <c r="K2328" t="s">
        <v>43</v>
      </c>
      <c r="L2328" t="s">
        <v>44</v>
      </c>
      <c r="M2328" t="s">
        <v>729</v>
      </c>
      <c r="N2328" t="s">
        <v>730</v>
      </c>
      <c r="P2328" t="s">
        <v>33</v>
      </c>
      <c r="Q2328" t="s">
        <v>34</v>
      </c>
      <c r="S2328" t="s">
        <v>33</v>
      </c>
      <c r="T2328" t="s">
        <v>34</v>
      </c>
      <c r="V2328" t="s">
        <v>33</v>
      </c>
      <c r="W2328" t="s">
        <v>34</v>
      </c>
      <c r="Y2328" t="s">
        <v>33</v>
      </c>
      <c r="Z2328" t="s">
        <v>34</v>
      </c>
      <c r="AA2328" t="s">
        <v>5069</v>
      </c>
      <c r="AB2328" t="s">
        <v>36</v>
      </c>
      <c r="AC2328">
        <v>36024567</v>
      </c>
      <c r="AD2328" t="s">
        <v>849</v>
      </c>
      <c r="AE2328" t="s">
        <v>730</v>
      </c>
      <c r="AF2328">
        <v>978632586</v>
      </c>
      <c r="AG2328">
        <v>1299601</v>
      </c>
      <c r="AH2328" t="s">
        <v>38</v>
      </c>
      <c r="AI2328" t="s">
        <v>34</v>
      </c>
    </row>
    <row r="2329" spans="1:35" x14ac:dyDescent="0.3">
      <c r="A2329" s="1">
        <v>45311.592268518521</v>
      </c>
      <c r="B2329">
        <v>1</v>
      </c>
      <c r="C2329">
        <v>1</v>
      </c>
      <c r="D2329" t="s">
        <v>26</v>
      </c>
      <c r="E2329" t="s">
        <v>5220</v>
      </c>
      <c r="F2329" t="s">
        <v>5221</v>
      </c>
      <c r="G2329" t="s">
        <v>41</v>
      </c>
      <c r="H2329">
        <f>---0--7471</f>
        <v>7471</v>
      </c>
      <c r="I2329">
        <v>0</v>
      </c>
      <c r="J2329" t="s">
        <v>42</v>
      </c>
      <c r="K2329" t="s">
        <v>43</v>
      </c>
      <c r="L2329" t="s">
        <v>44</v>
      </c>
      <c r="M2329" t="s">
        <v>5220</v>
      </c>
      <c r="N2329" t="s">
        <v>5221</v>
      </c>
      <c r="P2329" t="s">
        <v>33</v>
      </c>
      <c r="Q2329" t="s">
        <v>34</v>
      </c>
      <c r="S2329" t="s">
        <v>33</v>
      </c>
      <c r="T2329" t="s">
        <v>34</v>
      </c>
      <c r="V2329" t="s">
        <v>33</v>
      </c>
      <c r="W2329" t="s">
        <v>34</v>
      </c>
      <c r="Y2329" t="s">
        <v>33</v>
      </c>
      <c r="Z2329" t="s">
        <v>34</v>
      </c>
      <c r="AA2329" t="s">
        <v>5222</v>
      </c>
      <c r="AB2329" t="s">
        <v>36</v>
      </c>
      <c r="AC2329">
        <v>79072958</v>
      </c>
      <c r="AD2329" t="s">
        <v>5223</v>
      </c>
      <c r="AE2329" t="s">
        <v>5221</v>
      </c>
      <c r="AF2329">
        <v>795990586</v>
      </c>
      <c r="AG2329">
        <v>1299602</v>
      </c>
      <c r="AH2329" t="s">
        <v>38</v>
      </c>
      <c r="AI2329" t="s">
        <v>34</v>
      </c>
    </row>
    <row r="2330" spans="1:35" x14ac:dyDescent="0.3">
      <c r="A2330" s="1">
        <v>45311.594340277778</v>
      </c>
      <c r="B2330">
        <v>7</v>
      </c>
      <c r="C2330">
        <v>2</v>
      </c>
      <c r="D2330" t="s">
        <v>26</v>
      </c>
      <c r="E2330" t="s">
        <v>5224</v>
      </c>
      <c r="F2330" t="s">
        <v>5225</v>
      </c>
      <c r="G2330" t="s">
        <v>41</v>
      </c>
      <c r="H2330">
        <f>---0--7467</f>
        <v>7467</v>
      </c>
      <c r="I2330">
        <v>0</v>
      </c>
      <c r="J2330" t="s">
        <v>42</v>
      </c>
      <c r="K2330" t="s">
        <v>43</v>
      </c>
      <c r="L2330" t="s">
        <v>44</v>
      </c>
      <c r="M2330" t="s">
        <v>5224</v>
      </c>
      <c r="N2330" t="s">
        <v>5225</v>
      </c>
      <c r="P2330" t="s">
        <v>33</v>
      </c>
      <c r="Q2330" t="s">
        <v>34</v>
      </c>
      <c r="S2330" t="s">
        <v>33</v>
      </c>
      <c r="T2330" t="s">
        <v>34</v>
      </c>
      <c r="V2330" t="s">
        <v>33</v>
      </c>
      <c r="W2330" t="s">
        <v>34</v>
      </c>
      <c r="Y2330" t="s">
        <v>33</v>
      </c>
      <c r="Z2330" t="s">
        <v>34</v>
      </c>
      <c r="AA2330" t="s">
        <v>1395</v>
      </c>
      <c r="AB2330" t="s">
        <v>36</v>
      </c>
      <c r="AC2330">
        <v>59135055</v>
      </c>
      <c r="AD2330" t="s">
        <v>920</v>
      </c>
      <c r="AE2330" t="s">
        <v>5225</v>
      </c>
      <c r="AF2330">
        <v>156704864</v>
      </c>
      <c r="AG2330">
        <v>1299603</v>
      </c>
      <c r="AH2330" t="s">
        <v>1156</v>
      </c>
      <c r="AI2330" t="s">
        <v>34</v>
      </c>
    </row>
    <row r="2331" spans="1:35" x14ac:dyDescent="0.3">
      <c r="A2331" s="1">
        <v>45311.599027777775</v>
      </c>
      <c r="B2331">
        <v>8</v>
      </c>
      <c r="C2331">
        <v>2</v>
      </c>
      <c r="D2331" t="s">
        <v>26</v>
      </c>
      <c r="E2331" t="s">
        <v>5026</v>
      </c>
      <c r="F2331" t="s">
        <v>5027</v>
      </c>
      <c r="G2331" t="s">
        <v>41</v>
      </c>
      <c r="H2331">
        <f>---0--6120</f>
        <v>6120</v>
      </c>
      <c r="I2331">
        <v>0</v>
      </c>
      <c r="J2331" t="s">
        <v>42</v>
      </c>
      <c r="K2331" t="s">
        <v>43</v>
      </c>
      <c r="L2331" t="s">
        <v>44</v>
      </c>
      <c r="M2331" t="s">
        <v>5026</v>
      </c>
      <c r="N2331" t="s">
        <v>5027</v>
      </c>
      <c r="P2331" t="s">
        <v>33</v>
      </c>
      <c r="Q2331" t="s">
        <v>34</v>
      </c>
      <c r="S2331" t="s">
        <v>33</v>
      </c>
      <c r="T2331" t="s">
        <v>34</v>
      </c>
      <c r="V2331" t="s">
        <v>33</v>
      </c>
      <c r="W2331" t="s">
        <v>34</v>
      </c>
      <c r="Y2331" t="s">
        <v>33</v>
      </c>
      <c r="Z2331" t="s">
        <v>34</v>
      </c>
      <c r="AA2331" t="s">
        <v>5226</v>
      </c>
      <c r="AB2331" t="s">
        <v>36</v>
      </c>
      <c r="AC2331">
        <v>4851809</v>
      </c>
      <c r="AD2331" t="s">
        <v>138</v>
      </c>
      <c r="AE2331" t="s">
        <v>5027</v>
      </c>
      <c r="AF2331">
        <v>85671469</v>
      </c>
      <c r="AG2331">
        <v>1299604</v>
      </c>
      <c r="AH2331" t="s">
        <v>38</v>
      </c>
      <c r="AI2331" t="s">
        <v>34</v>
      </c>
    </row>
    <row r="2332" spans="1:35" x14ac:dyDescent="0.3">
      <c r="A2332" s="1">
        <v>45311.602847222224</v>
      </c>
      <c r="B2332">
        <v>8</v>
      </c>
      <c r="C2332">
        <v>2</v>
      </c>
      <c r="D2332" t="s">
        <v>26</v>
      </c>
      <c r="E2332" t="s">
        <v>5227</v>
      </c>
      <c r="F2332" t="s">
        <v>5228</v>
      </c>
      <c r="G2332" t="s">
        <v>41</v>
      </c>
      <c r="H2332">
        <f>---0--1152</f>
        <v>1152</v>
      </c>
      <c r="I2332">
        <v>0</v>
      </c>
      <c r="J2332" t="s">
        <v>42</v>
      </c>
      <c r="K2332" t="s">
        <v>43</v>
      </c>
      <c r="L2332" t="s">
        <v>44</v>
      </c>
      <c r="M2332" t="s">
        <v>5227</v>
      </c>
      <c r="N2332" t="s">
        <v>5228</v>
      </c>
      <c r="P2332" t="s">
        <v>33</v>
      </c>
      <c r="Q2332" t="s">
        <v>34</v>
      </c>
      <c r="S2332" t="s">
        <v>33</v>
      </c>
      <c r="T2332" t="s">
        <v>34</v>
      </c>
      <c r="V2332" t="s">
        <v>33</v>
      </c>
      <c r="W2332" t="s">
        <v>34</v>
      </c>
      <c r="Y2332" t="s">
        <v>33</v>
      </c>
      <c r="Z2332" t="s">
        <v>34</v>
      </c>
      <c r="AA2332" t="s">
        <v>1982</v>
      </c>
      <c r="AB2332" t="s">
        <v>36</v>
      </c>
      <c r="AC2332">
        <v>79242481</v>
      </c>
      <c r="AD2332" t="s">
        <v>108</v>
      </c>
      <c r="AE2332" t="s">
        <v>5228</v>
      </c>
      <c r="AF2332">
        <v>795990586</v>
      </c>
      <c r="AG2332">
        <v>1299605</v>
      </c>
      <c r="AH2332" t="s">
        <v>38</v>
      </c>
      <c r="AI2332" t="s">
        <v>34</v>
      </c>
    </row>
    <row r="2333" spans="1:35" x14ac:dyDescent="0.3">
      <c r="A2333" s="1">
        <v>45311.605868055558</v>
      </c>
      <c r="B2333">
        <v>6</v>
      </c>
      <c r="C2333">
        <v>2</v>
      </c>
      <c r="D2333" t="s">
        <v>26</v>
      </c>
      <c r="E2333" t="s">
        <v>668</v>
      </c>
      <c r="F2333" t="s">
        <v>669</v>
      </c>
      <c r="G2333" t="s">
        <v>41</v>
      </c>
      <c r="H2333">
        <f>---0--1212</f>
        <v>1212</v>
      </c>
      <c r="I2333">
        <v>0</v>
      </c>
      <c r="J2333" t="s">
        <v>42</v>
      </c>
      <c r="K2333" t="s">
        <v>43</v>
      </c>
      <c r="L2333" t="s">
        <v>44</v>
      </c>
      <c r="M2333" t="s">
        <v>668</v>
      </c>
      <c r="N2333" t="s">
        <v>669</v>
      </c>
      <c r="P2333" t="s">
        <v>33</v>
      </c>
      <c r="Q2333" t="s">
        <v>34</v>
      </c>
      <c r="S2333" t="s">
        <v>33</v>
      </c>
      <c r="T2333" t="s">
        <v>34</v>
      </c>
      <c r="V2333" t="s">
        <v>33</v>
      </c>
      <c r="W2333" t="s">
        <v>34</v>
      </c>
      <c r="Y2333" t="s">
        <v>33</v>
      </c>
      <c r="Z2333" t="s">
        <v>34</v>
      </c>
      <c r="AA2333" t="s">
        <v>500</v>
      </c>
      <c r="AB2333" t="s">
        <v>36</v>
      </c>
      <c r="AC2333">
        <v>235494</v>
      </c>
      <c r="AD2333" t="s">
        <v>501</v>
      </c>
      <c r="AE2333" t="s">
        <v>669</v>
      </c>
      <c r="AF2333">
        <v>870021815</v>
      </c>
      <c r="AG2333">
        <v>1299606</v>
      </c>
      <c r="AH2333" t="s">
        <v>38</v>
      </c>
      <c r="AI2333" t="s">
        <v>34</v>
      </c>
    </row>
    <row r="2334" spans="1:35" x14ac:dyDescent="0.3">
      <c r="A2334" s="1">
        <v>45311.607060185182</v>
      </c>
      <c r="B2334">
        <v>8</v>
      </c>
      <c r="C2334">
        <v>2</v>
      </c>
      <c r="D2334" t="s">
        <v>26</v>
      </c>
      <c r="E2334" t="s">
        <v>5229</v>
      </c>
      <c r="F2334" t="s">
        <v>5230</v>
      </c>
      <c r="G2334" t="s">
        <v>41</v>
      </c>
      <c r="H2334">
        <f>---0--2199</f>
        <v>2199</v>
      </c>
      <c r="I2334">
        <v>0</v>
      </c>
      <c r="J2334" t="s">
        <v>42</v>
      </c>
      <c r="K2334" t="s">
        <v>43</v>
      </c>
      <c r="L2334" t="s">
        <v>202</v>
      </c>
      <c r="M2334" t="s">
        <v>5229</v>
      </c>
      <c r="N2334" t="s">
        <v>5230</v>
      </c>
      <c r="P2334" t="s">
        <v>33</v>
      </c>
      <c r="Q2334" t="s">
        <v>34</v>
      </c>
      <c r="S2334" t="s">
        <v>33</v>
      </c>
      <c r="T2334" t="s">
        <v>34</v>
      </c>
      <c r="V2334" t="s">
        <v>33</v>
      </c>
      <c r="W2334" t="s">
        <v>34</v>
      </c>
      <c r="Y2334" t="s">
        <v>33</v>
      </c>
      <c r="Z2334" t="s">
        <v>34</v>
      </c>
      <c r="AB2334" t="s">
        <v>36</v>
      </c>
      <c r="AE2334" t="s">
        <v>34</v>
      </c>
      <c r="AG2334">
        <v>1299607</v>
      </c>
      <c r="AH2334" t="s">
        <v>38</v>
      </c>
      <c r="AI2334" t="s">
        <v>34</v>
      </c>
    </row>
    <row r="2335" spans="1:35" x14ac:dyDescent="0.3">
      <c r="A2335" s="1">
        <v>45311.609976851854</v>
      </c>
      <c r="B2335">
        <v>7</v>
      </c>
      <c r="C2335">
        <v>2</v>
      </c>
      <c r="D2335" t="s">
        <v>26</v>
      </c>
      <c r="E2335" t="s">
        <v>5231</v>
      </c>
      <c r="F2335" t="s">
        <v>5232</v>
      </c>
      <c r="G2335" t="s">
        <v>41</v>
      </c>
      <c r="H2335">
        <f>---0--6788</f>
        <v>6788</v>
      </c>
      <c r="I2335">
        <v>0</v>
      </c>
      <c r="J2335" t="s">
        <v>42</v>
      </c>
      <c r="K2335" t="s">
        <v>43</v>
      </c>
      <c r="L2335" t="s">
        <v>44</v>
      </c>
      <c r="M2335" t="s">
        <v>5231</v>
      </c>
      <c r="N2335" t="s">
        <v>5232</v>
      </c>
      <c r="P2335" t="s">
        <v>33</v>
      </c>
      <c r="Q2335" t="s">
        <v>34</v>
      </c>
      <c r="S2335" t="s">
        <v>33</v>
      </c>
      <c r="T2335" t="s">
        <v>34</v>
      </c>
      <c r="V2335" t="s">
        <v>33</v>
      </c>
      <c r="W2335" t="s">
        <v>34</v>
      </c>
      <c r="Y2335" t="s">
        <v>33</v>
      </c>
      <c r="Z2335" t="s">
        <v>34</v>
      </c>
      <c r="AA2335" t="s">
        <v>1244</v>
      </c>
      <c r="AB2335" t="s">
        <v>36</v>
      </c>
      <c r="AC2335">
        <v>30043175</v>
      </c>
      <c r="AD2335" t="s">
        <v>758</v>
      </c>
      <c r="AE2335" t="s">
        <v>5232</v>
      </c>
      <c r="AF2335">
        <v>76598102</v>
      </c>
      <c r="AG2335">
        <v>1299608</v>
      </c>
      <c r="AH2335" t="s">
        <v>5233</v>
      </c>
      <c r="AI2335" t="s">
        <v>34</v>
      </c>
    </row>
    <row r="2336" spans="1:35" x14ac:dyDescent="0.3">
      <c r="A2336" s="1">
        <v>45311.610127314816</v>
      </c>
      <c r="B2336">
        <v>5</v>
      </c>
      <c r="C2336">
        <v>2</v>
      </c>
      <c r="D2336" t="s">
        <v>26</v>
      </c>
      <c r="E2336" t="s">
        <v>5234</v>
      </c>
      <c r="F2336" t="s">
        <v>5235</v>
      </c>
      <c r="G2336" t="s">
        <v>41</v>
      </c>
      <c r="H2336">
        <f>---0--2638</f>
        <v>2638</v>
      </c>
      <c r="I2336">
        <v>0</v>
      </c>
      <c r="J2336" t="s">
        <v>42</v>
      </c>
      <c r="K2336" t="s">
        <v>43</v>
      </c>
      <c r="L2336" t="s">
        <v>44</v>
      </c>
      <c r="M2336" t="s">
        <v>5234</v>
      </c>
      <c r="N2336" t="s">
        <v>5235</v>
      </c>
      <c r="P2336" t="s">
        <v>33</v>
      </c>
      <c r="Q2336" t="s">
        <v>34</v>
      </c>
      <c r="S2336" t="s">
        <v>33</v>
      </c>
      <c r="T2336" t="s">
        <v>34</v>
      </c>
      <c r="V2336" t="s">
        <v>33</v>
      </c>
      <c r="W2336" t="s">
        <v>34</v>
      </c>
      <c r="Y2336" t="s">
        <v>33</v>
      </c>
      <c r="Z2336" t="s">
        <v>34</v>
      </c>
      <c r="AA2336" t="s">
        <v>5236</v>
      </c>
      <c r="AB2336" t="s">
        <v>36</v>
      </c>
      <c r="AC2336">
        <v>889736</v>
      </c>
      <c r="AD2336" t="s">
        <v>2203</v>
      </c>
      <c r="AE2336" t="s">
        <v>5235</v>
      </c>
      <c r="AF2336">
        <v>870021815</v>
      </c>
      <c r="AG2336">
        <v>1299609</v>
      </c>
      <c r="AH2336" t="s">
        <v>87</v>
      </c>
      <c r="AI2336" t="s">
        <v>34</v>
      </c>
    </row>
    <row r="2337" spans="1:35" x14ac:dyDescent="0.3">
      <c r="A2337" s="1">
        <v>45311.610983796294</v>
      </c>
      <c r="B2337">
        <v>8</v>
      </c>
      <c r="C2337">
        <v>2</v>
      </c>
      <c r="D2337" t="s">
        <v>26</v>
      </c>
      <c r="E2337" t="s">
        <v>5237</v>
      </c>
      <c r="F2337" t="s">
        <v>5238</v>
      </c>
      <c r="G2337" t="s">
        <v>41</v>
      </c>
      <c r="H2337">
        <f>---0--3210</f>
        <v>3210</v>
      </c>
      <c r="I2337">
        <v>0</v>
      </c>
      <c r="J2337" t="s">
        <v>42</v>
      </c>
      <c r="K2337" t="s">
        <v>43</v>
      </c>
      <c r="L2337" t="s">
        <v>44</v>
      </c>
      <c r="M2337" t="s">
        <v>5237</v>
      </c>
      <c r="N2337" t="s">
        <v>5238</v>
      </c>
      <c r="P2337" t="s">
        <v>33</v>
      </c>
      <c r="Q2337" t="s">
        <v>34</v>
      </c>
      <c r="S2337" t="s">
        <v>33</v>
      </c>
      <c r="T2337" t="s">
        <v>34</v>
      </c>
      <c r="V2337" t="s">
        <v>33</v>
      </c>
      <c r="W2337" t="s">
        <v>34</v>
      </c>
      <c r="Y2337" t="s">
        <v>33</v>
      </c>
      <c r="Z2337" t="s">
        <v>34</v>
      </c>
      <c r="AA2337" t="s">
        <v>3595</v>
      </c>
      <c r="AB2337" t="s">
        <v>36</v>
      </c>
      <c r="AC2337">
        <v>79377530</v>
      </c>
      <c r="AD2337" t="s">
        <v>3596</v>
      </c>
      <c r="AE2337" t="s">
        <v>5238</v>
      </c>
      <c r="AF2337">
        <v>795990586</v>
      </c>
      <c r="AG2337">
        <v>1299610</v>
      </c>
      <c r="AH2337" t="s">
        <v>2042</v>
      </c>
      <c r="AI2337" t="s">
        <v>34</v>
      </c>
    </row>
    <row r="2338" spans="1:35" x14ac:dyDescent="0.3">
      <c r="A2338" s="1">
        <v>45311.612523148149</v>
      </c>
      <c r="B2338">
        <v>8</v>
      </c>
      <c r="C2338">
        <v>2</v>
      </c>
      <c r="D2338" t="s">
        <v>26</v>
      </c>
      <c r="E2338" t="s">
        <v>5239</v>
      </c>
      <c r="F2338" t="s">
        <v>5240</v>
      </c>
      <c r="G2338" t="s">
        <v>142</v>
      </c>
      <c r="H2338" t="s">
        <v>722</v>
      </c>
      <c r="I2338">
        <v>0</v>
      </c>
      <c r="K2338" t="s">
        <v>31</v>
      </c>
      <c r="L2338" t="s">
        <v>32</v>
      </c>
      <c r="M2338" t="s">
        <v>5239</v>
      </c>
      <c r="N2338" t="s">
        <v>5240</v>
      </c>
      <c r="P2338" t="s">
        <v>33</v>
      </c>
      <c r="Q2338" t="s">
        <v>34</v>
      </c>
      <c r="S2338" t="s">
        <v>33</v>
      </c>
      <c r="T2338" t="s">
        <v>34</v>
      </c>
      <c r="V2338" t="s">
        <v>33</v>
      </c>
      <c r="W2338" t="s">
        <v>34</v>
      </c>
      <c r="Y2338" t="s">
        <v>33</v>
      </c>
      <c r="Z2338" t="s">
        <v>34</v>
      </c>
      <c r="AA2338" t="s">
        <v>35</v>
      </c>
      <c r="AB2338" t="s">
        <v>36</v>
      </c>
      <c r="AC2338">
        <v>5114596</v>
      </c>
      <c r="AD2338" t="s">
        <v>37</v>
      </c>
      <c r="AE2338" t="s">
        <v>5240</v>
      </c>
      <c r="AF2338">
        <v>85671469</v>
      </c>
      <c r="AG2338">
        <v>1299611</v>
      </c>
      <c r="AH2338" t="s">
        <v>1683</v>
      </c>
      <c r="AI2338" t="s">
        <v>34</v>
      </c>
    </row>
    <row r="2339" spans="1:35" x14ac:dyDescent="0.3">
      <c r="A2339" s="1">
        <v>45311.613287037035</v>
      </c>
      <c r="B2339">
        <v>5</v>
      </c>
      <c r="C2339">
        <v>2</v>
      </c>
      <c r="D2339" t="s">
        <v>26</v>
      </c>
      <c r="E2339" t="s">
        <v>5241</v>
      </c>
      <c r="F2339" t="s">
        <v>5242</v>
      </c>
      <c r="G2339" t="s">
        <v>131</v>
      </c>
      <c r="H2339" t="s">
        <v>416</v>
      </c>
      <c r="I2339">
        <v>0</v>
      </c>
      <c r="K2339" t="s">
        <v>31</v>
      </c>
      <c r="L2339" t="s">
        <v>32</v>
      </c>
      <c r="M2339" t="s">
        <v>5241</v>
      </c>
      <c r="N2339" t="s">
        <v>5242</v>
      </c>
      <c r="P2339" t="s">
        <v>33</v>
      </c>
      <c r="Q2339" t="s">
        <v>34</v>
      </c>
      <c r="S2339" t="s">
        <v>33</v>
      </c>
      <c r="T2339" t="s">
        <v>34</v>
      </c>
      <c r="V2339" t="s">
        <v>33</v>
      </c>
      <c r="W2339" t="s">
        <v>34</v>
      </c>
      <c r="Y2339" t="s">
        <v>33</v>
      </c>
      <c r="Z2339" t="s">
        <v>34</v>
      </c>
      <c r="AA2339" t="s">
        <v>35</v>
      </c>
      <c r="AB2339" t="s">
        <v>36</v>
      </c>
      <c r="AC2339">
        <v>5132154</v>
      </c>
      <c r="AD2339" t="s">
        <v>37</v>
      </c>
      <c r="AE2339" t="s">
        <v>5242</v>
      </c>
      <c r="AF2339">
        <v>85671469</v>
      </c>
      <c r="AG2339">
        <v>1299612</v>
      </c>
      <c r="AH2339" t="s">
        <v>38</v>
      </c>
      <c r="AI2339" t="s">
        <v>34</v>
      </c>
    </row>
    <row r="2340" spans="1:35" x14ac:dyDescent="0.3">
      <c r="A2340" s="1">
        <v>45311.61791666667</v>
      </c>
      <c r="B2340">
        <v>5</v>
      </c>
      <c r="C2340">
        <v>2</v>
      </c>
      <c r="D2340" t="s">
        <v>26</v>
      </c>
      <c r="E2340" t="s">
        <v>5243</v>
      </c>
      <c r="F2340" t="s">
        <v>5244</v>
      </c>
      <c r="G2340" t="s">
        <v>41</v>
      </c>
      <c r="H2340">
        <f>---0--6005</f>
        <v>6005</v>
      </c>
      <c r="I2340">
        <v>0</v>
      </c>
      <c r="J2340" t="s">
        <v>42</v>
      </c>
      <c r="K2340" t="s">
        <v>43</v>
      </c>
      <c r="L2340" t="s">
        <v>44</v>
      </c>
      <c r="M2340" t="s">
        <v>5243</v>
      </c>
      <c r="N2340" t="s">
        <v>5244</v>
      </c>
      <c r="P2340" t="s">
        <v>33</v>
      </c>
      <c r="Q2340" t="s">
        <v>34</v>
      </c>
      <c r="S2340" t="s">
        <v>33</v>
      </c>
      <c r="T2340" t="s">
        <v>34</v>
      </c>
      <c r="V2340" t="s">
        <v>33</v>
      </c>
      <c r="W2340" t="s">
        <v>34</v>
      </c>
      <c r="Y2340" t="s">
        <v>33</v>
      </c>
      <c r="Z2340" t="s">
        <v>34</v>
      </c>
      <c r="AA2340" t="s">
        <v>1122</v>
      </c>
      <c r="AB2340" t="s">
        <v>36</v>
      </c>
      <c r="AC2340">
        <v>5217134</v>
      </c>
      <c r="AD2340" t="s">
        <v>138</v>
      </c>
      <c r="AE2340" t="s">
        <v>5244</v>
      </c>
      <c r="AF2340">
        <v>85671469</v>
      </c>
      <c r="AG2340">
        <v>1299613</v>
      </c>
      <c r="AH2340" t="s">
        <v>38</v>
      </c>
      <c r="AI2340" t="s">
        <v>34</v>
      </c>
    </row>
    <row r="2341" spans="1:35" x14ac:dyDescent="0.3">
      <c r="A2341" s="1">
        <v>45311.618680555555</v>
      </c>
      <c r="B2341">
        <v>6</v>
      </c>
      <c r="C2341">
        <v>2</v>
      </c>
      <c r="D2341" t="s">
        <v>26</v>
      </c>
      <c r="E2341" t="s">
        <v>1548</v>
      </c>
      <c r="F2341" t="s">
        <v>1549</v>
      </c>
      <c r="G2341" t="s">
        <v>41</v>
      </c>
      <c r="H2341">
        <v>2</v>
      </c>
      <c r="I2341">
        <v>0</v>
      </c>
      <c r="J2341" t="s">
        <v>1125</v>
      </c>
      <c r="K2341" t="s">
        <v>31</v>
      </c>
      <c r="L2341" t="s">
        <v>44</v>
      </c>
      <c r="M2341" t="s">
        <v>1548</v>
      </c>
      <c r="N2341" t="s">
        <v>1549</v>
      </c>
      <c r="P2341" t="s">
        <v>33</v>
      </c>
      <c r="Q2341" t="s">
        <v>34</v>
      </c>
      <c r="S2341" t="s">
        <v>33</v>
      </c>
      <c r="T2341" t="s">
        <v>34</v>
      </c>
      <c r="V2341" t="s">
        <v>33</v>
      </c>
      <c r="W2341" t="s">
        <v>34</v>
      </c>
      <c r="Y2341" t="s">
        <v>33</v>
      </c>
      <c r="Z2341" t="s">
        <v>34</v>
      </c>
      <c r="AA2341" t="s">
        <v>2439</v>
      </c>
      <c r="AB2341" t="s">
        <v>36</v>
      </c>
      <c r="AC2341">
        <v>5228517</v>
      </c>
      <c r="AD2341" t="s">
        <v>138</v>
      </c>
      <c r="AE2341" t="s">
        <v>1549</v>
      </c>
      <c r="AF2341">
        <v>85671469</v>
      </c>
      <c r="AG2341">
        <v>1299614</v>
      </c>
      <c r="AH2341" t="s">
        <v>38</v>
      </c>
      <c r="AI2341" t="s">
        <v>34</v>
      </c>
    </row>
    <row r="2342" spans="1:35" x14ac:dyDescent="0.3">
      <c r="A2342" s="1">
        <v>45311.620289351849</v>
      </c>
      <c r="B2342">
        <v>6</v>
      </c>
      <c r="C2342">
        <v>2</v>
      </c>
      <c r="D2342" t="s">
        <v>26</v>
      </c>
      <c r="E2342" t="s">
        <v>5245</v>
      </c>
      <c r="F2342" t="s">
        <v>5246</v>
      </c>
      <c r="G2342" t="s">
        <v>131</v>
      </c>
      <c r="H2342" t="s">
        <v>269</v>
      </c>
      <c r="I2342">
        <v>0</v>
      </c>
      <c r="K2342" t="s">
        <v>31</v>
      </c>
      <c r="L2342" t="s">
        <v>32</v>
      </c>
      <c r="M2342" t="s">
        <v>5245</v>
      </c>
      <c r="N2342" t="s">
        <v>5246</v>
      </c>
      <c r="P2342" t="s">
        <v>33</v>
      </c>
      <c r="Q2342" t="s">
        <v>34</v>
      </c>
      <c r="S2342" t="s">
        <v>33</v>
      </c>
      <c r="T2342" t="s">
        <v>34</v>
      </c>
      <c r="V2342" t="s">
        <v>33</v>
      </c>
      <c r="W2342" t="s">
        <v>34</v>
      </c>
      <c r="Y2342" t="s">
        <v>33</v>
      </c>
      <c r="Z2342" t="s">
        <v>34</v>
      </c>
      <c r="AA2342" t="s">
        <v>35</v>
      </c>
      <c r="AB2342" t="s">
        <v>36</v>
      </c>
      <c r="AC2342">
        <v>5264159</v>
      </c>
      <c r="AD2342" t="s">
        <v>37</v>
      </c>
      <c r="AE2342" t="s">
        <v>5246</v>
      </c>
      <c r="AF2342">
        <v>85671469</v>
      </c>
      <c r="AG2342">
        <v>1299615</v>
      </c>
      <c r="AH2342" t="s">
        <v>38</v>
      </c>
      <c r="AI2342" t="s">
        <v>34</v>
      </c>
    </row>
    <row r="2343" spans="1:35" x14ac:dyDescent="0.3">
      <c r="A2343" s="1">
        <v>45311.620532407411</v>
      </c>
      <c r="B2343">
        <v>5</v>
      </c>
      <c r="C2343">
        <v>2</v>
      </c>
      <c r="D2343" t="s">
        <v>26</v>
      </c>
      <c r="E2343" t="s">
        <v>5247</v>
      </c>
      <c r="F2343" t="s">
        <v>5248</v>
      </c>
      <c r="G2343" t="s">
        <v>73</v>
      </c>
      <c r="H2343" t="s">
        <v>1456</v>
      </c>
      <c r="I2343">
        <v>0</v>
      </c>
      <c r="J2343" t="s">
        <v>1457</v>
      </c>
      <c r="K2343" t="s">
        <v>31</v>
      </c>
      <c r="L2343" t="s">
        <v>44</v>
      </c>
      <c r="M2343" t="s">
        <v>5247</v>
      </c>
      <c r="N2343" t="s">
        <v>5248</v>
      </c>
      <c r="P2343" t="s">
        <v>33</v>
      </c>
      <c r="Q2343" t="s">
        <v>34</v>
      </c>
      <c r="S2343" t="s">
        <v>33</v>
      </c>
      <c r="T2343" t="s">
        <v>34</v>
      </c>
      <c r="V2343" t="s">
        <v>33</v>
      </c>
      <c r="W2343" t="s">
        <v>34</v>
      </c>
      <c r="Y2343" t="s">
        <v>33</v>
      </c>
      <c r="Z2343" t="s">
        <v>34</v>
      </c>
      <c r="AA2343" t="s">
        <v>76</v>
      </c>
      <c r="AB2343" t="s">
        <v>36</v>
      </c>
      <c r="AC2343">
        <v>442738</v>
      </c>
      <c r="AD2343" t="s">
        <v>77</v>
      </c>
      <c r="AE2343" t="s">
        <v>5248</v>
      </c>
      <c r="AF2343">
        <v>870021815</v>
      </c>
      <c r="AG2343">
        <v>1299616</v>
      </c>
      <c r="AH2343" t="s">
        <v>78</v>
      </c>
      <c r="AI2343" t="s">
        <v>34</v>
      </c>
    </row>
    <row r="2344" spans="1:35" x14ac:dyDescent="0.3">
      <c r="A2344" s="1">
        <v>45311.624039351853</v>
      </c>
      <c r="B2344">
        <v>8</v>
      </c>
      <c r="C2344">
        <v>2</v>
      </c>
      <c r="D2344" t="s">
        <v>26</v>
      </c>
      <c r="E2344" t="s">
        <v>5249</v>
      </c>
      <c r="F2344" t="s">
        <v>5250</v>
      </c>
      <c r="G2344" t="s">
        <v>41</v>
      </c>
      <c r="H2344">
        <f>---0--5826</f>
        <v>5826</v>
      </c>
      <c r="I2344">
        <v>0</v>
      </c>
      <c r="J2344" t="s">
        <v>42</v>
      </c>
      <c r="K2344" t="s">
        <v>43</v>
      </c>
      <c r="L2344" t="s">
        <v>44</v>
      </c>
      <c r="M2344" t="s">
        <v>5249</v>
      </c>
      <c r="N2344" t="s">
        <v>5250</v>
      </c>
      <c r="P2344" t="s">
        <v>33</v>
      </c>
      <c r="Q2344" t="s">
        <v>34</v>
      </c>
      <c r="S2344" t="s">
        <v>33</v>
      </c>
      <c r="T2344" t="s">
        <v>34</v>
      </c>
      <c r="V2344" t="s">
        <v>33</v>
      </c>
      <c r="W2344" t="s">
        <v>34</v>
      </c>
      <c r="Y2344" t="s">
        <v>33</v>
      </c>
      <c r="Z2344" t="s">
        <v>34</v>
      </c>
      <c r="AA2344" t="s">
        <v>137</v>
      </c>
      <c r="AB2344" t="s">
        <v>36</v>
      </c>
      <c r="AC2344">
        <v>5340720</v>
      </c>
      <c r="AD2344" t="s">
        <v>138</v>
      </c>
      <c r="AE2344" t="s">
        <v>5250</v>
      </c>
      <c r="AF2344">
        <v>85671469</v>
      </c>
      <c r="AG2344">
        <v>1299617</v>
      </c>
      <c r="AH2344" t="s">
        <v>3571</v>
      </c>
      <c r="AI2344" t="s">
        <v>34</v>
      </c>
    </row>
    <row r="2345" spans="1:35" x14ac:dyDescent="0.3">
      <c r="A2345" s="1">
        <v>45311.632268518515</v>
      </c>
      <c r="B2345">
        <v>8</v>
      </c>
      <c r="C2345">
        <v>2</v>
      </c>
      <c r="D2345" t="s">
        <v>26</v>
      </c>
      <c r="E2345" t="s">
        <v>668</v>
      </c>
      <c r="F2345" t="s">
        <v>669</v>
      </c>
      <c r="G2345" t="s">
        <v>41</v>
      </c>
      <c r="H2345">
        <f>---0--9056</f>
        <v>9056</v>
      </c>
      <c r="I2345">
        <v>0</v>
      </c>
      <c r="J2345" t="s">
        <v>42</v>
      </c>
      <c r="K2345" t="s">
        <v>43</v>
      </c>
      <c r="L2345" t="s">
        <v>44</v>
      </c>
      <c r="M2345" t="s">
        <v>668</v>
      </c>
      <c r="N2345" t="s">
        <v>669</v>
      </c>
      <c r="P2345" t="s">
        <v>33</v>
      </c>
      <c r="Q2345" t="s">
        <v>34</v>
      </c>
      <c r="S2345" t="s">
        <v>33</v>
      </c>
      <c r="T2345" t="s">
        <v>34</v>
      </c>
      <c r="V2345" t="s">
        <v>33</v>
      </c>
      <c r="W2345" t="s">
        <v>34</v>
      </c>
      <c r="Y2345" t="s">
        <v>33</v>
      </c>
      <c r="Z2345" t="s">
        <v>34</v>
      </c>
      <c r="AA2345" t="s">
        <v>666</v>
      </c>
      <c r="AB2345" t="s">
        <v>36</v>
      </c>
      <c r="AC2345">
        <v>5496593</v>
      </c>
      <c r="AD2345" t="s">
        <v>138</v>
      </c>
      <c r="AE2345" t="s">
        <v>669</v>
      </c>
      <c r="AF2345">
        <v>85671469</v>
      </c>
      <c r="AG2345">
        <v>1299618</v>
      </c>
      <c r="AH2345" t="s">
        <v>38</v>
      </c>
      <c r="AI2345" t="s">
        <v>34</v>
      </c>
    </row>
    <row r="2346" spans="1:35" x14ac:dyDescent="0.3">
      <c r="A2346" s="1">
        <v>45311.632615740738</v>
      </c>
      <c r="B2346">
        <v>6</v>
      </c>
      <c r="C2346">
        <v>2</v>
      </c>
      <c r="D2346" t="s">
        <v>26</v>
      </c>
      <c r="E2346" t="s">
        <v>5251</v>
      </c>
      <c r="F2346" t="s">
        <v>5252</v>
      </c>
      <c r="G2346" t="s">
        <v>41</v>
      </c>
      <c r="H2346">
        <f>---0--9276</f>
        <v>9276</v>
      </c>
      <c r="I2346">
        <v>0</v>
      </c>
      <c r="J2346" t="s">
        <v>42</v>
      </c>
      <c r="K2346" t="s">
        <v>43</v>
      </c>
      <c r="L2346" t="s">
        <v>44</v>
      </c>
      <c r="M2346" t="s">
        <v>5251</v>
      </c>
      <c r="N2346" t="s">
        <v>5252</v>
      </c>
      <c r="P2346" t="s">
        <v>33</v>
      </c>
      <c r="Q2346" t="s">
        <v>34</v>
      </c>
      <c r="S2346" t="s">
        <v>33</v>
      </c>
      <c r="T2346" t="s">
        <v>34</v>
      </c>
      <c r="V2346" t="s">
        <v>33</v>
      </c>
      <c r="W2346" t="s">
        <v>34</v>
      </c>
      <c r="Y2346" t="s">
        <v>33</v>
      </c>
      <c r="Z2346" t="s">
        <v>34</v>
      </c>
      <c r="AA2346" t="s">
        <v>5140</v>
      </c>
      <c r="AB2346" t="s">
        <v>36</v>
      </c>
      <c r="AC2346">
        <v>43057</v>
      </c>
      <c r="AD2346" t="s">
        <v>932</v>
      </c>
      <c r="AE2346" t="s">
        <v>5252</v>
      </c>
      <c r="AF2346">
        <v>870021815</v>
      </c>
      <c r="AG2346">
        <v>1299619</v>
      </c>
      <c r="AH2346" t="s">
        <v>4421</v>
      </c>
      <c r="AI2346" t="s">
        <v>34</v>
      </c>
    </row>
    <row r="2347" spans="1:35" x14ac:dyDescent="0.3">
      <c r="A2347" s="1">
        <v>45311.6328125</v>
      </c>
      <c r="B2347">
        <v>5</v>
      </c>
      <c r="C2347">
        <v>2</v>
      </c>
      <c r="D2347" t="s">
        <v>26</v>
      </c>
      <c r="E2347" t="s">
        <v>5253</v>
      </c>
      <c r="F2347" t="s">
        <v>5254</v>
      </c>
      <c r="G2347" t="s">
        <v>90</v>
      </c>
      <c r="H2347" t="s">
        <v>971</v>
      </c>
      <c r="I2347">
        <v>0</v>
      </c>
      <c r="K2347" t="s">
        <v>31</v>
      </c>
      <c r="L2347" t="s">
        <v>32</v>
      </c>
      <c r="M2347" t="s">
        <v>5253</v>
      </c>
      <c r="N2347" t="s">
        <v>5254</v>
      </c>
      <c r="P2347" t="s">
        <v>33</v>
      </c>
      <c r="Q2347" t="s">
        <v>34</v>
      </c>
      <c r="S2347" t="s">
        <v>33</v>
      </c>
      <c r="T2347" t="s">
        <v>34</v>
      </c>
      <c r="V2347" t="s">
        <v>33</v>
      </c>
      <c r="W2347" t="s">
        <v>34</v>
      </c>
      <c r="Y2347" t="s">
        <v>33</v>
      </c>
      <c r="Z2347" t="s">
        <v>34</v>
      </c>
      <c r="AA2347" t="s">
        <v>92</v>
      </c>
      <c r="AB2347" t="s">
        <v>36</v>
      </c>
      <c r="AC2347">
        <v>35752064</v>
      </c>
      <c r="AD2347" t="s">
        <v>93</v>
      </c>
      <c r="AE2347" t="s">
        <v>5254</v>
      </c>
      <c r="AF2347">
        <v>9978044714</v>
      </c>
      <c r="AG2347">
        <v>1299620</v>
      </c>
      <c r="AH2347" t="s">
        <v>347</v>
      </c>
      <c r="AI2347" t="s">
        <v>34</v>
      </c>
    </row>
    <row r="2348" spans="1:35" x14ac:dyDescent="0.3">
      <c r="A2348" s="1">
        <v>45311.633449074077</v>
      </c>
      <c r="B2348">
        <v>7</v>
      </c>
      <c r="C2348">
        <v>2</v>
      </c>
      <c r="D2348" t="s">
        <v>26</v>
      </c>
      <c r="E2348" t="s">
        <v>113</v>
      </c>
      <c r="F2348" t="s">
        <v>114</v>
      </c>
      <c r="G2348" t="s">
        <v>41</v>
      </c>
      <c r="H2348">
        <f>---0--9498</f>
        <v>9498</v>
      </c>
      <c r="I2348">
        <v>0</v>
      </c>
      <c r="J2348" t="s">
        <v>42</v>
      </c>
      <c r="K2348" t="s">
        <v>43</v>
      </c>
      <c r="L2348" t="s">
        <v>44</v>
      </c>
      <c r="M2348" t="s">
        <v>113</v>
      </c>
      <c r="N2348" t="s">
        <v>114</v>
      </c>
      <c r="P2348" t="s">
        <v>33</v>
      </c>
      <c r="Q2348" t="s">
        <v>34</v>
      </c>
      <c r="S2348" t="s">
        <v>33</v>
      </c>
      <c r="T2348" t="s">
        <v>34</v>
      </c>
      <c r="V2348" t="s">
        <v>33</v>
      </c>
      <c r="W2348" t="s">
        <v>34</v>
      </c>
      <c r="Y2348" t="s">
        <v>33</v>
      </c>
      <c r="Z2348" t="s">
        <v>34</v>
      </c>
      <c r="AA2348" t="s">
        <v>1982</v>
      </c>
      <c r="AB2348" t="s">
        <v>36</v>
      </c>
      <c r="AC2348">
        <v>79724062</v>
      </c>
      <c r="AD2348" t="s">
        <v>108</v>
      </c>
      <c r="AE2348" t="s">
        <v>114</v>
      </c>
      <c r="AF2348">
        <v>795990586</v>
      </c>
      <c r="AG2348">
        <v>1299621</v>
      </c>
      <c r="AH2348" t="s">
        <v>38</v>
      </c>
      <c r="AI2348" t="s">
        <v>34</v>
      </c>
    </row>
    <row r="2349" spans="1:35" x14ac:dyDescent="0.3">
      <c r="A2349" s="1">
        <v>45311.633483796293</v>
      </c>
      <c r="B2349">
        <v>1</v>
      </c>
      <c r="C2349">
        <v>1</v>
      </c>
      <c r="D2349" t="s">
        <v>26</v>
      </c>
      <c r="E2349" t="s">
        <v>5255</v>
      </c>
      <c r="F2349" t="s">
        <v>5256</v>
      </c>
      <c r="G2349" t="s">
        <v>50</v>
      </c>
      <c r="H2349" t="s">
        <v>1038</v>
      </c>
      <c r="I2349">
        <v>0</v>
      </c>
      <c r="K2349" t="s">
        <v>31</v>
      </c>
      <c r="L2349" t="s">
        <v>32</v>
      </c>
      <c r="M2349" t="s">
        <v>5255</v>
      </c>
      <c r="N2349" t="s">
        <v>5256</v>
      </c>
      <c r="P2349" t="s">
        <v>33</v>
      </c>
      <c r="Q2349" t="s">
        <v>34</v>
      </c>
      <c r="S2349" t="s">
        <v>33</v>
      </c>
      <c r="T2349" t="s">
        <v>34</v>
      </c>
      <c r="V2349" t="s">
        <v>33</v>
      </c>
      <c r="W2349" t="s">
        <v>34</v>
      </c>
      <c r="Y2349" t="s">
        <v>33</v>
      </c>
      <c r="Z2349" t="s">
        <v>34</v>
      </c>
      <c r="AA2349" t="s">
        <v>35</v>
      </c>
      <c r="AB2349" t="s">
        <v>36</v>
      </c>
      <c r="AC2349">
        <v>5522586</v>
      </c>
      <c r="AD2349" t="s">
        <v>37</v>
      </c>
      <c r="AE2349" t="s">
        <v>5256</v>
      </c>
      <c r="AF2349">
        <v>85671469</v>
      </c>
      <c r="AG2349">
        <v>1299622</v>
      </c>
      <c r="AH2349" t="s">
        <v>38</v>
      </c>
      <c r="AI2349" t="s">
        <v>34</v>
      </c>
    </row>
    <row r="2350" spans="1:35" x14ac:dyDescent="0.3">
      <c r="A2350" s="1">
        <v>45311.635196759256</v>
      </c>
      <c r="B2350">
        <v>5</v>
      </c>
      <c r="C2350">
        <v>2</v>
      </c>
      <c r="D2350" t="s">
        <v>26</v>
      </c>
      <c r="E2350" t="s">
        <v>5257</v>
      </c>
      <c r="F2350" t="s">
        <v>5258</v>
      </c>
      <c r="G2350" t="s">
        <v>29</v>
      </c>
      <c r="H2350" t="s">
        <v>534</v>
      </c>
      <c r="I2350">
        <v>0</v>
      </c>
      <c r="K2350" t="s">
        <v>31</v>
      </c>
      <c r="L2350" t="s">
        <v>32</v>
      </c>
      <c r="M2350" t="s">
        <v>5257</v>
      </c>
      <c r="N2350" t="s">
        <v>5258</v>
      </c>
      <c r="P2350" t="s">
        <v>33</v>
      </c>
      <c r="Q2350" t="s">
        <v>34</v>
      </c>
      <c r="S2350" t="s">
        <v>33</v>
      </c>
      <c r="T2350" t="s">
        <v>34</v>
      </c>
      <c r="V2350" t="s">
        <v>33</v>
      </c>
      <c r="W2350" t="s">
        <v>34</v>
      </c>
      <c r="Y2350" t="s">
        <v>33</v>
      </c>
      <c r="Z2350" t="s">
        <v>34</v>
      </c>
      <c r="AA2350" t="s">
        <v>35</v>
      </c>
      <c r="AB2350" t="s">
        <v>36</v>
      </c>
      <c r="AC2350">
        <v>5554742</v>
      </c>
      <c r="AD2350" t="s">
        <v>37</v>
      </c>
      <c r="AE2350" t="s">
        <v>5258</v>
      </c>
      <c r="AF2350">
        <v>85671469</v>
      </c>
      <c r="AG2350">
        <v>1299623</v>
      </c>
      <c r="AH2350" t="s">
        <v>38</v>
      </c>
      <c r="AI2350" t="s">
        <v>34</v>
      </c>
    </row>
    <row r="2351" spans="1:35" x14ac:dyDescent="0.3">
      <c r="A2351" s="1">
        <v>45311.637002314812</v>
      </c>
      <c r="B2351">
        <v>6</v>
      </c>
      <c r="C2351">
        <v>2</v>
      </c>
      <c r="D2351" t="s">
        <v>26</v>
      </c>
      <c r="E2351" t="s">
        <v>5259</v>
      </c>
      <c r="F2351" t="s">
        <v>5260</v>
      </c>
      <c r="G2351" t="s">
        <v>41</v>
      </c>
      <c r="H2351">
        <f>---0--3576</f>
        <v>3576</v>
      </c>
      <c r="I2351">
        <v>0</v>
      </c>
      <c r="J2351" t="s">
        <v>42</v>
      </c>
      <c r="K2351" t="s">
        <v>43</v>
      </c>
      <c r="L2351" t="s">
        <v>44</v>
      </c>
      <c r="M2351" t="s">
        <v>5259</v>
      </c>
      <c r="N2351" t="s">
        <v>5260</v>
      </c>
      <c r="P2351" t="s">
        <v>33</v>
      </c>
      <c r="Q2351" t="s">
        <v>34</v>
      </c>
      <c r="S2351" t="s">
        <v>33</v>
      </c>
      <c r="T2351" t="s">
        <v>34</v>
      </c>
      <c r="V2351" t="s">
        <v>33</v>
      </c>
      <c r="W2351" t="s">
        <v>34</v>
      </c>
      <c r="Y2351" t="s">
        <v>33</v>
      </c>
      <c r="Z2351" t="s">
        <v>34</v>
      </c>
      <c r="AA2351" t="s">
        <v>2461</v>
      </c>
      <c r="AB2351" t="s">
        <v>36</v>
      </c>
      <c r="AC2351">
        <v>52154974</v>
      </c>
      <c r="AD2351" t="s">
        <v>82</v>
      </c>
      <c r="AE2351" t="s">
        <v>5260</v>
      </c>
      <c r="AF2351">
        <v>156704864</v>
      </c>
      <c r="AG2351">
        <v>1299624</v>
      </c>
      <c r="AH2351" t="s">
        <v>38</v>
      </c>
      <c r="AI2351" t="s">
        <v>34</v>
      </c>
    </row>
    <row r="2352" spans="1:35" x14ac:dyDescent="0.3">
      <c r="A2352" s="1">
        <v>45311.63722222222</v>
      </c>
      <c r="B2352">
        <v>8</v>
      </c>
      <c r="C2352">
        <v>2</v>
      </c>
      <c r="D2352" t="s">
        <v>26</v>
      </c>
      <c r="E2352" t="s">
        <v>5261</v>
      </c>
      <c r="F2352" t="s">
        <v>5262</v>
      </c>
      <c r="G2352" t="s">
        <v>29</v>
      </c>
      <c r="H2352" t="s">
        <v>54</v>
      </c>
      <c r="I2352">
        <v>0</v>
      </c>
      <c r="K2352" t="s">
        <v>31</v>
      </c>
      <c r="L2352" t="s">
        <v>32</v>
      </c>
      <c r="M2352" t="s">
        <v>5261</v>
      </c>
      <c r="N2352" t="s">
        <v>5262</v>
      </c>
      <c r="P2352" t="s">
        <v>33</v>
      </c>
      <c r="Q2352" t="s">
        <v>34</v>
      </c>
      <c r="S2352" t="s">
        <v>33</v>
      </c>
      <c r="T2352" t="s">
        <v>34</v>
      </c>
      <c r="V2352" t="s">
        <v>33</v>
      </c>
      <c r="W2352" t="s">
        <v>34</v>
      </c>
      <c r="Y2352" t="s">
        <v>33</v>
      </c>
      <c r="Z2352" t="s">
        <v>34</v>
      </c>
      <c r="AA2352" t="s">
        <v>35</v>
      </c>
      <c r="AB2352" t="s">
        <v>36</v>
      </c>
      <c r="AC2352">
        <v>5594235</v>
      </c>
      <c r="AD2352" t="s">
        <v>37</v>
      </c>
      <c r="AE2352" t="s">
        <v>5262</v>
      </c>
      <c r="AF2352">
        <v>85671469</v>
      </c>
      <c r="AG2352">
        <v>1299625</v>
      </c>
      <c r="AH2352" t="s">
        <v>38</v>
      </c>
      <c r="AI2352" t="s">
        <v>34</v>
      </c>
    </row>
    <row r="2353" spans="1:35" x14ac:dyDescent="0.3">
      <c r="A2353" s="1">
        <v>45311.63957175926</v>
      </c>
      <c r="B2353">
        <v>5</v>
      </c>
      <c r="C2353">
        <v>2</v>
      </c>
      <c r="D2353" t="s">
        <v>26</v>
      </c>
      <c r="E2353" t="s">
        <v>5263</v>
      </c>
      <c r="F2353" t="s">
        <v>5264</v>
      </c>
      <c r="G2353" t="s">
        <v>50</v>
      </c>
      <c r="H2353" t="s">
        <v>460</v>
      </c>
      <c r="I2353">
        <v>0</v>
      </c>
      <c r="K2353" t="s">
        <v>31</v>
      </c>
      <c r="L2353" t="s">
        <v>32</v>
      </c>
      <c r="M2353" t="s">
        <v>5263</v>
      </c>
      <c r="N2353" t="s">
        <v>5264</v>
      </c>
      <c r="P2353" t="s">
        <v>33</v>
      </c>
      <c r="Q2353" t="s">
        <v>34</v>
      </c>
      <c r="S2353" t="s">
        <v>33</v>
      </c>
      <c r="T2353" t="s">
        <v>34</v>
      </c>
      <c r="V2353" t="s">
        <v>33</v>
      </c>
      <c r="W2353" t="s">
        <v>34</v>
      </c>
      <c r="Y2353" t="s">
        <v>33</v>
      </c>
      <c r="Z2353" t="s">
        <v>34</v>
      </c>
      <c r="AA2353" t="s">
        <v>35</v>
      </c>
      <c r="AB2353" t="s">
        <v>36</v>
      </c>
      <c r="AC2353">
        <v>5636577</v>
      </c>
      <c r="AD2353" t="s">
        <v>37</v>
      </c>
      <c r="AE2353" t="s">
        <v>5264</v>
      </c>
      <c r="AF2353">
        <v>85671469</v>
      </c>
      <c r="AG2353">
        <v>1299626</v>
      </c>
      <c r="AH2353" t="s">
        <v>38</v>
      </c>
      <c r="AI2353" t="s">
        <v>34</v>
      </c>
    </row>
    <row r="2354" spans="1:35" x14ac:dyDescent="0.3">
      <c r="A2354" s="1">
        <v>45311.642152777778</v>
      </c>
      <c r="B2354">
        <v>5</v>
      </c>
      <c r="C2354">
        <v>2</v>
      </c>
      <c r="D2354" t="s">
        <v>26</v>
      </c>
      <c r="E2354" t="s">
        <v>5265</v>
      </c>
      <c r="F2354" t="s">
        <v>5266</v>
      </c>
      <c r="G2354" t="s">
        <v>41</v>
      </c>
      <c r="H2354">
        <f>---0--7725</f>
        <v>7725</v>
      </c>
      <c r="I2354">
        <v>0</v>
      </c>
      <c r="J2354" t="s">
        <v>42</v>
      </c>
      <c r="K2354" t="s">
        <v>43</v>
      </c>
      <c r="L2354" t="s">
        <v>44</v>
      </c>
      <c r="M2354" t="s">
        <v>5265</v>
      </c>
      <c r="N2354" t="s">
        <v>5266</v>
      </c>
      <c r="P2354" t="s">
        <v>33</v>
      </c>
      <c r="Q2354" t="s">
        <v>34</v>
      </c>
      <c r="S2354" t="s">
        <v>33</v>
      </c>
      <c r="T2354" t="s">
        <v>34</v>
      </c>
      <c r="V2354" t="s">
        <v>33</v>
      </c>
      <c r="W2354" t="s">
        <v>34</v>
      </c>
      <c r="Y2354" t="s">
        <v>33</v>
      </c>
      <c r="Z2354" t="s">
        <v>34</v>
      </c>
      <c r="AA2354" t="s">
        <v>4605</v>
      </c>
      <c r="AB2354" t="s">
        <v>36</v>
      </c>
      <c r="AC2354">
        <v>847520</v>
      </c>
      <c r="AD2354" t="s">
        <v>4606</v>
      </c>
      <c r="AE2354" t="s">
        <v>5266</v>
      </c>
      <c r="AF2354">
        <v>870021815</v>
      </c>
      <c r="AG2354">
        <v>1299627</v>
      </c>
      <c r="AH2354" t="s">
        <v>38</v>
      </c>
      <c r="AI2354" t="s">
        <v>34</v>
      </c>
    </row>
    <row r="2355" spans="1:35" x14ac:dyDescent="0.3">
      <c r="A2355" s="1">
        <v>45311.644999999997</v>
      </c>
      <c r="B2355">
        <v>5</v>
      </c>
      <c r="C2355">
        <v>2</v>
      </c>
      <c r="D2355" t="s">
        <v>26</v>
      </c>
      <c r="E2355" t="s">
        <v>5267</v>
      </c>
      <c r="F2355" t="s">
        <v>5268</v>
      </c>
      <c r="G2355" t="s">
        <v>41</v>
      </c>
      <c r="H2355">
        <f>---0--4086</f>
        <v>4086</v>
      </c>
      <c r="I2355">
        <v>0</v>
      </c>
      <c r="J2355" t="s">
        <v>42</v>
      </c>
      <c r="K2355" t="s">
        <v>43</v>
      </c>
      <c r="L2355" t="s">
        <v>44</v>
      </c>
      <c r="M2355" t="s">
        <v>5267</v>
      </c>
      <c r="N2355" t="s">
        <v>5268</v>
      </c>
      <c r="P2355" t="s">
        <v>33</v>
      </c>
      <c r="Q2355" t="s">
        <v>34</v>
      </c>
      <c r="S2355" t="s">
        <v>33</v>
      </c>
      <c r="T2355" t="s">
        <v>34</v>
      </c>
      <c r="V2355" t="s">
        <v>33</v>
      </c>
      <c r="W2355" t="s">
        <v>34</v>
      </c>
      <c r="Y2355" t="s">
        <v>33</v>
      </c>
      <c r="Z2355" t="s">
        <v>34</v>
      </c>
      <c r="AA2355" t="s">
        <v>208</v>
      </c>
      <c r="AB2355" t="s">
        <v>36</v>
      </c>
      <c r="AC2355">
        <v>27108401</v>
      </c>
      <c r="AD2355" t="s">
        <v>209</v>
      </c>
      <c r="AE2355" t="s">
        <v>5268</v>
      </c>
      <c r="AF2355">
        <v>978632586</v>
      </c>
      <c r="AG2355">
        <v>1299628</v>
      </c>
      <c r="AH2355" t="s">
        <v>38</v>
      </c>
      <c r="AI2355" t="s">
        <v>34</v>
      </c>
    </row>
    <row r="2356" spans="1:35" x14ac:dyDescent="0.3">
      <c r="A2356" s="1">
        <v>45311.646828703706</v>
      </c>
      <c r="B2356">
        <v>5</v>
      </c>
      <c r="C2356">
        <v>2</v>
      </c>
      <c r="D2356" t="s">
        <v>26</v>
      </c>
      <c r="E2356" t="s">
        <v>5269</v>
      </c>
      <c r="F2356" t="s">
        <v>5270</v>
      </c>
      <c r="G2356" t="s">
        <v>41</v>
      </c>
      <c r="H2356">
        <f>---0--6510</f>
        <v>6510</v>
      </c>
      <c r="I2356">
        <v>0</v>
      </c>
      <c r="J2356" t="s">
        <v>42</v>
      </c>
      <c r="K2356" t="s">
        <v>43</v>
      </c>
      <c r="L2356" t="s">
        <v>44</v>
      </c>
      <c r="M2356" t="s">
        <v>5269</v>
      </c>
      <c r="N2356" t="s">
        <v>5270</v>
      </c>
      <c r="P2356" t="s">
        <v>33</v>
      </c>
      <c r="Q2356" t="s">
        <v>34</v>
      </c>
      <c r="S2356" t="s">
        <v>33</v>
      </c>
      <c r="T2356" t="s">
        <v>34</v>
      </c>
      <c r="V2356" t="s">
        <v>33</v>
      </c>
      <c r="W2356" t="s">
        <v>34</v>
      </c>
      <c r="Y2356" t="s">
        <v>33</v>
      </c>
      <c r="Z2356" t="s">
        <v>34</v>
      </c>
      <c r="AA2356" t="s">
        <v>1475</v>
      </c>
      <c r="AB2356" t="s">
        <v>36</v>
      </c>
      <c r="AC2356">
        <v>5769372</v>
      </c>
      <c r="AD2356" t="s">
        <v>1476</v>
      </c>
      <c r="AE2356" t="s">
        <v>5270</v>
      </c>
      <c r="AF2356">
        <v>85671469</v>
      </c>
      <c r="AG2356">
        <v>1299629</v>
      </c>
      <c r="AH2356" t="s">
        <v>38</v>
      </c>
      <c r="AI2356" t="s">
        <v>34</v>
      </c>
    </row>
    <row r="2357" spans="1:35" x14ac:dyDescent="0.3">
      <c r="A2357" s="1">
        <v>45311.647083333337</v>
      </c>
      <c r="B2357">
        <v>6</v>
      </c>
      <c r="C2357">
        <v>2</v>
      </c>
      <c r="D2357" t="s">
        <v>26</v>
      </c>
      <c r="E2357" t="s">
        <v>5271</v>
      </c>
      <c r="F2357" t="s">
        <v>5272</v>
      </c>
      <c r="G2357" t="s">
        <v>90</v>
      </c>
      <c r="H2357" t="s">
        <v>433</v>
      </c>
      <c r="I2357">
        <v>0</v>
      </c>
      <c r="K2357" t="s">
        <v>31</v>
      </c>
      <c r="L2357" t="s">
        <v>32</v>
      </c>
      <c r="M2357" t="s">
        <v>5271</v>
      </c>
      <c r="N2357" t="s">
        <v>5272</v>
      </c>
      <c r="P2357" t="s">
        <v>33</v>
      </c>
      <c r="Q2357" t="s">
        <v>34</v>
      </c>
      <c r="S2357" t="s">
        <v>33</v>
      </c>
      <c r="T2357" t="s">
        <v>34</v>
      </c>
      <c r="V2357" t="s">
        <v>33</v>
      </c>
      <c r="W2357" t="s">
        <v>34</v>
      </c>
      <c r="Y2357" t="s">
        <v>33</v>
      </c>
      <c r="Z2357" t="s">
        <v>34</v>
      </c>
      <c r="AA2357" t="s">
        <v>92</v>
      </c>
      <c r="AB2357" t="s">
        <v>36</v>
      </c>
      <c r="AC2357">
        <v>38028361</v>
      </c>
      <c r="AD2357" t="s">
        <v>93</v>
      </c>
      <c r="AE2357" t="s">
        <v>5272</v>
      </c>
      <c r="AF2357">
        <v>9978044714</v>
      </c>
      <c r="AG2357">
        <v>1299630</v>
      </c>
      <c r="AH2357" t="s">
        <v>883</v>
      </c>
      <c r="AI2357" t="s">
        <v>34</v>
      </c>
    </row>
    <row r="2358" spans="1:35" x14ac:dyDescent="0.3">
      <c r="A2358" s="1">
        <v>45311.648263888892</v>
      </c>
      <c r="B2358">
        <v>8</v>
      </c>
      <c r="C2358">
        <v>2</v>
      </c>
      <c r="D2358" t="s">
        <v>26</v>
      </c>
      <c r="E2358" t="s">
        <v>5273</v>
      </c>
      <c r="F2358" t="s">
        <v>5274</v>
      </c>
      <c r="G2358" t="s">
        <v>41</v>
      </c>
      <c r="H2358">
        <f>---0--3734</f>
        <v>3734</v>
      </c>
      <c r="I2358">
        <v>0</v>
      </c>
      <c r="J2358" t="s">
        <v>42</v>
      </c>
      <c r="K2358" t="s">
        <v>43</v>
      </c>
      <c r="L2358" t="s">
        <v>44</v>
      </c>
      <c r="M2358" t="s">
        <v>5273</v>
      </c>
      <c r="N2358" t="s">
        <v>5274</v>
      </c>
      <c r="P2358" t="s">
        <v>33</v>
      </c>
      <c r="Q2358" t="s">
        <v>34</v>
      </c>
      <c r="S2358" t="s">
        <v>33</v>
      </c>
      <c r="T2358" t="s">
        <v>34</v>
      </c>
      <c r="V2358" t="s">
        <v>33</v>
      </c>
      <c r="W2358" t="s">
        <v>34</v>
      </c>
      <c r="Y2358" t="s">
        <v>33</v>
      </c>
      <c r="Z2358" t="s">
        <v>34</v>
      </c>
      <c r="AA2358" t="s">
        <v>1041</v>
      </c>
      <c r="AB2358" t="s">
        <v>36</v>
      </c>
      <c r="AC2358">
        <v>43659</v>
      </c>
      <c r="AD2358" t="s">
        <v>932</v>
      </c>
      <c r="AE2358" t="s">
        <v>5274</v>
      </c>
      <c r="AF2358">
        <v>870021815</v>
      </c>
      <c r="AG2358">
        <v>1299631</v>
      </c>
      <c r="AH2358" t="s">
        <v>38</v>
      </c>
      <c r="AI2358" t="s">
        <v>34</v>
      </c>
    </row>
    <row r="2359" spans="1:35" x14ac:dyDescent="0.3">
      <c r="A2359" s="1">
        <v>45311.649016203701</v>
      </c>
      <c r="B2359">
        <v>1</v>
      </c>
      <c r="C2359">
        <v>1</v>
      </c>
      <c r="D2359" t="s">
        <v>26</v>
      </c>
      <c r="E2359" t="s">
        <v>5275</v>
      </c>
      <c r="F2359" t="s">
        <v>5276</v>
      </c>
      <c r="G2359" t="s">
        <v>41</v>
      </c>
      <c r="H2359">
        <f>---0--6129</f>
        <v>6129</v>
      </c>
      <c r="I2359">
        <v>0</v>
      </c>
      <c r="J2359" t="s">
        <v>42</v>
      </c>
      <c r="K2359" t="s">
        <v>43</v>
      </c>
      <c r="L2359" t="s">
        <v>44</v>
      </c>
      <c r="M2359" t="s">
        <v>5275</v>
      </c>
      <c r="N2359" t="s">
        <v>5276</v>
      </c>
      <c r="P2359" t="s">
        <v>33</v>
      </c>
      <c r="Q2359" t="s">
        <v>34</v>
      </c>
      <c r="S2359" t="s">
        <v>33</v>
      </c>
      <c r="T2359" t="s">
        <v>34</v>
      </c>
      <c r="V2359" t="s">
        <v>33</v>
      </c>
      <c r="W2359" t="s">
        <v>34</v>
      </c>
      <c r="Y2359" t="s">
        <v>33</v>
      </c>
      <c r="Z2359" t="s">
        <v>34</v>
      </c>
      <c r="AA2359" t="s">
        <v>2038</v>
      </c>
      <c r="AB2359" t="s">
        <v>36</v>
      </c>
      <c r="AC2359">
        <v>79958583</v>
      </c>
      <c r="AD2359" t="s">
        <v>120</v>
      </c>
      <c r="AE2359" t="s">
        <v>5276</v>
      </c>
      <c r="AF2359">
        <v>795990586</v>
      </c>
      <c r="AG2359">
        <v>1299632</v>
      </c>
      <c r="AH2359" t="s">
        <v>2105</v>
      </c>
      <c r="AI2359" t="s">
        <v>34</v>
      </c>
    </row>
    <row r="2360" spans="1:35" x14ac:dyDescent="0.3">
      <c r="A2360" s="1">
        <v>45311.649351851855</v>
      </c>
      <c r="B2360">
        <v>5</v>
      </c>
      <c r="C2360">
        <v>2</v>
      </c>
      <c r="D2360" t="s">
        <v>26</v>
      </c>
      <c r="E2360" t="s">
        <v>5277</v>
      </c>
      <c r="F2360" t="s">
        <v>5278</v>
      </c>
      <c r="G2360" t="s">
        <v>29</v>
      </c>
      <c r="H2360" t="s">
        <v>739</v>
      </c>
      <c r="I2360">
        <v>0</v>
      </c>
      <c r="K2360" t="s">
        <v>31</v>
      </c>
      <c r="L2360" t="s">
        <v>32</v>
      </c>
      <c r="M2360" t="s">
        <v>5277</v>
      </c>
      <c r="N2360" t="s">
        <v>5278</v>
      </c>
      <c r="P2360" t="s">
        <v>33</v>
      </c>
      <c r="Q2360" t="s">
        <v>34</v>
      </c>
      <c r="S2360" t="s">
        <v>33</v>
      </c>
      <c r="T2360" t="s">
        <v>34</v>
      </c>
      <c r="V2360" t="s">
        <v>33</v>
      </c>
      <c r="W2360" t="s">
        <v>34</v>
      </c>
      <c r="Y2360" t="s">
        <v>33</v>
      </c>
      <c r="Z2360" t="s">
        <v>34</v>
      </c>
      <c r="AA2360" t="s">
        <v>35</v>
      </c>
      <c r="AB2360" t="s">
        <v>36</v>
      </c>
      <c r="AC2360">
        <v>5819088</v>
      </c>
      <c r="AD2360" t="s">
        <v>37</v>
      </c>
      <c r="AE2360" t="s">
        <v>5278</v>
      </c>
      <c r="AF2360">
        <v>85671469</v>
      </c>
      <c r="AG2360">
        <v>1299633</v>
      </c>
      <c r="AH2360" t="s">
        <v>5279</v>
      </c>
      <c r="AI2360" t="s">
        <v>34</v>
      </c>
    </row>
    <row r="2361" spans="1:35" x14ac:dyDescent="0.3">
      <c r="A2361" s="1">
        <v>45311.649861111109</v>
      </c>
      <c r="B2361">
        <v>3</v>
      </c>
      <c r="C2361">
        <v>1</v>
      </c>
      <c r="D2361" t="s">
        <v>26</v>
      </c>
      <c r="E2361" t="s">
        <v>5280</v>
      </c>
      <c r="F2361" t="s">
        <v>5281</v>
      </c>
      <c r="G2361" t="s">
        <v>41</v>
      </c>
      <c r="H2361">
        <f>---0--8107</f>
        <v>8107</v>
      </c>
      <c r="I2361">
        <v>0</v>
      </c>
      <c r="J2361" t="s">
        <v>42</v>
      </c>
      <c r="K2361" t="s">
        <v>43</v>
      </c>
      <c r="L2361" t="s">
        <v>44</v>
      </c>
      <c r="M2361" t="s">
        <v>5280</v>
      </c>
      <c r="N2361" t="s">
        <v>5281</v>
      </c>
      <c r="P2361" t="s">
        <v>33</v>
      </c>
      <c r="Q2361" t="s">
        <v>34</v>
      </c>
      <c r="S2361" t="s">
        <v>33</v>
      </c>
      <c r="T2361" t="s">
        <v>34</v>
      </c>
      <c r="V2361" t="s">
        <v>33</v>
      </c>
      <c r="W2361" t="s">
        <v>34</v>
      </c>
      <c r="Y2361" t="s">
        <v>33</v>
      </c>
      <c r="Z2361" t="s">
        <v>34</v>
      </c>
      <c r="AA2361" t="s">
        <v>666</v>
      </c>
      <c r="AB2361" t="s">
        <v>36</v>
      </c>
      <c r="AC2361">
        <v>5833756</v>
      </c>
      <c r="AD2361" t="s">
        <v>138</v>
      </c>
      <c r="AE2361" t="s">
        <v>5281</v>
      </c>
      <c r="AF2361">
        <v>85671469</v>
      </c>
      <c r="AG2361">
        <v>1299634</v>
      </c>
      <c r="AH2361" t="s">
        <v>4114</v>
      </c>
      <c r="AI2361" t="s">
        <v>34</v>
      </c>
    </row>
    <row r="2362" spans="1:35" x14ac:dyDescent="0.3">
      <c r="A2362" s="1">
        <v>45311.651620370372</v>
      </c>
      <c r="B2362">
        <v>5</v>
      </c>
      <c r="C2362">
        <v>2</v>
      </c>
      <c r="D2362" t="s">
        <v>26</v>
      </c>
      <c r="E2362" t="s">
        <v>5282</v>
      </c>
      <c r="F2362" t="s">
        <v>5283</v>
      </c>
      <c r="G2362" t="s">
        <v>131</v>
      </c>
      <c r="H2362" t="s">
        <v>2495</v>
      </c>
      <c r="I2362">
        <v>0</v>
      </c>
      <c r="K2362" t="s">
        <v>31</v>
      </c>
      <c r="L2362" t="s">
        <v>32</v>
      </c>
      <c r="M2362" t="s">
        <v>5282</v>
      </c>
      <c r="N2362" t="s">
        <v>5283</v>
      </c>
      <c r="P2362" t="s">
        <v>33</v>
      </c>
      <c r="Q2362" t="s">
        <v>34</v>
      </c>
      <c r="S2362" t="s">
        <v>33</v>
      </c>
      <c r="T2362" t="s">
        <v>34</v>
      </c>
      <c r="V2362" t="s">
        <v>33</v>
      </c>
      <c r="W2362" t="s">
        <v>34</v>
      </c>
      <c r="Y2362" t="s">
        <v>33</v>
      </c>
      <c r="Z2362" t="s">
        <v>34</v>
      </c>
      <c r="AA2362" t="s">
        <v>35</v>
      </c>
      <c r="AB2362" t="s">
        <v>36</v>
      </c>
      <c r="AC2362">
        <v>5870424</v>
      </c>
      <c r="AD2362" t="s">
        <v>37</v>
      </c>
      <c r="AE2362" t="s">
        <v>5283</v>
      </c>
      <c r="AF2362">
        <v>85671469</v>
      </c>
      <c r="AG2362">
        <v>1299635</v>
      </c>
      <c r="AH2362" t="s">
        <v>38</v>
      </c>
      <c r="AI2362" t="s">
        <v>34</v>
      </c>
    </row>
    <row r="2363" spans="1:35" x14ac:dyDescent="0.3">
      <c r="A2363" s="1">
        <v>45311.653344907405</v>
      </c>
      <c r="B2363">
        <v>5</v>
      </c>
      <c r="C2363">
        <v>2</v>
      </c>
      <c r="D2363" t="s">
        <v>26</v>
      </c>
      <c r="E2363" t="s">
        <v>5284</v>
      </c>
      <c r="F2363" t="s">
        <v>5285</v>
      </c>
      <c r="G2363" t="s">
        <v>29</v>
      </c>
      <c r="H2363" t="s">
        <v>413</v>
      </c>
      <c r="I2363">
        <v>0</v>
      </c>
      <c r="K2363" t="s">
        <v>31</v>
      </c>
      <c r="L2363" t="s">
        <v>32</v>
      </c>
      <c r="M2363" t="s">
        <v>5284</v>
      </c>
      <c r="N2363" t="s">
        <v>5285</v>
      </c>
      <c r="P2363" t="s">
        <v>33</v>
      </c>
      <c r="Q2363" t="s">
        <v>34</v>
      </c>
      <c r="S2363" t="s">
        <v>33</v>
      </c>
      <c r="T2363" t="s">
        <v>34</v>
      </c>
      <c r="V2363" t="s">
        <v>33</v>
      </c>
      <c r="W2363" t="s">
        <v>34</v>
      </c>
      <c r="Y2363" t="s">
        <v>33</v>
      </c>
      <c r="Z2363" t="s">
        <v>34</v>
      </c>
      <c r="AA2363" t="s">
        <v>35</v>
      </c>
      <c r="AB2363" t="s">
        <v>36</v>
      </c>
      <c r="AC2363">
        <v>5896364</v>
      </c>
      <c r="AD2363" t="s">
        <v>37</v>
      </c>
      <c r="AE2363" t="s">
        <v>5285</v>
      </c>
      <c r="AF2363">
        <v>85671469</v>
      </c>
      <c r="AG2363">
        <v>1299636</v>
      </c>
      <c r="AH2363" t="s">
        <v>360</v>
      </c>
      <c r="AI2363" t="s">
        <v>34</v>
      </c>
    </row>
    <row r="2364" spans="1:35" x14ac:dyDescent="0.3">
      <c r="A2364" s="1">
        <v>45311.653449074074</v>
      </c>
      <c r="B2364">
        <v>8</v>
      </c>
      <c r="C2364">
        <v>2</v>
      </c>
      <c r="D2364" t="s">
        <v>26</v>
      </c>
      <c r="E2364" t="s">
        <v>5286</v>
      </c>
      <c r="F2364" t="s">
        <v>5287</v>
      </c>
      <c r="G2364" t="s">
        <v>41</v>
      </c>
      <c r="H2364">
        <f>---0--4258</f>
        <v>4258</v>
      </c>
      <c r="I2364">
        <v>0</v>
      </c>
      <c r="J2364" t="s">
        <v>42</v>
      </c>
      <c r="K2364" t="s">
        <v>43</v>
      </c>
      <c r="L2364" t="s">
        <v>44</v>
      </c>
      <c r="M2364" t="s">
        <v>5286</v>
      </c>
      <c r="N2364" t="s">
        <v>5287</v>
      </c>
      <c r="P2364" t="s">
        <v>33</v>
      </c>
      <c r="Q2364" t="s">
        <v>34</v>
      </c>
      <c r="S2364" t="s">
        <v>33</v>
      </c>
      <c r="T2364" t="s">
        <v>34</v>
      </c>
      <c r="V2364" t="s">
        <v>33</v>
      </c>
      <c r="W2364" t="s">
        <v>34</v>
      </c>
      <c r="Y2364" t="s">
        <v>33</v>
      </c>
      <c r="Z2364" t="s">
        <v>34</v>
      </c>
      <c r="AA2364" t="s">
        <v>107</v>
      </c>
      <c r="AB2364" t="s">
        <v>36</v>
      </c>
      <c r="AC2364">
        <v>70031108</v>
      </c>
      <c r="AD2364" t="s">
        <v>108</v>
      </c>
      <c r="AE2364" t="s">
        <v>5287</v>
      </c>
      <c r="AF2364">
        <v>795990586</v>
      </c>
      <c r="AG2364">
        <v>1299637</v>
      </c>
      <c r="AH2364" t="s">
        <v>38</v>
      </c>
      <c r="AI2364" t="s">
        <v>34</v>
      </c>
    </row>
    <row r="2365" spans="1:35" x14ac:dyDescent="0.3">
      <c r="A2365" s="1">
        <v>45311.656712962962</v>
      </c>
      <c r="B2365">
        <v>5</v>
      </c>
      <c r="C2365">
        <v>2</v>
      </c>
      <c r="D2365" t="s">
        <v>26</v>
      </c>
      <c r="E2365" t="s">
        <v>5288</v>
      </c>
      <c r="F2365" t="s">
        <v>5289</v>
      </c>
      <c r="G2365" t="s">
        <v>131</v>
      </c>
      <c r="H2365" t="s">
        <v>266</v>
      </c>
      <c r="I2365">
        <v>0</v>
      </c>
      <c r="K2365" t="s">
        <v>31</v>
      </c>
      <c r="L2365" t="s">
        <v>32</v>
      </c>
      <c r="M2365" t="s">
        <v>5288</v>
      </c>
      <c r="N2365" t="s">
        <v>5289</v>
      </c>
      <c r="P2365" t="s">
        <v>33</v>
      </c>
      <c r="Q2365" t="s">
        <v>34</v>
      </c>
      <c r="S2365" t="s">
        <v>33</v>
      </c>
      <c r="T2365" t="s">
        <v>34</v>
      </c>
      <c r="V2365" t="s">
        <v>33</v>
      </c>
      <c r="W2365" t="s">
        <v>34</v>
      </c>
      <c r="Y2365" t="s">
        <v>33</v>
      </c>
      <c r="Z2365" t="s">
        <v>34</v>
      </c>
      <c r="AA2365" t="s">
        <v>35</v>
      </c>
      <c r="AB2365" t="s">
        <v>36</v>
      </c>
      <c r="AC2365">
        <v>5961370</v>
      </c>
      <c r="AD2365" t="s">
        <v>37</v>
      </c>
      <c r="AE2365" t="s">
        <v>5289</v>
      </c>
      <c r="AF2365">
        <v>85671469</v>
      </c>
      <c r="AG2365">
        <v>1299638</v>
      </c>
      <c r="AH2365" t="s">
        <v>38</v>
      </c>
      <c r="AI2365" t="s">
        <v>34</v>
      </c>
    </row>
    <row r="2366" spans="1:35" x14ac:dyDescent="0.3">
      <c r="A2366" s="1">
        <v>45311.656759259262</v>
      </c>
      <c r="B2366">
        <v>7</v>
      </c>
      <c r="C2366">
        <v>2</v>
      </c>
      <c r="D2366" t="s">
        <v>26</v>
      </c>
      <c r="E2366" t="s">
        <v>5290</v>
      </c>
      <c r="F2366" t="s">
        <v>5291</v>
      </c>
      <c r="G2366" t="s">
        <v>131</v>
      </c>
      <c r="H2366" t="s">
        <v>489</v>
      </c>
      <c r="I2366">
        <v>0</v>
      </c>
      <c r="K2366" t="s">
        <v>31</v>
      </c>
      <c r="L2366" t="s">
        <v>32</v>
      </c>
      <c r="M2366" t="s">
        <v>5290</v>
      </c>
      <c r="N2366" t="s">
        <v>5291</v>
      </c>
      <c r="P2366" t="s">
        <v>33</v>
      </c>
      <c r="Q2366" t="s">
        <v>34</v>
      </c>
      <c r="S2366" t="s">
        <v>33</v>
      </c>
      <c r="T2366" t="s">
        <v>34</v>
      </c>
      <c r="V2366" t="s">
        <v>33</v>
      </c>
      <c r="W2366" t="s">
        <v>34</v>
      </c>
      <c r="Y2366" t="s">
        <v>33</v>
      </c>
      <c r="Z2366" t="s">
        <v>34</v>
      </c>
      <c r="AA2366" t="s">
        <v>35</v>
      </c>
      <c r="AB2366" t="s">
        <v>36</v>
      </c>
      <c r="AC2366">
        <v>5957778</v>
      </c>
      <c r="AD2366" t="s">
        <v>37</v>
      </c>
      <c r="AE2366" t="s">
        <v>5291</v>
      </c>
      <c r="AF2366">
        <v>85671469</v>
      </c>
      <c r="AG2366">
        <v>1299639</v>
      </c>
      <c r="AH2366" t="s">
        <v>1220</v>
      </c>
      <c r="AI2366" t="s">
        <v>34</v>
      </c>
    </row>
    <row r="2367" spans="1:35" x14ac:dyDescent="0.3">
      <c r="A2367" s="1">
        <v>45311.656990740739</v>
      </c>
      <c r="B2367">
        <v>8</v>
      </c>
      <c r="C2367">
        <v>2</v>
      </c>
      <c r="D2367" t="s">
        <v>26</v>
      </c>
      <c r="E2367" t="s">
        <v>5292</v>
      </c>
      <c r="F2367" t="s">
        <v>5293</v>
      </c>
      <c r="G2367" t="s">
        <v>41</v>
      </c>
      <c r="H2367">
        <f>---0--8174</f>
        <v>8174</v>
      </c>
      <c r="I2367">
        <v>0</v>
      </c>
      <c r="J2367" t="s">
        <v>42</v>
      </c>
      <c r="K2367" t="s">
        <v>43</v>
      </c>
      <c r="L2367" t="s">
        <v>44</v>
      </c>
      <c r="M2367" t="s">
        <v>5292</v>
      </c>
      <c r="N2367" t="s">
        <v>5293</v>
      </c>
      <c r="P2367" t="s">
        <v>33</v>
      </c>
      <c r="Q2367" t="s">
        <v>34</v>
      </c>
      <c r="S2367" t="s">
        <v>33</v>
      </c>
      <c r="T2367" t="s">
        <v>34</v>
      </c>
      <c r="V2367" t="s">
        <v>33</v>
      </c>
      <c r="W2367" t="s">
        <v>34</v>
      </c>
      <c r="Y2367" t="s">
        <v>33</v>
      </c>
      <c r="Z2367" t="s">
        <v>34</v>
      </c>
      <c r="AA2367" t="s">
        <v>500</v>
      </c>
      <c r="AB2367" t="s">
        <v>36</v>
      </c>
      <c r="AC2367">
        <v>548013</v>
      </c>
      <c r="AD2367" t="s">
        <v>501</v>
      </c>
      <c r="AE2367" t="s">
        <v>5293</v>
      </c>
      <c r="AF2367">
        <v>870021815</v>
      </c>
      <c r="AG2367">
        <v>1299640</v>
      </c>
      <c r="AH2367" t="s">
        <v>38</v>
      </c>
      <c r="AI2367" t="s">
        <v>34</v>
      </c>
    </row>
    <row r="2368" spans="1:35" x14ac:dyDescent="0.3">
      <c r="A2368" s="1">
        <v>45311.661712962959</v>
      </c>
      <c r="B2368">
        <v>5</v>
      </c>
      <c r="C2368">
        <v>2</v>
      </c>
      <c r="D2368" t="s">
        <v>26</v>
      </c>
      <c r="E2368" t="s">
        <v>668</v>
      </c>
      <c r="F2368" t="s">
        <v>669</v>
      </c>
      <c r="G2368" t="s">
        <v>41</v>
      </c>
      <c r="H2368">
        <f>---0--4265</f>
        <v>4265</v>
      </c>
      <c r="I2368">
        <v>0</v>
      </c>
      <c r="J2368" t="s">
        <v>42</v>
      </c>
      <c r="K2368" t="s">
        <v>43</v>
      </c>
      <c r="L2368" t="s">
        <v>44</v>
      </c>
      <c r="M2368" t="s">
        <v>668</v>
      </c>
      <c r="N2368" t="s">
        <v>669</v>
      </c>
      <c r="P2368" t="s">
        <v>33</v>
      </c>
      <c r="Q2368" t="s">
        <v>34</v>
      </c>
      <c r="S2368" t="s">
        <v>33</v>
      </c>
      <c r="T2368" t="s">
        <v>34</v>
      </c>
      <c r="V2368" t="s">
        <v>33</v>
      </c>
      <c r="W2368" t="s">
        <v>34</v>
      </c>
      <c r="Y2368" t="s">
        <v>33</v>
      </c>
      <c r="Z2368" t="s">
        <v>34</v>
      </c>
      <c r="AA2368" t="s">
        <v>835</v>
      </c>
      <c r="AB2368" t="s">
        <v>36</v>
      </c>
      <c r="AC2368">
        <v>70150741</v>
      </c>
      <c r="AD2368" t="s">
        <v>836</v>
      </c>
      <c r="AE2368" t="s">
        <v>669</v>
      </c>
      <c r="AF2368">
        <v>795990586</v>
      </c>
      <c r="AG2368">
        <v>1299641</v>
      </c>
      <c r="AH2368" t="s">
        <v>38</v>
      </c>
      <c r="AI2368" t="s">
        <v>34</v>
      </c>
    </row>
    <row r="2369" spans="1:35" x14ac:dyDescent="0.3">
      <c r="A2369" s="1">
        <v>45311.662627314814</v>
      </c>
      <c r="B2369">
        <v>8</v>
      </c>
      <c r="C2369">
        <v>2</v>
      </c>
      <c r="D2369" t="s">
        <v>26</v>
      </c>
      <c r="E2369" t="s">
        <v>5294</v>
      </c>
      <c r="F2369" t="s">
        <v>5295</v>
      </c>
      <c r="G2369" t="s">
        <v>41</v>
      </c>
      <c r="H2369">
        <f>---0--9552</f>
        <v>9552</v>
      </c>
      <c r="I2369">
        <v>0</v>
      </c>
      <c r="J2369" t="s">
        <v>42</v>
      </c>
      <c r="K2369" t="s">
        <v>43</v>
      </c>
      <c r="L2369" t="s">
        <v>44</v>
      </c>
      <c r="M2369" t="s">
        <v>5294</v>
      </c>
      <c r="N2369" t="s">
        <v>5295</v>
      </c>
      <c r="P2369" t="s">
        <v>33</v>
      </c>
      <c r="Q2369" t="s">
        <v>34</v>
      </c>
      <c r="S2369" t="s">
        <v>33</v>
      </c>
      <c r="T2369" t="s">
        <v>34</v>
      </c>
      <c r="V2369" t="s">
        <v>33</v>
      </c>
      <c r="W2369" t="s">
        <v>34</v>
      </c>
      <c r="Y2369" t="s">
        <v>33</v>
      </c>
      <c r="Z2369" t="s">
        <v>34</v>
      </c>
      <c r="AA2369" t="s">
        <v>5296</v>
      </c>
      <c r="AB2369" t="s">
        <v>36</v>
      </c>
      <c r="AC2369">
        <v>56401244</v>
      </c>
      <c r="AD2369" t="s">
        <v>5297</v>
      </c>
      <c r="AE2369" t="s">
        <v>5295</v>
      </c>
      <c r="AF2369">
        <v>131827720</v>
      </c>
      <c r="AG2369">
        <v>1299642</v>
      </c>
      <c r="AH2369" t="s">
        <v>454</v>
      </c>
      <c r="AI2369" t="s">
        <v>34</v>
      </c>
    </row>
    <row r="2370" spans="1:35" x14ac:dyDescent="0.3">
      <c r="A2370" s="1">
        <v>45311.663506944446</v>
      </c>
      <c r="B2370">
        <v>5</v>
      </c>
      <c r="C2370">
        <v>2</v>
      </c>
      <c r="D2370" t="s">
        <v>26</v>
      </c>
      <c r="E2370" t="s">
        <v>5298</v>
      </c>
      <c r="F2370" t="s">
        <v>5299</v>
      </c>
      <c r="G2370" t="s">
        <v>41</v>
      </c>
      <c r="H2370">
        <f>---0--7362</f>
        <v>7362</v>
      </c>
      <c r="I2370">
        <v>0</v>
      </c>
      <c r="J2370" t="s">
        <v>42</v>
      </c>
      <c r="K2370" t="s">
        <v>43</v>
      </c>
      <c r="L2370" t="s">
        <v>44</v>
      </c>
      <c r="M2370" t="s">
        <v>5298</v>
      </c>
      <c r="N2370" t="s">
        <v>5299</v>
      </c>
      <c r="P2370" t="s">
        <v>33</v>
      </c>
      <c r="Q2370" t="s">
        <v>34</v>
      </c>
      <c r="S2370" t="s">
        <v>33</v>
      </c>
      <c r="T2370" t="s">
        <v>34</v>
      </c>
      <c r="V2370" t="s">
        <v>33</v>
      </c>
      <c r="W2370" t="s">
        <v>34</v>
      </c>
      <c r="Y2370" t="s">
        <v>33</v>
      </c>
      <c r="Z2370" t="s">
        <v>34</v>
      </c>
      <c r="AA2370" t="s">
        <v>5300</v>
      </c>
      <c r="AB2370" t="s">
        <v>36</v>
      </c>
      <c r="AC2370">
        <v>70165156</v>
      </c>
      <c r="AD2370" t="s">
        <v>108</v>
      </c>
      <c r="AE2370" t="s">
        <v>5299</v>
      </c>
      <c r="AF2370">
        <v>795990586</v>
      </c>
      <c r="AG2370">
        <v>1299643</v>
      </c>
      <c r="AH2370" t="s">
        <v>38</v>
      </c>
      <c r="AI2370" t="s">
        <v>34</v>
      </c>
    </row>
    <row r="2371" spans="1:35" x14ac:dyDescent="0.3">
      <c r="A2371" s="1">
        <v>45311.665219907409</v>
      </c>
      <c r="B2371">
        <v>6</v>
      </c>
      <c r="C2371">
        <v>2</v>
      </c>
      <c r="D2371" t="s">
        <v>26</v>
      </c>
      <c r="E2371" t="s">
        <v>5301</v>
      </c>
      <c r="F2371" t="s">
        <v>5302</v>
      </c>
      <c r="G2371" t="s">
        <v>41</v>
      </c>
      <c r="H2371">
        <f>---0--9920</f>
        <v>9920</v>
      </c>
      <c r="I2371">
        <v>0</v>
      </c>
      <c r="J2371" t="s">
        <v>42</v>
      </c>
      <c r="K2371" t="s">
        <v>43</v>
      </c>
      <c r="L2371" t="s">
        <v>44</v>
      </c>
      <c r="M2371" t="s">
        <v>5301</v>
      </c>
      <c r="N2371" t="s">
        <v>5302</v>
      </c>
      <c r="P2371" t="s">
        <v>33</v>
      </c>
      <c r="Q2371" t="s">
        <v>34</v>
      </c>
      <c r="S2371" t="s">
        <v>33</v>
      </c>
      <c r="T2371" t="s">
        <v>34</v>
      </c>
      <c r="V2371" t="s">
        <v>33</v>
      </c>
      <c r="W2371" t="s">
        <v>34</v>
      </c>
      <c r="Y2371" t="s">
        <v>33</v>
      </c>
      <c r="Z2371" t="s">
        <v>34</v>
      </c>
      <c r="AA2371" t="s">
        <v>107</v>
      </c>
      <c r="AB2371" t="s">
        <v>36</v>
      </c>
      <c r="AC2371">
        <v>70187476</v>
      </c>
      <c r="AD2371" t="s">
        <v>108</v>
      </c>
      <c r="AE2371" t="s">
        <v>5302</v>
      </c>
      <c r="AF2371">
        <v>795990586</v>
      </c>
      <c r="AG2371">
        <v>1299644</v>
      </c>
      <c r="AH2371" t="s">
        <v>279</v>
      </c>
      <c r="AI2371" t="s">
        <v>34</v>
      </c>
    </row>
    <row r="2372" spans="1:35" x14ac:dyDescent="0.3">
      <c r="A2372" s="1">
        <v>45311.665567129632</v>
      </c>
      <c r="B2372">
        <v>8</v>
      </c>
      <c r="C2372">
        <v>2</v>
      </c>
      <c r="D2372" t="s">
        <v>26</v>
      </c>
      <c r="E2372" t="s">
        <v>5303</v>
      </c>
      <c r="F2372" t="s">
        <v>5304</v>
      </c>
      <c r="G2372" t="s">
        <v>29</v>
      </c>
      <c r="H2372" t="s">
        <v>1180</v>
      </c>
      <c r="I2372">
        <v>0</v>
      </c>
      <c r="K2372" t="s">
        <v>31</v>
      </c>
      <c r="L2372" t="s">
        <v>32</v>
      </c>
      <c r="M2372" t="s">
        <v>5303</v>
      </c>
      <c r="N2372" t="s">
        <v>5304</v>
      </c>
      <c r="P2372" t="s">
        <v>33</v>
      </c>
      <c r="Q2372" t="s">
        <v>34</v>
      </c>
      <c r="S2372" t="s">
        <v>33</v>
      </c>
      <c r="T2372" t="s">
        <v>34</v>
      </c>
      <c r="V2372" t="s">
        <v>33</v>
      </c>
      <c r="W2372" t="s">
        <v>34</v>
      </c>
      <c r="Y2372" t="s">
        <v>33</v>
      </c>
      <c r="Z2372" t="s">
        <v>34</v>
      </c>
      <c r="AA2372" t="s">
        <v>35</v>
      </c>
      <c r="AB2372" t="s">
        <v>36</v>
      </c>
      <c r="AC2372">
        <v>6122058</v>
      </c>
      <c r="AD2372" t="s">
        <v>37</v>
      </c>
      <c r="AE2372" t="s">
        <v>5304</v>
      </c>
      <c r="AF2372">
        <v>85671469</v>
      </c>
      <c r="AG2372">
        <v>1299645</v>
      </c>
      <c r="AH2372" t="s">
        <v>38</v>
      </c>
      <c r="AI2372" t="s">
        <v>34</v>
      </c>
    </row>
    <row r="2373" spans="1:35" x14ac:dyDescent="0.3">
      <c r="A2373" s="1">
        <v>45311.666550925926</v>
      </c>
      <c r="B2373">
        <v>4</v>
      </c>
      <c r="C2373">
        <v>1</v>
      </c>
      <c r="D2373" t="s">
        <v>26</v>
      </c>
      <c r="E2373" t="s">
        <v>668</v>
      </c>
      <c r="F2373" t="s">
        <v>669</v>
      </c>
      <c r="G2373" t="s">
        <v>41</v>
      </c>
      <c r="H2373">
        <f>---0--7266</f>
        <v>7266</v>
      </c>
      <c r="I2373">
        <v>0</v>
      </c>
      <c r="J2373" t="s">
        <v>42</v>
      </c>
      <c r="K2373" t="s">
        <v>43</v>
      </c>
      <c r="L2373" t="s">
        <v>44</v>
      </c>
      <c r="M2373" t="s">
        <v>668</v>
      </c>
      <c r="N2373" t="s">
        <v>669</v>
      </c>
      <c r="P2373" t="s">
        <v>33</v>
      </c>
      <c r="Q2373" t="s">
        <v>34</v>
      </c>
      <c r="S2373" t="s">
        <v>33</v>
      </c>
      <c r="T2373" t="s">
        <v>34</v>
      </c>
      <c r="V2373" t="s">
        <v>33</v>
      </c>
      <c r="W2373" t="s">
        <v>34</v>
      </c>
      <c r="Y2373" t="s">
        <v>33</v>
      </c>
      <c r="Z2373" t="s">
        <v>34</v>
      </c>
      <c r="AA2373" t="s">
        <v>2560</v>
      </c>
      <c r="AB2373" t="s">
        <v>36</v>
      </c>
      <c r="AC2373">
        <v>70207055</v>
      </c>
      <c r="AD2373" t="s">
        <v>108</v>
      </c>
      <c r="AE2373" t="s">
        <v>669</v>
      </c>
      <c r="AF2373">
        <v>795990586</v>
      </c>
      <c r="AG2373">
        <v>1299646</v>
      </c>
      <c r="AH2373" t="s">
        <v>38</v>
      </c>
      <c r="AI2373" t="s">
        <v>34</v>
      </c>
    </row>
    <row r="2374" spans="1:35" x14ac:dyDescent="0.3">
      <c r="A2374" s="1">
        <v>45311.668657407405</v>
      </c>
      <c r="B2374">
        <v>8</v>
      </c>
      <c r="C2374">
        <v>2</v>
      </c>
      <c r="D2374" t="s">
        <v>26</v>
      </c>
      <c r="E2374" t="s">
        <v>5305</v>
      </c>
      <c r="F2374" t="s">
        <v>5306</v>
      </c>
      <c r="G2374" t="s">
        <v>41</v>
      </c>
      <c r="H2374">
        <f>---0--6311</f>
        <v>6311</v>
      </c>
      <c r="I2374">
        <v>0</v>
      </c>
      <c r="J2374" t="s">
        <v>42</v>
      </c>
      <c r="K2374" t="s">
        <v>43</v>
      </c>
      <c r="L2374" t="s">
        <v>44</v>
      </c>
      <c r="M2374" t="s">
        <v>5305</v>
      </c>
      <c r="N2374" t="s">
        <v>5306</v>
      </c>
      <c r="P2374" t="s">
        <v>33</v>
      </c>
      <c r="Q2374" t="s">
        <v>34</v>
      </c>
      <c r="S2374" t="s">
        <v>33</v>
      </c>
      <c r="T2374" t="s">
        <v>34</v>
      </c>
      <c r="V2374" t="s">
        <v>33</v>
      </c>
      <c r="W2374" t="s">
        <v>34</v>
      </c>
      <c r="Y2374" t="s">
        <v>33</v>
      </c>
      <c r="Z2374" t="s">
        <v>34</v>
      </c>
      <c r="AA2374" t="s">
        <v>656</v>
      </c>
      <c r="AB2374" t="s">
        <v>36</v>
      </c>
      <c r="AC2374">
        <v>6177090</v>
      </c>
      <c r="AD2374" t="s">
        <v>138</v>
      </c>
      <c r="AE2374" t="s">
        <v>5306</v>
      </c>
      <c r="AF2374">
        <v>85671469</v>
      </c>
      <c r="AG2374">
        <v>1299647</v>
      </c>
      <c r="AH2374" t="s">
        <v>38</v>
      </c>
      <c r="AI2374" t="s">
        <v>34</v>
      </c>
    </row>
    <row r="2375" spans="1:35" x14ac:dyDescent="0.3">
      <c r="A2375" s="1">
        <v>45311.668900462966</v>
      </c>
      <c r="B2375">
        <v>6</v>
      </c>
      <c r="C2375">
        <v>2</v>
      </c>
      <c r="D2375" t="s">
        <v>26</v>
      </c>
      <c r="E2375" t="s">
        <v>5307</v>
      </c>
      <c r="F2375" t="s">
        <v>5308</v>
      </c>
      <c r="G2375" t="s">
        <v>50</v>
      </c>
      <c r="H2375" t="s">
        <v>1225</v>
      </c>
      <c r="I2375">
        <v>0</v>
      </c>
      <c r="K2375" t="s">
        <v>31</v>
      </c>
      <c r="L2375" t="s">
        <v>32</v>
      </c>
      <c r="M2375" t="s">
        <v>5307</v>
      </c>
      <c r="N2375" t="s">
        <v>5308</v>
      </c>
      <c r="P2375" t="s">
        <v>33</v>
      </c>
      <c r="Q2375" t="s">
        <v>34</v>
      </c>
      <c r="S2375" t="s">
        <v>33</v>
      </c>
      <c r="T2375" t="s">
        <v>34</v>
      </c>
      <c r="V2375" t="s">
        <v>33</v>
      </c>
      <c r="W2375" t="s">
        <v>34</v>
      </c>
      <c r="Y2375" t="s">
        <v>33</v>
      </c>
      <c r="Z2375" t="s">
        <v>34</v>
      </c>
      <c r="AA2375" t="s">
        <v>35</v>
      </c>
      <c r="AB2375" t="s">
        <v>36</v>
      </c>
      <c r="AC2375">
        <v>6179326</v>
      </c>
      <c r="AD2375" t="s">
        <v>37</v>
      </c>
      <c r="AE2375" t="s">
        <v>5308</v>
      </c>
      <c r="AF2375">
        <v>85671469</v>
      </c>
      <c r="AG2375">
        <v>1299648</v>
      </c>
      <c r="AH2375" t="s">
        <v>38</v>
      </c>
      <c r="AI2375" t="s">
        <v>34</v>
      </c>
    </row>
    <row r="2376" spans="1:35" x14ac:dyDescent="0.3">
      <c r="A2376" s="1">
        <v>45311.669444444444</v>
      </c>
      <c r="B2376">
        <v>7</v>
      </c>
      <c r="C2376">
        <v>2</v>
      </c>
      <c r="D2376" t="s">
        <v>26</v>
      </c>
      <c r="E2376" t="s">
        <v>668</v>
      </c>
      <c r="F2376" t="s">
        <v>669</v>
      </c>
      <c r="G2376" t="s">
        <v>41</v>
      </c>
      <c r="H2376">
        <f>---0--8253</f>
        <v>8253</v>
      </c>
      <c r="I2376">
        <v>0</v>
      </c>
      <c r="J2376" t="s">
        <v>42</v>
      </c>
      <c r="K2376" t="s">
        <v>43</v>
      </c>
      <c r="L2376" t="s">
        <v>44</v>
      </c>
      <c r="M2376" t="s">
        <v>668</v>
      </c>
      <c r="N2376" t="s">
        <v>669</v>
      </c>
      <c r="P2376" t="s">
        <v>33</v>
      </c>
      <c r="Q2376" t="s">
        <v>34</v>
      </c>
      <c r="S2376" t="s">
        <v>33</v>
      </c>
      <c r="T2376" t="s">
        <v>34</v>
      </c>
      <c r="V2376" t="s">
        <v>33</v>
      </c>
      <c r="W2376" t="s">
        <v>34</v>
      </c>
      <c r="Y2376" t="s">
        <v>33</v>
      </c>
      <c r="Z2376" t="s">
        <v>34</v>
      </c>
      <c r="AA2376" t="s">
        <v>651</v>
      </c>
      <c r="AB2376" t="s">
        <v>36</v>
      </c>
      <c r="AC2376">
        <v>30004407</v>
      </c>
      <c r="AD2376" t="s">
        <v>652</v>
      </c>
      <c r="AE2376" t="s">
        <v>669</v>
      </c>
      <c r="AF2376">
        <v>76598102</v>
      </c>
      <c r="AG2376">
        <v>1299649</v>
      </c>
      <c r="AH2376" t="s">
        <v>38</v>
      </c>
      <c r="AI2376" t="s">
        <v>34</v>
      </c>
    </row>
    <row r="2377" spans="1:35" x14ac:dyDescent="0.3">
      <c r="A2377" s="1">
        <v>45311.670729166668</v>
      </c>
      <c r="B2377">
        <v>5</v>
      </c>
      <c r="C2377">
        <v>2</v>
      </c>
      <c r="D2377" t="s">
        <v>26</v>
      </c>
      <c r="E2377" t="s">
        <v>5309</v>
      </c>
      <c r="F2377" t="s">
        <v>5310</v>
      </c>
      <c r="G2377" t="s">
        <v>41</v>
      </c>
      <c r="H2377">
        <f>---0--4904</f>
        <v>4904</v>
      </c>
      <c r="I2377">
        <v>0</v>
      </c>
      <c r="J2377" t="s">
        <v>42</v>
      </c>
      <c r="K2377" t="s">
        <v>43</v>
      </c>
      <c r="L2377" t="s">
        <v>44</v>
      </c>
      <c r="M2377" t="s">
        <v>5309</v>
      </c>
      <c r="N2377" t="s">
        <v>5310</v>
      </c>
      <c r="P2377" t="s">
        <v>33</v>
      </c>
      <c r="Q2377" t="s">
        <v>34</v>
      </c>
      <c r="S2377" t="s">
        <v>33</v>
      </c>
      <c r="T2377" t="s">
        <v>34</v>
      </c>
      <c r="V2377" t="s">
        <v>33</v>
      </c>
      <c r="W2377" t="s">
        <v>34</v>
      </c>
      <c r="Y2377" t="s">
        <v>33</v>
      </c>
      <c r="Z2377" t="s">
        <v>34</v>
      </c>
      <c r="AA2377" t="s">
        <v>793</v>
      </c>
      <c r="AB2377" t="s">
        <v>36</v>
      </c>
      <c r="AC2377">
        <v>24585037</v>
      </c>
      <c r="AD2377" t="s">
        <v>602</v>
      </c>
      <c r="AE2377" t="s">
        <v>5310</v>
      </c>
      <c r="AF2377">
        <v>9978044714</v>
      </c>
      <c r="AG2377">
        <v>1299650</v>
      </c>
      <c r="AH2377" t="s">
        <v>38</v>
      </c>
      <c r="AI2377" t="s">
        <v>34</v>
      </c>
    </row>
    <row r="2378" spans="1:35" x14ac:dyDescent="0.3">
      <c r="A2378" s="1">
        <v>45311.67255787037</v>
      </c>
      <c r="B2378">
        <v>8</v>
      </c>
      <c r="C2378">
        <v>2</v>
      </c>
      <c r="D2378" t="s">
        <v>26</v>
      </c>
      <c r="E2378" t="s">
        <v>5311</v>
      </c>
      <c r="F2378" t="s">
        <v>5312</v>
      </c>
      <c r="G2378" t="s">
        <v>41</v>
      </c>
      <c r="H2378">
        <f>---0--4614</f>
        <v>4614</v>
      </c>
      <c r="I2378">
        <v>0</v>
      </c>
      <c r="J2378" t="s">
        <v>42</v>
      </c>
      <c r="K2378" t="s">
        <v>43</v>
      </c>
      <c r="L2378" t="s">
        <v>44</v>
      </c>
      <c r="M2378" t="s">
        <v>5311</v>
      </c>
      <c r="N2378" t="s">
        <v>5312</v>
      </c>
      <c r="P2378" t="s">
        <v>33</v>
      </c>
      <c r="Q2378" t="s">
        <v>34</v>
      </c>
      <c r="S2378" t="s">
        <v>33</v>
      </c>
      <c r="T2378" t="s">
        <v>34</v>
      </c>
      <c r="V2378" t="s">
        <v>33</v>
      </c>
      <c r="W2378" t="s">
        <v>34</v>
      </c>
      <c r="Y2378" t="s">
        <v>33</v>
      </c>
      <c r="Z2378" t="s">
        <v>34</v>
      </c>
      <c r="AA2378" t="s">
        <v>733</v>
      </c>
      <c r="AB2378" t="s">
        <v>36</v>
      </c>
      <c r="AC2378">
        <v>123138</v>
      </c>
      <c r="AD2378" t="s">
        <v>501</v>
      </c>
      <c r="AE2378" t="s">
        <v>5312</v>
      </c>
      <c r="AF2378">
        <v>870021815</v>
      </c>
      <c r="AG2378">
        <v>1299651</v>
      </c>
      <c r="AH2378" t="s">
        <v>420</v>
      </c>
      <c r="AI2378" t="s">
        <v>34</v>
      </c>
    </row>
    <row r="2379" spans="1:35" x14ac:dyDescent="0.3">
      <c r="A2379" s="1">
        <v>45311.674421296295</v>
      </c>
      <c r="B2379">
        <v>5</v>
      </c>
      <c r="C2379">
        <v>2</v>
      </c>
      <c r="D2379" t="s">
        <v>26</v>
      </c>
      <c r="E2379" t="s">
        <v>5313</v>
      </c>
      <c r="F2379" t="s">
        <v>5314</v>
      </c>
      <c r="G2379" t="s">
        <v>131</v>
      </c>
      <c r="H2379" t="s">
        <v>1106</v>
      </c>
      <c r="I2379">
        <v>0</v>
      </c>
      <c r="K2379" t="s">
        <v>31</v>
      </c>
      <c r="L2379" t="s">
        <v>32</v>
      </c>
      <c r="M2379" t="s">
        <v>5313</v>
      </c>
      <c r="N2379" t="s">
        <v>5314</v>
      </c>
      <c r="P2379" t="s">
        <v>33</v>
      </c>
      <c r="Q2379" t="s">
        <v>34</v>
      </c>
      <c r="S2379" t="s">
        <v>33</v>
      </c>
      <c r="T2379" t="s">
        <v>34</v>
      </c>
      <c r="V2379" t="s">
        <v>33</v>
      </c>
      <c r="W2379" t="s">
        <v>34</v>
      </c>
      <c r="Y2379" t="s">
        <v>33</v>
      </c>
      <c r="Z2379" t="s">
        <v>34</v>
      </c>
      <c r="AA2379" t="s">
        <v>35</v>
      </c>
      <c r="AB2379" t="s">
        <v>36</v>
      </c>
      <c r="AC2379">
        <v>6290306</v>
      </c>
      <c r="AD2379" t="s">
        <v>37</v>
      </c>
      <c r="AE2379" t="s">
        <v>5314</v>
      </c>
      <c r="AF2379">
        <v>85671469</v>
      </c>
      <c r="AG2379">
        <v>1299652</v>
      </c>
      <c r="AH2379" t="s">
        <v>128</v>
      </c>
      <c r="AI2379" t="s">
        <v>34</v>
      </c>
    </row>
    <row r="2380" spans="1:35" x14ac:dyDescent="0.3">
      <c r="A2380" s="1">
        <v>45311.675752314812</v>
      </c>
      <c r="B2380">
        <v>6</v>
      </c>
      <c r="C2380">
        <v>2</v>
      </c>
      <c r="D2380" t="s">
        <v>26</v>
      </c>
      <c r="E2380" t="s">
        <v>5315</v>
      </c>
      <c r="F2380" t="s">
        <v>5316</v>
      </c>
      <c r="G2380" t="s">
        <v>50</v>
      </c>
      <c r="H2380" t="s">
        <v>1453</v>
      </c>
      <c r="I2380">
        <v>0</v>
      </c>
      <c r="K2380" t="s">
        <v>31</v>
      </c>
      <c r="L2380" t="s">
        <v>32</v>
      </c>
      <c r="M2380" t="s">
        <v>5315</v>
      </c>
      <c r="N2380" t="s">
        <v>5316</v>
      </c>
      <c r="P2380" t="s">
        <v>33</v>
      </c>
      <c r="Q2380" t="s">
        <v>34</v>
      </c>
      <c r="S2380" t="s">
        <v>33</v>
      </c>
      <c r="T2380" t="s">
        <v>34</v>
      </c>
      <c r="V2380" t="s">
        <v>33</v>
      </c>
      <c r="W2380" t="s">
        <v>34</v>
      </c>
      <c r="Y2380" t="s">
        <v>33</v>
      </c>
      <c r="Z2380" t="s">
        <v>34</v>
      </c>
      <c r="AA2380" t="s">
        <v>35</v>
      </c>
      <c r="AB2380" t="s">
        <v>36</v>
      </c>
      <c r="AC2380">
        <v>6306129</v>
      </c>
      <c r="AD2380" t="s">
        <v>37</v>
      </c>
      <c r="AE2380" t="s">
        <v>5316</v>
      </c>
      <c r="AF2380">
        <v>85671469</v>
      </c>
      <c r="AG2380">
        <v>1299653</v>
      </c>
      <c r="AH2380" t="s">
        <v>38</v>
      </c>
      <c r="AI2380" t="s">
        <v>34</v>
      </c>
    </row>
    <row r="2381" spans="1:35" x14ac:dyDescent="0.3">
      <c r="A2381" s="1">
        <v>45311.676481481481</v>
      </c>
      <c r="B2381">
        <v>8</v>
      </c>
      <c r="C2381">
        <v>2</v>
      </c>
      <c r="D2381" t="s">
        <v>26</v>
      </c>
      <c r="E2381" t="s">
        <v>5317</v>
      </c>
      <c r="F2381" t="s">
        <v>5318</v>
      </c>
      <c r="G2381" t="s">
        <v>41</v>
      </c>
      <c r="H2381">
        <f>---0--4784</f>
        <v>4784</v>
      </c>
      <c r="I2381">
        <v>0</v>
      </c>
      <c r="J2381" t="s">
        <v>42</v>
      </c>
      <c r="K2381" t="s">
        <v>43</v>
      </c>
      <c r="L2381" t="s">
        <v>44</v>
      </c>
      <c r="M2381" t="s">
        <v>5317</v>
      </c>
      <c r="N2381" t="s">
        <v>5318</v>
      </c>
      <c r="P2381" t="s">
        <v>33</v>
      </c>
      <c r="Q2381" t="s">
        <v>34</v>
      </c>
      <c r="S2381" t="s">
        <v>33</v>
      </c>
      <c r="T2381" t="s">
        <v>34</v>
      </c>
      <c r="V2381" t="s">
        <v>33</v>
      </c>
      <c r="W2381" t="s">
        <v>34</v>
      </c>
      <c r="Y2381" t="s">
        <v>33</v>
      </c>
      <c r="Z2381" t="s">
        <v>34</v>
      </c>
      <c r="AA2381" t="s">
        <v>500</v>
      </c>
      <c r="AB2381" t="s">
        <v>36</v>
      </c>
      <c r="AC2381">
        <v>745716</v>
      </c>
      <c r="AD2381" t="s">
        <v>501</v>
      </c>
      <c r="AE2381" t="s">
        <v>5318</v>
      </c>
      <c r="AF2381">
        <v>870021815</v>
      </c>
      <c r="AG2381">
        <v>1299654</v>
      </c>
      <c r="AH2381" t="s">
        <v>38</v>
      </c>
      <c r="AI2381" t="s">
        <v>34</v>
      </c>
    </row>
    <row r="2382" spans="1:35" x14ac:dyDescent="0.3">
      <c r="A2382" s="1">
        <v>45311.679074074076</v>
      </c>
      <c r="B2382">
        <v>4</v>
      </c>
      <c r="C2382">
        <v>1</v>
      </c>
      <c r="D2382" t="s">
        <v>26</v>
      </c>
      <c r="E2382" t="s">
        <v>5319</v>
      </c>
      <c r="F2382" t="s">
        <v>5320</v>
      </c>
      <c r="G2382" t="s">
        <v>41</v>
      </c>
      <c r="H2382">
        <f>---0--3547</f>
        <v>3547</v>
      </c>
      <c r="I2382">
        <v>0</v>
      </c>
      <c r="J2382" t="s">
        <v>42</v>
      </c>
      <c r="K2382" t="s">
        <v>43</v>
      </c>
      <c r="L2382" t="s">
        <v>44</v>
      </c>
      <c r="M2382" t="s">
        <v>5319</v>
      </c>
      <c r="N2382" t="s">
        <v>5320</v>
      </c>
      <c r="P2382" t="s">
        <v>33</v>
      </c>
      <c r="Q2382" t="s">
        <v>34</v>
      </c>
      <c r="S2382" t="s">
        <v>33</v>
      </c>
      <c r="T2382" t="s">
        <v>34</v>
      </c>
      <c r="V2382" t="s">
        <v>33</v>
      </c>
      <c r="W2382" t="s">
        <v>34</v>
      </c>
      <c r="Y2382" t="s">
        <v>33</v>
      </c>
      <c r="Z2382" t="s">
        <v>34</v>
      </c>
      <c r="AA2382" t="s">
        <v>686</v>
      </c>
      <c r="AB2382" t="s">
        <v>36</v>
      </c>
      <c r="AC2382">
        <v>30068095</v>
      </c>
      <c r="AD2382" t="s">
        <v>652</v>
      </c>
      <c r="AE2382" t="s">
        <v>5320</v>
      </c>
      <c r="AF2382">
        <v>76598102</v>
      </c>
      <c r="AG2382">
        <v>1299655</v>
      </c>
      <c r="AH2382" t="s">
        <v>38</v>
      </c>
      <c r="AI2382" t="s">
        <v>34</v>
      </c>
    </row>
    <row r="2383" spans="1:35" x14ac:dyDescent="0.3">
      <c r="A2383" s="1">
        <v>45311.680648148147</v>
      </c>
      <c r="B2383">
        <v>8</v>
      </c>
      <c r="C2383">
        <v>2</v>
      </c>
      <c r="D2383" t="s">
        <v>26</v>
      </c>
      <c r="E2383" t="s">
        <v>5321</v>
      </c>
      <c r="F2383" t="s">
        <v>5322</v>
      </c>
      <c r="G2383" t="s">
        <v>131</v>
      </c>
      <c r="H2383" t="s">
        <v>1281</v>
      </c>
      <c r="I2383">
        <v>0</v>
      </c>
      <c r="K2383" t="s">
        <v>31</v>
      </c>
      <c r="L2383" t="s">
        <v>32</v>
      </c>
      <c r="M2383" t="s">
        <v>5321</v>
      </c>
      <c r="N2383" t="s">
        <v>5322</v>
      </c>
      <c r="P2383" t="s">
        <v>33</v>
      </c>
      <c r="Q2383" t="s">
        <v>34</v>
      </c>
      <c r="S2383" t="s">
        <v>33</v>
      </c>
      <c r="T2383" t="s">
        <v>34</v>
      </c>
      <c r="V2383" t="s">
        <v>33</v>
      </c>
      <c r="W2383" t="s">
        <v>34</v>
      </c>
      <c r="Y2383" t="s">
        <v>33</v>
      </c>
      <c r="Z2383" t="s">
        <v>34</v>
      </c>
      <c r="AA2383" t="s">
        <v>35</v>
      </c>
      <c r="AB2383" t="s">
        <v>36</v>
      </c>
      <c r="AC2383">
        <v>6396932</v>
      </c>
      <c r="AD2383" t="s">
        <v>37</v>
      </c>
      <c r="AE2383" t="s">
        <v>5322</v>
      </c>
      <c r="AF2383">
        <v>85671469</v>
      </c>
      <c r="AG2383">
        <v>1299656</v>
      </c>
      <c r="AH2383" t="s">
        <v>38</v>
      </c>
      <c r="AI2383" t="s">
        <v>34</v>
      </c>
    </row>
    <row r="2384" spans="1:35" x14ac:dyDescent="0.3">
      <c r="A2384" s="1">
        <v>45311.685659722221</v>
      </c>
      <c r="B2384">
        <v>5</v>
      </c>
      <c r="C2384">
        <v>2</v>
      </c>
      <c r="D2384" t="s">
        <v>26</v>
      </c>
      <c r="E2384" t="s">
        <v>5323</v>
      </c>
      <c r="F2384" t="s">
        <v>5324</v>
      </c>
      <c r="G2384" t="s">
        <v>50</v>
      </c>
      <c r="H2384" t="s">
        <v>1216</v>
      </c>
      <c r="I2384">
        <v>0</v>
      </c>
      <c r="K2384" t="s">
        <v>31</v>
      </c>
      <c r="L2384" t="s">
        <v>32</v>
      </c>
      <c r="M2384" t="s">
        <v>5323</v>
      </c>
      <c r="N2384" t="s">
        <v>5324</v>
      </c>
      <c r="P2384" t="s">
        <v>33</v>
      </c>
      <c r="Q2384" t="s">
        <v>34</v>
      </c>
      <c r="S2384" t="s">
        <v>33</v>
      </c>
      <c r="T2384" t="s">
        <v>34</v>
      </c>
      <c r="V2384" t="s">
        <v>33</v>
      </c>
      <c r="W2384" t="s">
        <v>34</v>
      </c>
      <c r="Y2384" t="s">
        <v>33</v>
      </c>
      <c r="Z2384" t="s">
        <v>34</v>
      </c>
      <c r="AA2384" t="s">
        <v>35</v>
      </c>
      <c r="AB2384" t="s">
        <v>36</v>
      </c>
      <c r="AC2384">
        <v>6492139</v>
      </c>
      <c r="AD2384" t="s">
        <v>37</v>
      </c>
      <c r="AE2384" t="s">
        <v>5324</v>
      </c>
      <c r="AF2384">
        <v>85671469</v>
      </c>
      <c r="AG2384">
        <v>1299657</v>
      </c>
      <c r="AH2384" t="s">
        <v>38</v>
      </c>
      <c r="AI2384" t="s">
        <v>34</v>
      </c>
    </row>
    <row r="2385" spans="1:35" x14ac:dyDescent="0.3">
      <c r="A2385" s="1">
        <v>45311.685983796298</v>
      </c>
      <c r="B2385">
        <v>8</v>
      </c>
      <c r="C2385">
        <v>2</v>
      </c>
      <c r="D2385" t="s">
        <v>26</v>
      </c>
      <c r="E2385" t="s">
        <v>729</v>
      </c>
      <c r="F2385" t="s">
        <v>730</v>
      </c>
      <c r="G2385" t="s">
        <v>41</v>
      </c>
      <c r="H2385">
        <f>---0--5907</f>
        <v>5907</v>
      </c>
      <c r="I2385">
        <v>0</v>
      </c>
      <c r="J2385" t="s">
        <v>42</v>
      </c>
      <c r="K2385" t="s">
        <v>43</v>
      </c>
      <c r="L2385" t="s">
        <v>44</v>
      </c>
      <c r="M2385" t="s">
        <v>729</v>
      </c>
      <c r="N2385" t="s">
        <v>730</v>
      </c>
      <c r="P2385" t="s">
        <v>33</v>
      </c>
      <c r="Q2385" t="s">
        <v>34</v>
      </c>
      <c r="S2385" t="s">
        <v>33</v>
      </c>
      <c r="T2385" t="s">
        <v>34</v>
      </c>
      <c r="V2385" t="s">
        <v>33</v>
      </c>
      <c r="W2385" t="s">
        <v>34</v>
      </c>
      <c r="Y2385" t="s">
        <v>33</v>
      </c>
      <c r="Z2385" t="s">
        <v>34</v>
      </c>
      <c r="AA2385" t="s">
        <v>1140</v>
      </c>
      <c r="AB2385" t="s">
        <v>36</v>
      </c>
      <c r="AC2385">
        <v>30019539</v>
      </c>
      <c r="AD2385" t="s">
        <v>663</v>
      </c>
      <c r="AE2385" t="s">
        <v>730</v>
      </c>
      <c r="AF2385">
        <v>76598102</v>
      </c>
      <c r="AG2385">
        <v>1299658</v>
      </c>
      <c r="AH2385" t="s">
        <v>38</v>
      </c>
      <c r="AI2385" t="s">
        <v>34</v>
      </c>
    </row>
    <row r="2386" spans="1:35" x14ac:dyDescent="0.3">
      <c r="A2386" s="1">
        <v>45311.688194444447</v>
      </c>
      <c r="B2386">
        <v>5</v>
      </c>
      <c r="C2386">
        <v>2</v>
      </c>
      <c r="D2386" t="s">
        <v>26</v>
      </c>
      <c r="E2386" t="s">
        <v>113</v>
      </c>
      <c r="F2386" t="s">
        <v>114</v>
      </c>
      <c r="G2386" t="s">
        <v>41</v>
      </c>
      <c r="H2386">
        <f>---0--2829</f>
        <v>2829</v>
      </c>
      <c r="I2386">
        <v>0</v>
      </c>
      <c r="J2386" t="s">
        <v>42</v>
      </c>
      <c r="K2386" t="s">
        <v>43</v>
      </c>
      <c r="L2386" t="s">
        <v>44</v>
      </c>
      <c r="M2386" t="s">
        <v>113</v>
      </c>
      <c r="N2386" t="s">
        <v>114</v>
      </c>
      <c r="P2386" t="s">
        <v>33</v>
      </c>
      <c r="Q2386" t="s">
        <v>34</v>
      </c>
      <c r="S2386" t="s">
        <v>33</v>
      </c>
      <c r="T2386" t="s">
        <v>34</v>
      </c>
      <c r="V2386" t="s">
        <v>33</v>
      </c>
      <c r="W2386" t="s">
        <v>34</v>
      </c>
      <c r="Y2386" t="s">
        <v>33</v>
      </c>
      <c r="Z2386" t="s">
        <v>34</v>
      </c>
      <c r="AA2386" t="s">
        <v>606</v>
      </c>
      <c r="AB2386" t="s">
        <v>36</v>
      </c>
      <c r="AC2386">
        <v>6528513</v>
      </c>
      <c r="AD2386" t="s">
        <v>607</v>
      </c>
      <c r="AE2386" t="s">
        <v>114</v>
      </c>
      <c r="AF2386">
        <v>85671469</v>
      </c>
      <c r="AG2386">
        <v>1299659</v>
      </c>
      <c r="AH2386" t="s">
        <v>2042</v>
      </c>
      <c r="AI2386" t="s">
        <v>34</v>
      </c>
    </row>
    <row r="2387" spans="1:35" x14ac:dyDescent="0.3">
      <c r="A2387" s="1">
        <v>45311.689016203702</v>
      </c>
      <c r="B2387">
        <v>6</v>
      </c>
      <c r="C2387">
        <v>2</v>
      </c>
      <c r="D2387" t="s">
        <v>26</v>
      </c>
      <c r="E2387" t="s">
        <v>5325</v>
      </c>
      <c r="F2387" t="s">
        <v>5326</v>
      </c>
      <c r="G2387" t="s">
        <v>41</v>
      </c>
      <c r="H2387">
        <f>---0--6117</f>
        <v>6117</v>
      </c>
      <c r="I2387">
        <v>0</v>
      </c>
      <c r="J2387" t="s">
        <v>42</v>
      </c>
      <c r="K2387" t="s">
        <v>43</v>
      </c>
      <c r="L2387" t="s">
        <v>44</v>
      </c>
      <c r="M2387" t="s">
        <v>5325</v>
      </c>
      <c r="N2387" t="s">
        <v>5326</v>
      </c>
      <c r="P2387" t="s">
        <v>33</v>
      </c>
      <c r="Q2387" t="s">
        <v>34</v>
      </c>
      <c r="S2387" t="s">
        <v>33</v>
      </c>
      <c r="T2387" t="s">
        <v>34</v>
      </c>
      <c r="V2387" t="s">
        <v>33</v>
      </c>
      <c r="W2387" t="s">
        <v>34</v>
      </c>
      <c r="Y2387" t="s">
        <v>33</v>
      </c>
      <c r="Z2387" t="s">
        <v>34</v>
      </c>
      <c r="AA2387" t="s">
        <v>5327</v>
      </c>
      <c r="AB2387" t="s">
        <v>36</v>
      </c>
      <c r="AC2387">
        <v>70533167</v>
      </c>
      <c r="AD2387" t="s">
        <v>46</v>
      </c>
      <c r="AE2387" t="s">
        <v>5326</v>
      </c>
      <c r="AF2387">
        <v>795990586</v>
      </c>
      <c r="AG2387">
        <v>1299660</v>
      </c>
      <c r="AH2387" t="s">
        <v>38</v>
      </c>
      <c r="AI2387" t="s">
        <v>34</v>
      </c>
    </row>
    <row r="2388" spans="1:35" x14ac:dyDescent="0.3">
      <c r="A2388" s="1">
        <v>45311.689340277779</v>
      </c>
      <c r="B2388">
        <v>8</v>
      </c>
      <c r="C2388">
        <v>2</v>
      </c>
      <c r="D2388" t="s">
        <v>26</v>
      </c>
      <c r="E2388" t="s">
        <v>5328</v>
      </c>
      <c r="F2388" t="s">
        <v>5329</v>
      </c>
      <c r="G2388" t="s">
        <v>41</v>
      </c>
      <c r="H2388">
        <f>---0--3665</f>
        <v>3665</v>
      </c>
      <c r="I2388">
        <v>0</v>
      </c>
      <c r="J2388" t="s">
        <v>42</v>
      </c>
      <c r="K2388" t="s">
        <v>43</v>
      </c>
      <c r="L2388" t="s">
        <v>44</v>
      </c>
      <c r="M2388" t="s">
        <v>5328</v>
      </c>
      <c r="N2388" t="s">
        <v>5329</v>
      </c>
      <c r="P2388" t="s">
        <v>33</v>
      </c>
      <c r="Q2388" t="s">
        <v>34</v>
      </c>
      <c r="S2388" t="s">
        <v>33</v>
      </c>
      <c r="T2388" t="s">
        <v>34</v>
      </c>
      <c r="V2388" t="s">
        <v>33</v>
      </c>
      <c r="W2388" t="s">
        <v>34</v>
      </c>
      <c r="Y2388" t="s">
        <v>33</v>
      </c>
      <c r="Z2388" t="s">
        <v>34</v>
      </c>
      <c r="AA2388" t="s">
        <v>3404</v>
      </c>
      <c r="AB2388" t="s">
        <v>36</v>
      </c>
      <c r="AC2388">
        <v>382636</v>
      </c>
      <c r="AD2388" t="s">
        <v>77</v>
      </c>
      <c r="AE2388" t="s">
        <v>5329</v>
      </c>
      <c r="AF2388">
        <v>870021815</v>
      </c>
      <c r="AG2388">
        <v>1299661</v>
      </c>
      <c r="AH2388" t="s">
        <v>2228</v>
      </c>
      <c r="AI2388" t="s">
        <v>34</v>
      </c>
    </row>
    <row r="2389" spans="1:35" x14ac:dyDescent="0.3">
      <c r="A2389" s="1">
        <v>45311.694502314815</v>
      </c>
      <c r="B2389">
        <v>6</v>
      </c>
      <c r="C2389">
        <v>2</v>
      </c>
      <c r="D2389" t="s">
        <v>26</v>
      </c>
      <c r="E2389" t="s">
        <v>5330</v>
      </c>
      <c r="F2389" t="s">
        <v>5331</v>
      </c>
      <c r="G2389" t="s">
        <v>41</v>
      </c>
      <c r="H2389">
        <f>---0--5401</f>
        <v>5401</v>
      </c>
      <c r="I2389">
        <v>0</v>
      </c>
      <c r="J2389" t="s">
        <v>42</v>
      </c>
      <c r="K2389" t="s">
        <v>43</v>
      </c>
      <c r="L2389" t="s">
        <v>44</v>
      </c>
      <c r="M2389" t="s">
        <v>5330</v>
      </c>
      <c r="N2389" t="s">
        <v>5331</v>
      </c>
      <c r="P2389" t="s">
        <v>33</v>
      </c>
      <c r="Q2389" t="s">
        <v>34</v>
      </c>
      <c r="S2389" t="s">
        <v>33</v>
      </c>
      <c r="T2389" t="s">
        <v>34</v>
      </c>
      <c r="V2389" t="s">
        <v>33</v>
      </c>
      <c r="W2389" t="s">
        <v>34</v>
      </c>
      <c r="Y2389" t="s">
        <v>33</v>
      </c>
      <c r="Z2389" t="s">
        <v>34</v>
      </c>
      <c r="AA2389" t="s">
        <v>3084</v>
      </c>
      <c r="AB2389" t="s">
        <v>36</v>
      </c>
      <c r="AC2389">
        <v>70611171</v>
      </c>
      <c r="AD2389" t="s">
        <v>108</v>
      </c>
      <c r="AE2389" t="s">
        <v>5331</v>
      </c>
      <c r="AF2389">
        <v>795990586</v>
      </c>
      <c r="AG2389">
        <v>1299662</v>
      </c>
      <c r="AH2389" t="s">
        <v>38</v>
      </c>
      <c r="AI2389" t="s">
        <v>34</v>
      </c>
    </row>
    <row r="2390" spans="1:35" x14ac:dyDescent="0.3">
      <c r="A2390" s="1">
        <v>45311.695243055554</v>
      </c>
      <c r="B2390">
        <v>8</v>
      </c>
      <c r="C2390">
        <v>2</v>
      </c>
      <c r="D2390" t="s">
        <v>26</v>
      </c>
      <c r="E2390" t="s">
        <v>5332</v>
      </c>
      <c r="F2390" t="s">
        <v>5333</v>
      </c>
      <c r="G2390" t="s">
        <v>41</v>
      </c>
      <c r="H2390">
        <f>---0--4827</f>
        <v>4827</v>
      </c>
      <c r="I2390">
        <v>0</v>
      </c>
      <c r="J2390" t="s">
        <v>42</v>
      </c>
      <c r="K2390" t="s">
        <v>43</v>
      </c>
      <c r="L2390" t="s">
        <v>44</v>
      </c>
      <c r="M2390" t="s">
        <v>5332</v>
      </c>
      <c r="N2390" t="s">
        <v>5333</v>
      </c>
      <c r="P2390" t="s">
        <v>33</v>
      </c>
      <c r="Q2390" t="s">
        <v>34</v>
      </c>
      <c r="S2390" t="s">
        <v>33</v>
      </c>
      <c r="T2390" t="s">
        <v>34</v>
      </c>
      <c r="V2390" t="s">
        <v>33</v>
      </c>
      <c r="W2390" t="s">
        <v>34</v>
      </c>
      <c r="Y2390" t="s">
        <v>33</v>
      </c>
      <c r="Z2390" t="s">
        <v>34</v>
      </c>
      <c r="AA2390" t="s">
        <v>952</v>
      </c>
      <c r="AB2390" t="s">
        <v>36</v>
      </c>
      <c r="AC2390">
        <v>738337</v>
      </c>
      <c r="AD2390" t="s">
        <v>953</v>
      </c>
      <c r="AE2390" t="s">
        <v>5333</v>
      </c>
      <c r="AF2390">
        <v>870021815</v>
      </c>
      <c r="AG2390">
        <v>1299663</v>
      </c>
      <c r="AH2390" t="s">
        <v>38</v>
      </c>
      <c r="AI2390" t="s">
        <v>34</v>
      </c>
    </row>
    <row r="2391" spans="1:35" x14ac:dyDescent="0.3">
      <c r="A2391" s="1">
        <v>45311.696006944447</v>
      </c>
      <c r="B2391">
        <v>7</v>
      </c>
      <c r="C2391">
        <v>2</v>
      </c>
      <c r="D2391" t="s">
        <v>26</v>
      </c>
      <c r="E2391" t="s">
        <v>5334</v>
      </c>
      <c r="F2391" t="s">
        <v>5335</v>
      </c>
      <c r="G2391" t="s">
        <v>41</v>
      </c>
      <c r="H2391">
        <f>---0--8254</f>
        <v>8254</v>
      </c>
      <c r="I2391">
        <v>0</v>
      </c>
      <c r="J2391" t="s">
        <v>42</v>
      </c>
      <c r="K2391" t="s">
        <v>43</v>
      </c>
      <c r="L2391" t="s">
        <v>44</v>
      </c>
      <c r="M2391" t="s">
        <v>5334</v>
      </c>
      <c r="N2391" t="s">
        <v>5335</v>
      </c>
      <c r="P2391" t="s">
        <v>33</v>
      </c>
      <c r="Q2391" t="s">
        <v>34</v>
      </c>
      <c r="S2391" t="s">
        <v>33</v>
      </c>
      <c r="T2391" t="s">
        <v>34</v>
      </c>
      <c r="V2391" t="s">
        <v>33</v>
      </c>
      <c r="W2391" t="s">
        <v>34</v>
      </c>
      <c r="Y2391" t="s">
        <v>33</v>
      </c>
      <c r="Z2391" t="s">
        <v>34</v>
      </c>
      <c r="AA2391" t="s">
        <v>500</v>
      </c>
      <c r="AB2391" t="s">
        <v>36</v>
      </c>
      <c r="AC2391">
        <v>333014</v>
      </c>
      <c r="AD2391" t="s">
        <v>501</v>
      </c>
      <c r="AE2391" t="s">
        <v>5335</v>
      </c>
      <c r="AF2391">
        <v>870021815</v>
      </c>
      <c r="AG2391">
        <v>1299664</v>
      </c>
      <c r="AH2391" t="s">
        <v>38</v>
      </c>
      <c r="AI2391" t="s">
        <v>34</v>
      </c>
    </row>
    <row r="2392" spans="1:35" x14ac:dyDescent="0.3">
      <c r="A2392" s="1">
        <v>45311.698020833333</v>
      </c>
      <c r="B2392">
        <v>5</v>
      </c>
      <c r="C2392">
        <v>2</v>
      </c>
      <c r="D2392" t="s">
        <v>26</v>
      </c>
      <c r="E2392" t="s">
        <v>5336</v>
      </c>
      <c r="F2392" t="s">
        <v>5337</v>
      </c>
      <c r="G2392" t="s">
        <v>131</v>
      </c>
      <c r="H2392" t="s">
        <v>1237</v>
      </c>
      <c r="I2392">
        <v>0</v>
      </c>
      <c r="J2392" t="s">
        <v>1238</v>
      </c>
      <c r="K2392" t="s">
        <v>31</v>
      </c>
      <c r="L2392" t="s">
        <v>32</v>
      </c>
      <c r="M2392" t="s">
        <v>5336</v>
      </c>
      <c r="N2392" t="s">
        <v>5337</v>
      </c>
      <c r="P2392" t="s">
        <v>33</v>
      </c>
      <c r="Q2392" t="s">
        <v>34</v>
      </c>
      <c r="S2392" t="s">
        <v>33</v>
      </c>
      <c r="T2392" t="s">
        <v>34</v>
      </c>
      <c r="V2392" t="s">
        <v>33</v>
      </c>
      <c r="W2392" t="s">
        <v>34</v>
      </c>
      <c r="Y2392" t="s">
        <v>33</v>
      </c>
      <c r="Z2392" t="s">
        <v>34</v>
      </c>
      <c r="AA2392" t="s">
        <v>35</v>
      </c>
      <c r="AB2392" t="s">
        <v>36</v>
      </c>
      <c r="AC2392">
        <v>6713120</v>
      </c>
      <c r="AD2392" t="s">
        <v>37</v>
      </c>
      <c r="AE2392" t="s">
        <v>5337</v>
      </c>
      <c r="AF2392">
        <v>85671469</v>
      </c>
      <c r="AG2392">
        <v>1299665</v>
      </c>
      <c r="AH2392" t="s">
        <v>38</v>
      </c>
      <c r="AI2392" t="s">
        <v>34</v>
      </c>
    </row>
    <row r="2393" spans="1:35" x14ac:dyDescent="0.3">
      <c r="A2393" s="1">
        <v>45311.701481481483</v>
      </c>
      <c r="B2393">
        <v>8</v>
      </c>
      <c r="C2393">
        <v>2</v>
      </c>
      <c r="D2393" t="s">
        <v>26</v>
      </c>
      <c r="E2393" t="s">
        <v>5338</v>
      </c>
      <c r="F2393" t="s">
        <v>5339</v>
      </c>
      <c r="G2393" t="s">
        <v>41</v>
      </c>
      <c r="H2393">
        <f>---0--6120</f>
        <v>6120</v>
      </c>
      <c r="I2393">
        <v>0</v>
      </c>
      <c r="J2393" t="s">
        <v>42</v>
      </c>
      <c r="K2393" t="s">
        <v>43</v>
      </c>
      <c r="L2393" t="s">
        <v>202</v>
      </c>
      <c r="M2393" t="s">
        <v>5338</v>
      </c>
      <c r="N2393" t="s">
        <v>5339</v>
      </c>
      <c r="P2393" t="s">
        <v>33</v>
      </c>
      <c r="Q2393" t="s">
        <v>34</v>
      </c>
      <c r="S2393" t="s">
        <v>33</v>
      </c>
      <c r="T2393" t="s">
        <v>34</v>
      </c>
      <c r="V2393" t="s">
        <v>33</v>
      </c>
      <c r="W2393" t="s">
        <v>34</v>
      </c>
      <c r="Y2393" t="s">
        <v>33</v>
      </c>
      <c r="Z2393" t="s">
        <v>34</v>
      </c>
      <c r="AB2393" t="s">
        <v>36</v>
      </c>
      <c r="AE2393" t="s">
        <v>34</v>
      </c>
      <c r="AG2393">
        <v>1299666</v>
      </c>
      <c r="AH2393" t="s">
        <v>38</v>
      </c>
      <c r="AI2393" t="s">
        <v>34</v>
      </c>
    </row>
    <row r="2394" spans="1:35" x14ac:dyDescent="0.3">
      <c r="A2394" s="1">
        <v>45311.706296296295</v>
      </c>
      <c r="B2394">
        <v>8</v>
      </c>
      <c r="C2394">
        <v>2</v>
      </c>
      <c r="D2394" t="s">
        <v>26</v>
      </c>
      <c r="E2394" t="s">
        <v>5340</v>
      </c>
      <c r="F2394" t="s">
        <v>5341</v>
      </c>
      <c r="G2394" t="s">
        <v>131</v>
      </c>
      <c r="H2394" t="s">
        <v>517</v>
      </c>
      <c r="I2394">
        <v>0</v>
      </c>
      <c r="K2394" t="s">
        <v>31</v>
      </c>
      <c r="L2394" t="s">
        <v>32</v>
      </c>
      <c r="M2394" t="s">
        <v>5340</v>
      </c>
      <c r="N2394" t="s">
        <v>5341</v>
      </c>
      <c r="P2394" t="s">
        <v>33</v>
      </c>
      <c r="Q2394" t="s">
        <v>34</v>
      </c>
      <c r="S2394" t="s">
        <v>33</v>
      </c>
      <c r="T2394" t="s">
        <v>34</v>
      </c>
      <c r="V2394" t="s">
        <v>33</v>
      </c>
      <c r="W2394" t="s">
        <v>34</v>
      </c>
      <c r="Y2394" t="s">
        <v>33</v>
      </c>
      <c r="Z2394" t="s">
        <v>34</v>
      </c>
      <c r="AA2394" t="s">
        <v>35</v>
      </c>
      <c r="AB2394" t="s">
        <v>36</v>
      </c>
      <c r="AC2394">
        <v>6858071</v>
      </c>
      <c r="AD2394" t="s">
        <v>37</v>
      </c>
      <c r="AE2394" t="s">
        <v>5341</v>
      </c>
      <c r="AF2394">
        <v>85671469</v>
      </c>
      <c r="AG2394">
        <v>1299667</v>
      </c>
      <c r="AH2394" t="s">
        <v>38</v>
      </c>
      <c r="AI2394" t="s">
        <v>34</v>
      </c>
    </row>
    <row r="2395" spans="1:35" x14ac:dyDescent="0.3">
      <c r="A2395" s="1">
        <v>45311.707453703704</v>
      </c>
      <c r="B2395">
        <v>7</v>
      </c>
      <c r="C2395">
        <v>2</v>
      </c>
      <c r="D2395" t="s">
        <v>26</v>
      </c>
      <c r="E2395" t="s">
        <v>5342</v>
      </c>
      <c r="F2395" t="s">
        <v>5343</v>
      </c>
      <c r="G2395" t="s">
        <v>73</v>
      </c>
      <c r="H2395" t="s">
        <v>904</v>
      </c>
      <c r="I2395">
        <v>0</v>
      </c>
      <c r="J2395" t="s">
        <v>905</v>
      </c>
      <c r="K2395" t="s">
        <v>31</v>
      </c>
      <c r="L2395" t="s">
        <v>44</v>
      </c>
      <c r="M2395" t="s">
        <v>5342</v>
      </c>
      <c r="N2395" t="s">
        <v>5343</v>
      </c>
      <c r="P2395" t="s">
        <v>33</v>
      </c>
      <c r="Q2395" t="s">
        <v>34</v>
      </c>
      <c r="S2395" t="s">
        <v>33</v>
      </c>
      <c r="T2395" t="s">
        <v>34</v>
      </c>
      <c r="V2395" t="s">
        <v>33</v>
      </c>
      <c r="W2395" t="s">
        <v>34</v>
      </c>
      <c r="Y2395" t="s">
        <v>33</v>
      </c>
      <c r="Z2395" t="s">
        <v>34</v>
      </c>
      <c r="AA2395" t="s">
        <v>862</v>
      </c>
      <c r="AB2395" t="s">
        <v>36</v>
      </c>
      <c r="AC2395">
        <v>6878398</v>
      </c>
      <c r="AD2395" t="s">
        <v>138</v>
      </c>
      <c r="AE2395" t="s">
        <v>5343</v>
      </c>
      <c r="AF2395">
        <v>85671469</v>
      </c>
      <c r="AG2395">
        <v>1299668</v>
      </c>
      <c r="AH2395" t="s">
        <v>5344</v>
      </c>
      <c r="AI2395" t="s">
        <v>34</v>
      </c>
    </row>
    <row r="2396" spans="1:35" x14ac:dyDescent="0.3">
      <c r="A2396" s="1">
        <v>45311.708171296297</v>
      </c>
      <c r="B2396">
        <v>5</v>
      </c>
      <c r="C2396">
        <v>2</v>
      </c>
      <c r="D2396" t="s">
        <v>26</v>
      </c>
      <c r="E2396" t="s">
        <v>5345</v>
      </c>
      <c r="F2396" t="s">
        <v>5346</v>
      </c>
      <c r="G2396" t="s">
        <v>50</v>
      </c>
      <c r="H2396" t="s">
        <v>989</v>
      </c>
      <c r="I2396">
        <v>0</v>
      </c>
      <c r="K2396" t="s">
        <v>31</v>
      </c>
      <c r="L2396" t="s">
        <v>32</v>
      </c>
      <c r="M2396" t="s">
        <v>5345</v>
      </c>
      <c r="N2396" t="s">
        <v>5346</v>
      </c>
      <c r="P2396" t="s">
        <v>33</v>
      </c>
      <c r="Q2396" t="s">
        <v>34</v>
      </c>
      <c r="S2396" t="s">
        <v>33</v>
      </c>
      <c r="T2396" t="s">
        <v>34</v>
      </c>
      <c r="V2396" t="s">
        <v>33</v>
      </c>
      <c r="W2396" t="s">
        <v>34</v>
      </c>
      <c r="Y2396" t="s">
        <v>33</v>
      </c>
      <c r="Z2396" t="s">
        <v>34</v>
      </c>
      <c r="AA2396" t="s">
        <v>35</v>
      </c>
      <c r="AB2396" t="s">
        <v>36</v>
      </c>
      <c r="AC2396">
        <v>6895235</v>
      </c>
      <c r="AD2396" t="s">
        <v>37</v>
      </c>
      <c r="AE2396" t="s">
        <v>5346</v>
      </c>
      <c r="AF2396">
        <v>85671469</v>
      </c>
      <c r="AG2396">
        <v>1299669</v>
      </c>
      <c r="AH2396" t="s">
        <v>38</v>
      </c>
      <c r="AI2396" t="s">
        <v>34</v>
      </c>
    </row>
    <row r="2397" spans="1:35" x14ac:dyDescent="0.3">
      <c r="A2397" s="1">
        <v>45311.708553240744</v>
      </c>
      <c r="B2397">
        <v>6</v>
      </c>
      <c r="C2397">
        <v>2</v>
      </c>
      <c r="D2397" t="s">
        <v>26</v>
      </c>
      <c r="E2397" t="s">
        <v>5347</v>
      </c>
      <c r="F2397" t="s">
        <v>5348</v>
      </c>
      <c r="G2397" t="s">
        <v>50</v>
      </c>
      <c r="H2397" t="s">
        <v>1228</v>
      </c>
      <c r="I2397">
        <v>0</v>
      </c>
      <c r="K2397" t="s">
        <v>31</v>
      </c>
      <c r="L2397" t="s">
        <v>32</v>
      </c>
      <c r="M2397" t="s">
        <v>5347</v>
      </c>
      <c r="N2397" t="s">
        <v>5348</v>
      </c>
      <c r="P2397" t="s">
        <v>33</v>
      </c>
      <c r="Q2397" t="s">
        <v>34</v>
      </c>
      <c r="S2397" t="s">
        <v>33</v>
      </c>
      <c r="T2397" t="s">
        <v>34</v>
      </c>
      <c r="V2397" t="s">
        <v>33</v>
      </c>
      <c r="W2397" t="s">
        <v>34</v>
      </c>
      <c r="Y2397" t="s">
        <v>33</v>
      </c>
      <c r="Z2397" t="s">
        <v>34</v>
      </c>
      <c r="AA2397" t="s">
        <v>35</v>
      </c>
      <c r="AB2397" t="s">
        <v>36</v>
      </c>
      <c r="AC2397">
        <v>6898658</v>
      </c>
      <c r="AD2397" t="s">
        <v>37</v>
      </c>
      <c r="AE2397" t="s">
        <v>5348</v>
      </c>
      <c r="AF2397">
        <v>85671469</v>
      </c>
      <c r="AG2397">
        <v>1299670</v>
      </c>
      <c r="AH2397" t="s">
        <v>38</v>
      </c>
      <c r="AI2397" t="s">
        <v>34</v>
      </c>
    </row>
    <row r="2398" spans="1:35" x14ac:dyDescent="0.3">
      <c r="A2398" s="1">
        <v>45311.711111111108</v>
      </c>
      <c r="B2398">
        <v>7</v>
      </c>
      <c r="C2398">
        <v>2</v>
      </c>
      <c r="D2398" t="s">
        <v>26</v>
      </c>
      <c r="E2398" t="s">
        <v>5349</v>
      </c>
      <c r="F2398" t="s">
        <v>5350</v>
      </c>
      <c r="G2398" t="s">
        <v>41</v>
      </c>
      <c r="H2398">
        <f>---0--7822</f>
        <v>7822</v>
      </c>
      <c r="I2398">
        <v>0</v>
      </c>
      <c r="J2398" t="s">
        <v>42</v>
      </c>
      <c r="K2398" t="s">
        <v>43</v>
      </c>
      <c r="L2398" t="s">
        <v>44</v>
      </c>
      <c r="M2398" t="s">
        <v>5349</v>
      </c>
      <c r="N2398" t="s">
        <v>5350</v>
      </c>
      <c r="P2398" t="s">
        <v>33</v>
      </c>
      <c r="Q2398" t="s">
        <v>34</v>
      </c>
      <c r="S2398" t="s">
        <v>33</v>
      </c>
      <c r="T2398" t="s">
        <v>34</v>
      </c>
      <c r="V2398" t="s">
        <v>33</v>
      </c>
      <c r="W2398" t="s">
        <v>34</v>
      </c>
      <c r="Y2398" t="s">
        <v>33</v>
      </c>
      <c r="Z2398" t="s">
        <v>34</v>
      </c>
      <c r="AA2398" t="s">
        <v>3004</v>
      </c>
      <c r="AB2398" t="s">
        <v>36</v>
      </c>
      <c r="AC2398">
        <v>183921</v>
      </c>
      <c r="AD2398" t="s">
        <v>932</v>
      </c>
      <c r="AE2398" t="s">
        <v>5350</v>
      </c>
      <c r="AF2398">
        <v>870021815</v>
      </c>
      <c r="AG2398">
        <v>1299671</v>
      </c>
      <c r="AH2398" t="s">
        <v>199</v>
      </c>
      <c r="AI2398" t="s">
        <v>34</v>
      </c>
    </row>
    <row r="2399" spans="1:35" x14ac:dyDescent="0.3">
      <c r="A2399" s="1">
        <v>45311.711481481485</v>
      </c>
      <c r="B2399">
        <v>5</v>
      </c>
      <c r="C2399">
        <v>2</v>
      </c>
      <c r="D2399" t="s">
        <v>26</v>
      </c>
      <c r="E2399" t="s">
        <v>434</v>
      </c>
      <c r="F2399" t="s">
        <v>435</v>
      </c>
      <c r="G2399" t="s">
        <v>41</v>
      </c>
      <c r="H2399">
        <f>---0--1525</f>
        <v>1525</v>
      </c>
      <c r="I2399">
        <v>0</v>
      </c>
      <c r="J2399" t="s">
        <v>42</v>
      </c>
      <c r="K2399" t="s">
        <v>43</v>
      </c>
      <c r="L2399" t="s">
        <v>44</v>
      </c>
      <c r="M2399" t="s">
        <v>434</v>
      </c>
      <c r="N2399" t="s">
        <v>435</v>
      </c>
      <c r="P2399" t="s">
        <v>33</v>
      </c>
      <c r="Q2399" t="s">
        <v>34</v>
      </c>
      <c r="S2399" t="s">
        <v>33</v>
      </c>
      <c r="T2399" t="s">
        <v>34</v>
      </c>
      <c r="V2399" t="s">
        <v>33</v>
      </c>
      <c r="W2399" t="s">
        <v>34</v>
      </c>
      <c r="Y2399" t="s">
        <v>33</v>
      </c>
      <c r="Z2399" t="s">
        <v>34</v>
      </c>
      <c r="AA2399" t="s">
        <v>666</v>
      </c>
      <c r="AB2399" t="s">
        <v>36</v>
      </c>
      <c r="AC2399">
        <v>6960197</v>
      </c>
      <c r="AD2399" t="s">
        <v>138</v>
      </c>
      <c r="AE2399" t="s">
        <v>435</v>
      </c>
      <c r="AF2399">
        <v>85671469</v>
      </c>
      <c r="AG2399">
        <v>1299672</v>
      </c>
      <c r="AH2399" t="s">
        <v>38</v>
      </c>
      <c r="AI2399" t="s">
        <v>34</v>
      </c>
    </row>
    <row r="2400" spans="1:35" x14ac:dyDescent="0.3">
      <c r="A2400" s="1">
        <v>45311.713020833333</v>
      </c>
      <c r="B2400">
        <v>6</v>
      </c>
      <c r="C2400">
        <v>2</v>
      </c>
      <c r="D2400" t="s">
        <v>26</v>
      </c>
      <c r="E2400" t="s">
        <v>5351</v>
      </c>
      <c r="F2400" t="s">
        <v>5352</v>
      </c>
      <c r="G2400" t="s">
        <v>142</v>
      </c>
      <c r="H2400" t="s">
        <v>3631</v>
      </c>
      <c r="I2400">
        <v>0</v>
      </c>
      <c r="K2400" t="s">
        <v>31</v>
      </c>
      <c r="L2400" t="s">
        <v>32</v>
      </c>
      <c r="M2400" t="s">
        <v>5351</v>
      </c>
      <c r="N2400" t="s">
        <v>5352</v>
      </c>
      <c r="P2400" t="s">
        <v>33</v>
      </c>
      <c r="Q2400" t="s">
        <v>34</v>
      </c>
      <c r="S2400" t="s">
        <v>33</v>
      </c>
      <c r="T2400" t="s">
        <v>34</v>
      </c>
      <c r="V2400" t="s">
        <v>33</v>
      </c>
      <c r="W2400" t="s">
        <v>34</v>
      </c>
      <c r="Y2400" t="s">
        <v>33</v>
      </c>
      <c r="Z2400" t="s">
        <v>34</v>
      </c>
      <c r="AA2400" t="s">
        <v>35</v>
      </c>
      <c r="AB2400" t="s">
        <v>36</v>
      </c>
      <c r="AC2400">
        <v>6990549</v>
      </c>
      <c r="AD2400" t="s">
        <v>37</v>
      </c>
      <c r="AE2400" t="s">
        <v>5352</v>
      </c>
      <c r="AF2400">
        <v>85671469</v>
      </c>
      <c r="AG2400">
        <v>1299673</v>
      </c>
      <c r="AH2400" t="s">
        <v>38</v>
      </c>
      <c r="AI2400" t="s">
        <v>34</v>
      </c>
    </row>
    <row r="2401" spans="1:35" x14ac:dyDescent="0.3">
      <c r="A2401" s="1">
        <v>45311.713263888887</v>
      </c>
      <c r="B2401">
        <v>1</v>
      </c>
      <c r="C2401">
        <v>1</v>
      </c>
      <c r="D2401" t="s">
        <v>26</v>
      </c>
      <c r="E2401" t="s">
        <v>5353</v>
      </c>
      <c r="F2401" t="s">
        <v>5354</v>
      </c>
      <c r="G2401" t="s">
        <v>29</v>
      </c>
      <c r="H2401" t="s">
        <v>1161</v>
      </c>
      <c r="I2401">
        <v>0</v>
      </c>
      <c r="K2401" t="s">
        <v>31</v>
      </c>
      <c r="L2401" t="s">
        <v>32</v>
      </c>
      <c r="M2401" t="s">
        <v>5353</v>
      </c>
      <c r="N2401" t="s">
        <v>5354</v>
      </c>
      <c r="P2401" t="s">
        <v>33</v>
      </c>
      <c r="Q2401" t="s">
        <v>34</v>
      </c>
      <c r="S2401" t="s">
        <v>33</v>
      </c>
      <c r="T2401" t="s">
        <v>34</v>
      </c>
      <c r="V2401" t="s">
        <v>33</v>
      </c>
      <c r="W2401" t="s">
        <v>34</v>
      </c>
      <c r="Y2401" t="s">
        <v>33</v>
      </c>
      <c r="Z2401" t="s">
        <v>34</v>
      </c>
      <c r="AA2401" t="s">
        <v>35</v>
      </c>
      <c r="AB2401" t="s">
        <v>36</v>
      </c>
      <c r="AC2401">
        <v>6992876</v>
      </c>
      <c r="AD2401" t="s">
        <v>37</v>
      </c>
      <c r="AE2401" t="s">
        <v>5354</v>
      </c>
      <c r="AF2401">
        <v>85671469</v>
      </c>
      <c r="AG2401">
        <v>1299674</v>
      </c>
      <c r="AH2401" t="s">
        <v>38</v>
      </c>
      <c r="AI2401" t="s">
        <v>34</v>
      </c>
    </row>
    <row r="2402" spans="1:35" x14ac:dyDescent="0.3">
      <c r="A2402" s="1">
        <v>45311.714479166665</v>
      </c>
      <c r="B2402">
        <v>2</v>
      </c>
      <c r="C2402">
        <v>1</v>
      </c>
      <c r="D2402" t="s">
        <v>26</v>
      </c>
      <c r="E2402" t="s">
        <v>5355</v>
      </c>
      <c r="F2402" t="s">
        <v>5356</v>
      </c>
      <c r="G2402" t="s">
        <v>50</v>
      </c>
      <c r="H2402" t="s">
        <v>1597</v>
      </c>
      <c r="I2402">
        <v>0</v>
      </c>
      <c r="K2402" t="s">
        <v>31</v>
      </c>
      <c r="L2402" t="s">
        <v>32</v>
      </c>
      <c r="M2402" t="s">
        <v>5355</v>
      </c>
      <c r="N2402" t="s">
        <v>5356</v>
      </c>
      <c r="P2402" t="s">
        <v>33</v>
      </c>
      <c r="Q2402" t="s">
        <v>34</v>
      </c>
      <c r="S2402" t="s">
        <v>33</v>
      </c>
      <c r="T2402" t="s">
        <v>34</v>
      </c>
      <c r="V2402" t="s">
        <v>33</v>
      </c>
      <c r="W2402" t="s">
        <v>34</v>
      </c>
      <c r="Y2402" t="s">
        <v>33</v>
      </c>
      <c r="Z2402" t="s">
        <v>34</v>
      </c>
      <c r="AA2402" t="s">
        <v>35</v>
      </c>
      <c r="AB2402" t="s">
        <v>36</v>
      </c>
      <c r="AC2402">
        <v>7008642</v>
      </c>
      <c r="AD2402" t="s">
        <v>37</v>
      </c>
      <c r="AE2402" t="s">
        <v>5356</v>
      </c>
      <c r="AF2402">
        <v>85671469</v>
      </c>
      <c r="AG2402">
        <v>1299675</v>
      </c>
      <c r="AH2402" t="s">
        <v>38</v>
      </c>
      <c r="AI2402" t="s">
        <v>34</v>
      </c>
    </row>
    <row r="2403" spans="1:35" x14ac:dyDescent="0.3">
      <c r="A2403" s="1">
        <v>45311.715937499997</v>
      </c>
      <c r="B2403">
        <v>8</v>
      </c>
      <c r="C2403">
        <v>2</v>
      </c>
      <c r="D2403" t="s">
        <v>26</v>
      </c>
      <c r="E2403" t="s">
        <v>5357</v>
      </c>
      <c r="F2403" t="s">
        <v>5358</v>
      </c>
      <c r="G2403" t="s">
        <v>142</v>
      </c>
      <c r="H2403" t="s">
        <v>802</v>
      </c>
      <c r="I2403">
        <v>0</v>
      </c>
      <c r="K2403" t="s">
        <v>31</v>
      </c>
      <c r="L2403" t="s">
        <v>32</v>
      </c>
      <c r="M2403" t="s">
        <v>5357</v>
      </c>
      <c r="N2403" t="s">
        <v>5358</v>
      </c>
      <c r="P2403" t="s">
        <v>33</v>
      </c>
      <c r="Q2403" t="s">
        <v>34</v>
      </c>
      <c r="S2403" t="s">
        <v>33</v>
      </c>
      <c r="T2403" t="s">
        <v>34</v>
      </c>
      <c r="V2403" t="s">
        <v>33</v>
      </c>
      <c r="W2403" t="s">
        <v>34</v>
      </c>
      <c r="Y2403" t="s">
        <v>33</v>
      </c>
      <c r="Z2403" t="s">
        <v>34</v>
      </c>
      <c r="AA2403" t="s">
        <v>35</v>
      </c>
      <c r="AB2403" t="s">
        <v>36</v>
      </c>
      <c r="AC2403">
        <v>7042509</v>
      </c>
      <c r="AD2403" t="s">
        <v>37</v>
      </c>
      <c r="AE2403" t="s">
        <v>5358</v>
      </c>
      <c r="AF2403">
        <v>85671469</v>
      </c>
      <c r="AG2403">
        <v>1299676</v>
      </c>
      <c r="AH2403" t="s">
        <v>38</v>
      </c>
      <c r="AI2403" t="s">
        <v>34</v>
      </c>
    </row>
    <row r="2404" spans="1:35" x14ac:dyDescent="0.3">
      <c r="A2404" s="1">
        <v>45311.719467592593</v>
      </c>
      <c r="B2404">
        <v>4</v>
      </c>
      <c r="C2404">
        <v>1</v>
      </c>
      <c r="D2404" t="s">
        <v>26</v>
      </c>
      <c r="E2404" t="s">
        <v>2774</v>
      </c>
      <c r="F2404" t="s">
        <v>2775</v>
      </c>
      <c r="G2404" t="s">
        <v>41</v>
      </c>
      <c r="H2404">
        <f>---0--2122</f>
        <v>2122</v>
      </c>
      <c r="I2404">
        <v>0</v>
      </c>
      <c r="J2404" t="s">
        <v>42</v>
      </c>
      <c r="K2404" t="s">
        <v>43</v>
      </c>
      <c r="L2404" t="s">
        <v>44</v>
      </c>
      <c r="M2404" t="s">
        <v>2774</v>
      </c>
      <c r="N2404" t="s">
        <v>2775</v>
      </c>
      <c r="P2404" t="s">
        <v>33</v>
      </c>
      <c r="Q2404" t="s">
        <v>34</v>
      </c>
      <c r="S2404" t="s">
        <v>33</v>
      </c>
      <c r="T2404" t="s">
        <v>34</v>
      </c>
      <c r="V2404" t="s">
        <v>33</v>
      </c>
      <c r="W2404" t="s">
        <v>34</v>
      </c>
      <c r="Y2404" t="s">
        <v>33</v>
      </c>
      <c r="Z2404" t="s">
        <v>34</v>
      </c>
      <c r="AA2404" t="s">
        <v>5359</v>
      </c>
      <c r="AB2404" t="s">
        <v>36</v>
      </c>
      <c r="AC2404">
        <v>19029651</v>
      </c>
      <c r="AD2404" t="s">
        <v>849</v>
      </c>
      <c r="AE2404" t="s">
        <v>2775</v>
      </c>
      <c r="AF2404">
        <v>978632586</v>
      </c>
      <c r="AG2404">
        <v>1299677</v>
      </c>
      <c r="AH2404" t="s">
        <v>38</v>
      </c>
      <c r="AI2404" t="s">
        <v>34</v>
      </c>
    </row>
    <row r="2405" spans="1:35" x14ac:dyDescent="0.3">
      <c r="A2405" s="1">
        <v>45311.721550925926</v>
      </c>
      <c r="B2405">
        <v>8</v>
      </c>
      <c r="C2405">
        <v>2</v>
      </c>
      <c r="D2405" t="s">
        <v>26</v>
      </c>
      <c r="E2405" t="s">
        <v>5360</v>
      </c>
      <c r="F2405" t="s">
        <v>5361</v>
      </c>
      <c r="G2405" t="s">
        <v>73</v>
      </c>
      <c r="H2405" t="s">
        <v>1249</v>
      </c>
      <c r="I2405">
        <v>0</v>
      </c>
      <c r="J2405" t="s">
        <v>1250</v>
      </c>
      <c r="K2405" t="s">
        <v>31</v>
      </c>
      <c r="L2405" t="s">
        <v>44</v>
      </c>
      <c r="M2405" t="s">
        <v>5360</v>
      </c>
      <c r="N2405" t="s">
        <v>5361</v>
      </c>
      <c r="P2405" t="s">
        <v>33</v>
      </c>
      <c r="Q2405" t="s">
        <v>34</v>
      </c>
      <c r="S2405" t="s">
        <v>33</v>
      </c>
      <c r="T2405" t="s">
        <v>34</v>
      </c>
      <c r="V2405" t="s">
        <v>33</v>
      </c>
      <c r="W2405" t="s">
        <v>34</v>
      </c>
      <c r="Y2405" t="s">
        <v>33</v>
      </c>
      <c r="Z2405" t="s">
        <v>34</v>
      </c>
      <c r="AA2405" t="s">
        <v>137</v>
      </c>
      <c r="AB2405" t="s">
        <v>36</v>
      </c>
      <c r="AC2405">
        <v>7139372</v>
      </c>
      <c r="AD2405" t="s">
        <v>138</v>
      </c>
      <c r="AE2405" t="s">
        <v>5361</v>
      </c>
      <c r="AF2405">
        <v>85671469</v>
      </c>
      <c r="AG2405">
        <v>1299678</v>
      </c>
      <c r="AH2405" t="s">
        <v>3428</v>
      </c>
      <c r="AI2405" t="s">
        <v>34</v>
      </c>
    </row>
    <row r="2406" spans="1:35" x14ac:dyDescent="0.3">
      <c r="A2406" s="1">
        <v>45311.722881944443</v>
      </c>
      <c r="B2406">
        <v>8</v>
      </c>
      <c r="C2406">
        <v>2</v>
      </c>
      <c r="D2406" t="s">
        <v>26</v>
      </c>
      <c r="E2406" t="s">
        <v>729</v>
      </c>
      <c r="F2406" t="s">
        <v>730</v>
      </c>
      <c r="G2406" t="s">
        <v>41</v>
      </c>
      <c r="H2406">
        <f>---0--1766</f>
        <v>1766</v>
      </c>
      <c r="I2406">
        <v>0</v>
      </c>
      <c r="J2406" t="s">
        <v>42</v>
      </c>
      <c r="K2406" t="s">
        <v>43</v>
      </c>
      <c r="L2406" t="s">
        <v>44</v>
      </c>
      <c r="M2406" t="s">
        <v>729</v>
      </c>
      <c r="N2406" t="s">
        <v>730</v>
      </c>
      <c r="P2406" t="s">
        <v>33</v>
      </c>
      <c r="Q2406" t="s">
        <v>34</v>
      </c>
      <c r="S2406" t="s">
        <v>33</v>
      </c>
      <c r="T2406" t="s">
        <v>34</v>
      </c>
      <c r="V2406" t="s">
        <v>33</v>
      </c>
      <c r="W2406" t="s">
        <v>34</v>
      </c>
      <c r="Y2406" t="s">
        <v>33</v>
      </c>
      <c r="Z2406" t="s">
        <v>34</v>
      </c>
      <c r="AA2406" t="s">
        <v>2429</v>
      </c>
      <c r="AB2406" t="s">
        <v>36</v>
      </c>
      <c r="AC2406">
        <v>7171854</v>
      </c>
      <c r="AD2406" t="s">
        <v>2430</v>
      </c>
      <c r="AE2406" t="s">
        <v>730</v>
      </c>
      <c r="AF2406">
        <v>85671469</v>
      </c>
      <c r="AG2406">
        <v>1299679</v>
      </c>
      <c r="AH2406" t="s">
        <v>38</v>
      </c>
      <c r="AI2406" t="s">
        <v>34</v>
      </c>
    </row>
    <row r="2407" spans="1:35" x14ac:dyDescent="0.3">
      <c r="A2407" s="1">
        <v>45311.722916666666</v>
      </c>
      <c r="B2407">
        <v>7</v>
      </c>
      <c r="C2407">
        <v>2</v>
      </c>
      <c r="D2407" t="s">
        <v>26</v>
      </c>
      <c r="E2407" t="s">
        <v>434</v>
      </c>
      <c r="F2407" t="s">
        <v>435</v>
      </c>
      <c r="G2407" t="s">
        <v>41</v>
      </c>
      <c r="H2407">
        <f>---0--1158</f>
        <v>1158</v>
      </c>
      <c r="I2407">
        <v>0</v>
      </c>
      <c r="J2407" t="s">
        <v>42</v>
      </c>
      <c r="K2407" t="s">
        <v>43</v>
      </c>
      <c r="L2407" t="s">
        <v>44</v>
      </c>
      <c r="M2407" t="s">
        <v>434</v>
      </c>
      <c r="N2407" t="s">
        <v>435</v>
      </c>
      <c r="P2407" t="s">
        <v>33</v>
      </c>
      <c r="Q2407" t="s">
        <v>34</v>
      </c>
      <c r="S2407" t="s">
        <v>33</v>
      </c>
      <c r="T2407" t="s">
        <v>34</v>
      </c>
      <c r="V2407" t="s">
        <v>33</v>
      </c>
      <c r="W2407" t="s">
        <v>34</v>
      </c>
      <c r="Y2407" t="s">
        <v>33</v>
      </c>
      <c r="Z2407" t="s">
        <v>34</v>
      </c>
      <c r="AA2407" t="s">
        <v>795</v>
      </c>
      <c r="AB2407" t="s">
        <v>36</v>
      </c>
      <c r="AC2407">
        <v>27043975</v>
      </c>
      <c r="AD2407" t="s">
        <v>796</v>
      </c>
      <c r="AE2407" t="s">
        <v>435</v>
      </c>
      <c r="AF2407">
        <v>76598102</v>
      </c>
      <c r="AG2407">
        <v>1299680</v>
      </c>
      <c r="AH2407" t="s">
        <v>38</v>
      </c>
      <c r="AI2407" t="s">
        <v>34</v>
      </c>
    </row>
    <row r="2408" spans="1:35" x14ac:dyDescent="0.3">
      <c r="A2408" s="1">
        <v>45311.724733796298</v>
      </c>
      <c r="B2408">
        <v>8</v>
      </c>
      <c r="C2408">
        <v>2</v>
      </c>
      <c r="D2408" t="s">
        <v>26</v>
      </c>
      <c r="E2408" t="s">
        <v>668</v>
      </c>
      <c r="F2408" t="s">
        <v>669</v>
      </c>
      <c r="G2408" t="s">
        <v>41</v>
      </c>
      <c r="H2408">
        <f>---0--3985</f>
        <v>3985</v>
      </c>
      <c r="I2408">
        <v>0</v>
      </c>
      <c r="J2408" t="s">
        <v>42</v>
      </c>
      <c r="K2408" t="s">
        <v>43</v>
      </c>
      <c r="L2408" t="s">
        <v>44</v>
      </c>
      <c r="M2408" t="s">
        <v>668</v>
      </c>
      <c r="N2408" t="s">
        <v>669</v>
      </c>
      <c r="P2408" t="s">
        <v>33</v>
      </c>
      <c r="Q2408" t="s">
        <v>34</v>
      </c>
      <c r="S2408" t="s">
        <v>33</v>
      </c>
      <c r="T2408" t="s">
        <v>34</v>
      </c>
      <c r="V2408" t="s">
        <v>33</v>
      </c>
      <c r="W2408" t="s">
        <v>34</v>
      </c>
      <c r="Y2408" t="s">
        <v>33</v>
      </c>
      <c r="Z2408" t="s">
        <v>34</v>
      </c>
      <c r="AA2408" t="s">
        <v>76</v>
      </c>
      <c r="AB2408" t="s">
        <v>36</v>
      </c>
      <c r="AC2408">
        <v>660244</v>
      </c>
      <c r="AD2408" t="s">
        <v>77</v>
      </c>
      <c r="AE2408" t="s">
        <v>669</v>
      </c>
      <c r="AF2408">
        <v>870021815</v>
      </c>
      <c r="AG2408">
        <v>1299681</v>
      </c>
      <c r="AH2408" t="s">
        <v>128</v>
      </c>
      <c r="AI2408" t="s">
        <v>34</v>
      </c>
    </row>
    <row r="2409" spans="1:35" x14ac:dyDescent="0.3">
      <c r="A2409" s="1">
        <v>45311.72693287037</v>
      </c>
      <c r="B2409">
        <v>6</v>
      </c>
      <c r="C2409">
        <v>2</v>
      </c>
      <c r="D2409" t="s">
        <v>26</v>
      </c>
      <c r="E2409" t="s">
        <v>5362</v>
      </c>
      <c r="F2409" t="s">
        <v>5363</v>
      </c>
      <c r="G2409" t="s">
        <v>41</v>
      </c>
      <c r="H2409">
        <f>---0--3051</f>
        <v>3051</v>
      </c>
      <c r="I2409">
        <v>0</v>
      </c>
      <c r="J2409" t="s">
        <v>42</v>
      </c>
      <c r="K2409" t="s">
        <v>43</v>
      </c>
      <c r="L2409" t="s">
        <v>44</v>
      </c>
      <c r="M2409" t="s">
        <v>5362</v>
      </c>
      <c r="N2409" t="s">
        <v>5363</v>
      </c>
      <c r="P2409" t="s">
        <v>33</v>
      </c>
      <c r="Q2409" t="s">
        <v>34</v>
      </c>
      <c r="S2409" t="s">
        <v>33</v>
      </c>
      <c r="T2409" t="s">
        <v>34</v>
      </c>
      <c r="V2409" t="s">
        <v>33</v>
      </c>
      <c r="W2409" t="s">
        <v>34</v>
      </c>
      <c r="Y2409" t="s">
        <v>33</v>
      </c>
      <c r="Z2409" t="s">
        <v>34</v>
      </c>
      <c r="AA2409" t="s">
        <v>1287</v>
      </c>
      <c r="AB2409" t="s">
        <v>36</v>
      </c>
      <c r="AC2409">
        <v>30024243</v>
      </c>
      <c r="AD2409" t="s">
        <v>663</v>
      </c>
      <c r="AE2409" t="s">
        <v>5363</v>
      </c>
      <c r="AF2409">
        <v>76598102</v>
      </c>
      <c r="AG2409">
        <v>1299682</v>
      </c>
      <c r="AH2409" t="s">
        <v>38</v>
      </c>
      <c r="AI2409" t="s">
        <v>34</v>
      </c>
    </row>
    <row r="2410" spans="1:35" x14ac:dyDescent="0.3">
      <c r="A2410" s="1">
        <v>45311.72729166667</v>
      </c>
      <c r="B2410">
        <v>1</v>
      </c>
      <c r="C2410">
        <v>1</v>
      </c>
      <c r="D2410" t="s">
        <v>26</v>
      </c>
      <c r="E2410" t="s">
        <v>5364</v>
      </c>
      <c r="F2410" t="s">
        <v>5365</v>
      </c>
      <c r="G2410" t="s">
        <v>73</v>
      </c>
      <c r="H2410" t="s">
        <v>742</v>
      </c>
      <c r="I2410">
        <v>0</v>
      </c>
      <c r="J2410" t="s">
        <v>743</v>
      </c>
      <c r="K2410" t="s">
        <v>31</v>
      </c>
      <c r="L2410" t="s">
        <v>44</v>
      </c>
      <c r="M2410" t="s">
        <v>5364</v>
      </c>
      <c r="N2410" t="s">
        <v>5365</v>
      </c>
      <c r="P2410" t="s">
        <v>33</v>
      </c>
      <c r="Q2410" t="s">
        <v>34</v>
      </c>
      <c r="S2410" t="s">
        <v>33</v>
      </c>
      <c r="T2410" t="s">
        <v>34</v>
      </c>
      <c r="V2410" t="s">
        <v>33</v>
      </c>
      <c r="W2410" t="s">
        <v>34</v>
      </c>
      <c r="Y2410" t="s">
        <v>33</v>
      </c>
      <c r="Z2410" t="s">
        <v>34</v>
      </c>
      <c r="AA2410" t="s">
        <v>76</v>
      </c>
      <c r="AB2410" t="s">
        <v>36</v>
      </c>
      <c r="AC2410">
        <v>654159</v>
      </c>
      <c r="AD2410" t="s">
        <v>77</v>
      </c>
      <c r="AE2410" t="s">
        <v>5365</v>
      </c>
      <c r="AF2410">
        <v>870021815</v>
      </c>
      <c r="AG2410">
        <v>1299683</v>
      </c>
      <c r="AH2410" t="s">
        <v>3832</v>
      </c>
      <c r="AI2410" t="s">
        <v>34</v>
      </c>
    </row>
    <row r="2411" spans="1:35" x14ac:dyDescent="0.3">
      <c r="A2411" s="1">
        <v>45311.727766203701</v>
      </c>
      <c r="B2411">
        <v>3</v>
      </c>
      <c r="C2411">
        <v>1</v>
      </c>
      <c r="D2411" t="s">
        <v>26</v>
      </c>
      <c r="E2411" t="s">
        <v>5366</v>
      </c>
      <c r="F2411" t="s">
        <v>5367</v>
      </c>
      <c r="G2411" t="s">
        <v>131</v>
      </c>
      <c r="H2411" t="s">
        <v>239</v>
      </c>
      <c r="I2411">
        <v>0</v>
      </c>
      <c r="K2411" t="s">
        <v>31</v>
      </c>
      <c r="L2411" t="s">
        <v>32</v>
      </c>
      <c r="M2411" t="s">
        <v>5366</v>
      </c>
      <c r="N2411" t="s">
        <v>5367</v>
      </c>
      <c r="P2411" t="s">
        <v>33</v>
      </c>
      <c r="Q2411" t="s">
        <v>34</v>
      </c>
      <c r="S2411" t="s">
        <v>33</v>
      </c>
      <c r="T2411" t="s">
        <v>34</v>
      </c>
      <c r="V2411" t="s">
        <v>33</v>
      </c>
      <c r="W2411" t="s">
        <v>34</v>
      </c>
      <c r="Y2411" t="s">
        <v>33</v>
      </c>
      <c r="Z2411" t="s">
        <v>34</v>
      </c>
      <c r="AA2411" t="s">
        <v>35</v>
      </c>
      <c r="AB2411" t="s">
        <v>36</v>
      </c>
      <c r="AC2411">
        <v>7256986</v>
      </c>
      <c r="AD2411" t="s">
        <v>37</v>
      </c>
      <c r="AE2411" t="s">
        <v>5367</v>
      </c>
      <c r="AF2411">
        <v>85671469</v>
      </c>
      <c r="AG2411">
        <v>1299684</v>
      </c>
      <c r="AH2411" t="s">
        <v>38</v>
      </c>
      <c r="AI2411" t="s">
        <v>34</v>
      </c>
    </row>
    <row r="2412" spans="1:35" x14ac:dyDescent="0.3">
      <c r="A2412" s="1">
        <v>45311.727905092594</v>
      </c>
      <c r="B2412">
        <v>8</v>
      </c>
      <c r="C2412">
        <v>2</v>
      </c>
      <c r="D2412" t="s">
        <v>26</v>
      </c>
      <c r="E2412" t="s">
        <v>5368</v>
      </c>
      <c r="F2412" t="s">
        <v>5369</v>
      </c>
      <c r="G2412" t="s">
        <v>50</v>
      </c>
      <c r="H2412" t="s">
        <v>585</v>
      </c>
      <c r="I2412">
        <v>0</v>
      </c>
      <c r="K2412" t="s">
        <v>31</v>
      </c>
      <c r="L2412" t="s">
        <v>32</v>
      </c>
      <c r="M2412" t="s">
        <v>5368</v>
      </c>
      <c r="N2412" t="s">
        <v>5369</v>
      </c>
      <c r="P2412" t="s">
        <v>33</v>
      </c>
      <c r="Q2412" t="s">
        <v>34</v>
      </c>
      <c r="S2412" t="s">
        <v>33</v>
      </c>
      <c r="T2412" t="s">
        <v>34</v>
      </c>
      <c r="V2412" t="s">
        <v>33</v>
      </c>
      <c r="W2412" t="s">
        <v>34</v>
      </c>
      <c r="Y2412" t="s">
        <v>33</v>
      </c>
      <c r="Z2412" t="s">
        <v>34</v>
      </c>
      <c r="AA2412" t="s">
        <v>35</v>
      </c>
      <c r="AB2412" t="s">
        <v>36</v>
      </c>
      <c r="AC2412">
        <v>7264456</v>
      </c>
      <c r="AD2412" t="s">
        <v>37</v>
      </c>
      <c r="AE2412" t="s">
        <v>5369</v>
      </c>
      <c r="AF2412">
        <v>85671469</v>
      </c>
      <c r="AG2412">
        <v>1299685</v>
      </c>
      <c r="AH2412" t="s">
        <v>38</v>
      </c>
      <c r="AI2412" t="s">
        <v>34</v>
      </c>
    </row>
    <row r="2413" spans="1:35" x14ac:dyDescent="0.3">
      <c r="A2413" s="1">
        <v>45311.728113425925</v>
      </c>
      <c r="B2413">
        <v>5</v>
      </c>
      <c r="C2413">
        <v>2</v>
      </c>
      <c r="D2413" t="s">
        <v>26</v>
      </c>
      <c r="E2413" t="s">
        <v>5370</v>
      </c>
      <c r="F2413" t="s">
        <v>5371</v>
      </c>
      <c r="G2413" t="s">
        <v>50</v>
      </c>
      <c r="H2413" t="s">
        <v>565</v>
      </c>
      <c r="I2413">
        <v>0</v>
      </c>
      <c r="K2413" t="s">
        <v>31</v>
      </c>
      <c r="L2413" t="s">
        <v>32</v>
      </c>
      <c r="M2413" t="s">
        <v>5370</v>
      </c>
      <c r="N2413" t="s">
        <v>5371</v>
      </c>
      <c r="P2413" t="s">
        <v>33</v>
      </c>
      <c r="Q2413" t="s">
        <v>34</v>
      </c>
      <c r="S2413" t="s">
        <v>33</v>
      </c>
      <c r="T2413" t="s">
        <v>34</v>
      </c>
      <c r="V2413" t="s">
        <v>33</v>
      </c>
      <c r="W2413" t="s">
        <v>34</v>
      </c>
      <c r="Y2413" t="s">
        <v>33</v>
      </c>
      <c r="Z2413" t="s">
        <v>34</v>
      </c>
      <c r="AA2413" t="s">
        <v>35</v>
      </c>
      <c r="AB2413" t="s">
        <v>36</v>
      </c>
      <c r="AC2413">
        <v>7266350</v>
      </c>
      <c r="AD2413" t="s">
        <v>37</v>
      </c>
      <c r="AE2413" t="s">
        <v>5371</v>
      </c>
      <c r="AF2413">
        <v>85671469</v>
      </c>
      <c r="AG2413">
        <v>1299686</v>
      </c>
      <c r="AH2413" t="s">
        <v>373</v>
      </c>
      <c r="AI2413" t="s">
        <v>34</v>
      </c>
    </row>
    <row r="2414" spans="1:35" x14ac:dyDescent="0.3">
      <c r="A2414" s="1">
        <v>45311.729594907411</v>
      </c>
      <c r="B2414">
        <v>7</v>
      </c>
      <c r="C2414">
        <v>2</v>
      </c>
      <c r="D2414" t="s">
        <v>26</v>
      </c>
      <c r="E2414" t="s">
        <v>5372</v>
      </c>
      <c r="F2414" t="s">
        <v>5373</v>
      </c>
      <c r="G2414" t="s">
        <v>50</v>
      </c>
      <c r="H2414" t="s">
        <v>556</v>
      </c>
      <c r="I2414">
        <v>0</v>
      </c>
      <c r="K2414" t="s">
        <v>31</v>
      </c>
      <c r="L2414" t="s">
        <v>32</v>
      </c>
      <c r="M2414" t="s">
        <v>5372</v>
      </c>
      <c r="N2414" t="s">
        <v>5373</v>
      </c>
      <c r="P2414" t="s">
        <v>33</v>
      </c>
      <c r="Q2414" t="s">
        <v>34</v>
      </c>
      <c r="S2414" t="s">
        <v>33</v>
      </c>
      <c r="T2414" t="s">
        <v>34</v>
      </c>
      <c r="V2414" t="s">
        <v>33</v>
      </c>
      <c r="W2414" t="s">
        <v>34</v>
      </c>
      <c r="Y2414" t="s">
        <v>33</v>
      </c>
      <c r="Z2414" t="s">
        <v>34</v>
      </c>
      <c r="AA2414" t="s">
        <v>35</v>
      </c>
      <c r="AB2414" t="s">
        <v>36</v>
      </c>
      <c r="AC2414">
        <v>7300322</v>
      </c>
      <c r="AD2414" t="s">
        <v>37</v>
      </c>
      <c r="AE2414" t="s">
        <v>5373</v>
      </c>
      <c r="AF2414">
        <v>85671469</v>
      </c>
      <c r="AG2414">
        <v>1299687</v>
      </c>
      <c r="AH2414" t="s">
        <v>38</v>
      </c>
      <c r="AI2414" t="s">
        <v>34</v>
      </c>
    </row>
    <row r="2415" spans="1:35" x14ac:dyDescent="0.3">
      <c r="A2415" s="1">
        <v>45311.730520833335</v>
      </c>
      <c r="B2415">
        <v>5</v>
      </c>
      <c r="C2415">
        <v>2</v>
      </c>
      <c r="D2415" t="s">
        <v>26</v>
      </c>
      <c r="E2415" t="s">
        <v>5374</v>
      </c>
      <c r="F2415" t="s">
        <v>5375</v>
      </c>
      <c r="G2415" t="s">
        <v>50</v>
      </c>
      <c r="H2415" t="s">
        <v>598</v>
      </c>
      <c r="I2415">
        <v>0</v>
      </c>
      <c r="K2415" t="s">
        <v>31</v>
      </c>
      <c r="L2415" t="s">
        <v>32</v>
      </c>
      <c r="M2415" t="s">
        <v>5374</v>
      </c>
      <c r="N2415" t="s">
        <v>5375</v>
      </c>
      <c r="P2415" t="s">
        <v>33</v>
      </c>
      <c r="Q2415" t="s">
        <v>34</v>
      </c>
      <c r="S2415" t="s">
        <v>33</v>
      </c>
      <c r="T2415" t="s">
        <v>34</v>
      </c>
      <c r="V2415" t="s">
        <v>33</v>
      </c>
      <c r="W2415" t="s">
        <v>34</v>
      </c>
      <c r="Y2415" t="s">
        <v>33</v>
      </c>
      <c r="Z2415" t="s">
        <v>34</v>
      </c>
      <c r="AA2415" t="s">
        <v>35</v>
      </c>
      <c r="AB2415" t="s">
        <v>36</v>
      </c>
      <c r="AC2415">
        <v>7308901</v>
      </c>
      <c r="AD2415" t="s">
        <v>37</v>
      </c>
      <c r="AE2415" t="s">
        <v>5375</v>
      </c>
      <c r="AF2415">
        <v>85671469</v>
      </c>
      <c r="AG2415">
        <v>1299688</v>
      </c>
      <c r="AH2415" t="s">
        <v>38</v>
      </c>
      <c r="AI2415" t="s">
        <v>34</v>
      </c>
    </row>
    <row r="2416" spans="1:35" x14ac:dyDescent="0.3">
      <c r="A2416" s="1">
        <v>45311.731932870367</v>
      </c>
      <c r="B2416">
        <v>5</v>
      </c>
      <c r="C2416">
        <v>2</v>
      </c>
      <c r="D2416" t="s">
        <v>26</v>
      </c>
      <c r="E2416" t="s">
        <v>5376</v>
      </c>
      <c r="F2416" t="s">
        <v>5377</v>
      </c>
      <c r="G2416" t="s">
        <v>131</v>
      </c>
      <c r="H2416" t="s">
        <v>1260</v>
      </c>
      <c r="I2416">
        <v>0</v>
      </c>
      <c r="K2416" t="s">
        <v>31</v>
      </c>
      <c r="L2416" t="s">
        <v>32</v>
      </c>
      <c r="M2416" t="s">
        <v>5376</v>
      </c>
      <c r="N2416" t="s">
        <v>5377</v>
      </c>
      <c r="P2416" t="s">
        <v>33</v>
      </c>
      <c r="Q2416" t="s">
        <v>34</v>
      </c>
      <c r="S2416" t="s">
        <v>33</v>
      </c>
      <c r="T2416" t="s">
        <v>34</v>
      </c>
      <c r="V2416" t="s">
        <v>33</v>
      </c>
      <c r="W2416" t="s">
        <v>34</v>
      </c>
      <c r="Y2416" t="s">
        <v>33</v>
      </c>
      <c r="Z2416" t="s">
        <v>34</v>
      </c>
      <c r="AA2416" t="s">
        <v>35</v>
      </c>
      <c r="AB2416" t="s">
        <v>36</v>
      </c>
      <c r="AC2416">
        <v>7335802</v>
      </c>
      <c r="AD2416" t="s">
        <v>37</v>
      </c>
      <c r="AE2416" t="s">
        <v>5377</v>
      </c>
      <c r="AF2416">
        <v>85671469</v>
      </c>
      <c r="AG2416">
        <v>1299689</v>
      </c>
      <c r="AH2416" t="s">
        <v>38</v>
      </c>
      <c r="AI2416" t="s">
        <v>34</v>
      </c>
    </row>
    <row r="2417" spans="1:35" x14ac:dyDescent="0.3">
      <c r="A2417" s="1">
        <v>45311.732222222221</v>
      </c>
      <c r="B2417">
        <v>7</v>
      </c>
      <c r="C2417">
        <v>2</v>
      </c>
      <c r="D2417" t="s">
        <v>26</v>
      </c>
      <c r="E2417" t="s">
        <v>5378</v>
      </c>
      <c r="F2417" t="s">
        <v>5379</v>
      </c>
      <c r="G2417" t="s">
        <v>90</v>
      </c>
      <c r="H2417" t="s">
        <v>578</v>
      </c>
      <c r="I2417">
        <v>0</v>
      </c>
      <c r="K2417" t="s">
        <v>31</v>
      </c>
      <c r="L2417" t="s">
        <v>32</v>
      </c>
      <c r="M2417" t="s">
        <v>5378</v>
      </c>
      <c r="N2417" t="s">
        <v>5379</v>
      </c>
      <c r="P2417" t="s">
        <v>33</v>
      </c>
      <c r="Q2417" t="s">
        <v>34</v>
      </c>
      <c r="S2417" t="s">
        <v>33</v>
      </c>
      <c r="T2417" t="s">
        <v>34</v>
      </c>
      <c r="V2417" t="s">
        <v>33</v>
      </c>
      <c r="W2417" t="s">
        <v>34</v>
      </c>
      <c r="Y2417" t="s">
        <v>33</v>
      </c>
      <c r="Z2417" t="s">
        <v>34</v>
      </c>
      <c r="AA2417" t="s">
        <v>92</v>
      </c>
      <c r="AB2417" t="s">
        <v>36</v>
      </c>
      <c r="AC2417">
        <v>64465338</v>
      </c>
      <c r="AD2417" t="s">
        <v>93</v>
      </c>
      <c r="AE2417" t="s">
        <v>5379</v>
      </c>
      <c r="AF2417">
        <v>9978044714</v>
      </c>
      <c r="AG2417">
        <v>1299690</v>
      </c>
      <c r="AH2417" t="s">
        <v>566</v>
      </c>
      <c r="AI2417" t="s">
        <v>34</v>
      </c>
    </row>
    <row r="2418" spans="1:35" x14ac:dyDescent="0.3">
      <c r="A2418" s="1">
        <v>45311.733020833337</v>
      </c>
      <c r="B2418">
        <v>4</v>
      </c>
      <c r="C2418">
        <v>1</v>
      </c>
      <c r="D2418" t="s">
        <v>26</v>
      </c>
      <c r="E2418" t="s">
        <v>5380</v>
      </c>
      <c r="F2418" t="s">
        <v>5381</v>
      </c>
      <c r="G2418" t="s">
        <v>73</v>
      </c>
      <c r="H2418" t="s">
        <v>1444</v>
      </c>
      <c r="I2418">
        <v>0</v>
      </c>
      <c r="J2418" t="s">
        <v>1445</v>
      </c>
      <c r="K2418" t="s">
        <v>31</v>
      </c>
      <c r="L2418" t="s">
        <v>44</v>
      </c>
      <c r="M2418" t="s">
        <v>5380</v>
      </c>
      <c r="N2418" t="s">
        <v>5381</v>
      </c>
      <c r="P2418" t="s">
        <v>33</v>
      </c>
      <c r="Q2418" t="s">
        <v>34</v>
      </c>
      <c r="S2418" t="s">
        <v>33</v>
      </c>
      <c r="T2418" t="s">
        <v>34</v>
      </c>
      <c r="V2418" t="s">
        <v>33</v>
      </c>
      <c r="W2418" t="s">
        <v>34</v>
      </c>
      <c r="Y2418" t="s">
        <v>33</v>
      </c>
      <c r="Z2418" t="s">
        <v>34</v>
      </c>
      <c r="AA2418" t="s">
        <v>76</v>
      </c>
      <c r="AB2418" t="s">
        <v>36</v>
      </c>
      <c r="AC2418">
        <v>764092</v>
      </c>
      <c r="AD2418" t="s">
        <v>77</v>
      </c>
      <c r="AE2418" t="s">
        <v>5381</v>
      </c>
      <c r="AF2418">
        <v>870021815</v>
      </c>
      <c r="AG2418">
        <v>1299691</v>
      </c>
      <c r="AH2418" t="s">
        <v>716</v>
      </c>
      <c r="AI2418" t="s">
        <v>34</v>
      </c>
    </row>
    <row r="2419" spans="1:35" x14ac:dyDescent="0.3">
      <c r="A2419" s="1">
        <v>45311.733310185184</v>
      </c>
      <c r="B2419">
        <v>8</v>
      </c>
      <c r="C2419">
        <v>2</v>
      </c>
      <c r="D2419" t="s">
        <v>26</v>
      </c>
      <c r="E2419" t="s">
        <v>5382</v>
      </c>
      <c r="F2419" t="s">
        <v>5383</v>
      </c>
      <c r="G2419" t="s">
        <v>73</v>
      </c>
      <c r="H2419" t="s">
        <v>4495</v>
      </c>
      <c r="I2419">
        <v>0</v>
      </c>
      <c r="J2419" t="s">
        <v>4496</v>
      </c>
      <c r="K2419" t="s">
        <v>31</v>
      </c>
      <c r="L2419" t="s">
        <v>44</v>
      </c>
      <c r="M2419" t="s">
        <v>5382</v>
      </c>
      <c r="N2419" t="s">
        <v>5383</v>
      </c>
      <c r="P2419" t="s">
        <v>33</v>
      </c>
      <c r="Q2419" t="s">
        <v>34</v>
      </c>
      <c r="S2419" t="s">
        <v>33</v>
      </c>
      <c r="T2419" t="s">
        <v>34</v>
      </c>
      <c r="V2419" t="s">
        <v>33</v>
      </c>
      <c r="W2419" t="s">
        <v>34</v>
      </c>
      <c r="Y2419" t="s">
        <v>33</v>
      </c>
      <c r="Z2419" t="s">
        <v>34</v>
      </c>
      <c r="AA2419" t="s">
        <v>137</v>
      </c>
      <c r="AB2419" t="s">
        <v>36</v>
      </c>
      <c r="AC2419">
        <v>7358473</v>
      </c>
      <c r="AD2419" t="s">
        <v>138</v>
      </c>
      <c r="AE2419" t="s">
        <v>5383</v>
      </c>
      <c r="AF2419">
        <v>85671469</v>
      </c>
      <c r="AG2419">
        <v>1299692</v>
      </c>
      <c r="AH2419" t="s">
        <v>1556</v>
      </c>
      <c r="AI2419" t="s">
        <v>34</v>
      </c>
    </row>
    <row r="2420" spans="1:35" x14ac:dyDescent="0.3">
      <c r="A2420" s="1">
        <v>45311.733356481483</v>
      </c>
      <c r="B2420">
        <v>3</v>
      </c>
      <c r="C2420">
        <v>1</v>
      </c>
      <c r="D2420" t="s">
        <v>26</v>
      </c>
      <c r="E2420" t="s">
        <v>434</v>
      </c>
      <c r="F2420" t="s">
        <v>435</v>
      </c>
      <c r="G2420" t="s">
        <v>41</v>
      </c>
      <c r="H2420">
        <f>---0--6020</f>
        <v>6020</v>
      </c>
      <c r="I2420">
        <v>0</v>
      </c>
      <c r="J2420" t="s">
        <v>42</v>
      </c>
      <c r="K2420" t="s">
        <v>43</v>
      </c>
      <c r="L2420" t="s">
        <v>44</v>
      </c>
      <c r="M2420" t="s">
        <v>434</v>
      </c>
      <c r="N2420" t="s">
        <v>435</v>
      </c>
      <c r="P2420" t="s">
        <v>33</v>
      </c>
      <c r="Q2420" t="s">
        <v>34</v>
      </c>
      <c r="S2420" t="s">
        <v>33</v>
      </c>
      <c r="T2420" t="s">
        <v>34</v>
      </c>
      <c r="V2420" t="s">
        <v>33</v>
      </c>
      <c r="W2420" t="s">
        <v>34</v>
      </c>
      <c r="Y2420" t="s">
        <v>33</v>
      </c>
      <c r="Z2420" t="s">
        <v>34</v>
      </c>
      <c r="AA2420" t="s">
        <v>5384</v>
      </c>
      <c r="AB2420" t="s">
        <v>36</v>
      </c>
      <c r="AC2420">
        <v>17308600</v>
      </c>
      <c r="AD2420" t="s">
        <v>209</v>
      </c>
      <c r="AE2420" t="s">
        <v>435</v>
      </c>
      <c r="AF2420">
        <v>978632586</v>
      </c>
      <c r="AG2420">
        <v>1299693</v>
      </c>
      <c r="AH2420" t="s">
        <v>38</v>
      </c>
      <c r="AI2420" t="s">
        <v>34</v>
      </c>
    </row>
    <row r="2421" spans="1:35" x14ac:dyDescent="0.3">
      <c r="A2421" s="1">
        <v>45311.738749999997</v>
      </c>
      <c r="B2421">
        <v>8</v>
      </c>
      <c r="C2421">
        <v>2</v>
      </c>
      <c r="D2421" t="s">
        <v>26</v>
      </c>
      <c r="E2421" t="s">
        <v>5385</v>
      </c>
      <c r="F2421" t="s">
        <v>5386</v>
      </c>
      <c r="G2421" t="s">
        <v>142</v>
      </c>
      <c r="H2421" t="s">
        <v>472</v>
      </c>
      <c r="I2421">
        <v>0</v>
      </c>
      <c r="K2421" t="s">
        <v>31</v>
      </c>
      <c r="L2421" t="s">
        <v>32</v>
      </c>
      <c r="M2421" t="s">
        <v>5385</v>
      </c>
      <c r="N2421" t="s">
        <v>5386</v>
      </c>
      <c r="P2421" t="s">
        <v>33</v>
      </c>
      <c r="Q2421" t="s">
        <v>34</v>
      </c>
      <c r="S2421" t="s">
        <v>33</v>
      </c>
      <c r="T2421" t="s">
        <v>34</v>
      </c>
      <c r="V2421" t="s">
        <v>33</v>
      </c>
      <c r="W2421" t="s">
        <v>34</v>
      </c>
      <c r="Y2421" t="s">
        <v>33</v>
      </c>
      <c r="Z2421" t="s">
        <v>34</v>
      </c>
      <c r="AA2421" t="s">
        <v>35</v>
      </c>
      <c r="AB2421" t="s">
        <v>36</v>
      </c>
      <c r="AC2421">
        <v>7466578</v>
      </c>
      <c r="AD2421" t="s">
        <v>37</v>
      </c>
      <c r="AE2421" t="s">
        <v>5386</v>
      </c>
      <c r="AF2421">
        <v>85671469</v>
      </c>
      <c r="AG2421">
        <v>1299694</v>
      </c>
      <c r="AH2421" t="s">
        <v>38</v>
      </c>
      <c r="AI2421" t="s">
        <v>34</v>
      </c>
    </row>
    <row r="2422" spans="1:35" x14ac:dyDescent="0.3">
      <c r="A2422" s="1">
        <v>45311.742777777778</v>
      </c>
      <c r="B2422">
        <v>5</v>
      </c>
      <c r="C2422">
        <v>2</v>
      </c>
      <c r="D2422" t="s">
        <v>26</v>
      </c>
      <c r="E2422" t="s">
        <v>5387</v>
      </c>
      <c r="F2422" t="s">
        <v>5388</v>
      </c>
      <c r="G2422" t="s">
        <v>41</v>
      </c>
      <c r="H2422">
        <f>---0--7706</f>
        <v>7706</v>
      </c>
      <c r="I2422">
        <v>0</v>
      </c>
      <c r="J2422" t="s">
        <v>42</v>
      </c>
      <c r="K2422" t="s">
        <v>43</v>
      </c>
      <c r="L2422" t="s">
        <v>44</v>
      </c>
      <c r="M2422" t="s">
        <v>5387</v>
      </c>
      <c r="N2422" t="s">
        <v>5388</v>
      </c>
      <c r="P2422" t="s">
        <v>33</v>
      </c>
      <c r="Q2422" t="s">
        <v>34</v>
      </c>
      <c r="S2422" t="s">
        <v>33</v>
      </c>
      <c r="T2422" t="s">
        <v>34</v>
      </c>
      <c r="V2422" t="s">
        <v>33</v>
      </c>
      <c r="W2422" t="s">
        <v>34</v>
      </c>
      <c r="Y2422" t="s">
        <v>33</v>
      </c>
      <c r="Z2422" t="s">
        <v>34</v>
      </c>
      <c r="AA2422" t="s">
        <v>4296</v>
      </c>
      <c r="AB2422" t="s">
        <v>36</v>
      </c>
      <c r="AC2422">
        <v>67174290</v>
      </c>
      <c r="AD2422" t="s">
        <v>671</v>
      </c>
      <c r="AE2422" t="s">
        <v>5388</v>
      </c>
      <c r="AF2422">
        <v>156704864</v>
      </c>
      <c r="AG2422">
        <v>1299695</v>
      </c>
      <c r="AH2422" t="s">
        <v>38</v>
      </c>
      <c r="AI2422" t="s">
        <v>34</v>
      </c>
    </row>
    <row r="2423" spans="1:35" x14ac:dyDescent="0.3">
      <c r="A2423" s="1">
        <v>45311.745879629627</v>
      </c>
      <c r="B2423">
        <v>6</v>
      </c>
      <c r="C2423">
        <v>2</v>
      </c>
      <c r="D2423" t="s">
        <v>26</v>
      </c>
      <c r="E2423" t="s">
        <v>5389</v>
      </c>
      <c r="F2423" t="s">
        <v>5390</v>
      </c>
      <c r="G2423" t="s">
        <v>131</v>
      </c>
      <c r="H2423" t="s">
        <v>492</v>
      </c>
      <c r="I2423">
        <v>0</v>
      </c>
      <c r="K2423" t="s">
        <v>31</v>
      </c>
      <c r="L2423" t="s">
        <v>32</v>
      </c>
      <c r="M2423" t="s">
        <v>5389</v>
      </c>
      <c r="N2423" t="s">
        <v>5390</v>
      </c>
      <c r="P2423" t="s">
        <v>33</v>
      </c>
      <c r="Q2423" t="s">
        <v>34</v>
      </c>
      <c r="S2423" t="s">
        <v>33</v>
      </c>
      <c r="T2423" t="s">
        <v>34</v>
      </c>
      <c r="V2423" t="s">
        <v>33</v>
      </c>
      <c r="W2423" t="s">
        <v>34</v>
      </c>
      <c r="Y2423" t="s">
        <v>33</v>
      </c>
      <c r="Z2423" t="s">
        <v>34</v>
      </c>
      <c r="AA2423" t="s">
        <v>35</v>
      </c>
      <c r="AB2423" t="s">
        <v>36</v>
      </c>
      <c r="AC2423">
        <v>7603832</v>
      </c>
      <c r="AD2423" t="s">
        <v>37</v>
      </c>
      <c r="AE2423" t="s">
        <v>5390</v>
      </c>
      <c r="AF2423">
        <v>85671469</v>
      </c>
      <c r="AG2423">
        <v>1299696</v>
      </c>
      <c r="AH2423" t="s">
        <v>38</v>
      </c>
      <c r="AI2423" t="s">
        <v>34</v>
      </c>
    </row>
    <row r="2424" spans="1:35" x14ac:dyDescent="0.3">
      <c r="A2424" s="1">
        <v>45311.746145833335</v>
      </c>
      <c r="B2424">
        <v>5</v>
      </c>
      <c r="C2424">
        <v>2</v>
      </c>
      <c r="D2424" t="s">
        <v>26</v>
      </c>
      <c r="E2424" t="s">
        <v>5391</v>
      </c>
      <c r="F2424" t="s">
        <v>5392</v>
      </c>
      <c r="G2424" t="s">
        <v>142</v>
      </c>
      <c r="H2424" t="s">
        <v>2471</v>
      </c>
      <c r="I2424">
        <v>0</v>
      </c>
      <c r="K2424" t="s">
        <v>31</v>
      </c>
      <c r="L2424" t="s">
        <v>32</v>
      </c>
      <c r="M2424" t="s">
        <v>5391</v>
      </c>
      <c r="N2424" t="s">
        <v>5392</v>
      </c>
      <c r="P2424" t="s">
        <v>33</v>
      </c>
      <c r="Q2424" t="s">
        <v>34</v>
      </c>
      <c r="S2424" t="s">
        <v>33</v>
      </c>
      <c r="T2424" t="s">
        <v>34</v>
      </c>
      <c r="V2424" t="s">
        <v>33</v>
      </c>
      <c r="W2424" t="s">
        <v>34</v>
      </c>
      <c r="Y2424" t="s">
        <v>33</v>
      </c>
      <c r="Z2424" t="s">
        <v>34</v>
      </c>
      <c r="AA2424" t="s">
        <v>35</v>
      </c>
      <c r="AB2424" t="s">
        <v>36</v>
      </c>
      <c r="AC2424">
        <v>7598503</v>
      </c>
      <c r="AD2424" t="s">
        <v>37</v>
      </c>
      <c r="AE2424" t="s">
        <v>5392</v>
      </c>
      <c r="AF2424">
        <v>85671469</v>
      </c>
      <c r="AG2424">
        <v>1299697</v>
      </c>
      <c r="AH2424" t="s">
        <v>1284</v>
      </c>
      <c r="AI2424" t="s">
        <v>34</v>
      </c>
    </row>
    <row r="2425" spans="1:35" x14ac:dyDescent="0.3">
      <c r="A2425" s="1">
        <v>45311.746701388889</v>
      </c>
      <c r="B2425">
        <v>8</v>
      </c>
      <c r="C2425">
        <v>2</v>
      </c>
      <c r="D2425" t="s">
        <v>26</v>
      </c>
      <c r="E2425" t="s">
        <v>5393</v>
      </c>
      <c r="F2425" t="s">
        <v>5394</v>
      </c>
      <c r="G2425" t="s">
        <v>41</v>
      </c>
      <c r="H2425">
        <f>---0--7584</f>
        <v>7584</v>
      </c>
      <c r="I2425">
        <v>0</v>
      </c>
      <c r="J2425" t="s">
        <v>42</v>
      </c>
      <c r="K2425" t="s">
        <v>43</v>
      </c>
      <c r="L2425" t="s">
        <v>44</v>
      </c>
      <c r="M2425" t="s">
        <v>5393</v>
      </c>
      <c r="N2425" t="s">
        <v>5394</v>
      </c>
      <c r="P2425" t="s">
        <v>33</v>
      </c>
      <c r="Q2425" t="s">
        <v>34</v>
      </c>
      <c r="S2425" t="s">
        <v>33</v>
      </c>
      <c r="T2425" t="s">
        <v>34</v>
      </c>
      <c r="V2425" t="s">
        <v>33</v>
      </c>
      <c r="W2425" t="s">
        <v>34</v>
      </c>
      <c r="Y2425" t="s">
        <v>33</v>
      </c>
      <c r="Z2425" t="s">
        <v>34</v>
      </c>
      <c r="AA2425" t="s">
        <v>208</v>
      </c>
      <c r="AB2425" t="s">
        <v>36</v>
      </c>
      <c r="AC2425">
        <v>20408200</v>
      </c>
      <c r="AD2425" t="s">
        <v>209</v>
      </c>
      <c r="AE2425" t="s">
        <v>5394</v>
      </c>
      <c r="AF2425">
        <v>978632586</v>
      </c>
      <c r="AG2425">
        <v>1299698</v>
      </c>
      <c r="AH2425" t="s">
        <v>38</v>
      </c>
      <c r="AI2425" t="s">
        <v>34</v>
      </c>
    </row>
    <row r="2426" spans="1:35" x14ac:dyDescent="0.3">
      <c r="A2426" s="1">
        <v>45311.748761574076</v>
      </c>
      <c r="B2426">
        <v>5</v>
      </c>
      <c r="C2426">
        <v>2</v>
      </c>
      <c r="D2426" t="s">
        <v>26</v>
      </c>
      <c r="E2426" t="s">
        <v>5395</v>
      </c>
      <c r="F2426" t="s">
        <v>5396</v>
      </c>
      <c r="G2426" t="s">
        <v>29</v>
      </c>
      <c r="H2426" t="s">
        <v>1340</v>
      </c>
      <c r="I2426">
        <v>0</v>
      </c>
      <c r="K2426" t="s">
        <v>31</v>
      </c>
      <c r="L2426" t="s">
        <v>32</v>
      </c>
      <c r="M2426" t="s">
        <v>5395</v>
      </c>
      <c r="N2426" t="s">
        <v>5396</v>
      </c>
      <c r="P2426" t="s">
        <v>33</v>
      </c>
      <c r="Q2426" t="s">
        <v>34</v>
      </c>
      <c r="S2426" t="s">
        <v>33</v>
      </c>
      <c r="T2426" t="s">
        <v>34</v>
      </c>
      <c r="V2426" t="s">
        <v>33</v>
      </c>
      <c r="W2426" t="s">
        <v>34</v>
      </c>
      <c r="Y2426" t="s">
        <v>33</v>
      </c>
      <c r="Z2426" t="s">
        <v>34</v>
      </c>
      <c r="AA2426" t="s">
        <v>35</v>
      </c>
      <c r="AB2426" t="s">
        <v>36</v>
      </c>
      <c r="AC2426">
        <v>7653187</v>
      </c>
      <c r="AD2426" t="s">
        <v>37</v>
      </c>
      <c r="AE2426" t="s">
        <v>5396</v>
      </c>
      <c r="AF2426">
        <v>85671469</v>
      </c>
      <c r="AG2426">
        <v>1299699</v>
      </c>
      <c r="AH2426" t="s">
        <v>806</v>
      </c>
      <c r="AI2426" t="s">
        <v>34</v>
      </c>
    </row>
    <row r="2427" spans="1:35" x14ac:dyDescent="0.3">
      <c r="A2427" s="1">
        <v>45311.751030092593</v>
      </c>
      <c r="B2427">
        <v>5</v>
      </c>
      <c r="C2427">
        <v>2</v>
      </c>
      <c r="D2427" t="s">
        <v>26</v>
      </c>
      <c r="E2427" t="s">
        <v>5397</v>
      </c>
      <c r="F2427" t="s">
        <v>5398</v>
      </c>
      <c r="G2427" t="s">
        <v>50</v>
      </c>
      <c r="H2427" t="s">
        <v>1634</v>
      </c>
      <c r="I2427">
        <v>0</v>
      </c>
      <c r="K2427" t="s">
        <v>31</v>
      </c>
      <c r="L2427" t="s">
        <v>32</v>
      </c>
      <c r="M2427" t="s">
        <v>5397</v>
      </c>
      <c r="N2427" t="s">
        <v>5398</v>
      </c>
      <c r="P2427" t="s">
        <v>33</v>
      </c>
      <c r="Q2427" t="s">
        <v>34</v>
      </c>
      <c r="S2427" t="s">
        <v>33</v>
      </c>
      <c r="T2427" t="s">
        <v>34</v>
      </c>
      <c r="V2427" t="s">
        <v>33</v>
      </c>
      <c r="W2427" t="s">
        <v>34</v>
      </c>
      <c r="Y2427" t="s">
        <v>33</v>
      </c>
      <c r="Z2427" t="s">
        <v>34</v>
      </c>
      <c r="AA2427" t="s">
        <v>35</v>
      </c>
      <c r="AB2427" t="s">
        <v>36</v>
      </c>
      <c r="AC2427">
        <v>7703216</v>
      </c>
      <c r="AD2427" t="s">
        <v>37</v>
      </c>
      <c r="AE2427" t="s">
        <v>5398</v>
      </c>
      <c r="AF2427">
        <v>85671469</v>
      </c>
      <c r="AG2427">
        <v>1299700</v>
      </c>
      <c r="AH2427" t="s">
        <v>38</v>
      </c>
      <c r="AI2427" t="s">
        <v>34</v>
      </c>
    </row>
    <row r="2428" spans="1:35" x14ac:dyDescent="0.3">
      <c r="A2428" s="1">
        <v>45311.757349537038</v>
      </c>
      <c r="B2428">
        <v>5</v>
      </c>
      <c r="C2428">
        <v>2</v>
      </c>
      <c r="D2428" t="s">
        <v>26</v>
      </c>
      <c r="E2428" t="s">
        <v>5399</v>
      </c>
      <c r="F2428" t="s">
        <v>5400</v>
      </c>
      <c r="G2428" t="s">
        <v>41</v>
      </c>
      <c r="H2428">
        <f>---0--8593</f>
        <v>8593</v>
      </c>
      <c r="I2428">
        <v>0</v>
      </c>
      <c r="J2428" t="s">
        <v>42</v>
      </c>
      <c r="K2428" t="s">
        <v>43</v>
      </c>
      <c r="L2428" t="s">
        <v>44</v>
      </c>
      <c r="M2428" t="s">
        <v>5399</v>
      </c>
      <c r="N2428" t="s">
        <v>5400</v>
      </c>
      <c r="P2428" t="s">
        <v>33</v>
      </c>
      <c r="Q2428" t="s">
        <v>34</v>
      </c>
      <c r="S2428" t="s">
        <v>33</v>
      </c>
      <c r="T2428" t="s">
        <v>34</v>
      </c>
      <c r="V2428" t="s">
        <v>33</v>
      </c>
      <c r="W2428" t="s">
        <v>34</v>
      </c>
      <c r="Y2428" t="s">
        <v>33</v>
      </c>
      <c r="Z2428" t="s">
        <v>34</v>
      </c>
      <c r="AA2428" t="s">
        <v>666</v>
      </c>
      <c r="AB2428" t="s">
        <v>36</v>
      </c>
      <c r="AC2428">
        <v>7823766</v>
      </c>
      <c r="AD2428" t="s">
        <v>138</v>
      </c>
      <c r="AE2428" t="s">
        <v>5400</v>
      </c>
      <c r="AF2428">
        <v>85671469</v>
      </c>
      <c r="AG2428">
        <v>1299701</v>
      </c>
      <c r="AH2428" t="s">
        <v>38</v>
      </c>
      <c r="AI2428" t="s">
        <v>34</v>
      </c>
    </row>
    <row r="2429" spans="1:35" x14ac:dyDescent="0.3">
      <c r="A2429" s="1">
        <v>45311.75885416667</v>
      </c>
      <c r="B2429">
        <v>2</v>
      </c>
      <c r="C2429">
        <v>1</v>
      </c>
      <c r="D2429" t="s">
        <v>26</v>
      </c>
      <c r="E2429" t="s">
        <v>5401</v>
      </c>
      <c r="F2429" t="s">
        <v>5402</v>
      </c>
      <c r="G2429" t="s">
        <v>41</v>
      </c>
      <c r="H2429">
        <f>---0--8048</f>
        <v>8048</v>
      </c>
      <c r="I2429">
        <v>0</v>
      </c>
      <c r="J2429" t="s">
        <v>42</v>
      </c>
      <c r="K2429" t="s">
        <v>43</v>
      </c>
      <c r="L2429" t="s">
        <v>44</v>
      </c>
      <c r="M2429" t="s">
        <v>5401</v>
      </c>
      <c r="N2429" t="s">
        <v>5402</v>
      </c>
      <c r="P2429" t="s">
        <v>33</v>
      </c>
      <c r="Q2429" t="s">
        <v>34</v>
      </c>
      <c r="S2429" t="s">
        <v>33</v>
      </c>
      <c r="T2429" t="s">
        <v>34</v>
      </c>
      <c r="V2429" t="s">
        <v>33</v>
      </c>
      <c r="W2429" t="s">
        <v>34</v>
      </c>
      <c r="Y2429" t="s">
        <v>33</v>
      </c>
      <c r="Z2429" t="s">
        <v>34</v>
      </c>
      <c r="AA2429" t="s">
        <v>5153</v>
      </c>
      <c r="AB2429" t="s">
        <v>36</v>
      </c>
      <c r="AC2429">
        <v>22511502</v>
      </c>
      <c r="AD2429" t="s">
        <v>1021</v>
      </c>
      <c r="AE2429" t="s">
        <v>5402</v>
      </c>
      <c r="AF2429">
        <v>978632586</v>
      </c>
      <c r="AG2429">
        <v>1299702</v>
      </c>
      <c r="AH2429" t="s">
        <v>38</v>
      </c>
      <c r="AI2429" t="s">
        <v>34</v>
      </c>
    </row>
    <row r="2430" spans="1:35" x14ac:dyDescent="0.3">
      <c r="A2430" s="1">
        <v>45311.762233796297</v>
      </c>
      <c r="B2430">
        <v>5</v>
      </c>
      <c r="C2430">
        <v>2</v>
      </c>
      <c r="D2430" t="s">
        <v>26</v>
      </c>
      <c r="E2430" t="s">
        <v>5403</v>
      </c>
      <c r="F2430" t="s">
        <v>5404</v>
      </c>
      <c r="G2430" t="s">
        <v>50</v>
      </c>
      <c r="H2430" t="s">
        <v>1146</v>
      </c>
      <c r="I2430">
        <v>0</v>
      </c>
      <c r="K2430" t="s">
        <v>31</v>
      </c>
      <c r="L2430" t="s">
        <v>32</v>
      </c>
      <c r="M2430" t="s">
        <v>5403</v>
      </c>
      <c r="N2430" t="s">
        <v>5404</v>
      </c>
      <c r="P2430" t="s">
        <v>33</v>
      </c>
      <c r="Q2430" t="s">
        <v>34</v>
      </c>
      <c r="S2430" t="s">
        <v>33</v>
      </c>
      <c r="T2430" t="s">
        <v>34</v>
      </c>
      <c r="V2430" t="s">
        <v>33</v>
      </c>
      <c r="W2430" t="s">
        <v>34</v>
      </c>
      <c r="Y2430" t="s">
        <v>33</v>
      </c>
      <c r="Z2430" t="s">
        <v>34</v>
      </c>
      <c r="AA2430" t="s">
        <v>35</v>
      </c>
      <c r="AB2430" t="s">
        <v>36</v>
      </c>
      <c r="AC2430">
        <v>7910674</v>
      </c>
      <c r="AD2430" t="s">
        <v>37</v>
      </c>
      <c r="AE2430" t="s">
        <v>5404</v>
      </c>
      <c r="AF2430">
        <v>85671469</v>
      </c>
      <c r="AG2430">
        <v>1299703</v>
      </c>
      <c r="AH2430" t="s">
        <v>38</v>
      </c>
      <c r="AI2430" t="s">
        <v>34</v>
      </c>
    </row>
    <row r="2431" spans="1:35" x14ac:dyDescent="0.3">
      <c r="A2431" s="1">
        <v>45311.764606481483</v>
      </c>
      <c r="B2431">
        <v>8</v>
      </c>
      <c r="C2431">
        <v>2</v>
      </c>
      <c r="D2431" t="s">
        <v>26</v>
      </c>
      <c r="E2431" t="s">
        <v>5405</v>
      </c>
      <c r="F2431" t="s">
        <v>5406</v>
      </c>
      <c r="G2431" t="s">
        <v>73</v>
      </c>
      <c r="H2431" t="s">
        <v>135</v>
      </c>
      <c r="I2431">
        <v>0</v>
      </c>
      <c r="J2431" t="s">
        <v>136</v>
      </c>
      <c r="K2431" t="s">
        <v>31</v>
      </c>
      <c r="L2431" t="s">
        <v>44</v>
      </c>
      <c r="M2431" t="s">
        <v>5405</v>
      </c>
      <c r="N2431" t="s">
        <v>5406</v>
      </c>
      <c r="P2431" t="s">
        <v>33</v>
      </c>
      <c r="Q2431" t="s">
        <v>34</v>
      </c>
      <c r="S2431" t="s">
        <v>33</v>
      </c>
      <c r="T2431" t="s">
        <v>34</v>
      </c>
      <c r="V2431" t="s">
        <v>33</v>
      </c>
      <c r="W2431" t="s">
        <v>34</v>
      </c>
      <c r="Y2431" t="s">
        <v>33</v>
      </c>
      <c r="Z2431" t="s">
        <v>34</v>
      </c>
      <c r="AA2431" t="s">
        <v>137</v>
      </c>
      <c r="AB2431" t="s">
        <v>36</v>
      </c>
      <c r="AC2431">
        <v>7962651</v>
      </c>
      <c r="AD2431" t="s">
        <v>138</v>
      </c>
      <c r="AE2431" t="s">
        <v>5406</v>
      </c>
      <c r="AF2431">
        <v>85671469</v>
      </c>
      <c r="AG2431">
        <v>1299704</v>
      </c>
      <c r="AH2431" t="s">
        <v>4202</v>
      </c>
      <c r="AI2431" t="s">
        <v>34</v>
      </c>
    </row>
    <row r="2432" spans="1:35" x14ac:dyDescent="0.3">
      <c r="A2432" s="1">
        <v>45311.7655787037</v>
      </c>
      <c r="B2432">
        <v>5</v>
      </c>
      <c r="C2432">
        <v>2</v>
      </c>
      <c r="D2432" t="s">
        <v>26</v>
      </c>
      <c r="E2432" t="s">
        <v>5407</v>
      </c>
      <c r="F2432" t="s">
        <v>5408</v>
      </c>
      <c r="G2432" t="s">
        <v>50</v>
      </c>
      <c r="H2432" t="s">
        <v>1448</v>
      </c>
      <c r="I2432">
        <v>0</v>
      </c>
      <c r="K2432" t="s">
        <v>31</v>
      </c>
      <c r="L2432" t="s">
        <v>32</v>
      </c>
      <c r="M2432" t="s">
        <v>5407</v>
      </c>
      <c r="N2432" t="s">
        <v>5408</v>
      </c>
      <c r="P2432" t="s">
        <v>33</v>
      </c>
      <c r="Q2432" t="s">
        <v>34</v>
      </c>
      <c r="S2432" t="s">
        <v>33</v>
      </c>
      <c r="T2432" t="s">
        <v>34</v>
      </c>
      <c r="V2432" t="s">
        <v>33</v>
      </c>
      <c r="W2432" t="s">
        <v>34</v>
      </c>
      <c r="Y2432" t="s">
        <v>33</v>
      </c>
      <c r="Z2432" t="s">
        <v>34</v>
      </c>
      <c r="AA2432" t="s">
        <v>35</v>
      </c>
      <c r="AB2432" t="s">
        <v>36</v>
      </c>
      <c r="AC2432">
        <v>7981667</v>
      </c>
      <c r="AD2432" t="s">
        <v>37</v>
      </c>
      <c r="AE2432" t="s">
        <v>5408</v>
      </c>
      <c r="AF2432">
        <v>85671469</v>
      </c>
      <c r="AG2432">
        <v>1299705</v>
      </c>
      <c r="AH2432" t="s">
        <v>38</v>
      </c>
      <c r="AI2432" t="s">
        <v>34</v>
      </c>
    </row>
    <row r="2433" spans="1:35" x14ac:dyDescent="0.3">
      <c r="A2433" s="1">
        <v>45311.765787037039</v>
      </c>
      <c r="B2433">
        <v>6</v>
      </c>
      <c r="C2433">
        <v>2</v>
      </c>
      <c r="D2433" t="s">
        <v>26</v>
      </c>
      <c r="E2433" t="s">
        <v>5409</v>
      </c>
      <c r="F2433" t="s">
        <v>5410</v>
      </c>
      <c r="G2433" t="s">
        <v>41</v>
      </c>
      <c r="H2433">
        <f>---0--6434</f>
        <v>6434</v>
      </c>
      <c r="I2433">
        <v>0</v>
      </c>
      <c r="J2433" t="s">
        <v>42</v>
      </c>
      <c r="K2433" t="s">
        <v>43</v>
      </c>
      <c r="L2433" t="s">
        <v>44</v>
      </c>
      <c r="M2433" t="s">
        <v>5409</v>
      </c>
      <c r="N2433" t="s">
        <v>5410</v>
      </c>
      <c r="P2433" t="s">
        <v>33</v>
      </c>
      <c r="Q2433" t="s">
        <v>34</v>
      </c>
      <c r="S2433" t="s">
        <v>33</v>
      </c>
      <c r="T2433" t="s">
        <v>34</v>
      </c>
      <c r="V2433" t="s">
        <v>33</v>
      </c>
      <c r="W2433" t="s">
        <v>34</v>
      </c>
      <c r="Y2433" t="s">
        <v>33</v>
      </c>
      <c r="Z2433" t="s">
        <v>34</v>
      </c>
      <c r="AA2433" t="s">
        <v>4616</v>
      </c>
      <c r="AB2433" t="s">
        <v>36</v>
      </c>
      <c r="AC2433">
        <v>378849</v>
      </c>
      <c r="AD2433" t="s">
        <v>77</v>
      </c>
      <c r="AE2433" t="s">
        <v>5410</v>
      </c>
      <c r="AF2433">
        <v>870021815</v>
      </c>
      <c r="AG2433">
        <v>1299706</v>
      </c>
      <c r="AH2433" t="s">
        <v>38</v>
      </c>
      <c r="AI2433" t="s">
        <v>34</v>
      </c>
    </row>
    <row r="2434" spans="1:35" x14ac:dyDescent="0.3">
      <c r="A2434" s="1">
        <v>45311.767256944448</v>
      </c>
      <c r="B2434">
        <v>8</v>
      </c>
      <c r="C2434">
        <v>2</v>
      </c>
      <c r="D2434" t="s">
        <v>26</v>
      </c>
      <c r="E2434" t="s">
        <v>113</v>
      </c>
      <c r="F2434" t="s">
        <v>114</v>
      </c>
      <c r="G2434" t="s">
        <v>41</v>
      </c>
      <c r="H2434">
        <f>---0--2716</f>
        <v>2716</v>
      </c>
      <c r="I2434">
        <v>0</v>
      </c>
      <c r="J2434" t="s">
        <v>42</v>
      </c>
      <c r="K2434" t="s">
        <v>43</v>
      </c>
      <c r="L2434" t="s">
        <v>44</v>
      </c>
      <c r="M2434" t="s">
        <v>113</v>
      </c>
      <c r="N2434" t="s">
        <v>114</v>
      </c>
      <c r="P2434" t="s">
        <v>33</v>
      </c>
      <c r="Q2434" t="s">
        <v>34</v>
      </c>
      <c r="S2434" t="s">
        <v>33</v>
      </c>
      <c r="T2434" t="s">
        <v>34</v>
      </c>
      <c r="V2434" t="s">
        <v>33</v>
      </c>
      <c r="W2434" t="s">
        <v>34</v>
      </c>
      <c r="Y2434" t="s">
        <v>33</v>
      </c>
      <c r="Z2434" t="s">
        <v>34</v>
      </c>
      <c r="AA2434" t="s">
        <v>1122</v>
      </c>
      <c r="AB2434" t="s">
        <v>36</v>
      </c>
      <c r="AC2434">
        <v>7997698</v>
      </c>
      <c r="AD2434" t="s">
        <v>138</v>
      </c>
      <c r="AE2434" t="s">
        <v>114</v>
      </c>
      <c r="AF2434">
        <v>85671469</v>
      </c>
      <c r="AG2434">
        <v>1299707</v>
      </c>
      <c r="AH2434" t="s">
        <v>2042</v>
      </c>
      <c r="AI2434" t="s">
        <v>34</v>
      </c>
    </row>
    <row r="2435" spans="1:35" x14ac:dyDescent="0.3">
      <c r="A2435" s="1">
        <v>45311.770266203705</v>
      </c>
      <c r="B2435">
        <v>5</v>
      </c>
      <c r="C2435">
        <v>2</v>
      </c>
      <c r="D2435" t="s">
        <v>26</v>
      </c>
      <c r="E2435" t="s">
        <v>5411</v>
      </c>
      <c r="F2435" t="s">
        <v>5412</v>
      </c>
      <c r="G2435" t="s">
        <v>29</v>
      </c>
      <c r="H2435" t="s">
        <v>220</v>
      </c>
      <c r="I2435">
        <v>0</v>
      </c>
      <c r="K2435" t="s">
        <v>31</v>
      </c>
      <c r="L2435" t="s">
        <v>32</v>
      </c>
      <c r="M2435" t="s">
        <v>5411</v>
      </c>
      <c r="N2435" t="s">
        <v>5412</v>
      </c>
      <c r="P2435" t="s">
        <v>33</v>
      </c>
      <c r="Q2435" t="s">
        <v>34</v>
      </c>
      <c r="S2435" t="s">
        <v>33</v>
      </c>
      <c r="T2435" t="s">
        <v>34</v>
      </c>
      <c r="V2435" t="s">
        <v>33</v>
      </c>
      <c r="W2435" t="s">
        <v>34</v>
      </c>
      <c r="Y2435" t="s">
        <v>33</v>
      </c>
      <c r="Z2435" t="s">
        <v>34</v>
      </c>
      <c r="AA2435" t="s">
        <v>35</v>
      </c>
      <c r="AB2435" t="s">
        <v>36</v>
      </c>
      <c r="AC2435">
        <v>8056164</v>
      </c>
      <c r="AD2435" t="s">
        <v>37</v>
      </c>
      <c r="AE2435" t="s">
        <v>5412</v>
      </c>
      <c r="AF2435">
        <v>85671469</v>
      </c>
      <c r="AG2435">
        <v>1299708</v>
      </c>
      <c r="AH2435" t="s">
        <v>38</v>
      </c>
      <c r="AI2435" t="s">
        <v>34</v>
      </c>
    </row>
    <row r="2436" spans="1:35" x14ac:dyDescent="0.3">
      <c r="A2436" s="1">
        <v>45311.775023148148</v>
      </c>
      <c r="B2436">
        <v>8</v>
      </c>
      <c r="C2436">
        <v>2</v>
      </c>
      <c r="D2436" t="s">
        <v>26</v>
      </c>
      <c r="E2436" t="s">
        <v>5413</v>
      </c>
      <c r="F2436" t="s">
        <v>5414</v>
      </c>
      <c r="G2436" t="s">
        <v>73</v>
      </c>
      <c r="H2436" t="s">
        <v>1529</v>
      </c>
      <c r="I2436">
        <v>0</v>
      </c>
      <c r="K2436" t="s">
        <v>31</v>
      </c>
      <c r="L2436" t="s">
        <v>44</v>
      </c>
      <c r="M2436" t="s">
        <v>5413</v>
      </c>
      <c r="N2436" t="s">
        <v>5414</v>
      </c>
      <c r="P2436" t="s">
        <v>33</v>
      </c>
      <c r="Q2436" t="s">
        <v>34</v>
      </c>
      <c r="S2436" t="s">
        <v>33</v>
      </c>
      <c r="T2436" t="s">
        <v>34</v>
      </c>
      <c r="V2436" t="s">
        <v>33</v>
      </c>
      <c r="W2436" t="s">
        <v>34</v>
      </c>
      <c r="Y2436" t="s">
        <v>33</v>
      </c>
      <c r="Z2436" t="s">
        <v>34</v>
      </c>
      <c r="AA2436" t="s">
        <v>76</v>
      </c>
      <c r="AB2436" t="s">
        <v>36</v>
      </c>
      <c r="AC2436">
        <v>668662</v>
      </c>
      <c r="AD2436" t="s">
        <v>77</v>
      </c>
      <c r="AE2436" t="s">
        <v>5414</v>
      </c>
      <c r="AF2436">
        <v>870021815</v>
      </c>
      <c r="AG2436">
        <v>1299709</v>
      </c>
      <c r="AH2436" t="s">
        <v>128</v>
      </c>
      <c r="AI2436" t="s">
        <v>34</v>
      </c>
    </row>
    <row r="2437" spans="1:35" x14ac:dyDescent="0.3">
      <c r="A2437" s="1">
        <v>45311.779328703706</v>
      </c>
      <c r="B2437">
        <v>5</v>
      </c>
      <c r="C2437">
        <v>2</v>
      </c>
      <c r="D2437" t="s">
        <v>26</v>
      </c>
      <c r="E2437" t="s">
        <v>5415</v>
      </c>
      <c r="F2437" t="s">
        <v>5416</v>
      </c>
      <c r="G2437" t="s">
        <v>50</v>
      </c>
      <c r="H2437" t="s">
        <v>638</v>
      </c>
      <c r="I2437">
        <v>0</v>
      </c>
      <c r="K2437" t="s">
        <v>31</v>
      </c>
      <c r="L2437" t="s">
        <v>32</v>
      </c>
      <c r="M2437" t="s">
        <v>5415</v>
      </c>
      <c r="N2437" t="s">
        <v>5416</v>
      </c>
      <c r="P2437" t="s">
        <v>33</v>
      </c>
      <c r="Q2437" t="s">
        <v>34</v>
      </c>
      <c r="S2437" t="s">
        <v>33</v>
      </c>
      <c r="T2437" t="s">
        <v>34</v>
      </c>
      <c r="V2437" t="s">
        <v>33</v>
      </c>
      <c r="W2437" t="s">
        <v>34</v>
      </c>
      <c r="Y2437" t="s">
        <v>33</v>
      </c>
      <c r="Z2437" t="s">
        <v>34</v>
      </c>
      <c r="AA2437" t="s">
        <v>35</v>
      </c>
      <c r="AB2437" t="s">
        <v>36</v>
      </c>
      <c r="AC2437">
        <v>8231442</v>
      </c>
      <c r="AD2437" t="s">
        <v>37</v>
      </c>
      <c r="AE2437" t="s">
        <v>5416</v>
      </c>
      <c r="AF2437">
        <v>85671469</v>
      </c>
      <c r="AG2437">
        <v>1299710</v>
      </c>
      <c r="AH2437" t="s">
        <v>38</v>
      </c>
      <c r="AI2437" t="s">
        <v>34</v>
      </c>
    </row>
    <row r="2438" spans="1:35" x14ac:dyDescent="0.3">
      <c r="A2438" s="1">
        <v>45311.783437500002</v>
      </c>
      <c r="B2438">
        <v>5</v>
      </c>
      <c r="C2438">
        <v>2</v>
      </c>
      <c r="D2438" t="s">
        <v>26</v>
      </c>
      <c r="E2438" t="s">
        <v>5417</v>
      </c>
      <c r="F2438" t="s">
        <v>5418</v>
      </c>
      <c r="G2438" t="s">
        <v>50</v>
      </c>
      <c r="H2438" t="s">
        <v>1460</v>
      </c>
      <c r="I2438">
        <v>0</v>
      </c>
      <c r="K2438" t="s">
        <v>31</v>
      </c>
      <c r="L2438" t="s">
        <v>32</v>
      </c>
      <c r="M2438" t="s">
        <v>5417</v>
      </c>
      <c r="N2438" t="s">
        <v>5418</v>
      </c>
      <c r="P2438" t="s">
        <v>33</v>
      </c>
      <c r="Q2438" t="s">
        <v>34</v>
      </c>
      <c r="S2438" t="s">
        <v>33</v>
      </c>
      <c r="T2438" t="s">
        <v>34</v>
      </c>
      <c r="V2438" t="s">
        <v>33</v>
      </c>
      <c r="W2438" t="s">
        <v>34</v>
      </c>
      <c r="Y2438" t="s">
        <v>33</v>
      </c>
      <c r="Z2438" t="s">
        <v>34</v>
      </c>
      <c r="AA2438" t="s">
        <v>35</v>
      </c>
      <c r="AB2438" t="s">
        <v>36</v>
      </c>
      <c r="AC2438">
        <v>8305743</v>
      </c>
      <c r="AD2438" t="s">
        <v>37</v>
      </c>
      <c r="AE2438" t="s">
        <v>5418</v>
      </c>
      <c r="AF2438">
        <v>85671469</v>
      </c>
      <c r="AG2438">
        <v>1299711</v>
      </c>
      <c r="AH2438" t="s">
        <v>38</v>
      </c>
      <c r="AI2438" t="s">
        <v>34</v>
      </c>
    </row>
    <row r="2439" spans="1:35" x14ac:dyDescent="0.3">
      <c r="A2439" s="1">
        <v>45311.784201388888</v>
      </c>
      <c r="B2439">
        <v>7</v>
      </c>
      <c r="C2439">
        <v>2</v>
      </c>
      <c r="D2439" t="s">
        <v>26</v>
      </c>
      <c r="E2439" t="s">
        <v>5419</v>
      </c>
      <c r="F2439" t="s">
        <v>5420</v>
      </c>
      <c r="G2439" t="s">
        <v>41</v>
      </c>
      <c r="H2439">
        <f>---0--8542</f>
        <v>8542</v>
      </c>
      <c r="I2439">
        <v>0</v>
      </c>
      <c r="J2439" t="s">
        <v>42</v>
      </c>
      <c r="K2439" t="s">
        <v>43</v>
      </c>
      <c r="L2439" t="s">
        <v>44</v>
      </c>
      <c r="M2439" t="s">
        <v>5419</v>
      </c>
      <c r="N2439" t="s">
        <v>5420</v>
      </c>
      <c r="P2439" t="s">
        <v>33</v>
      </c>
      <c r="Q2439" t="s">
        <v>34</v>
      </c>
      <c r="S2439" t="s">
        <v>33</v>
      </c>
      <c r="T2439" t="s">
        <v>34</v>
      </c>
      <c r="V2439" t="s">
        <v>33</v>
      </c>
      <c r="W2439" t="s">
        <v>34</v>
      </c>
      <c r="Y2439" t="s">
        <v>33</v>
      </c>
      <c r="Z2439" t="s">
        <v>34</v>
      </c>
      <c r="AA2439" t="s">
        <v>3344</v>
      </c>
      <c r="AB2439" t="s">
        <v>36</v>
      </c>
      <c r="AC2439">
        <v>576770</v>
      </c>
      <c r="AD2439" t="s">
        <v>932</v>
      </c>
      <c r="AE2439" t="s">
        <v>5420</v>
      </c>
      <c r="AF2439">
        <v>870021815</v>
      </c>
      <c r="AG2439">
        <v>1299712</v>
      </c>
      <c r="AH2439" t="s">
        <v>38</v>
      </c>
      <c r="AI2439" t="s">
        <v>34</v>
      </c>
    </row>
    <row r="2440" spans="1:35" x14ac:dyDescent="0.3">
      <c r="A2440" s="1">
        <v>45311.786423611113</v>
      </c>
      <c r="B2440">
        <v>7</v>
      </c>
      <c r="C2440">
        <v>2</v>
      </c>
      <c r="D2440" t="s">
        <v>26</v>
      </c>
      <c r="E2440" t="s">
        <v>5421</v>
      </c>
      <c r="F2440" t="s">
        <v>5422</v>
      </c>
      <c r="G2440" t="s">
        <v>41</v>
      </c>
      <c r="H2440">
        <f>---0--3322</f>
        <v>3322</v>
      </c>
      <c r="I2440">
        <v>0</v>
      </c>
      <c r="J2440" t="s">
        <v>42</v>
      </c>
      <c r="K2440" t="s">
        <v>43</v>
      </c>
      <c r="L2440" t="s">
        <v>44</v>
      </c>
      <c r="M2440" t="s">
        <v>5421</v>
      </c>
      <c r="N2440" t="s">
        <v>5422</v>
      </c>
      <c r="P2440" t="s">
        <v>33</v>
      </c>
      <c r="Q2440" t="s">
        <v>34</v>
      </c>
      <c r="S2440" t="s">
        <v>33</v>
      </c>
      <c r="T2440" t="s">
        <v>34</v>
      </c>
      <c r="V2440" t="s">
        <v>33</v>
      </c>
      <c r="W2440" t="s">
        <v>34</v>
      </c>
      <c r="Y2440" t="s">
        <v>33</v>
      </c>
      <c r="Z2440" t="s">
        <v>34</v>
      </c>
      <c r="AA2440" t="s">
        <v>666</v>
      </c>
      <c r="AB2440" t="s">
        <v>36</v>
      </c>
      <c r="AC2440">
        <v>8356179</v>
      </c>
      <c r="AD2440" t="s">
        <v>138</v>
      </c>
      <c r="AE2440" t="s">
        <v>5422</v>
      </c>
      <c r="AF2440">
        <v>85671469</v>
      </c>
      <c r="AG2440">
        <v>1299713</v>
      </c>
      <c r="AH2440" t="s">
        <v>99</v>
      </c>
      <c r="AI2440" t="s">
        <v>34</v>
      </c>
    </row>
    <row r="2441" spans="1:35" x14ac:dyDescent="0.3">
      <c r="A2441" s="1">
        <v>45311.792743055557</v>
      </c>
      <c r="B2441">
        <v>8</v>
      </c>
      <c r="C2441">
        <v>2</v>
      </c>
      <c r="D2441" t="s">
        <v>26</v>
      </c>
      <c r="E2441" t="s">
        <v>5423</v>
      </c>
      <c r="F2441" t="s">
        <v>5424</v>
      </c>
      <c r="G2441" t="s">
        <v>41</v>
      </c>
      <c r="H2441">
        <f>---0--4316</f>
        <v>4316</v>
      </c>
      <c r="I2441">
        <v>0</v>
      </c>
      <c r="J2441" t="s">
        <v>42</v>
      </c>
      <c r="K2441" t="s">
        <v>43</v>
      </c>
      <c r="L2441" t="s">
        <v>44</v>
      </c>
      <c r="M2441" t="s">
        <v>5423</v>
      </c>
      <c r="N2441" t="s">
        <v>5424</v>
      </c>
      <c r="P2441" t="s">
        <v>33</v>
      </c>
      <c r="Q2441" t="s">
        <v>34</v>
      </c>
      <c r="S2441" t="s">
        <v>33</v>
      </c>
      <c r="T2441" t="s">
        <v>34</v>
      </c>
      <c r="V2441" t="s">
        <v>33</v>
      </c>
      <c r="W2441" t="s">
        <v>34</v>
      </c>
      <c r="Y2441" t="s">
        <v>33</v>
      </c>
      <c r="Z2441" t="s">
        <v>34</v>
      </c>
      <c r="AA2441" t="s">
        <v>76</v>
      </c>
      <c r="AB2441" t="s">
        <v>36</v>
      </c>
      <c r="AC2441">
        <v>241393</v>
      </c>
      <c r="AD2441" t="s">
        <v>77</v>
      </c>
      <c r="AE2441" t="s">
        <v>5424</v>
      </c>
      <c r="AF2441">
        <v>870021815</v>
      </c>
      <c r="AG2441">
        <v>1299714</v>
      </c>
      <c r="AH2441" t="s">
        <v>617</v>
      </c>
      <c r="AI2441" t="s">
        <v>34</v>
      </c>
    </row>
    <row r="2442" spans="1:35" x14ac:dyDescent="0.3">
      <c r="A2442" s="1">
        <v>45311.795370370368</v>
      </c>
      <c r="B2442">
        <v>8</v>
      </c>
      <c r="C2442">
        <v>2</v>
      </c>
      <c r="D2442" t="s">
        <v>26</v>
      </c>
      <c r="E2442" t="s">
        <v>764</v>
      </c>
      <c r="F2442" t="s">
        <v>765</v>
      </c>
      <c r="G2442" t="s">
        <v>41</v>
      </c>
      <c r="H2442">
        <f>---0--2170</f>
        <v>2170</v>
      </c>
      <c r="I2442">
        <v>0</v>
      </c>
      <c r="J2442" t="s">
        <v>42</v>
      </c>
      <c r="K2442" t="s">
        <v>43</v>
      </c>
      <c r="L2442" t="s">
        <v>44</v>
      </c>
      <c r="M2442" t="s">
        <v>764</v>
      </c>
      <c r="N2442" t="s">
        <v>765</v>
      </c>
      <c r="P2442" t="s">
        <v>33</v>
      </c>
      <c r="Q2442" t="s">
        <v>34</v>
      </c>
      <c r="S2442" t="s">
        <v>33</v>
      </c>
      <c r="T2442" t="s">
        <v>34</v>
      </c>
      <c r="V2442" t="s">
        <v>33</v>
      </c>
      <c r="W2442" t="s">
        <v>34</v>
      </c>
      <c r="Y2442" t="s">
        <v>33</v>
      </c>
      <c r="Z2442" t="s">
        <v>34</v>
      </c>
      <c r="AA2442" t="s">
        <v>707</v>
      </c>
      <c r="AB2442" t="s">
        <v>36</v>
      </c>
      <c r="AC2442">
        <v>30052920</v>
      </c>
      <c r="AD2442" t="s">
        <v>652</v>
      </c>
      <c r="AE2442" t="s">
        <v>765</v>
      </c>
      <c r="AF2442">
        <v>76598102</v>
      </c>
      <c r="AG2442">
        <v>1299715</v>
      </c>
      <c r="AH2442" t="s">
        <v>323</v>
      </c>
      <c r="AI2442" t="s">
        <v>34</v>
      </c>
    </row>
    <row r="2443" spans="1:35" x14ac:dyDescent="0.3">
      <c r="A2443" s="1">
        <v>45311.797858796293</v>
      </c>
      <c r="B2443">
        <v>8</v>
      </c>
      <c r="C2443">
        <v>2</v>
      </c>
      <c r="D2443" t="s">
        <v>26</v>
      </c>
      <c r="E2443" t="s">
        <v>5425</v>
      </c>
      <c r="F2443" t="s">
        <v>5426</v>
      </c>
      <c r="G2443" t="s">
        <v>41</v>
      </c>
      <c r="H2443">
        <f>---0--9082</f>
        <v>9082</v>
      </c>
      <c r="I2443">
        <v>0</v>
      </c>
      <c r="J2443" t="s">
        <v>42</v>
      </c>
      <c r="K2443" t="s">
        <v>43</v>
      </c>
      <c r="L2443" t="s">
        <v>44</v>
      </c>
      <c r="M2443" t="s">
        <v>5425</v>
      </c>
      <c r="N2443" t="s">
        <v>5426</v>
      </c>
      <c r="P2443" t="s">
        <v>33</v>
      </c>
      <c r="Q2443" t="s">
        <v>34</v>
      </c>
      <c r="S2443" t="s">
        <v>33</v>
      </c>
      <c r="T2443" t="s">
        <v>34</v>
      </c>
      <c r="V2443" t="s">
        <v>33</v>
      </c>
      <c r="W2443" t="s">
        <v>34</v>
      </c>
      <c r="Y2443" t="s">
        <v>33</v>
      </c>
      <c r="Z2443" t="s">
        <v>34</v>
      </c>
      <c r="AA2443" t="s">
        <v>5427</v>
      </c>
      <c r="AB2443" t="s">
        <v>36</v>
      </c>
      <c r="AC2443">
        <v>8565295</v>
      </c>
      <c r="AD2443" t="s">
        <v>62</v>
      </c>
      <c r="AE2443" t="s">
        <v>5426</v>
      </c>
      <c r="AF2443">
        <v>85671469</v>
      </c>
      <c r="AG2443">
        <v>1299716</v>
      </c>
      <c r="AH2443" t="s">
        <v>38</v>
      </c>
      <c r="AI2443" t="s">
        <v>34</v>
      </c>
    </row>
    <row r="2444" spans="1:35" x14ac:dyDescent="0.3">
      <c r="A2444" s="1">
        <v>45311.799803240741</v>
      </c>
      <c r="B2444">
        <v>5</v>
      </c>
      <c r="C2444">
        <v>2</v>
      </c>
      <c r="D2444" t="s">
        <v>26</v>
      </c>
      <c r="E2444" t="s">
        <v>5428</v>
      </c>
      <c r="F2444" t="s">
        <v>5429</v>
      </c>
      <c r="G2444" t="s">
        <v>50</v>
      </c>
      <c r="H2444" t="s">
        <v>1488</v>
      </c>
      <c r="I2444">
        <v>0</v>
      </c>
      <c r="K2444" t="s">
        <v>31</v>
      </c>
      <c r="L2444" t="s">
        <v>32</v>
      </c>
      <c r="M2444" t="s">
        <v>5428</v>
      </c>
      <c r="N2444" t="s">
        <v>5429</v>
      </c>
      <c r="P2444" t="s">
        <v>33</v>
      </c>
      <c r="Q2444" t="s">
        <v>34</v>
      </c>
      <c r="S2444" t="s">
        <v>33</v>
      </c>
      <c r="T2444" t="s">
        <v>34</v>
      </c>
      <c r="V2444" t="s">
        <v>33</v>
      </c>
      <c r="W2444" t="s">
        <v>34</v>
      </c>
      <c r="Y2444" t="s">
        <v>33</v>
      </c>
      <c r="Z2444" t="s">
        <v>34</v>
      </c>
      <c r="AA2444" t="s">
        <v>35</v>
      </c>
      <c r="AB2444" t="s">
        <v>36</v>
      </c>
      <c r="AC2444">
        <v>8598428</v>
      </c>
      <c r="AD2444" t="s">
        <v>37</v>
      </c>
      <c r="AE2444" t="s">
        <v>5429</v>
      </c>
      <c r="AF2444">
        <v>85671469</v>
      </c>
      <c r="AG2444">
        <v>1299717</v>
      </c>
      <c r="AH2444" t="s">
        <v>38</v>
      </c>
      <c r="AI2444" t="s">
        <v>34</v>
      </c>
    </row>
    <row r="2445" spans="1:35" x14ac:dyDescent="0.3">
      <c r="A2445" s="1">
        <v>45311.799803240741</v>
      </c>
      <c r="B2445">
        <v>6</v>
      </c>
      <c r="C2445">
        <v>2</v>
      </c>
      <c r="D2445" t="s">
        <v>26</v>
      </c>
      <c r="E2445" t="s">
        <v>2500</v>
      </c>
      <c r="F2445" t="s">
        <v>2501</v>
      </c>
      <c r="G2445" t="s">
        <v>90</v>
      </c>
      <c r="H2445" t="s">
        <v>1192</v>
      </c>
      <c r="I2445">
        <v>0</v>
      </c>
      <c r="K2445" t="s">
        <v>31</v>
      </c>
      <c r="L2445" t="s">
        <v>32</v>
      </c>
      <c r="M2445" t="s">
        <v>2500</v>
      </c>
      <c r="N2445" t="s">
        <v>2501</v>
      </c>
      <c r="P2445" t="s">
        <v>33</v>
      </c>
      <c r="Q2445" t="s">
        <v>34</v>
      </c>
      <c r="S2445" t="s">
        <v>33</v>
      </c>
      <c r="T2445" t="s">
        <v>34</v>
      </c>
      <c r="V2445" t="s">
        <v>33</v>
      </c>
      <c r="W2445" t="s">
        <v>34</v>
      </c>
      <c r="Y2445" t="s">
        <v>33</v>
      </c>
      <c r="Z2445" t="s">
        <v>34</v>
      </c>
      <c r="AA2445" t="s">
        <v>92</v>
      </c>
      <c r="AB2445" t="s">
        <v>36</v>
      </c>
      <c r="AC2445">
        <v>44521946</v>
      </c>
      <c r="AD2445" t="s">
        <v>93</v>
      </c>
      <c r="AE2445" t="s">
        <v>2501</v>
      </c>
      <c r="AF2445">
        <v>9978044714</v>
      </c>
      <c r="AG2445">
        <v>1299718</v>
      </c>
      <c r="AH2445" t="s">
        <v>566</v>
      </c>
      <c r="AI2445" t="s">
        <v>34</v>
      </c>
    </row>
    <row r="2446" spans="1:35" x14ac:dyDescent="0.3">
      <c r="A2446" s="1">
        <v>45311.802083333336</v>
      </c>
      <c r="B2446">
        <v>8</v>
      </c>
      <c r="C2446">
        <v>2</v>
      </c>
      <c r="D2446" t="s">
        <v>26</v>
      </c>
      <c r="E2446" t="s">
        <v>5430</v>
      </c>
      <c r="F2446" t="s">
        <v>5431</v>
      </c>
      <c r="G2446" t="s">
        <v>142</v>
      </c>
      <c r="H2446" t="s">
        <v>1426</v>
      </c>
      <c r="I2446">
        <v>0</v>
      </c>
      <c r="K2446" t="s">
        <v>31</v>
      </c>
      <c r="L2446" t="s">
        <v>32</v>
      </c>
      <c r="M2446" t="s">
        <v>5430</v>
      </c>
      <c r="N2446" t="s">
        <v>5431</v>
      </c>
      <c r="P2446" t="s">
        <v>33</v>
      </c>
      <c r="Q2446" t="s">
        <v>34</v>
      </c>
      <c r="S2446" t="s">
        <v>33</v>
      </c>
      <c r="T2446" t="s">
        <v>34</v>
      </c>
      <c r="V2446" t="s">
        <v>33</v>
      </c>
      <c r="W2446" t="s">
        <v>34</v>
      </c>
      <c r="Y2446" t="s">
        <v>33</v>
      </c>
      <c r="Z2446" t="s">
        <v>34</v>
      </c>
      <c r="AA2446" t="s">
        <v>35</v>
      </c>
      <c r="AB2446" t="s">
        <v>36</v>
      </c>
      <c r="AC2446">
        <v>8639236</v>
      </c>
      <c r="AD2446" t="s">
        <v>37</v>
      </c>
      <c r="AE2446" t="s">
        <v>5431</v>
      </c>
      <c r="AF2446">
        <v>85671469</v>
      </c>
      <c r="AG2446">
        <v>1299719</v>
      </c>
      <c r="AH2446" t="s">
        <v>38</v>
      </c>
      <c r="AI2446" t="s">
        <v>34</v>
      </c>
    </row>
    <row r="2447" spans="1:35" x14ac:dyDescent="0.3">
      <c r="A2447" s="1">
        <v>45311.804479166669</v>
      </c>
      <c r="B2447">
        <v>5</v>
      </c>
      <c r="C2447">
        <v>2</v>
      </c>
      <c r="D2447" t="s">
        <v>26</v>
      </c>
      <c r="E2447" t="s">
        <v>668</v>
      </c>
      <c r="F2447" t="s">
        <v>669</v>
      </c>
      <c r="G2447" t="s">
        <v>41</v>
      </c>
      <c r="H2447">
        <f>---0--9402</f>
        <v>9402</v>
      </c>
      <c r="I2447">
        <v>0</v>
      </c>
      <c r="J2447" t="s">
        <v>42</v>
      </c>
      <c r="K2447" t="s">
        <v>43</v>
      </c>
      <c r="L2447" t="s">
        <v>44</v>
      </c>
      <c r="M2447" t="s">
        <v>668</v>
      </c>
      <c r="N2447" t="s">
        <v>669</v>
      </c>
      <c r="P2447" t="s">
        <v>33</v>
      </c>
      <c r="Q2447" t="s">
        <v>34</v>
      </c>
      <c r="S2447" t="s">
        <v>33</v>
      </c>
      <c r="T2447" t="s">
        <v>34</v>
      </c>
      <c r="V2447" t="s">
        <v>33</v>
      </c>
      <c r="W2447" t="s">
        <v>34</v>
      </c>
      <c r="Y2447" t="s">
        <v>33</v>
      </c>
      <c r="Z2447" t="s">
        <v>34</v>
      </c>
      <c r="AA2447" t="s">
        <v>5432</v>
      </c>
      <c r="AB2447" t="s">
        <v>36</v>
      </c>
      <c r="AC2447">
        <v>8690670</v>
      </c>
      <c r="AD2447" t="s">
        <v>138</v>
      </c>
      <c r="AE2447" t="s">
        <v>669</v>
      </c>
      <c r="AF2447">
        <v>85671469</v>
      </c>
      <c r="AG2447">
        <v>1299720</v>
      </c>
      <c r="AH2447" t="s">
        <v>921</v>
      </c>
      <c r="AI2447" t="s">
        <v>34</v>
      </c>
    </row>
    <row r="2448" spans="1:35" x14ac:dyDescent="0.3">
      <c r="A2448" s="1">
        <v>45311.80641203704</v>
      </c>
      <c r="B2448">
        <v>5</v>
      </c>
      <c r="C2448">
        <v>2</v>
      </c>
      <c r="D2448" t="s">
        <v>26</v>
      </c>
      <c r="E2448" t="s">
        <v>5433</v>
      </c>
      <c r="F2448" t="s">
        <v>5434</v>
      </c>
      <c r="G2448" t="s">
        <v>41</v>
      </c>
      <c r="H2448">
        <f>---0--2716</f>
        <v>2716</v>
      </c>
      <c r="I2448">
        <v>0</v>
      </c>
      <c r="J2448" t="s">
        <v>42</v>
      </c>
      <c r="K2448" t="s">
        <v>43</v>
      </c>
      <c r="L2448" t="s">
        <v>44</v>
      </c>
      <c r="M2448" t="s">
        <v>5433</v>
      </c>
      <c r="N2448" t="s">
        <v>5434</v>
      </c>
      <c r="P2448" t="s">
        <v>33</v>
      </c>
      <c r="Q2448" t="s">
        <v>34</v>
      </c>
      <c r="S2448" t="s">
        <v>33</v>
      </c>
      <c r="T2448" t="s">
        <v>34</v>
      </c>
      <c r="V2448" t="s">
        <v>33</v>
      </c>
      <c r="W2448" t="s">
        <v>34</v>
      </c>
      <c r="Y2448" t="s">
        <v>33</v>
      </c>
      <c r="Z2448" t="s">
        <v>34</v>
      </c>
      <c r="AA2448" t="s">
        <v>3990</v>
      </c>
      <c r="AB2448" t="s">
        <v>36</v>
      </c>
      <c r="AC2448">
        <v>88702734</v>
      </c>
      <c r="AD2448" t="s">
        <v>82</v>
      </c>
      <c r="AE2448" t="s">
        <v>5434</v>
      </c>
      <c r="AF2448">
        <v>156704864</v>
      </c>
      <c r="AG2448">
        <v>1299721</v>
      </c>
      <c r="AH2448" t="s">
        <v>629</v>
      </c>
      <c r="AI2448" t="s">
        <v>34</v>
      </c>
    </row>
    <row r="2449" spans="1:35" x14ac:dyDescent="0.3">
      <c r="A2449" s="1">
        <v>45311.806655092594</v>
      </c>
      <c r="B2449">
        <v>8</v>
      </c>
      <c r="C2449">
        <v>2</v>
      </c>
      <c r="D2449" t="s">
        <v>26</v>
      </c>
      <c r="E2449" t="s">
        <v>5435</v>
      </c>
      <c r="F2449" t="s">
        <v>5436</v>
      </c>
      <c r="G2449" t="s">
        <v>131</v>
      </c>
      <c r="H2449" t="s">
        <v>333</v>
      </c>
      <c r="I2449">
        <v>0</v>
      </c>
      <c r="K2449" t="s">
        <v>31</v>
      </c>
      <c r="L2449" t="s">
        <v>32</v>
      </c>
      <c r="M2449" t="s">
        <v>5435</v>
      </c>
      <c r="N2449" t="s">
        <v>5436</v>
      </c>
      <c r="P2449" t="s">
        <v>33</v>
      </c>
      <c r="Q2449" t="s">
        <v>34</v>
      </c>
      <c r="S2449" t="s">
        <v>33</v>
      </c>
      <c r="T2449" t="s">
        <v>34</v>
      </c>
      <c r="V2449" t="s">
        <v>33</v>
      </c>
      <c r="W2449" t="s">
        <v>34</v>
      </c>
      <c r="Y2449" t="s">
        <v>33</v>
      </c>
      <c r="Z2449" t="s">
        <v>34</v>
      </c>
      <c r="AA2449" t="s">
        <v>35</v>
      </c>
      <c r="AB2449" t="s">
        <v>36</v>
      </c>
      <c r="AC2449">
        <v>8722456</v>
      </c>
      <c r="AD2449" t="s">
        <v>37</v>
      </c>
      <c r="AE2449" t="s">
        <v>5436</v>
      </c>
      <c r="AF2449">
        <v>85671469</v>
      </c>
      <c r="AG2449">
        <v>1299722</v>
      </c>
      <c r="AH2449" t="s">
        <v>38</v>
      </c>
      <c r="AI2449" t="s">
        <v>34</v>
      </c>
    </row>
    <row r="2450" spans="1:35" x14ac:dyDescent="0.3">
      <c r="A2450" s="1">
        <v>45311.807662037034</v>
      </c>
      <c r="B2450">
        <v>7</v>
      </c>
      <c r="C2450">
        <v>2</v>
      </c>
      <c r="D2450" t="s">
        <v>26</v>
      </c>
      <c r="E2450" t="s">
        <v>5437</v>
      </c>
      <c r="F2450" t="s">
        <v>5438</v>
      </c>
      <c r="G2450" t="s">
        <v>50</v>
      </c>
      <c r="H2450" t="s">
        <v>1415</v>
      </c>
      <c r="I2450">
        <v>0</v>
      </c>
      <c r="K2450" t="s">
        <v>31</v>
      </c>
      <c r="L2450" t="s">
        <v>32</v>
      </c>
      <c r="M2450" t="s">
        <v>5437</v>
      </c>
      <c r="N2450" t="s">
        <v>5438</v>
      </c>
      <c r="P2450" t="s">
        <v>33</v>
      </c>
      <c r="Q2450" t="s">
        <v>34</v>
      </c>
      <c r="S2450" t="s">
        <v>33</v>
      </c>
      <c r="T2450" t="s">
        <v>34</v>
      </c>
      <c r="V2450" t="s">
        <v>33</v>
      </c>
      <c r="W2450" t="s">
        <v>34</v>
      </c>
      <c r="Y2450" t="s">
        <v>33</v>
      </c>
      <c r="Z2450" t="s">
        <v>34</v>
      </c>
      <c r="AA2450" t="s">
        <v>35</v>
      </c>
      <c r="AB2450" t="s">
        <v>36</v>
      </c>
      <c r="AC2450">
        <v>8738822</v>
      </c>
      <c r="AD2450" t="s">
        <v>37</v>
      </c>
      <c r="AE2450" t="s">
        <v>5438</v>
      </c>
      <c r="AF2450">
        <v>85671469</v>
      </c>
      <c r="AG2450">
        <v>1299723</v>
      </c>
      <c r="AH2450" t="s">
        <v>99</v>
      </c>
      <c r="AI2450" t="s">
        <v>34</v>
      </c>
    </row>
    <row r="2451" spans="1:35" x14ac:dyDescent="0.3">
      <c r="A2451" s="1">
        <v>45311.808298611111</v>
      </c>
      <c r="B2451">
        <v>4</v>
      </c>
      <c r="C2451">
        <v>1</v>
      </c>
      <c r="D2451" t="s">
        <v>26</v>
      </c>
      <c r="E2451" t="s">
        <v>5439</v>
      </c>
      <c r="F2451" t="s">
        <v>5440</v>
      </c>
      <c r="G2451" t="s">
        <v>73</v>
      </c>
      <c r="H2451" t="s">
        <v>452</v>
      </c>
      <c r="I2451">
        <v>0</v>
      </c>
      <c r="J2451" t="s">
        <v>453</v>
      </c>
      <c r="K2451" t="s">
        <v>31</v>
      </c>
      <c r="L2451" t="s">
        <v>44</v>
      </c>
      <c r="M2451" t="s">
        <v>5439</v>
      </c>
      <c r="N2451" t="s">
        <v>5440</v>
      </c>
      <c r="P2451" t="s">
        <v>33</v>
      </c>
      <c r="Q2451" t="s">
        <v>34</v>
      </c>
      <c r="S2451" t="s">
        <v>33</v>
      </c>
      <c r="T2451" t="s">
        <v>34</v>
      </c>
      <c r="V2451" t="s">
        <v>33</v>
      </c>
      <c r="W2451" t="s">
        <v>34</v>
      </c>
      <c r="Y2451" t="s">
        <v>33</v>
      </c>
      <c r="Z2451" t="s">
        <v>34</v>
      </c>
      <c r="AA2451" t="s">
        <v>137</v>
      </c>
      <c r="AB2451" t="s">
        <v>36</v>
      </c>
      <c r="AC2451">
        <v>8754432</v>
      </c>
      <c r="AD2451" t="s">
        <v>138</v>
      </c>
      <c r="AE2451" t="s">
        <v>5440</v>
      </c>
      <c r="AF2451">
        <v>85671469</v>
      </c>
      <c r="AG2451">
        <v>1299724</v>
      </c>
      <c r="AH2451" t="s">
        <v>898</v>
      </c>
      <c r="AI2451" t="s">
        <v>34</v>
      </c>
    </row>
    <row r="2452" spans="1:35" x14ac:dyDescent="0.3">
      <c r="A2452" s="1">
        <v>45311.810347222221</v>
      </c>
      <c r="B2452">
        <v>5</v>
      </c>
      <c r="C2452">
        <v>2</v>
      </c>
      <c r="D2452" t="s">
        <v>26</v>
      </c>
      <c r="E2452" t="s">
        <v>5441</v>
      </c>
      <c r="F2452" t="s">
        <v>5442</v>
      </c>
      <c r="G2452" t="s">
        <v>50</v>
      </c>
      <c r="H2452" t="s">
        <v>1418</v>
      </c>
      <c r="I2452">
        <v>0</v>
      </c>
      <c r="K2452" t="s">
        <v>31</v>
      </c>
      <c r="L2452" t="s">
        <v>32</v>
      </c>
      <c r="M2452" t="s">
        <v>5441</v>
      </c>
      <c r="N2452" t="s">
        <v>5442</v>
      </c>
      <c r="P2452" t="s">
        <v>33</v>
      </c>
      <c r="Q2452" t="s">
        <v>34</v>
      </c>
      <c r="S2452" t="s">
        <v>33</v>
      </c>
      <c r="T2452" t="s">
        <v>34</v>
      </c>
      <c r="V2452" t="s">
        <v>33</v>
      </c>
      <c r="W2452" t="s">
        <v>34</v>
      </c>
      <c r="Y2452" t="s">
        <v>33</v>
      </c>
      <c r="Z2452" t="s">
        <v>34</v>
      </c>
      <c r="AA2452" t="s">
        <v>35</v>
      </c>
      <c r="AB2452" t="s">
        <v>36</v>
      </c>
      <c r="AC2452">
        <v>8792686</v>
      </c>
      <c r="AD2452" t="s">
        <v>37</v>
      </c>
      <c r="AE2452" t="s">
        <v>5442</v>
      </c>
      <c r="AF2452">
        <v>85671469</v>
      </c>
      <c r="AG2452">
        <v>1299725</v>
      </c>
      <c r="AH2452" t="s">
        <v>373</v>
      </c>
      <c r="AI2452" t="s">
        <v>34</v>
      </c>
    </row>
    <row r="2453" spans="1:35" x14ac:dyDescent="0.3">
      <c r="A2453" s="1">
        <v>45311.818460648145</v>
      </c>
      <c r="B2453">
        <v>8</v>
      </c>
      <c r="C2453">
        <v>2</v>
      </c>
      <c r="D2453" t="s">
        <v>26</v>
      </c>
      <c r="E2453" t="s">
        <v>5443</v>
      </c>
      <c r="F2453" t="s">
        <v>5444</v>
      </c>
      <c r="G2453" t="s">
        <v>131</v>
      </c>
      <c r="H2453" t="s">
        <v>531</v>
      </c>
      <c r="I2453">
        <v>0</v>
      </c>
      <c r="K2453" t="s">
        <v>31</v>
      </c>
      <c r="L2453" t="s">
        <v>32</v>
      </c>
      <c r="M2453" t="s">
        <v>5443</v>
      </c>
      <c r="N2453" t="s">
        <v>5444</v>
      </c>
      <c r="P2453" t="s">
        <v>33</v>
      </c>
      <c r="Q2453" t="s">
        <v>34</v>
      </c>
      <c r="S2453" t="s">
        <v>33</v>
      </c>
      <c r="T2453" t="s">
        <v>34</v>
      </c>
      <c r="V2453" t="s">
        <v>33</v>
      </c>
      <c r="W2453" t="s">
        <v>34</v>
      </c>
      <c r="Y2453" t="s">
        <v>33</v>
      </c>
      <c r="Z2453" t="s">
        <v>34</v>
      </c>
      <c r="AA2453" t="s">
        <v>35</v>
      </c>
      <c r="AB2453" t="s">
        <v>36</v>
      </c>
      <c r="AC2453">
        <v>8934144</v>
      </c>
      <c r="AD2453" t="s">
        <v>37</v>
      </c>
      <c r="AE2453" t="s">
        <v>5444</v>
      </c>
      <c r="AF2453">
        <v>85671469</v>
      </c>
      <c r="AG2453">
        <v>1299726</v>
      </c>
      <c r="AH2453" t="s">
        <v>38</v>
      </c>
      <c r="AI2453" t="s">
        <v>34</v>
      </c>
    </row>
    <row r="2454" spans="1:35" x14ac:dyDescent="0.3">
      <c r="A2454" s="1">
        <v>45311.820902777778</v>
      </c>
      <c r="B2454">
        <v>5</v>
      </c>
      <c r="C2454">
        <v>2</v>
      </c>
      <c r="D2454" t="s">
        <v>26</v>
      </c>
      <c r="E2454" t="s">
        <v>5445</v>
      </c>
      <c r="F2454" t="s">
        <v>5446</v>
      </c>
      <c r="G2454" t="s">
        <v>131</v>
      </c>
      <c r="H2454" t="s">
        <v>1437</v>
      </c>
      <c r="I2454">
        <v>0</v>
      </c>
      <c r="K2454" t="s">
        <v>31</v>
      </c>
      <c r="L2454" t="s">
        <v>32</v>
      </c>
      <c r="M2454" t="s">
        <v>5445</v>
      </c>
      <c r="N2454" t="s">
        <v>5446</v>
      </c>
      <c r="P2454" t="s">
        <v>33</v>
      </c>
      <c r="Q2454" t="s">
        <v>34</v>
      </c>
      <c r="S2454" t="s">
        <v>33</v>
      </c>
      <c r="T2454" t="s">
        <v>34</v>
      </c>
      <c r="V2454" t="s">
        <v>33</v>
      </c>
      <c r="W2454" t="s">
        <v>34</v>
      </c>
      <c r="Y2454" t="s">
        <v>33</v>
      </c>
      <c r="Z2454" t="s">
        <v>34</v>
      </c>
      <c r="AA2454" t="s">
        <v>35</v>
      </c>
      <c r="AB2454" t="s">
        <v>36</v>
      </c>
      <c r="AC2454">
        <v>8975250</v>
      </c>
      <c r="AD2454" t="s">
        <v>37</v>
      </c>
      <c r="AE2454" t="s">
        <v>5446</v>
      </c>
      <c r="AF2454">
        <v>85671469</v>
      </c>
      <c r="AG2454">
        <v>1299727</v>
      </c>
      <c r="AH2454" t="s">
        <v>982</v>
      </c>
      <c r="AI2454" t="s">
        <v>34</v>
      </c>
    </row>
    <row r="2455" spans="1:35" x14ac:dyDescent="0.3">
      <c r="A2455" s="1">
        <v>45311.822337962964</v>
      </c>
      <c r="B2455">
        <v>8</v>
      </c>
      <c r="C2455">
        <v>2</v>
      </c>
      <c r="D2455" t="s">
        <v>26</v>
      </c>
      <c r="E2455" t="s">
        <v>5447</v>
      </c>
      <c r="F2455" t="s">
        <v>5448</v>
      </c>
      <c r="G2455" t="s">
        <v>50</v>
      </c>
      <c r="H2455" t="s">
        <v>1363</v>
      </c>
      <c r="I2455">
        <v>0</v>
      </c>
      <c r="K2455" t="s">
        <v>31</v>
      </c>
      <c r="L2455" t="s">
        <v>32</v>
      </c>
      <c r="M2455" t="s">
        <v>5447</v>
      </c>
      <c r="N2455" t="s">
        <v>5448</v>
      </c>
      <c r="P2455" t="s">
        <v>33</v>
      </c>
      <c r="Q2455" t="s">
        <v>34</v>
      </c>
      <c r="S2455" t="s">
        <v>33</v>
      </c>
      <c r="T2455" t="s">
        <v>34</v>
      </c>
      <c r="V2455" t="s">
        <v>33</v>
      </c>
      <c r="W2455" t="s">
        <v>34</v>
      </c>
      <c r="Y2455" t="s">
        <v>33</v>
      </c>
      <c r="Z2455" t="s">
        <v>34</v>
      </c>
      <c r="AA2455" t="s">
        <v>35</v>
      </c>
      <c r="AB2455" t="s">
        <v>36</v>
      </c>
      <c r="AC2455">
        <v>9004635</v>
      </c>
      <c r="AD2455" t="s">
        <v>37</v>
      </c>
      <c r="AE2455" t="s">
        <v>5448</v>
      </c>
      <c r="AF2455">
        <v>85671469</v>
      </c>
      <c r="AG2455">
        <v>1299728</v>
      </c>
      <c r="AH2455" t="s">
        <v>38</v>
      </c>
      <c r="AI2455" t="s">
        <v>34</v>
      </c>
    </row>
    <row r="2456" spans="1:35" x14ac:dyDescent="0.3">
      <c r="A2456" s="1">
        <v>45311.823379629626</v>
      </c>
      <c r="B2456">
        <v>8</v>
      </c>
      <c r="C2456">
        <v>2</v>
      </c>
      <c r="D2456" t="s">
        <v>26</v>
      </c>
      <c r="E2456" t="s">
        <v>5449</v>
      </c>
      <c r="F2456" t="s">
        <v>5450</v>
      </c>
      <c r="G2456" t="s">
        <v>142</v>
      </c>
      <c r="H2456" t="s">
        <v>149</v>
      </c>
      <c r="I2456">
        <v>0</v>
      </c>
      <c r="K2456" t="s">
        <v>31</v>
      </c>
      <c r="L2456" t="s">
        <v>32</v>
      </c>
      <c r="M2456" t="s">
        <v>5449</v>
      </c>
      <c r="N2456" t="s">
        <v>5450</v>
      </c>
      <c r="P2456" t="s">
        <v>33</v>
      </c>
      <c r="Q2456" t="s">
        <v>34</v>
      </c>
      <c r="S2456" t="s">
        <v>33</v>
      </c>
      <c r="T2456" t="s">
        <v>34</v>
      </c>
      <c r="V2456" t="s">
        <v>33</v>
      </c>
      <c r="W2456" t="s">
        <v>34</v>
      </c>
      <c r="Y2456" t="s">
        <v>33</v>
      </c>
      <c r="Z2456" t="s">
        <v>34</v>
      </c>
      <c r="AA2456" t="s">
        <v>35</v>
      </c>
      <c r="AB2456" t="s">
        <v>36</v>
      </c>
      <c r="AC2456">
        <v>9016517</v>
      </c>
      <c r="AD2456" t="s">
        <v>37</v>
      </c>
      <c r="AE2456" t="s">
        <v>5450</v>
      </c>
      <c r="AF2456">
        <v>85671469</v>
      </c>
      <c r="AG2456">
        <v>1299729</v>
      </c>
      <c r="AH2456" t="s">
        <v>3832</v>
      </c>
      <c r="AI2456" t="s">
        <v>34</v>
      </c>
    </row>
    <row r="2457" spans="1:35" x14ac:dyDescent="0.3">
      <c r="A2457" s="1">
        <v>45311.824583333335</v>
      </c>
      <c r="B2457">
        <v>1</v>
      </c>
      <c r="C2457">
        <v>1</v>
      </c>
      <c r="D2457" t="s">
        <v>26</v>
      </c>
      <c r="E2457" t="s">
        <v>5451</v>
      </c>
      <c r="F2457" t="s">
        <v>5452</v>
      </c>
      <c r="G2457" t="s">
        <v>73</v>
      </c>
      <c r="H2457" t="s">
        <v>5453</v>
      </c>
      <c r="I2457">
        <v>0</v>
      </c>
      <c r="J2457" t="s">
        <v>5454</v>
      </c>
      <c r="K2457" t="s">
        <v>31</v>
      </c>
      <c r="L2457" t="s">
        <v>44</v>
      </c>
      <c r="M2457" t="s">
        <v>5451</v>
      </c>
      <c r="N2457" t="s">
        <v>5452</v>
      </c>
      <c r="P2457" t="s">
        <v>33</v>
      </c>
      <c r="Q2457" t="s">
        <v>34</v>
      </c>
      <c r="S2457" t="s">
        <v>33</v>
      </c>
      <c r="T2457" t="s">
        <v>34</v>
      </c>
      <c r="V2457" t="s">
        <v>33</v>
      </c>
      <c r="W2457" t="s">
        <v>34</v>
      </c>
      <c r="Y2457" t="s">
        <v>33</v>
      </c>
      <c r="Z2457" t="s">
        <v>34</v>
      </c>
      <c r="AA2457" t="s">
        <v>76</v>
      </c>
      <c r="AB2457" t="s">
        <v>36</v>
      </c>
      <c r="AC2457">
        <v>718840</v>
      </c>
      <c r="AD2457" t="s">
        <v>77</v>
      </c>
      <c r="AE2457" t="s">
        <v>5452</v>
      </c>
      <c r="AF2457">
        <v>870021815</v>
      </c>
      <c r="AG2457">
        <v>1299730</v>
      </c>
      <c r="AH2457" t="s">
        <v>420</v>
      </c>
      <c r="AI2457" t="s">
        <v>34</v>
      </c>
    </row>
    <row r="2458" spans="1:35" x14ac:dyDescent="0.3">
      <c r="A2458" s="1">
        <v>45311.829236111109</v>
      </c>
      <c r="B2458">
        <v>8</v>
      </c>
      <c r="C2458">
        <v>2</v>
      </c>
      <c r="D2458" t="s">
        <v>26</v>
      </c>
      <c r="E2458" t="s">
        <v>5455</v>
      </c>
      <c r="F2458" t="s">
        <v>5456</v>
      </c>
      <c r="G2458" t="s">
        <v>131</v>
      </c>
      <c r="H2458" t="s">
        <v>562</v>
      </c>
      <c r="I2458">
        <v>0</v>
      </c>
      <c r="K2458" t="s">
        <v>31</v>
      </c>
      <c r="L2458" t="s">
        <v>32</v>
      </c>
      <c r="M2458" t="s">
        <v>5455</v>
      </c>
      <c r="N2458" t="s">
        <v>5456</v>
      </c>
      <c r="P2458" t="s">
        <v>33</v>
      </c>
      <c r="Q2458" t="s">
        <v>34</v>
      </c>
      <c r="S2458" t="s">
        <v>33</v>
      </c>
      <c r="T2458" t="s">
        <v>34</v>
      </c>
      <c r="V2458" t="s">
        <v>33</v>
      </c>
      <c r="W2458" t="s">
        <v>34</v>
      </c>
      <c r="Y2458" t="s">
        <v>33</v>
      </c>
      <c r="Z2458" t="s">
        <v>34</v>
      </c>
      <c r="AA2458" t="s">
        <v>35</v>
      </c>
      <c r="AB2458" t="s">
        <v>36</v>
      </c>
      <c r="AC2458">
        <v>9127208</v>
      </c>
      <c r="AD2458" t="s">
        <v>37</v>
      </c>
      <c r="AE2458" t="s">
        <v>5456</v>
      </c>
      <c r="AF2458">
        <v>85671469</v>
      </c>
      <c r="AG2458">
        <v>1299731</v>
      </c>
      <c r="AH2458" t="s">
        <v>38</v>
      </c>
      <c r="AI2458" t="s">
        <v>34</v>
      </c>
    </row>
    <row r="2459" spans="1:35" x14ac:dyDescent="0.3">
      <c r="A2459" s="1">
        <v>45311.833819444444</v>
      </c>
      <c r="B2459">
        <v>5</v>
      </c>
      <c r="C2459">
        <v>2</v>
      </c>
      <c r="D2459" t="s">
        <v>26</v>
      </c>
      <c r="E2459" t="s">
        <v>113</v>
      </c>
      <c r="F2459" t="s">
        <v>114</v>
      </c>
      <c r="G2459" t="s">
        <v>41</v>
      </c>
      <c r="H2459">
        <f>---0--4009</f>
        <v>4009</v>
      </c>
      <c r="I2459">
        <v>0</v>
      </c>
      <c r="J2459" t="s">
        <v>42</v>
      </c>
      <c r="K2459" t="s">
        <v>43</v>
      </c>
      <c r="L2459" t="s">
        <v>44</v>
      </c>
      <c r="M2459" t="s">
        <v>113</v>
      </c>
      <c r="N2459" t="s">
        <v>114</v>
      </c>
      <c r="P2459" t="s">
        <v>33</v>
      </c>
      <c r="Q2459" t="s">
        <v>34</v>
      </c>
      <c r="S2459" t="s">
        <v>33</v>
      </c>
      <c r="T2459" t="s">
        <v>34</v>
      </c>
      <c r="V2459" t="s">
        <v>33</v>
      </c>
      <c r="W2459" t="s">
        <v>34</v>
      </c>
      <c r="Y2459" t="s">
        <v>33</v>
      </c>
      <c r="Z2459" t="s">
        <v>34</v>
      </c>
      <c r="AA2459" t="s">
        <v>2088</v>
      </c>
      <c r="AB2459" t="s">
        <v>36</v>
      </c>
      <c r="AC2459">
        <v>26689804</v>
      </c>
      <c r="AD2459" t="s">
        <v>1021</v>
      </c>
      <c r="AE2459" t="s">
        <v>114</v>
      </c>
      <c r="AF2459">
        <v>978632586</v>
      </c>
      <c r="AG2459">
        <v>1299732</v>
      </c>
      <c r="AH2459" t="s">
        <v>2042</v>
      </c>
      <c r="AI2459" t="s">
        <v>34</v>
      </c>
    </row>
    <row r="2460" spans="1:35" x14ac:dyDescent="0.3">
      <c r="A2460" s="1">
        <v>45311.833819444444</v>
      </c>
      <c r="B2460">
        <v>6</v>
      </c>
      <c r="C2460">
        <v>2</v>
      </c>
      <c r="D2460" t="s">
        <v>26</v>
      </c>
      <c r="E2460" t="s">
        <v>5457</v>
      </c>
      <c r="F2460" t="s">
        <v>5458</v>
      </c>
      <c r="G2460" t="s">
        <v>142</v>
      </c>
      <c r="H2460" t="s">
        <v>2009</v>
      </c>
      <c r="I2460">
        <v>0</v>
      </c>
      <c r="K2460" t="s">
        <v>31</v>
      </c>
      <c r="L2460" t="s">
        <v>32</v>
      </c>
      <c r="M2460" t="s">
        <v>5457</v>
      </c>
      <c r="N2460" t="s">
        <v>5458</v>
      </c>
      <c r="P2460" t="s">
        <v>33</v>
      </c>
      <c r="Q2460" t="s">
        <v>34</v>
      </c>
      <c r="S2460" t="s">
        <v>33</v>
      </c>
      <c r="T2460" t="s">
        <v>34</v>
      </c>
      <c r="V2460" t="s">
        <v>33</v>
      </c>
      <c r="W2460" t="s">
        <v>34</v>
      </c>
      <c r="Y2460" t="s">
        <v>33</v>
      </c>
      <c r="Z2460" t="s">
        <v>34</v>
      </c>
      <c r="AA2460" t="s">
        <v>35</v>
      </c>
      <c r="AB2460" t="s">
        <v>36</v>
      </c>
      <c r="AC2460">
        <v>9206768</v>
      </c>
      <c r="AD2460" t="s">
        <v>37</v>
      </c>
      <c r="AE2460" t="s">
        <v>5458</v>
      </c>
      <c r="AF2460">
        <v>85671469</v>
      </c>
      <c r="AG2460">
        <v>1299733</v>
      </c>
      <c r="AH2460" t="s">
        <v>286</v>
      </c>
      <c r="AI2460" t="s">
        <v>34</v>
      </c>
    </row>
    <row r="2461" spans="1:35" x14ac:dyDescent="0.3">
      <c r="A2461" s="1">
        <v>45311.835844907408</v>
      </c>
      <c r="B2461">
        <v>8</v>
      </c>
      <c r="C2461">
        <v>2</v>
      </c>
      <c r="D2461" t="s">
        <v>26</v>
      </c>
      <c r="E2461" t="s">
        <v>5459</v>
      </c>
      <c r="F2461" t="s">
        <v>5460</v>
      </c>
      <c r="G2461" t="s">
        <v>50</v>
      </c>
      <c r="H2461" t="s">
        <v>1740</v>
      </c>
      <c r="I2461">
        <v>0</v>
      </c>
      <c r="K2461" t="s">
        <v>31</v>
      </c>
      <c r="L2461" t="s">
        <v>32</v>
      </c>
      <c r="M2461" t="s">
        <v>5459</v>
      </c>
      <c r="N2461" t="s">
        <v>5460</v>
      </c>
      <c r="P2461" t="s">
        <v>33</v>
      </c>
      <c r="Q2461" t="s">
        <v>34</v>
      </c>
      <c r="S2461" t="s">
        <v>33</v>
      </c>
      <c r="T2461" t="s">
        <v>34</v>
      </c>
      <c r="V2461" t="s">
        <v>33</v>
      </c>
      <c r="W2461" t="s">
        <v>34</v>
      </c>
      <c r="Y2461" t="s">
        <v>33</v>
      </c>
      <c r="Z2461" t="s">
        <v>34</v>
      </c>
      <c r="AA2461" t="s">
        <v>35</v>
      </c>
      <c r="AB2461" t="s">
        <v>36</v>
      </c>
      <c r="AC2461">
        <v>9244275</v>
      </c>
      <c r="AD2461" t="s">
        <v>37</v>
      </c>
      <c r="AE2461" t="s">
        <v>5460</v>
      </c>
      <c r="AF2461">
        <v>85671469</v>
      </c>
      <c r="AG2461">
        <v>1299734</v>
      </c>
      <c r="AH2461" t="s">
        <v>38</v>
      </c>
      <c r="AI2461" t="s">
        <v>34</v>
      </c>
    </row>
    <row r="2462" spans="1:35" x14ac:dyDescent="0.3">
      <c r="A2462" s="1">
        <v>45311.838055555556</v>
      </c>
      <c r="B2462">
        <v>8</v>
      </c>
      <c r="C2462">
        <v>2</v>
      </c>
      <c r="D2462" t="s">
        <v>26</v>
      </c>
      <c r="E2462" t="s">
        <v>5461</v>
      </c>
      <c r="F2462" t="s">
        <v>5462</v>
      </c>
      <c r="G2462" t="s">
        <v>73</v>
      </c>
      <c r="H2462" t="s">
        <v>4194</v>
      </c>
      <c r="I2462">
        <v>0</v>
      </c>
      <c r="J2462" t="s">
        <v>4195</v>
      </c>
      <c r="K2462" t="s">
        <v>31</v>
      </c>
      <c r="L2462" t="s">
        <v>44</v>
      </c>
      <c r="M2462" t="s">
        <v>5461</v>
      </c>
      <c r="N2462" t="s">
        <v>5462</v>
      </c>
      <c r="P2462" t="s">
        <v>33</v>
      </c>
      <c r="Q2462" t="s">
        <v>34</v>
      </c>
      <c r="S2462" t="s">
        <v>33</v>
      </c>
      <c r="T2462" t="s">
        <v>34</v>
      </c>
      <c r="V2462" t="s">
        <v>33</v>
      </c>
      <c r="W2462" t="s">
        <v>34</v>
      </c>
      <c r="Y2462" t="s">
        <v>33</v>
      </c>
      <c r="Z2462" t="s">
        <v>34</v>
      </c>
      <c r="AA2462" t="s">
        <v>862</v>
      </c>
      <c r="AB2462" t="s">
        <v>36</v>
      </c>
      <c r="AC2462">
        <v>9277877</v>
      </c>
      <c r="AD2462" t="s">
        <v>138</v>
      </c>
      <c r="AE2462" t="s">
        <v>5462</v>
      </c>
      <c r="AF2462">
        <v>85671469</v>
      </c>
      <c r="AG2462">
        <v>1299735</v>
      </c>
      <c r="AH2462" t="s">
        <v>2136</v>
      </c>
      <c r="AI2462" t="s">
        <v>34</v>
      </c>
    </row>
    <row r="2463" spans="1:35" x14ac:dyDescent="0.3">
      <c r="A2463" s="1">
        <v>45311.842280092591</v>
      </c>
      <c r="B2463">
        <v>8</v>
      </c>
      <c r="C2463">
        <v>2</v>
      </c>
      <c r="D2463" t="s">
        <v>26</v>
      </c>
      <c r="E2463" t="s">
        <v>4597</v>
      </c>
      <c r="F2463" t="s">
        <v>4598</v>
      </c>
      <c r="G2463" t="s">
        <v>41</v>
      </c>
      <c r="H2463">
        <f>---0--6550</f>
        <v>6550</v>
      </c>
      <c r="I2463">
        <v>0</v>
      </c>
      <c r="J2463" t="s">
        <v>42</v>
      </c>
      <c r="K2463" t="s">
        <v>43</v>
      </c>
      <c r="L2463" t="s">
        <v>44</v>
      </c>
      <c r="M2463" t="s">
        <v>4597</v>
      </c>
      <c r="N2463" t="s">
        <v>4598</v>
      </c>
      <c r="P2463" t="s">
        <v>33</v>
      </c>
      <c r="Q2463" t="s">
        <v>34</v>
      </c>
      <c r="S2463" t="s">
        <v>33</v>
      </c>
      <c r="T2463" t="s">
        <v>34</v>
      </c>
      <c r="V2463" t="s">
        <v>33</v>
      </c>
      <c r="W2463" t="s">
        <v>34</v>
      </c>
      <c r="Y2463" t="s">
        <v>33</v>
      </c>
      <c r="Z2463" t="s">
        <v>34</v>
      </c>
      <c r="AA2463" t="s">
        <v>832</v>
      </c>
      <c r="AB2463" t="s">
        <v>36</v>
      </c>
      <c r="AC2463">
        <v>58762398</v>
      </c>
      <c r="AD2463" t="s">
        <v>67</v>
      </c>
      <c r="AE2463" t="s">
        <v>4598</v>
      </c>
      <c r="AF2463">
        <v>131827720</v>
      </c>
      <c r="AG2463">
        <v>1299736</v>
      </c>
      <c r="AH2463" t="s">
        <v>1975</v>
      </c>
      <c r="AI2463" t="s">
        <v>34</v>
      </c>
    </row>
    <row r="2464" spans="1:35" x14ac:dyDescent="0.3">
      <c r="A2464" s="1">
        <v>45311.846504629626</v>
      </c>
      <c r="B2464">
        <v>7</v>
      </c>
      <c r="C2464">
        <v>2</v>
      </c>
      <c r="D2464" t="s">
        <v>26</v>
      </c>
      <c r="E2464" t="s">
        <v>5463</v>
      </c>
      <c r="F2464" t="s">
        <v>5464</v>
      </c>
      <c r="G2464" t="s">
        <v>131</v>
      </c>
      <c r="H2464" t="s">
        <v>1609</v>
      </c>
      <c r="I2464">
        <v>0</v>
      </c>
      <c r="K2464" t="s">
        <v>31</v>
      </c>
      <c r="L2464" t="s">
        <v>32</v>
      </c>
      <c r="M2464" t="s">
        <v>5463</v>
      </c>
      <c r="N2464" t="s">
        <v>5464</v>
      </c>
      <c r="P2464" t="s">
        <v>33</v>
      </c>
      <c r="Q2464" t="s">
        <v>34</v>
      </c>
      <c r="S2464" t="s">
        <v>33</v>
      </c>
      <c r="T2464" t="s">
        <v>34</v>
      </c>
      <c r="V2464" t="s">
        <v>33</v>
      </c>
      <c r="W2464" t="s">
        <v>34</v>
      </c>
      <c r="Y2464" t="s">
        <v>33</v>
      </c>
      <c r="Z2464" t="s">
        <v>34</v>
      </c>
      <c r="AA2464" t="s">
        <v>35</v>
      </c>
      <c r="AB2464" t="s">
        <v>36</v>
      </c>
      <c r="AC2464">
        <v>9431236</v>
      </c>
      <c r="AD2464" t="s">
        <v>37</v>
      </c>
      <c r="AE2464" t="s">
        <v>5464</v>
      </c>
      <c r="AF2464">
        <v>85671469</v>
      </c>
      <c r="AG2464">
        <v>1299737</v>
      </c>
      <c r="AH2464" t="s">
        <v>343</v>
      </c>
      <c r="AI2464" t="s">
        <v>34</v>
      </c>
    </row>
    <row r="2465" spans="1:35" x14ac:dyDescent="0.3">
      <c r="A2465" s="1">
        <v>45311.846909722219</v>
      </c>
      <c r="B2465">
        <v>8</v>
      </c>
      <c r="C2465">
        <v>2</v>
      </c>
      <c r="D2465" t="s">
        <v>26</v>
      </c>
      <c r="E2465" t="s">
        <v>5465</v>
      </c>
      <c r="F2465" t="s">
        <v>5466</v>
      </c>
      <c r="G2465" t="s">
        <v>41</v>
      </c>
      <c r="H2465">
        <f>---0--1341</f>
        <v>1341</v>
      </c>
      <c r="I2465">
        <v>0</v>
      </c>
      <c r="J2465" t="s">
        <v>42</v>
      </c>
      <c r="K2465" t="s">
        <v>43</v>
      </c>
      <c r="L2465" t="s">
        <v>44</v>
      </c>
      <c r="M2465" t="s">
        <v>5465</v>
      </c>
      <c r="N2465" t="s">
        <v>5466</v>
      </c>
      <c r="P2465" t="s">
        <v>33</v>
      </c>
      <c r="Q2465" t="s">
        <v>34</v>
      </c>
      <c r="S2465" t="s">
        <v>33</v>
      </c>
      <c r="T2465" t="s">
        <v>34</v>
      </c>
      <c r="V2465" t="s">
        <v>33</v>
      </c>
      <c r="W2465" t="s">
        <v>34</v>
      </c>
      <c r="Y2465" t="s">
        <v>33</v>
      </c>
      <c r="Z2465" t="s">
        <v>34</v>
      </c>
      <c r="AA2465" t="s">
        <v>1082</v>
      </c>
      <c r="AB2465" t="s">
        <v>36</v>
      </c>
      <c r="AC2465">
        <v>9426915</v>
      </c>
      <c r="AD2465" t="s">
        <v>607</v>
      </c>
      <c r="AE2465" t="s">
        <v>5466</v>
      </c>
      <c r="AF2465">
        <v>85671469</v>
      </c>
      <c r="AG2465">
        <v>1299738</v>
      </c>
      <c r="AH2465" t="s">
        <v>38</v>
      </c>
      <c r="AI2465" t="s">
        <v>34</v>
      </c>
    </row>
    <row r="2466" spans="1:35" x14ac:dyDescent="0.3">
      <c r="A2466" s="1">
        <v>45311.847766203704</v>
      </c>
      <c r="B2466">
        <v>4</v>
      </c>
      <c r="C2466">
        <v>1</v>
      </c>
      <c r="D2466" t="s">
        <v>26</v>
      </c>
      <c r="E2466" t="s">
        <v>729</v>
      </c>
      <c r="F2466" t="s">
        <v>730</v>
      </c>
      <c r="G2466" t="s">
        <v>41</v>
      </c>
      <c r="H2466">
        <f>---0--5931</f>
        <v>5931</v>
      </c>
      <c r="I2466">
        <v>0</v>
      </c>
      <c r="J2466" t="s">
        <v>42</v>
      </c>
      <c r="K2466" t="s">
        <v>43</v>
      </c>
      <c r="L2466" t="s">
        <v>202</v>
      </c>
      <c r="M2466" t="s">
        <v>729</v>
      </c>
      <c r="N2466" t="s">
        <v>730</v>
      </c>
      <c r="P2466" t="s">
        <v>33</v>
      </c>
      <c r="Q2466" t="s">
        <v>34</v>
      </c>
      <c r="S2466" t="s">
        <v>33</v>
      </c>
      <c r="T2466" t="s">
        <v>34</v>
      </c>
      <c r="V2466" t="s">
        <v>33</v>
      </c>
      <c r="W2466" t="s">
        <v>34</v>
      </c>
      <c r="Y2466" t="s">
        <v>33</v>
      </c>
      <c r="Z2466" t="s">
        <v>34</v>
      </c>
      <c r="AB2466" t="s">
        <v>36</v>
      </c>
      <c r="AE2466" t="s">
        <v>34</v>
      </c>
      <c r="AG2466">
        <v>1299739</v>
      </c>
      <c r="AH2466" t="s">
        <v>38</v>
      </c>
      <c r="AI2466" t="s">
        <v>730</v>
      </c>
    </row>
    <row r="2467" spans="1:35" x14ac:dyDescent="0.3">
      <c r="A2467" s="1">
        <v>45311.856724537036</v>
      </c>
      <c r="B2467">
        <v>8</v>
      </c>
      <c r="C2467">
        <v>2</v>
      </c>
      <c r="D2467" t="s">
        <v>26</v>
      </c>
      <c r="E2467" t="s">
        <v>5467</v>
      </c>
      <c r="F2467" t="s">
        <v>5468</v>
      </c>
      <c r="G2467" t="s">
        <v>41</v>
      </c>
      <c r="H2467">
        <f>---0--1466</f>
        <v>1466</v>
      </c>
      <c r="I2467">
        <v>0</v>
      </c>
      <c r="J2467" t="s">
        <v>42</v>
      </c>
      <c r="K2467" t="s">
        <v>43</v>
      </c>
      <c r="L2467" t="s">
        <v>44</v>
      </c>
      <c r="M2467" t="s">
        <v>5467</v>
      </c>
      <c r="N2467" t="s">
        <v>5468</v>
      </c>
      <c r="P2467" t="s">
        <v>33</v>
      </c>
      <c r="Q2467" t="s">
        <v>34</v>
      </c>
      <c r="S2467" t="s">
        <v>33</v>
      </c>
      <c r="T2467" t="s">
        <v>34</v>
      </c>
      <c r="V2467" t="s">
        <v>33</v>
      </c>
      <c r="W2467" t="s">
        <v>34</v>
      </c>
      <c r="Y2467" t="s">
        <v>33</v>
      </c>
      <c r="Z2467" t="s">
        <v>34</v>
      </c>
      <c r="AA2467" t="s">
        <v>707</v>
      </c>
      <c r="AB2467" t="s">
        <v>36</v>
      </c>
      <c r="AC2467">
        <v>30055119</v>
      </c>
      <c r="AD2467" t="s">
        <v>652</v>
      </c>
      <c r="AE2467" t="s">
        <v>5468</v>
      </c>
      <c r="AF2467">
        <v>76598102</v>
      </c>
      <c r="AG2467">
        <v>1299740</v>
      </c>
      <c r="AH2467" t="s">
        <v>38</v>
      </c>
      <c r="AI2467" t="s">
        <v>34</v>
      </c>
    </row>
    <row r="2468" spans="1:35" x14ac:dyDescent="0.3">
      <c r="A2468" s="1">
        <v>45311.857094907406</v>
      </c>
      <c r="B2468">
        <v>5</v>
      </c>
      <c r="C2468">
        <v>2</v>
      </c>
      <c r="D2468" t="s">
        <v>26</v>
      </c>
      <c r="E2468" t="s">
        <v>729</v>
      </c>
      <c r="F2468" t="s">
        <v>730</v>
      </c>
      <c r="G2468" t="s">
        <v>41</v>
      </c>
      <c r="H2468">
        <f>---0--2092</f>
        <v>2092</v>
      </c>
      <c r="I2468">
        <v>0</v>
      </c>
      <c r="J2468" t="s">
        <v>42</v>
      </c>
      <c r="K2468" t="s">
        <v>43</v>
      </c>
      <c r="L2468" t="s">
        <v>44</v>
      </c>
      <c r="M2468" t="s">
        <v>729</v>
      </c>
      <c r="N2468" t="s">
        <v>730</v>
      </c>
      <c r="P2468" t="s">
        <v>33</v>
      </c>
      <c r="Q2468" t="s">
        <v>34</v>
      </c>
      <c r="S2468" t="s">
        <v>33</v>
      </c>
      <c r="T2468" t="s">
        <v>34</v>
      </c>
      <c r="V2468" t="s">
        <v>33</v>
      </c>
      <c r="W2468" t="s">
        <v>34</v>
      </c>
      <c r="Y2468" t="s">
        <v>33</v>
      </c>
      <c r="Z2468" t="s">
        <v>34</v>
      </c>
      <c r="AA2468" t="s">
        <v>2038</v>
      </c>
      <c r="AB2468" t="s">
        <v>36</v>
      </c>
      <c r="AC2468">
        <v>72706865</v>
      </c>
      <c r="AD2468" t="s">
        <v>120</v>
      </c>
      <c r="AE2468" t="s">
        <v>730</v>
      </c>
      <c r="AF2468">
        <v>795990586</v>
      </c>
      <c r="AG2468">
        <v>1299741</v>
      </c>
      <c r="AH2468" t="s">
        <v>38</v>
      </c>
      <c r="AI2468" t="s">
        <v>34</v>
      </c>
    </row>
    <row r="2469" spans="1:35" x14ac:dyDescent="0.3">
      <c r="A2469" s="1">
        <v>45311.858472222222</v>
      </c>
      <c r="B2469">
        <v>6</v>
      </c>
      <c r="C2469">
        <v>2</v>
      </c>
      <c r="D2469" t="s">
        <v>26</v>
      </c>
      <c r="E2469" t="s">
        <v>5469</v>
      </c>
      <c r="F2469" t="s">
        <v>5470</v>
      </c>
      <c r="G2469" t="s">
        <v>131</v>
      </c>
      <c r="H2469" t="s">
        <v>543</v>
      </c>
      <c r="I2469">
        <v>0</v>
      </c>
      <c r="K2469" t="s">
        <v>31</v>
      </c>
      <c r="L2469" t="s">
        <v>32</v>
      </c>
      <c r="M2469" t="s">
        <v>5469</v>
      </c>
      <c r="N2469" t="s">
        <v>5470</v>
      </c>
      <c r="P2469" t="s">
        <v>33</v>
      </c>
      <c r="Q2469" t="s">
        <v>34</v>
      </c>
      <c r="S2469" t="s">
        <v>33</v>
      </c>
      <c r="T2469" t="s">
        <v>34</v>
      </c>
      <c r="V2469" t="s">
        <v>33</v>
      </c>
      <c r="W2469" t="s">
        <v>34</v>
      </c>
      <c r="Y2469" t="s">
        <v>33</v>
      </c>
      <c r="Z2469" t="s">
        <v>34</v>
      </c>
      <c r="AA2469" t="s">
        <v>35</v>
      </c>
      <c r="AB2469" t="s">
        <v>36</v>
      </c>
      <c r="AC2469">
        <v>9607441</v>
      </c>
      <c r="AD2469" t="s">
        <v>37</v>
      </c>
      <c r="AE2469" t="s">
        <v>5470</v>
      </c>
      <c r="AF2469">
        <v>85671469</v>
      </c>
      <c r="AG2469">
        <v>1299742</v>
      </c>
      <c r="AH2469" t="s">
        <v>38</v>
      </c>
      <c r="AI2469" t="s">
        <v>34</v>
      </c>
    </row>
    <row r="2470" spans="1:35" x14ac:dyDescent="0.3">
      <c r="A2470" s="1">
        <v>45311.866944444446</v>
      </c>
      <c r="B2470">
        <v>8</v>
      </c>
      <c r="C2470">
        <v>2</v>
      </c>
      <c r="D2470" t="s">
        <v>26</v>
      </c>
      <c r="E2470" t="s">
        <v>5471</v>
      </c>
      <c r="F2470" t="s">
        <v>5472</v>
      </c>
      <c r="G2470" t="s">
        <v>131</v>
      </c>
      <c r="H2470" t="s">
        <v>1534</v>
      </c>
      <c r="I2470">
        <v>0</v>
      </c>
      <c r="K2470" t="s">
        <v>31</v>
      </c>
      <c r="L2470" t="s">
        <v>32</v>
      </c>
      <c r="M2470" t="s">
        <v>5471</v>
      </c>
      <c r="N2470" t="s">
        <v>5472</v>
      </c>
      <c r="P2470" t="s">
        <v>33</v>
      </c>
      <c r="Q2470" t="s">
        <v>34</v>
      </c>
      <c r="S2470" t="s">
        <v>33</v>
      </c>
      <c r="T2470" t="s">
        <v>34</v>
      </c>
      <c r="V2470" t="s">
        <v>33</v>
      </c>
      <c r="W2470" t="s">
        <v>34</v>
      </c>
      <c r="Y2470" t="s">
        <v>33</v>
      </c>
      <c r="Z2470" t="s">
        <v>34</v>
      </c>
      <c r="AA2470" t="s">
        <v>35</v>
      </c>
      <c r="AB2470" t="s">
        <v>36</v>
      </c>
      <c r="AC2470">
        <v>9728407</v>
      </c>
      <c r="AD2470" t="s">
        <v>37</v>
      </c>
      <c r="AE2470" t="s">
        <v>5472</v>
      </c>
      <c r="AF2470">
        <v>85671469</v>
      </c>
      <c r="AG2470">
        <v>1299743</v>
      </c>
      <c r="AH2470" t="s">
        <v>38</v>
      </c>
      <c r="AI2470" t="s">
        <v>34</v>
      </c>
    </row>
    <row r="2471" spans="1:35" x14ac:dyDescent="0.3">
      <c r="A2471" s="1">
        <v>45311.869398148148</v>
      </c>
      <c r="B2471">
        <v>5</v>
      </c>
      <c r="C2471">
        <v>2</v>
      </c>
      <c r="D2471" t="s">
        <v>26</v>
      </c>
      <c r="E2471" t="s">
        <v>5473</v>
      </c>
      <c r="F2471" t="s">
        <v>5474</v>
      </c>
      <c r="G2471" t="s">
        <v>50</v>
      </c>
      <c r="H2471" t="s">
        <v>1311</v>
      </c>
      <c r="I2471">
        <v>0</v>
      </c>
      <c r="K2471" t="s">
        <v>31</v>
      </c>
      <c r="L2471" t="s">
        <v>32</v>
      </c>
      <c r="M2471" t="s">
        <v>5473</v>
      </c>
      <c r="N2471" t="s">
        <v>5474</v>
      </c>
      <c r="P2471" t="s">
        <v>33</v>
      </c>
      <c r="Q2471" t="s">
        <v>34</v>
      </c>
      <c r="S2471" t="s">
        <v>33</v>
      </c>
      <c r="T2471" t="s">
        <v>34</v>
      </c>
      <c r="V2471" t="s">
        <v>33</v>
      </c>
      <c r="W2471" t="s">
        <v>34</v>
      </c>
      <c r="Y2471" t="s">
        <v>33</v>
      </c>
      <c r="Z2471" t="s">
        <v>34</v>
      </c>
      <c r="AA2471" t="s">
        <v>35</v>
      </c>
      <c r="AB2471" t="s">
        <v>36</v>
      </c>
      <c r="AC2471">
        <v>9765663</v>
      </c>
      <c r="AD2471" t="s">
        <v>37</v>
      </c>
      <c r="AE2471" t="s">
        <v>5474</v>
      </c>
      <c r="AF2471">
        <v>85671469</v>
      </c>
      <c r="AG2471">
        <v>1299744</v>
      </c>
      <c r="AH2471" t="s">
        <v>38</v>
      </c>
      <c r="AI2471" t="s">
        <v>34</v>
      </c>
    </row>
    <row r="2472" spans="1:35" x14ac:dyDescent="0.3">
      <c r="A2472" s="1">
        <v>45311.872233796297</v>
      </c>
      <c r="B2472">
        <v>5</v>
      </c>
      <c r="C2472">
        <v>2</v>
      </c>
      <c r="D2472" t="s">
        <v>26</v>
      </c>
      <c r="E2472" t="s">
        <v>5475</v>
      </c>
      <c r="F2472" t="s">
        <v>5476</v>
      </c>
      <c r="G2472" t="s">
        <v>29</v>
      </c>
      <c r="H2472" t="s">
        <v>463</v>
      </c>
      <c r="I2472">
        <v>0</v>
      </c>
      <c r="K2472" t="s">
        <v>31</v>
      </c>
      <c r="L2472" t="s">
        <v>32</v>
      </c>
      <c r="M2472" t="s">
        <v>5475</v>
      </c>
      <c r="N2472" t="s">
        <v>5476</v>
      </c>
      <c r="P2472" t="s">
        <v>33</v>
      </c>
      <c r="Q2472" t="s">
        <v>34</v>
      </c>
      <c r="S2472" t="s">
        <v>33</v>
      </c>
      <c r="T2472" t="s">
        <v>34</v>
      </c>
      <c r="V2472" t="s">
        <v>33</v>
      </c>
      <c r="W2472" t="s">
        <v>34</v>
      </c>
      <c r="Y2472" t="s">
        <v>33</v>
      </c>
      <c r="Z2472" t="s">
        <v>34</v>
      </c>
      <c r="AA2472" t="s">
        <v>35</v>
      </c>
      <c r="AB2472" t="s">
        <v>36</v>
      </c>
      <c r="AC2472">
        <v>9799490</v>
      </c>
      <c r="AD2472" t="s">
        <v>37</v>
      </c>
      <c r="AE2472" t="s">
        <v>5476</v>
      </c>
      <c r="AF2472">
        <v>85671469</v>
      </c>
      <c r="AG2472">
        <v>1299745</v>
      </c>
      <c r="AH2472" t="s">
        <v>38</v>
      </c>
      <c r="AI2472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 상세 정보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2024-03-25T23:28:11Z</dcterms:created>
  <dcterms:modified xsi:type="dcterms:W3CDTF">2024-03-25T23:28:17Z</dcterms:modified>
</cp:coreProperties>
</file>