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EOP\COOP\COD\OPERADORES\Estagiário\Renan\"/>
    </mc:Choice>
  </mc:AlternateContent>
  <xr:revisionPtr revIDLastSave="0" documentId="11_7EFE650CEAE16EF6D5A8D5722CB398B8D45D59F0" xr6:coauthVersionLast="47" xr6:coauthVersionMax="47" xr10:uidLastSave="{00000000-0000-0000-0000-000000000000}"/>
  <bookViews>
    <workbookView xWindow="0" yWindow="0" windowWidth="28800" windowHeight="12435" firstSheet="6" activeTab="6" xr2:uid="{00000000-000D-0000-FFFF-FFFF00000000}"/>
  </bookViews>
  <sheets>
    <sheet name="template" sheetId="3" r:id="rId1"/>
    <sheet name="Análise" sheetId="4" r:id="rId2"/>
    <sheet name="01" sheetId="5" r:id="rId3"/>
    <sheet name="02" sheetId="6" r:id="rId4"/>
    <sheet name="03" sheetId="7" r:id="rId5"/>
    <sheet name="04" sheetId="8" r:id="rId6"/>
    <sheet name="05" sheetId="10" r:id="rId7"/>
  </sheets>
  <externalReferences>
    <externalReference r:id="rId8"/>
  </externalReferences>
  <definedNames>
    <definedName name="_xlnm._FilterDatabase" localSheetId="6" hidden="1">'05'!$B$24:$G$24</definedName>
    <definedName name="_xlnm._FilterDatabase" localSheetId="0" hidden="1">template!$A$1:$G$173</definedName>
    <definedName name="_xlnm.Print_Titles" localSheetId="0">template!$1:$1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H114" i="3" l="1"/>
  <c r="H121" i="3"/>
  <c r="H120" i="3"/>
  <c r="H119" i="3"/>
  <c r="H117" i="3"/>
  <c r="H113" i="3"/>
  <c r="H112" i="3"/>
  <c r="H111" i="3"/>
  <c r="H109" i="3"/>
  <c r="H108" i="3"/>
  <c r="H107" i="3"/>
  <c r="H106" i="3"/>
  <c r="H102" i="3"/>
  <c r="H100" i="3"/>
  <c r="H96" i="3"/>
  <c r="H95" i="3"/>
  <c r="H94" i="3"/>
  <c r="H93" i="3"/>
  <c r="H92" i="3"/>
  <c r="H91" i="3"/>
  <c r="H89" i="3"/>
  <c r="H85" i="3"/>
  <c r="H84" i="3"/>
  <c r="H82" i="3"/>
  <c r="H81" i="3"/>
  <c r="H80" i="3"/>
  <c r="H77" i="3"/>
  <c r="H76" i="3"/>
  <c r="H75" i="3"/>
  <c r="H74" i="3"/>
  <c r="H73" i="3"/>
  <c r="H72" i="3"/>
  <c r="H71" i="3"/>
  <c r="H68" i="3"/>
  <c r="H67" i="3"/>
  <c r="H66" i="3"/>
  <c r="H65" i="3"/>
  <c r="H64" i="3"/>
  <c r="H59" i="3"/>
  <c r="H58" i="3"/>
  <c r="H55" i="3"/>
  <c r="H54" i="3"/>
  <c r="H52" i="3"/>
  <c r="H51" i="3"/>
  <c r="H50" i="3"/>
  <c r="H49" i="3"/>
  <c r="H48" i="3"/>
  <c r="H47" i="3"/>
  <c r="H44" i="3"/>
  <c r="H43" i="3"/>
  <c r="H42" i="3"/>
  <c r="H41" i="3"/>
  <c r="H40" i="3"/>
  <c r="H39" i="3"/>
  <c r="H37" i="3"/>
  <c r="H36" i="3"/>
  <c r="H35" i="3"/>
  <c r="H34" i="3"/>
  <c r="H33" i="3"/>
  <c r="H28" i="3"/>
  <c r="H27" i="3"/>
  <c r="H25" i="3"/>
  <c r="H24" i="3"/>
  <c r="H23" i="3"/>
  <c r="H20" i="3"/>
  <c r="H18" i="3"/>
  <c r="H16" i="3"/>
  <c r="H15" i="3"/>
  <c r="H14" i="3"/>
  <c r="H12" i="3"/>
  <c r="H11" i="3"/>
  <c r="H10" i="3"/>
  <c r="H9" i="3"/>
  <c r="H8" i="3"/>
  <c r="H7" i="3"/>
  <c r="H6" i="3"/>
  <c r="H3" i="3"/>
  <c r="C8" i="4" l="1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<sst xmlns="http://schemas.openxmlformats.org/spreadsheetml/2006/main" count="4625" uniqueCount="370">
  <si>
    <t>Time Stamp</t>
  </si>
  <si>
    <t>Empresa</t>
  </si>
  <si>
    <t>Região</t>
  </si>
  <si>
    <t>Subestação</t>
  </si>
  <si>
    <t>Descrição</t>
  </si>
  <si>
    <t>Estado</t>
  </si>
  <si>
    <t>N° Ocorrência</t>
  </si>
  <si>
    <t>ID AUTO by ECP6</t>
  </si>
  <si>
    <t>10/08/20 21:45:20:522</t>
  </si>
  <si>
    <t>ENF</t>
  </si>
  <si>
    <t>GPRS ENF</t>
  </si>
  <si>
    <t xml:space="preserve">RD SIT_SL  </t>
  </si>
  <si>
    <t>Aberto</t>
  </si>
  <si>
    <t>10/08/20 20:18:50:968</t>
  </si>
  <si>
    <t>EMG</t>
  </si>
  <si>
    <t>UBA</t>
  </si>
  <si>
    <t>GPRS UBA</t>
  </si>
  <si>
    <t xml:space="preserve">RD PBV  </t>
  </si>
  <si>
    <t>10/08/20 20:00:36:903</t>
  </si>
  <si>
    <t>ORBCOM ENF</t>
  </si>
  <si>
    <t xml:space="preserve">RD AGUA_NF  </t>
  </si>
  <si>
    <t>10/08/20 16:48:43:361</t>
  </si>
  <si>
    <t>MAU</t>
  </si>
  <si>
    <t xml:space="preserve">RL REO  </t>
  </si>
  <si>
    <t>102-0558</t>
  </si>
  <si>
    <t>10/08/20 16:12:00:201</t>
  </si>
  <si>
    <t>CTZ</t>
  </si>
  <si>
    <t>GPRS CTZ</t>
  </si>
  <si>
    <t xml:space="preserve">RD CFET </t>
  </si>
  <si>
    <t>10/08/20 07:34:04:339</t>
  </si>
  <si>
    <t>MRE</t>
  </si>
  <si>
    <t>RÁDIO MRE</t>
  </si>
  <si>
    <t xml:space="preserve">RD APM_PAG </t>
  </si>
  <si>
    <t>10/08/20 07:31:53:049</t>
  </si>
  <si>
    <t>GPRS VRB</t>
  </si>
  <si>
    <t xml:space="preserve">RD CAMELI </t>
  </si>
  <si>
    <t>10/08/20 07:25:24:316</t>
  </si>
  <si>
    <t>10/08/20 06:50:13:292</t>
  </si>
  <si>
    <t>LPD</t>
  </si>
  <si>
    <t>GPRS LPD</t>
  </si>
  <si>
    <t xml:space="preserve">RD LRJ_SJS </t>
  </si>
  <si>
    <t>09/08/20 16:51:13:236</t>
  </si>
  <si>
    <t>08/08/20 18:18:14:968</t>
  </si>
  <si>
    <t xml:space="preserve">RD VL_CAXIAS  </t>
  </si>
  <si>
    <t>08/08/20 18:06:22:100</t>
  </si>
  <si>
    <t>08/08/20 18:03:53:357</t>
  </si>
  <si>
    <t xml:space="preserve">RD VRB6_R  </t>
  </si>
  <si>
    <t>08/08/20 15:47:32:067</t>
  </si>
  <si>
    <t xml:space="preserve">RD RDR1_MGM  </t>
  </si>
  <si>
    <t>07/08/20 20:13:14:155</t>
  </si>
  <si>
    <t xml:space="preserve">RD ERA_SFC </t>
  </si>
  <si>
    <t>07/08/20 10:08:51:457</t>
  </si>
  <si>
    <t xml:space="preserve">RD V_PINHEI  </t>
  </si>
  <si>
    <t>07/08/20 08:15:38:320</t>
  </si>
  <si>
    <t>07/08/20 06:53:38:590</t>
  </si>
  <si>
    <t>REA</t>
  </si>
  <si>
    <t xml:space="preserve">RL DOC </t>
  </si>
  <si>
    <t>06/08/20 20:21:44:201</t>
  </si>
  <si>
    <t xml:space="preserve">RD CRE </t>
  </si>
  <si>
    <t>06/08/20 14:35:43:713</t>
  </si>
  <si>
    <t xml:space="preserve">RD URUGUA  </t>
  </si>
  <si>
    <t>06/08/20 14:29:26:775</t>
  </si>
  <si>
    <t>06/08/20 09:06:22:673</t>
  </si>
  <si>
    <t>RÁDIO CTZ</t>
  </si>
  <si>
    <t xml:space="preserve">RD AURORA </t>
  </si>
  <si>
    <t>06/08/20 06:23:12:154</t>
  </si>
  <si>
    <t>06/08/20 01:10:37:918</t>
  </si>
  <si>
    <t xml:space="preserve">RD PVD_1  </t>
  </si>
  <si>
    <t>05/08/20 18:36:07:418</t>
  </si>
  <si>
    <t>RDR</t>
  </si>
  <si>
    <t xml:space="preserve">RL GDV  </t>
  </si>
  <si>
    <t>05/08/20 18:21:18:893</t>
  </si>
  <si>
    <t>05/08/20 17:55:40:782</t>
  </si>
  <si>
    <t xml:space="preserve">RD MTC </t>
  </si>
  <si>
    <t>05/08/20 15:55:30:366</t>
  </si>
  <si>
    <t xml:space="preserve">RD C_DANTAS  </t>
  </si>
  <si>
    <t>05/08/20 13:43:54:442</t>
  </si>
  <si>
    <t>RÁDIO CPA</t>
  </si>
  <si>
    <t xml:space="preserve">RD AV_FVO  </t>
  </si>
  <si>
    <t>05/08/20 10:10:17:692</t>
  </si>
  <si>
    <t>MRE1</t>
  </si>
  <si>
    <t xml:space="preserve">RL PMV  </t>
  </si>
  <si>
    <t>05/08/20 09:38:57:411</t>
  </si>
  <si>
    <t>05/08/20 09:20:26:000</t>
  </si>
  <si>
    <t xml:space="preserve">RD VIR  </t>
  </si>
  <si>
    <t>05/08/20 09:15:30:681</t>
  </si>
  <si>
    <t>04/08/20 19:00:24:280</t>
  </si>
  <si>
    <t>CTZ2_2</t>
  </si>
  <si>
    <t xml:space="preserve">RL STC  </t>
  </si>
  <si>
    <t>04/08/20 18:21:42:009</t>
  </si>
  <si>
    <t>04/08/20 15:49:33:569</t>
  </si>
  <si>
    <t>DVN</t>
  </si>
  <si>
    <t xml:space="preserve">REL PLC  </t>
  </si>
  <si>
    <t>04/08/20 15:43:49:120</t>
  </si>
  <si>
    <t>VRB2</t>
  </si>
  <si>
    <t xml:space="preserve">RL SNM  </t>
  </si>
  <si>
    <t>04/08/20 13:49:32:554</t>
  </si>
  <si>
    <t>GPRS MAU</t>
  </si>
  <si>
    <t xml:space="preserve">RD FOR  </t>
  </si>
  <si>
    <t>04/08/20 09:23:19:150</t>
  </si>
  <si>
    <t>04/08/20 08:25:57:330</t>
  </si>
  <si>
    <t xml:space="preserve">RD SRB  </t>
  </si>
  <si>
    <t>04/08/20 06:32:41:100</t>
  </si>
  <si>
    <t>03/08/20 19:32:50:980</t>
  </si>
  <si>
    <t xml:space="preserve">RL VAL </t>
  </si>
  <si>
    <t>03/08/20 19:00:12:302</t>
  </si>
  <si>
    <t>03/08/20 15:48:57:351</t>
  </si>
  <si>
    <t>RÁDIO JAP</t>
  </si>
  <si>
    <t xml:space="preserve">RD PCA_SUS  </t>
  </si>
  <si>
    <t>250-3654</t>
  </si>
  <si>
    <t>03/08/20 12:07:24:180</t>
  </si>
  <si>
    <t>ORBCOM LPD</t>
  </si>
  <si>
    <t xml:space="preserve">RD COL_TBR  </t>
  </si>
  <si>
    <t>204-2001</t>
  </si>
  <si>
    <t>03/08/20 11:47:31:195</t>
  </si>
  <si>
    <t>ALP</t>
  </si>
  <si>
    <t xml:space="preserve">RL ALP6  </t>
  </si>
  <si>
    <t>03/08/20 07:59:08:687</t>
  </si>
  <si>
    <t>03/08/20 07:04:33:432</t>
  </si>
  <si>
    <t>18/08/20 10:43:42:754</t>
  </si>
  <si>
    <t xml:space="preserve">RD MNP </t>
  </si>
  <si>
    <t>18/08/20 10:39:52:407</t>
  </si>
  <si>
    <t>ORBCOM MAU</t>
  </si>
  <si>
    <t xml:space="preserve">RD PAL </t>
  </si>
  <si>
    <t>18/08/20 10:25:00:367</t>
  </si>
  <si>
    <t>18/08/20 05:14:01:155</t>
  </si>
  <si>
    <t>TAO</t>
  </si>
  <si>
    <t xml:space="preserve">RL CLE </t>
  </si>
  <si>
    <t>2020-105314</t>
  </si>
  <si>
    <t>250-5218</t>
  </si>
  <si>
    <t>17/08/20 19:49:20:412</t>
  </si>
  <si>
    <t>17/08/20 14:43:31:759</t>
  </si>
  <si>
    <t>17/08/20 11:57:39:548</t>
  </si>
  <si>
    <t>UBA1</t>
  </si>
  <si>
    <t xml:space="preserve">RL UBA10 </t>
  </si>
  <si>
    <t>17/08/20 07:05:55:969</t>
  </si>
  <si>
    <t>MAM</t>
  </si>
  <si>
    <t xml:space="preserve">Religador MAM2 </t>
  </si>
  <si>
    <t>104-0095</t>
  </si>
  <si>
    <t>16/08/20 20:36:29:560</t>
  </si>
  <si>
    <t xml:space="preserve">RD 22CTZ_MRP </t>
  </si>
  <si>
    <t>16/08/20 20:05:11:867</t>
  </si>
  <si>
    <t>NUM</t>
  </si>
  <si>
    <t xml:space="preserve">RL SJN 22KV </t>
  </si>
  <si>
    <t>16/08/20 17:23:48:784</t>
  </si>
  <si>
    <t>MRE2</t>
  </si>
  <si>
    <t xml:space="preserve">RL MRE7 </t>
  </si>
  <si>
    <t>16/08/20 17:10:01:098</t>
  </si>
  <si>
    <t>16/08/20 17:02:40:914</t>
  </si>
  <si>
    <t>16/08/20 13:41:32:324</t>
  </si>
  <si>
    <t>15/08/20 17:36:29:998</t>
  </si>
  <si>
    <t>15/08/20 17:17:47:130</t>
  </si>
  <si>
    <t>15/08/20 17:01:56:765</t>
  </si>
  <si>
    <t xml:space="preserve">RD ROL_RURAIS </t>
  </si>
  <si>
    <t>15/08/20 12:08:02:026</t>
  </si>
  <si>
    <t>15/08/20 11:40:46:335</t>
  </si>
  <si>
    <t xml:space="preserve">RL ALP1 </t>
  </si>
  <si>
    <t>15/08/20 10:32:18:741</t>
  </si>
  <si>
    <t>UCD</t>
  </si>
  <si>
    <t xml:space="preserve">RL ROL </t>
  </si>
  <si>
    <t>15/08/20 10:06:17:374</t>
  </si>
  <si>
    <t>15/08/20 09:58:34:335</t>
  </si>
  <si>
    <t>15/08/20 09:32:05:608</t>
  </si>
  <si>
    <t>15/08/20 09:17:36:874</t>
  </si>
  <si>
    <t>15/08/20 08:45:07:221</t>
  </si>
  <si>
    <t>CBA</t>
  </si>
  <si>
    <t xml:space="preserve">Religador CBA1 </t>
  </si>
  <si>
    <t>14/08/20 22:21:41:670</t>
  </si>
  <si>
    <t>14/08/20 20:27:52:704</t>
  </si>
  <si>
    <t>14/08/20 17:00:39:511</t>
  </si>
  <si>
    <t xml:space="preserve">RD SMA_R </t>
  </si>
  <si>
    <t>14/08/20 16:54:22:399</t>
  </si>
  <si>
    <t>PAO</t>
  </si>
  <si>
    <t xml:space="preserve">RL SAS </t>
  </si>
  <si>
    <t>14/08/20 10:47:32:080</t>
  </si>
  <si>
    <t xml:space="preserve">RD VGC_CON2 </t>
  </si>
  <si>
    <t>250-3544</t>
  </si>
  <si>
    <t>14/08/20 10:44:38:630</t>
  </si>
  <si>
    <t xml:space="preserve">RD FVO_2 </t>
  </si>
  <si>
    <t>14/08/20 10:32:30:990</t>
  </si>
  <si>
    <t>14/08/20 10:29:42:573</t>
  </si>
  <si>
    <t>RIN</t>
  </si>
  <si>
    <t xml:space="preserve">RL GNI </t>
  </si>
  <si>
    <t>14/08/20 05:57:09:488</t>
  </si>
  <si>
    <t xml:space="preserve">RL SAC </t>
  </si>
  <si>
    <t>14/08/20 02:43:20:367</t>
  </si>
  <si>
    <t>14/08/20 02:43:20:104</t>
  </si>
  <si>
    <t>13/08/20 13:44:23:443</t>
  </si>
  <si>
    <t>RD C_FRIB</t>
  </si>
  <si>
    <t>13/08/20 13:39:31:603</t>
  </si>
  <si>
    <t>13/08/20 11:46:21:604</t>
  </si>
  <si>
    <t xml:space="preserve">RD A_CALEDON </t>
  </si>
  <si>
    <t>13/08/20 10:04:40:511</t>
  </si>
  <si>
    <t>13/08/20 09:56:04:405</t>
  </si>
  <si>
    <t xml:space="preserve">RD CON2_PÇMD </t>
  </si>
  <si>
    <t>250-4188</t>
  </si>
  <si>
    <t>13/08/20 09:55:26:309</t>
  </si>
  <si>
    <t>13/08/20 09:42:27:093</t>
  </si>
  <si>
    <t>13/08/20 09:15:31:846</t>
  </si>
  <si>
    <t>SMA</t>
  </si>
  <si>
    <t xml:space="preserve">Religador PEA </t>
  </si>
  <si>
    <t>13/08/20 06:31:27:646</t>
  </si>
  <si>
    <t>12/08/20 23:11:26:185</t>
  </si>
  <si>
    <t>12/08/20 20:17:24:998</t>
  </si>
  <si>
    <t>12/08/20 16:21:20:466</t>
  </si>
  <si>
    <t xml:space="preserve">RL MRE8 </t>
  </si>
  <si>
    <t>12/08/20 15:39:10:059</t>
  </si>
  <si>
    <t xml:space="preserve">RL MAU2 </t>
  </si>
  <si>
    <t>102-0555</t>
  </si>
  <si>
    <t>12/08/20 14:48:01:776</t>
  </si>
  <si>
    <t xml:space="preserve">RD RUI_SANG </t>
  </si>
  <si>
    <t>12/08/20 14:42:26:052</t>
  </si>
  <si>
    <t xml:space="preserve">RD SIA_2 </t>
  </si>
  <si>
    <t>12/08/20 14:40:10:211</t>
  </si>
  <si>
    <t>SAM</t>
  </si>
  <si>
    <t xml:space="preserve">RL SSRP </t>
  </si>
  <si>
    <t>12/08/20 14:39:17:318</t>
  </si>
  <si>
    <t>RÁDIO SAM</t>
  </si>
  <si>
    <t xml:space="preserve">RD SSRP_1 </t>
  </si>
  <si>
    <t>12/08/20 14:28:48:069</t>
  </si>
  <si>
    <t xml:space="preserve">RD CID2_PRT </t>
  </si>
  <si>
    <t>091-0037</t>
  </si>
  <si>
    <t>12/08/20 11:26:42:010</t>
  </si>
  <si>
    <t>VRB1</t>
  </si>
  <si>
    <t xml:space="preserve">RL VRB3 </t>
  </si>
  <si>
    <t>12/08/20 10:00:10:995</t>
  </si>
  <si>
    <t xml:space="preserve">RD JOP2 </t>
  </si>
  <si>
    <t>12/08/20 09:18:38:390</t>
  </si>
  <si>
    <t xml:space="preserve">RD GNI_R </t>
  </si>
  <si>
    <t>12/08/20 06:52:35:289</t>
  </si>
  <si>
    <t>11/08/20 23:59:56:757</t>
  </si>
  <si>
    <t>ASD</t>
  </si>
  <si>
    <t xml:space="preserve">Religador TFO </t>
  </si>
  <si>
    <t>11/08/20 20:31:59:165</t>
  </si>
  <si>
    <t xml:space="preserve">RL CTZ </t>
  </si>
  <si>
    <t>11/08/20 18:41:25:221</t>
  </si>
  <si>
    <t xml:space="preserve">RD BOA_ES </t>
  </si>
  <si>
    <t>252-3729</t>
  </si>
  <si>
    <t>11/08/20 18:03:03:597</t>
  </si>
  <si>
    <t xml:space="preserve">RL LPD1 </t>
  </si>
  <si>
    <t>11/08/20 17:48:39:797</t>
  </si>
  <si>
    <t>11/08/20 16:54:46:217</t>
  </si>
  <si>
    <t xml:space="preserve">RD REO1 </t>
  </si>
  <si>
    <t>11/08/20 16:31:27:702</t>
  </si>
  <si>
    <t>11/08/20 14:39:45:902</t>
  </si>
  <si>
    <t>11/08/20 11:17:54:592</t>
  </si>
  <si>
    <t>MAU2</t>
  </si>
  <si>
    <t xml:space="preserve">RL MAU10 </t>
  </si>
  <si>
    <t>11/08/20 10:35:31:015</t>
  </si>
  <si>
    <t xml:space="preserve">RD SAG_1 </t>
  </si>
  <si>
    <t>11/08/20 08:15:36:912</t>
  </si>
  <si>
    <t>SUM</t>
  </si>
  <si>
    <t xml:space="preserve">RL SUM3 </t>
  </si>
  <si>
    <t>11/08/20 07:47:02:618</t>
  </si>
  <si>
    <t>11/08/20 07:39:34:668</t>
  </si>
  <si>
    <t>11/08/20 06:47:14:553</t>
  </si>
  <si>
    <t>03/09/20 07:59:A1:N2524</t>
  </si>
  <si>
    <t>UBA3</t>
  </si>
  <si>
    <t xml:space="preserve">RL UBA17 </t>
  </si>
  <si>
    <t>03/09/20 04:25:08:894</t>
  </si>
  <si>
    <t>02/09/20 16:28:26:120</t>
  </si>
  <si>
    <t>GCM</t>
  </si>
  <si>
    <t xml:space="preserve">RL TGA </t>
  </si>
  <si>
    <t>02/09/20 14:57:42:189</t>
  </si>
  <si>
    <t>02/09/20 14:54:31:367</t>
  </si>
  <si>
    <t>02/09/20 14:41:03:858</t>
  </si>
  <si>
    <t>02/09/20 14:35:09:958</t>
  </si>
  <si>
    <t>02/09/20 14:34:49:383</t>
  </si>
  <si>
    <t>02/09/20 14:09:11:201</t>
  </si>
  <si>
    <t>02/09/20 09:11:52:417</t>
  </si>
  <si>
    <t>02/09/20 07:34:05:226</t>
  </si>
  <si>
    <t>01/09/20 17:34:58:090</t>
  </si>
  <si>
    <t xml:space="preserve">RL RDR2 </t>
  </si>
  <si>
    <t>01/09/20 13:36:36:658</t>
  </si>
  <si>
    <t>UER</t>
  </si>
  <si>
    <t xml:space="preserve">Religador ERA </t>
  </si>
  <si>
    <t>01/09/20 12:37:45:467</t>
  </si>
  <si>
    <t>GPRS MRE</t>
  </si>
  <si>
    <t xml:space="preserve">RD ST_TRZ </t>
  </si>
  <si>
    <t>01/09/20 09:49:27:339</t>
  </si>
  <si>
    <t xml:space="preserve">REL PLC </t>
  </si>
  <si>
    <t>01/09/20 07:38:13:737</t>
  </si>
  <si>
    <t>31/08/20 17:12:43:739</t>
  </si>
  <si>
    <t xml:space="preserve">RL MRE6 </t>
  </si>
  <si>
    <t>31/08/20 15:12:42:701</t>
  </si>
  <si>
    <t>TCT</t>
  </si>
  <si>
    <t xml:space="preserve">Religador TCT2 </t>
  </si>
  <si>
    <t>31/08/20 15:12:39:905</t>
  </si>
  <si>
    <t xml:space="preserve">RD PCSJ </t>
  </si>
  <si>
    <t>31/08/20 14:39:11:717</t>
  </si>
  <si>
    <t>31/08/20 12:20:43:858</t>
  </si>
  <si>
    <t xml:space="preserve">RL PRB2 </t>
  </si>
  <si>
    <t>31/08/20 07:56:06:629</t>
  </si>
  <si>
    <t>30/08/20 16:43:37:430</t>
  </si>
  <si>
    <t xml:space="preserve">RD VERME </t>
  </si>
  <si>
    <t>30/08/20 07:59:29:609</t>
  </si>
  <si>
    <t>CET</t>
  </si>
  <si>
    <t xml:space="preserve">RL LUM3 </t>
  </si>
  <si>
    <t>30/08/20 07:35:51:630</t>
  </si>
  <si>
    <t xml:space="preserve">RL LUM2 </t>
  </si>
  <si>
    <t>30/08/20 05:47:24:448</t>
  </si>
  <si>
    <t xml:space="preserve">RD SNM_1 </t>
  </si>
  <si>
    <t>29/08/20 17:00:49:629</t>
  </si>
  <si>
    <t>ORBCOM UBA</t>
  </si>
  <si>
    <t xml:space="preserve">RD MTC_RURAL </t>
  </si>
  <si>
    <t>29/08/20 16:29:03:290</t>
  </si>
  <si>
    <t xml:space="preserve">RD VRB4_R </t>
  </si>
  <si>
    <t>28/08/20 14:45:32:872</t>
  </si>
  <si>
    <t>28/08/20 14:14:22:479</t>
  </si>
  <si>
    <t xml:space="preserve">RD SSRP_2 </t>
  </si>
  <si>
    <t>28/08/20 11:58:31:538</t>
  </si>
  <si>
    <t xml:space="preserve">RD STA_MARIA </t>
  </si>
  <si>
    <t>28/08/20 08:09:12:447</t>
  </si>
  <si>
    <t>28/08/20 07:12:00:070</t>
  </si>
  <si>
    <t>28/08/20 00:17:54:083</t>
  </si>
  <si>
    <t>STM</t>
  </si>
  <si>
    <t xml:space="preserve">RL SJM2 </t>
  </si>
  <si>
    <t>26/08/20 16:29:41:864</t>
  </si>
  <si>
    <t>26/08/20 16:17:17:964</t>
  </si>
  <si>
    <t xml:space="preserve">RL CBS </t>
  </si>
  <si>
    <t>26/08/20 14:09:14:287</t>
  </si>
  <si>
    <t>26/08/20 14:02:20:175</t>
  </si>
  <si>
    <t>26/08/20 13:27:01:606</t>
  </si>
  <si>
    <t>RÁDIO UBÁ</t>
  </si>
  <si>
    <t xml:space="preserve">RD NIT </t>
  </si>
  <si>
    <t>02/09/20 19:28:11:447</t>
  </si>
  <si>
    <t>MRI</t>
  </si>
  <si>
    <t xml:space="preserve">RL MRI2 </t>
  </si>
  <si>
    <t xml:space="preserve"> </t>
  </si>
  <si>
    <t>196-9002</t>
  </si>
  <si>
    <t>01/09/20 19:55:41:020</t>
  </si>
  <si>
    <t xml:space="preserve">RD MACAE </t>
  </si>
  <si>
    <t>x</t>
  </si>
  <si>
    <t>252-3728</t>
  </si>
  <si>
    <t>01/09/20 19:52:25:762</t>
  </si>
  <si>
    <t>01/09/20 17:36:48:118</t>
  </si>
  <si>
    <t xml:space="preserve">RL SBP </t>
  </si>
  <si>
    <t>001-9998</t>
  </si>
  <si>
    <t>01/09/20 17:31:21:868</t>
  </si>
  <si>
    <t>31/08/20 14:29:31:684</t>
  </si>
  <si>
    <t xml:space="preserve">RD SIBERIA </t>
  </si>
  <si>
    <t>252-0668</t>
  </si>
  <si>
    <t>31/08/20 09:15:20:783</t>
  </si>
  <si>
    <t xml:space="preserve">RL TBS </t>
  </si>
  <si>
    <t>065-7777</t>
  </si>
  <si>
    <t>31/08/20 07:49:03:399</t>
  </si>
  <si>
    <t>MCS</t>
  </si>
  <si>
    <t xml:space="preserve">RL_MCS3 </t>
  </si>
  <si>
    <t>MCS9603</t>
  </si>
  <si>
    <t>30/08/20 18:33:55:940</t>
  </si>
  <si>
    <t xml:space="preserve">RL MRI </t>
  </si>
  <si>
    <t>056-9994</t>
  </si>
  <si>
    <t>30/08/20 08:01:06:405</t>
  </si>
  <si>
    <t xml:space="preserve">RD E_FREI </t>
  </si>
  <si>
    <t>y</t>
  </si>
  <si>
    <t>252-3726</t>
  </si>
  <si>
    <t>29/08/20 14:08:05:538</t>
  </si>
  <si>
    <t xml:space="preserve">RD VEU_N </t>
  </si>
  <si>
    <t>254-3628</t>
  </si>
  <si>
    <t>28/08/20 10:27:41:114</t>
  </si>
  <si>
    <t>024-0077</t>
  </si>
  <si>
    <t>28/08/20 02:01:56:427</t>
  </si>
  <si>
    <t>009-9997</t>
  </si>
  <si>
    <t>UBÁ + VRB</t>
  </si>
  <si>
    <t>REMOVER DUPLICATAS / ORDEM ALFABETICA</t>
  </si>
  <si>
    <t>CONT.SE</t>
  </si>
  <si>
    <t>=CONT.SE(E2:E173;"</t>
  </si>
  <si>
    <t>")</t>
  </si>
  <si>
    <r>
      <t>AGOSTO</t>
    </r>
    <r>
      <rPr>
        <sz val="14"/>
        <color rgb="FFFF0000"/>
        <rFont val="Bahnschrift"/>
        <family val="2"/>
      </rPr>
      <t xml:space="preserve"> completo</t>
    </r>
  </si>
  <si>
    <t>AGOSTO - ANÁLISE POR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</si>
</sst>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Microsoft Sans Serif"/>
      <family val="2"/>
    </font>
    <font>
      <b/>
      <sz val="12"/>
      <color theme="0"/>
      <name val="Leelawadee UI"/>
      <family val="2"/>
    </font>
    <font>
      <sz val="14"/>
      <color theme="1"/>
      <name val="Microsoft Sans Seri["/>
    </font>
    <font>
      <sz val="14"/>
      <color theme="0"/>
      <name val="Microsoft Sans Serif"/>
      <family val="2"/>
    </font>
    <font>
      <b/>
      <sz val="12"/>
      <color theme="0"/>
      <name val="Leelawadee"/>
      <family val="2"/>
    </font>
    <font>
      <sz val="14"/>
      <name val="Bahnschrift"/>
      <family val="2"/>
    </font>
    <font>
      <sz val="14"/>
      <color rgb="FF00B0F0"/>
      <name val="Microsoft Sans Serif"/>
      <family val="2"/>
    </font>
    <font>
      <sz val="14"/>
      <color rgb="FFFF0000"/>
      <name val="Bahnschrift"/>
      <family val="2"/>
    </font>
    <font>
      <sz val="11"/>
      <color theme="1"/>
      <name val="Bahnschrift SemiBold"/>
      <family val="2"/>
    </font>
    <font>
      <sz val="11"/>
      <name val="Bahnschrift SemiBold"/>
      <family val="2"/>
    </font>
    <font>
      <b/>
      <sz val="11"/>
      <name val="Leelawadee UI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3" borderId="0" xfId="0" applyFill="1"/>
    <xf numFmtId="0" fontId="3" fillId="2" borderId="1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top"/>
    </xf>
    <xf numFmtId="0" fontId="0" fillId="5" borderId="0" xfId="0" applyFill="1"/>
    <xf numFmtId="0" fontId="3" fillId="2" borderId="3" xfId="0" applyFont="1" applyFill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0" fontId="3" fillId="2" borderId="5" xfId="0" applyFont="1" applyFill="1" applyBorder="1" applyAlignment="1">
      <alignment vertical="top"/>
    </xf>
    <xf numFmtId="0" fontId="3" fillId="0" borderId="6" xfId="0" applyFont="1" applyBorder="1" applyAlignment="1">
      <alignment horizontal="center" vertical="top"/>
    </xf>
    <xf numFmtId="0" fontId="4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/>
    <xf numFmtId="0" fontId="6" fillId="2" borderId="0" xfId="0" applyFont="1" applyFill="1"/>
    <xf numFmtId="0" fontId="7" fillId="6" borderId="0" xfId="0" applyFont="1" applyFill="1"/>
    <xf numFmtId="0" fontId="0" fillId="6" borderId="0" xfId="0" applyFill="1"/>
    <xf numFmtId="0" fontId="3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/>
    </xf>
    <xf numFmtId="0" fontId="5" fillId="0" borderId="0" xfId="0" applyFont="1"/>
    <xf numFmtId="0" fontId="8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6" borderId="0" xfId="0" applyFont="1" applyFill="1"/>
    <xf numFmtId="0" fontId="5" fillId="6" borderId="0" xfId="0" applyFont="1" applyFill="1"/>
    <xf numFmtId="0" fontId="2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3" fillId="2" borderId="0" xfId="0" applyFont="1" applyFill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2" fillId="6" borderId="0" xfId="0" applyFont="1" applyFill="1" applyAlignment="1">
      <alignment vertical="top"/>
    </xf>
    <xf numFmtId="0" fontId="15" fillId="0" borderId="0" xfId="0" applyFont="1" applyAlignment="1">
      <alignment horizontal="center"/>
    </xf>
    <xf numFmtId="49" fontId="2" fillId="6" borderId="0" xfId="0" applyNumberFormat="1" applyFont="1" applyFill="1"/>
  </cellXfs>
  <cellStyles count="1">
    <cellStyle name="Normal" xfId="0" builtinId="0"/>
  </cellStyles>
  <dxfs count="3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(Análise!$B$3:$B$6,Análise!$B$7:$B$8)</c:f>
              <c:strCache>
                <c:ptCount val="6"/>
                <c:pt idx="0">
                  <c:v>ENF</c:v>
                </c:pt>
                <c:pt idx="1">
                  <c:v>MRE</c:v>
                </c:pt>
                <c:pt idx="2">
                  <c:v>LPD</c:v>
                </c:pt>
                <c:pt idx="3">
                  <c:v>UBÁ + VRB</c:v>
                </c:pt>
                <c:pt idx="4">
                  <c:v>MAU</c:v>
                </c:pt>
                <c:pt idx="5">
                  <c:v>CTZ</c:v>
                </c:pt>
              </c:strCache>
            </c:strRef>
          </c:cat>
          <c:val>
            <c:numRef>
              <c:f>(Análise!$C$3:$C$6,Análise!$C$7:$C$8)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24</c:v>
                </c:pt>
                <c:pt idx="3">
                  <c:v>62</c:v>
                </c:pt>
                <c:pt idx="4">
                  <c:v>19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8-4C9B-8646-65328A26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44680"/>
        <c:axId val="491345072"/>
      </c:radarChart>
      <c:catAx>
        <c:axId val="49134468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solidFill>
            <a:srgbClr val="00B0F0"/>
          </a:solidFill>
          <a:ln w="9525">
            <a:noFill/>
          </a:ln>
        </c:spPr>
        <c:txPr>
          <a:bodyPr/>
          <a:lstStyle/>
          <a:p>
            <a:pPr>
              <a:defRPr sz="1600" i="0">
                <a:solidFill>
                  <a:schemeClr val="bg1"/>
                </a:solidFill>
                <a:latin typeface="Bahnschrift Light" pitchFamily="34" charset="0"/>
              </a:defRPr>
            </a:pPr>
            <a:endParaRPr lang="en-US"/>
          </a:p>
        </c:txPr>
        <c:crossAx val="491345072"/>
        <c:crosses val="autoZero"/>
        <c:auto val="1"/>
        <c:lblAlgn val="ctr"/>
        <c:lblOffset val="100"/>
        <c:noMultiLvlLbl val="0"/>
      </c:catAx>
      <c:valAx>
        <c:axId val="49134507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49134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C66-4F0F-9CD9-725F24DEFC2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D75B-4756-8A45-9BC30915F1B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75B-4756-8A45-9BC30915F1B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75B-4756-8A45-9BC30915F1BA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D75B-4756-8A45-9BC30915F1BA}"/>
              </c:ext>
            </c:extLst>
          </c:dPt>
          <c:dPt>
            <c:idx val="5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9-D75B-4756-8A45-9BC30915F1BA}"/>
              </c:ext>
            </c:extLst>
          </c:dPt>
          <c:dLbls>
            <c:spPr>
              <a:solidFill>
                <a:srgbClr val="00B0F0"/>
              </a:solidFill>
              <a:ln>
                <a:solidFill>
                  <a:schemeClr val="bg1">
                    <a:lumMod val="95000"/>
                  </a:schemeClr>
                </a:solidFill>
              </a:ln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  <a:latin typeface="Bahnschrift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(Análise!$B$3:$B$6,Análise!$B$7:$B$8)</c:f>
              <c:strCache>
                <c:ptCount val="6"/>
                <c:pt idx="0">
                  <c:v>ENF</c:v>
                </c:pt>
                <c:pt idx="1">
                  <c:v>MRE</c:v>
                </c:pt>
                <c:pt idx="2">
                  <c:v>LPD</c:v>
                </c:pt>
                <c:pt idx="3">
                  <c:v>UBÁ + VRB</c:v>
                </c:pt>
                <c:pt idx="4">
                  <c:v>MAU</c:v>
                </c:pt>
                <c:pt idx="5">
                  <c:v>CTZ</c:v>
                </c:pt>
              </c:strCache>
            </c:strRef>
          </c:cat>
          <c:val>
            <c:numRef>
              <c:f>(Análise!$C$3:$C$6,Análise!$C$7:$C$8)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24</c:v>
                </c:pt>
                <c:pt idx="3">
                  <c:v>62</c:v>
                </c:pt>
                <c:pt idx="4">
                  <c:v>19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5B-4756-8A45-9BC30915F1B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solidFill>
                <a:srgbClr val="00B0F0"/>
              </a:solidFill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  <a:latin typeface="Bahnschrift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'04'!$D$3:$D$12</c:f>
              <c:strCache>
                <c:ptCount val="10"/>
                <c:pt idx="0">
                  <c:v>RD CAMELI </c:v>
                </c:pt>
                <c:pt idx="1">
                  <c:v>RD MNP </c:v>
                </c:pt>
                <c:pt idx="2">
                  <c:v>RL TGA </c:v>
                </c:pt>
                <c:pt idx="3">
                  <c:v>RD APM_PAG </c:v>
                </c:pt>
                <c:pt idx="4">
                  <c:v>RL MRE7 </c:v>
                </c:pt>
                <c:pt idx="5">
                  <c:v>RD LRJ_SJS </c:v>
                </c:pt>
                <c:pt idx="6">
                  <c:v>RD MTC </c:v>
                </c:pt>
                <c:pt idx="7">
                  <c:v>RD CFET </c:v>
                </c:pt>
                <c:pt idx="8">
                  <c:v>RD ERA_SFC </c:v>
                </c:pt>
                <c:pt idx="9">
                  <c:v>RL UBA10 </c:v>
                </c:pt>
              </c:strCache>
            </c:strRef>
          </c:cat>
          <c:val>
            <c:numRef>
              <c:f>'04'!$E$3:$E$12</c:f>
              <c:numCache>
                <c:formatCode>General</c:formatCode>
                <c:ptCount val="1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4-413C-83F5-B5CC02B3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352400"/>
        <c:axId val="476354360"/>
      </c:barChart>
      <c:catAx>
        <c:axId val="4763524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76354360"/>
        <c:crosses val="autoZero"/>
        <c:auto val="1"/>
        <c:lblAlgn val="ctr"/>
        <c:lblOffset val="100"/>
        <c:noMultiLvlLbl val="0"/>
      </c:catAx>
      <c:valAx>
        <c:axId val="476354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Bahnschrift" panose="020B0502040204020203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635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(Análise!$B$3:$B$6,Análise!$B$7:$B$8)</c:f>
              <c:strCache>
                <c:ptCount val="6"/>
                <c:pt idx="0">
                  <c:v>ENF</c:v>
                </c:pt>
                <c:pt idx="1">
                  <c:v>MRE</c:v>
                </c:pt>
                <c:pt idx="2">
                  <c:v>LPD</c:v>
                </c:pt>
                <c:pt idx="3">
                  <c:v>UBÁ + VRB</c:v>
                </c:pt>
                <c:pt idx="4">
                  <c:v>MAU</c:v>
                </c:pt>
                <c:pt idx="5">
                  <c:v>CTZ</c:v>
                </c:pt>
              </c:strCache>
            </c:strRef>
          </c:cat>
          <c:val>
            <c:numRef>
              <c:f>(Análise!$C$3:$C$6,Análise!$C$7:$C$8)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24</c:v>
                </c:pt>
                <c:pt idx="3">
                  <c:v>62</c:v>
                </c:pt>
                <c:pt idx="4">
                  <c:v>19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8-4C9B-8646-65328A26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93368"/>
        <c:axId val="492194544"/>
      </c:radarChart>
      <c:catAx>
        <c:axId val="49219336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solidFill>
            <a:srgbClr val="00B0F0"/>
          </a:solidFill>
          <a:ln w="9525">
            <a:noFill/>
          </a:ln>
        </c:spPr>
        <c:txPr>
          <a:bodyPr/>
          <a:lstStyle/>
          <a:p>
            <a:pPr>
              <a:defRPr sz="1600" i="0">
                <a:solidFill>
                  <a:schemeClr val="bg1"/>
                </a:solidFill>
                <a:latin typeface="Bahnschrift Light" pitchFamily="34" charset="0"/>
              </a:defRPr>
            </a:pPr>
            <a:endParaRPr lang="en-US"/>
          </a:p>
        </c:txPr>
        <c:crossAx val="492194544"/>
        <c:crosses val="autoZero"/>
        <c:auto val="1"/>
        <c:lblAlgn val="ctr"/>
        <c:lblOffset val="100"/>
        <c:noMultiLvlLbl val="0"/>
      </c:catAx>
      <c:valAx>
        <c:axId val="4921945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49219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A62B-4F2E-B862-B4084B53E5F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D75B-4756-8A45-9BC30915F1B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75B-4756-8A45-9BC30915F1B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75B-4756-8A45-9BC30915F1BA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D75B-4756-8A45-9BC30915F1BA}"/>
              </c:ext>
            </c:extLst>
          </c:dPt>
          <c:dPt>
            <c:idx val="5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9-D75B-4756-8A45-9BC30915F1BA}"/>
              </c:ext>
            </c:extLst>
          </c:dPt>
          <c:dLbls>
            <c:spPr>
              <a:solidFill>
                <a:srgbClr val="00B0F0"/>
              </a:solidFill>
              <a:ln>
                <a:solidFill>
                  <a:schemeClr val="bg1">
                    <a:lumMod val="95000"/>
                  </a:schemeClr>
                </a:solidFill>
              </a:ln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  <a:latin typeface="Bahnschrift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(Análise!$B$3:$B$6,Análise!$B$7:$B$8)</c:f>
              <c:strCache>
                <c:ptCount val="6"/>
                <c:pt idx="0">
                  <c:v>ENF</c:v>
                </c:pt>
                <c:pt idx="1">
                  <c:v>MRE</c:v>
                </c:pt>
                <c:pt idx="2">
                  <c:v>LPD</c:v>
                </c:pt>
                <c:pt idx="3">
                  <c:v>UBÁ + VRB</c:v>
                </c:pt>
                <c:pt idx="4">
                  <c:v>MAU</c:v>
                </c:pt>
                <c:pt idx="5">
                  <c:v>CTZ</c:v>
                </c:pt>
              </c:strCache>
            </c:strRef>
          </c:cat>
          <c:val>
            <c:numRef>
              <c:f>(Análise!$C$3:$C$6,Análise!$C$7:$C$8)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24</c:v>
                </c:pt>
                <c:pt idx="3">
                  <c:v>62</c:v>
                </c:pt>
                <c:pt idx="4">
                  <c:v>19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5B-4756-8A45-9BC30915F1B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47626</xdr:rowOff>
    </xdr:from>
    <xdr:to>
      <xdr:col>14</xdr:col>
      <xdr:colOff>226219</xdr:colOff>
      <xdr:row>21</xdr:row>
      <xdr:rowOff>161061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226219</xdr:colOff>
      <xdr:row>43</xdr:row>
      <xdr:rowOff>189635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104775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18</xdr:col>
      <xdr:colOff>378619</xdr:colOff>
      <xdr:row>42</xdr:row>
      <xdr:rowOff>142010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18</xdr:col>
      <xdr:colOff>378619</xdr:colOff>
      <xdr:row>60</xdr:row>
      <xdr:rowOff>142010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p10\Desktop\TEMPLATE%20ATUA&#199;&#195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Análise"/>
      <sheetName val="AutoIDHost"/>
      <sheetName val="BY ECP6 ^^"/>
    </sheetNames>
    <sheetDataSet>
      <sheetData sheetId="0" refreshError="1"/>
      <sheetData sheetId="1" refreshError="1"/>
      <sheetData sheetId="2">
        <row r="7000">
          <cell r="D7000" t="str">
            <v>NOME</v>
          </cell>
          <cell r="E7000" t="str">
            <v>CONSULTA</v>
          </cell>
        </row>
        <row r="7001">
          <cell r="D7001" t="str">
            <v xml:space="preserve">RL IND </v>
          </cell>
          <cell r="E7001" t="str">
            <v>056-9993</v>
          </cell>
        </row>
        <row r="7002">
          <cell r="D7002" t="str">
            <v xml:space="preserve">RL STC </v>
          </cell>
          <cell r="E7002" t="str">
            <v>056-9990</v>
          </cell>
        </row>
        <row r="7003">
          <cell r="D7003" t="str">
            <v xml:space="preserve">RD SIA2 </v>
          </cell>
          <cell r="E7003" t="str">
            <v>124-2128</v>
          </cell>
        </row>
        <row r="7004">
          <cell r="D7004" t="str">
            <v xml:space="preserve">RD C_PVAO </v>
          </cell>
          <cell r="E7004" t="str">
            <v>135-2176</v>
          </cell>
        </row>
        <row r="7005">
          <cell r="D7005" t="str">
            <v>RL ALI</v>
          </cell>
          <cell r="E7005" t="str">
            <v>152-2007</v>
          </cell>
        </row>
        <row r="7006">
          <cell r="D7006" t="str">
            <v xml:space="preserve">RD APM_PAG </v>
          </cell>
          <cell r="E7006" t="str">
            <v>072-0004</v>
          </cell>
        </row>
        <row r="7007">
          <cell r="D7007" t="str">
            <v xml:space="preserve">RD ANGUST </v>
          </cell>
          <cell r="E7007" t="str">
            <v>031-2042</v>
          </cell>
        </row>
        <row r="7008">
          <cell r="D7008" t="str">
            <v>RL SUM3</v>
          </cell>
          <cell r="E7008" t="str">
            <v>203-2032</v>
          </cell>
        </row>
        <row r="7009">
          <cell r="D7009" t="str">
            <v xml:space="preserve">RD SMA_R </v>
          </cell>
          <cell r="E7009" t="str">
            <v>087-0038</v>
          </cell>
        </row>
        <row r="7010">
          <cell r="D7010" t="str">
            <v xml:space="preserve">RD MTC </v>
          </cell>
          <cell r="E7010" t="str">
            <v>025-0019</v>
          </cell>
        </row>
        <row r="7011">
          <cell r="D7011" t="str">
            <v xml:space="preserve">RL_MCS3 </v>
          </cell>
          <cell r="E7011" t="str">
            <v>MCS9603</v>
          </cell>
        </row>
        <row r="7012">
          <cell r="D7012" t="str">
            <v xml:space="preserve">RL PRB2 </v>
          </cell>
          <cell r="E7012" t="str">
            <v>008-2462</v>
          </cell>
        </row>
        <row r="7013">
          <cell r="D7013" t="str">
            <v xml:space="preserve">Religador TFO </v>
          </cell>
          <cell r="E7013" t="str">
            <v>001-9993</v>
          </cell>
        </row>
        <row r="7014">
          <cell r="D7014" t="str">
            <v xml:space="preserve">RD ERA_SFC </v>
          </cell>
          <cell r="E7014" t="str">
            <v>119-0010</v>
          </cell>
        </row>
        <row r="7015">
          <cell r="D7015" t="str">
            <v xml:space="preserve">RD AIS </v>
          </cell>
          <cell r="E7015" t="str">
            <v>023-0009</v>
          </cell>
        </row>
        <row r="7016">
          <cell r="D7016" t="str">
            <v xml:space="preserve">RD RBJ1 </v>
          </cell>
          <cell r="E7016" t="str">
            <v>046-2108</v>
          </cell>
        </row>
        <row r="7017">
          <cell r="D7017" t="str">
            <v xml:space="preserve">RD E_FREI </v>
          </cell>
          <cell r="E7017" t="str">
            <v>252-3726</v>
          </cell>
        </row>
        <row r="7018">
          <cell r="D7018" t="str">
            <v xml:space="preserve">RL DEB </v>
          </cell>
          <cell r="E7018" t="str">
            <v>001-9996</v>
          </cell>
        </row>
        <row r="7019">
          <cell r="D7019" t="str">
            <v xml:space="preserve">RD UBEBA </v>
          </cell>
          <cell r="E7019" t="str">
            <v>019-0819</v>
          </cell>
        </row>
        <row r="7020">
          <cell r="D7020" t="str">
            <v xml:space="preserve">RL TCT3 </v>
          </cell>
          <cell r="E7020" t="str">
            <v>018-8050</v>
          </cell>
        </row>
        <row r="7021">
          <cell r="D7021" t="str">
            <v xml:space="preserve">RL PRB </v>
          </cell>
          <cell r="E7021" t="str">
            <v>018-2461</v>
          </cell>
        </row>
        <row r="7022">
          <cell r="D7022" t="str">
            <v xml:space="preserve">RL RIN1 </v>
          </cell>
          <cell r="E7022" t="str">
            <v>009-9999</v>
          </cell>
        </row>
        <row r="7023">
          <cell r="D7023" t="str">
            <v xml:space="preserve">RL MCS1 </v>
          </cell>
          <cell r="E7023" t="str">
            <v>092-9999</v>
          </cell>
        </row>
        <row r="7024">
          <cell r="D7024" t="str">
            <v xml:space="preserve">RL MCS2 </v>
          </cell>
          <cell r="E7024" t="str">
            <v>092-9996</v>
          </cell>
        </row>
        <row r="7025">
          <cell r="D7025" t="str">
            <v xml:space="preserve">RL LUM3 </v>
          </cell>
          <cell r="E7025" t="str">
            <v>255-4470</v>
          </cell>
        </row>
        <row r="7026">
          <cell r="D7026" t="str">
            <v xml:space="preserve">RL CQT2 </v>
          </cell>
          <cell r="E7026" t="str">
            <v>256-9001</v>
          </cell>
        </row>
        <row r="7027">
          <cell r="D7027" t="str">
            <v xml:space="preserve">RL TQP </v>
          </cell>
          <cell r="E7027" t="str">
            <v>056-9991</v>
          </cell>
        </row>
        <row r="7028">
          <cell r="D7028" t="str">
            <v xml:space="preserve">RL IAC </v>
          </cell>
          <cell r="E7028" t="str">
            <v>024-9995</v>
          </cell>
        </row>
        <row r="7029">
          <cell r="D7029" t="str">
            <v xml:space="preserve">RL SVA </v>
          </cell>
          <cell r="E7029" t="str">
            <v>024-9993</v>
          </cell>
        </row>
        <row r="7030">
          <cell r="D7030" t="str">
            <v xml:space="preserve">RL LUMIAR </v>
          </cell>
          <cell r="E7030" t="str">
            <v>250-9007</v>
          </cell>
        </row>
        <row r="7031">
          <cell r="D7031" t="str">
            <v xml:space="preserve">RL LUM2 </v>
          </cell>
          <cell r="E7031" t="str">
            <v>255-4471</v>
          </cell>
        </row>
        <row r="7032">
          <cell r="D7032" t="str">
            <v xml:space="preserve">RL GJA </v>
          </cell>
          <cell r="E7032" t="str">
            <v>056-9998</v>
          </cell>
        </row>
        <row r="7033">
          <cell r="D7033" t="str">
            <v xml:space="preserve">RL MCS </v>
          </cell>
          <cell r="E7033" t="str">
            <v>024-9994</v>
          </cell>
        </row>
        <row r="7034">
          <cell r="D7034" t="str">
            <v xml:space="preserve">RD BLZ </v>
          </cell>
          <cell r="E7034" t="str">
            <v>053-2240</v>
          </cell>
        </row>
        <row r="7035">
          <cell r="D7035" t="str">
            <v xml:space="preserve">RD 22CTZ_MRP </v>
          </cell>
          <cell r="E7035" t="str">
            <v>060-2732</v>
          </cell>
        </row>
        <row r="7036">
          <cell r="D7036" t="str">
            <v xml:space="preserve">RD DICO_L </v>
          </cell>
          <cell r="E7036" t="str">
            <v>056-0554</v>
          </cell>
        </row>
        <row r="7037">
          <cell r="D7037" t="str">
            <v xml:space="preserve">RD MACAE </v>
          </cell>
          <cell r="E7037" t="str">
            <v>252-3728</v>
          </cell>
        </row>
        <row r="7038">
          <cell r="D7038" t="str">
            <v xml:space="preserve">RD BSF </v>
          </cell>
          <cell r="E7038" t="str">
            <v>203-0077</v>
          </cell>
        </row>
        <row r="7039">
          <cell r="D7039" t="str">
            <v xml:space="preserve">RD PVD_1 </v>
          </cell>
          <cell r="E7039" t="str">
            <v>063-2292</v>
          </cell>
        </row>
        <row r="7040">
          <cell r="D7040" t="str">
            <v xml:space="preserve">RD MAO1 </v>
          </cell>
          <cell r="E7040" t="str">
            <v>114-0056</v>
          </cell>
        </row>
        <row r="7041">
          <cell r="D7041" t="str">
            <v xml:space="preserve">RL ALI </v>
          </cell>
          <cell r="E7041" t="str">
            <v>152-2007</v>
          </cell>
        </row>
        <row r="7042">
          <cell r="D7042" t="str">
            <v xml:space="preserve">RD ROL_RURAIS </v>
          </cell>
          <cell r="E7042" t="str">
            <v>080-2356</v>
          </cell>
        </row>
        <row r="7043">
          <cell r="D7043" t="str">
            <v xml:space="preserve">RD STA_BARBARA </v>
          </cell>
          <cell r="E7043" t="str">
            <v>047-2267</v>
          </cell>
        </row>
        <row r="7044">
          <cell r="D7044" t="str">
            <v xml:space="preserve">RD CFET </v>
          </cell>
          <cell r="E7044" t="str">
            <v>024-0077</v>
          </cell>
        </row>
        <row r="7045">
          <cell r="D7045" t="str">
            <v>RD BOF</v>
          </cell>
          <cell r="E7045" t="str">
            <v>048-0102</v>
          </cell>
        </row>
        <row r="7046">
          <cell r="D7046" t="str">
            <v>RD ITR2</v>
          </cell>
          <cell r="E7046" t="str">
            <v>995-2531</v>
          </cell>
        </row>
        <row r="7047">
          <cell r="D7047" t="str">
            <v>RD MAC</v>
          </cell>
          <cell r="E7047" t="str">
            <v>048-3265</v>
          </cell>
        </row>
        <row r="7048">
          <cell r="D7048" t="str">
            <v>RD SJG1</v>
          </cell>
          <cell r="E7048" t="str">
            <v>048-3263</v>
          </cell>
        </row>
        <row r="7049">
          <cell r="D7049" t="str">
            <v>RD CAA_BJC</v>
          </cell>
          <cell r="E7049" t="str">
            <v>037-0004</v>
          </cell>
        </row>
        <row r="7050">
          <cell r="D7050" t="str">
            <v>RD PORTO</v>
          </cell>
          <cell r="E7050" t="str">
            <v>031-0061</v>
          </cell>
        </row>
        <row r="7051">
          <cell r="D7051" t="str">
            <v>RD LRJ_SJS</v>
          </cell>
          <cell r="E7051" t="str">
            <v>046-0010</v>
          </cell>
        </row>
        <row r="7052">
          <cell r="D7052" t="str">
            <v>RD CIN_1</v>
          </cell>
          <cell r="E7052" t="str">
            <v>042-2455</v>
          </cell>
        </row>
        <row r="7053">
          <cell r="D7053" t="str">
            <v>RD CIN_2</v>
          </cell>
          <cell r="E7053" t="str">
            <v>042-2803</v>
          </cell>
        </row>
        <row r="7054">
          <cell r="E7054" t="str">
            <v>065-2795</v>
          </cell>
        </row>
        <row r="7055">
          <cell r="D7055" t="str">
            <v>RD VAL_1</v>
          </cell>
          <cell r="E7055">
            <v>632485</v>
          </cell>
        </row>
        <row r="7056">
          <cell r="D7056" t="str">
            <v xml:space="preserve">RD COL_TBR  </v>
          </cell>
          <cell r="E7056" t="str">
            <v>204-2001</v>
          </cell>
        </row>
        <row r="7057">
          <cell r="D7057" t="str">
            <v>RD ABI1</v>
          </cell>
          <cell r="E7057" t="str">
            <v>042-2801</v>
          </cell>
        </row>
        <row r="7058">
          <cell r="D7058" t="str">
            <v>RD PLM1</v>
          </cell>
          <cell r="E7058" t="str">
            <v>039-0054</v>
          </cell>
        </row>
        <row r="7059">
          <cell r="D7059" t="str">
            <v>RD SER</v>
          </cell>
          <cell r="E7059" t="str">
            <v>058-9999</v>
          </cell>
        </row>
        <row r="7060">
          <cell r="D7060" t="str">
            <v>RD ALTO50_3</v>
          </cell>
          <cell r="E7060" t="str">
            <v>257-4233</v>
          </cell>
        </row>
        <row r="7061">
          <cell r="D7061" t="str">
            <v>RD C_COEL</v>
          </cell>
          <cell r="E7061">
            <v>2563624</v>
          </cell>
        </row>
        <row r="7062">
          <cell r="D7062" t="str">
            <v>RD RIB_VM</v>
          </cell>
          <cell r="E7062" t="str">
            <v>025-2328</v>
          </cell>
        </row>
        <row r="7063">
          <cell r="D7063" t="str">
            <v>RD DIAMANTE</v>
          </cell>
          <cell r="E7063" t="str">
            <v>020-0026</v>
          </cell>
        </row>
        <row r="7064">
          <cell r="D7064" t="str">
            <v>RD PBV</v>
          </cell>
          <cell r="E7064" t="str">
            <v>018-2664</v>
          </cell>
        </row>
        <row r="7065">
          <cell r="D7065" t="str">
            <v>RD TQO1</v>
          </cell>
          <cell r="E7065" t="str">
            <v>019-3176</v>
          </cell>
        </row>
        <row r="7066">
          <cell r="D7066" t="str">
            <v>RD UBA 14_2</v>
          </cell>
          <cell r="E7066" t="str">
            <v>019-0974</v>
          </cell>
        </row>
        <row r="7067">
          <cell r="D7067" t="str">
            <v>RD UBA8_AJK</v>
          </cell>
          <cell r="E7067" t="str">
            <v>019-3530A</v>
          </cell>
        </row>
        <row r="7068">
          <cell r="D7068" t="str">
            <v>RD UBA9_INSS</v>
          </cell>
          <cell r="E7068">
            <v>190779</v>
          </cell>
        </row>
        <row r="7069">
          <cell r="D7069" t="str">
            <v>RD SNF_URB</v>
          </cell>
          <cell r="E7069" t="str">
            <v>017-0005</v>
          </cell>
        </row>
        <row r="7070">
          <cell r="D7070" t="str">
            <v>RD DVN_1</v>
          </cell>
          <cell r="E7070" t="str">
            <v>014-0026</v>
          </cell>
        </row>
        <row r="7071">
          <cell r="D7071" t="str">
            <v xml:space="preserve">RD CAMELI </v>
          </cell>
          <cell r="E7071" t="str">
            <v>022-2920</v>
          </cell>
        </row>
        <row r="7072">
          <cell r="D7072" t="str">
            <v>RD CFRIO</v>
          </cell>
          <cell r="E7072" t="str">
            <v>119-0062</v>
          </cell>
        </row>
        <row r="7073">
          <cell r="D7073" t="str">
            <v>RD CRE</v>
          </cell>
          <cell r="E7073" t="str">
            <v>022-0024</v>
          </cell>
        </row>
        <row r="7074">
          <cell r="D7074" t="str">
            <v>RD SNM_1</v>
          </cell>
          <cell r="E7074" t="str">
            <v>030-3105</v>
          </cell>
        </row>
        <row r="7075">
          <cell r="D7075" t="str">
            <v>RD TGA1</v>
          </cell>
          <cell r="E7075" t="str">
            <v>022-8011</v>
          </cell>
        </row>
        <row r="7076">
          <cell r="D7076" t="str">
            <v>RD VRB3_BAR</v>
          </cell>
          <cell r="E7076" t="str">
            <v>030-0079</v>
          </cell>
        </row>
        <row r="7077">
          <cell r="D7077" t="str">
            <v>RD VRB4_R</v>
          </cell>
          <cell r="E7077" t="str">
            <v>030-0194</v>
          </cell>
        </row>
        <row r="7078">
          <cell r="D7078" t="str">
            <v>RD VRB6_R</v>
          </cell>
          <cell r="E7078" t="str">
            <v>030-2971</v>
          </cell>
        </row>
        <row r="7079">
          <cell r="D7079" t="str">
            <v>RD CB_SAM</v>
          </cell>
          <cell r="E7079">
            <v>1072149</v>
          </cell>
        </row>
        <row r="7080">
          <cell r="D7080" t="str">
            <v>RD CPA1</v>
          </cell>
          <cell r="E7080" t="str">
            <v>117-0001</v>
          </cell>
        </row>
        <row r="7081">
          <cell r="D7081" t="str">
            <v>RD CPA2</v>
          </cell>
          <cell r="E7081" t="str">
            <v>110-0035</v>
          </cell>
        </row>
        <row r="7082">
          <cell r="D7082" t="str">
            <v>RD JAGUARAI</v>
          </cell>
          <cell r="E7082" t="str">
            <v>103-2252</v>
          </cell>
        </row>
        <row r="7083">
          <cell r="D7083" t="str">
            <v>RD APM1</v>
          </cell>
          <cell r="E7083" t="str">
            <v>045-0039</v>
          </cell>
        </row>
        <row r="7084">
          <cell r="D7084" t="str">
            <v>RD CAA_CTB</v>
          </cell>
          <cell r="E7084" t="str">
            <v>048-3179</v>
          </cell>
        </row>
        <row r="7085">
          <cell r="D7085" t="str">
            <v>RD PED</v>
          </cell>
          <cell r="E7085" t="str">
            <v>120-2083</v>
          </cell>
        </row>
        <row r="7086">
          <cell r="D7086" t="str">
            <v xml:space="preserve">RD COQR_R </v>
          </cell>
          <cell r="E7086" t="str">
            <v>102-2479</v>
          </cell>
        </row>
        <row r="7087">
          <cell r="D7087" t="str">
            <v xml:space="preserve">RD MAS_2 </v>
          </cell>
          <cell r="E7087" t="str">
            <v>105-0023</v>
          </cell>
        </row>
        <row r="7088">
          <cell r="D7088" t="str">
            <v xml:space="preserve">RD REA1 </v>
          </cell>
          <cell r="E7088" t="str">
            <v>111-0013</v>
          </cell>
        </row>
        <row r="7089">
          <cell r="D7089" t="str">
            <v xml:space="preserve">RD PFIALHO_NA </v>
          </cell>
          <cell r="E7089" t="str">
            <v>125-0010</v>
          </cell>
        </row>
        <row r="7090">
          <cell r="D7090" t="str">
            <v xml:space="preserve">RD DOC1 </v>
          </cell>
          <cell r="E7090" t="str">
            <v>112-2352</v>
          </cell>
        </row>
        <row r="7091">
          <cell r="D7091" t="str">
            <v xml:space="preserve">RD BARRO </v>
          </cell>
          <cell r="E7091" t="str">
            <v>253-3307</v>
          </cell>
        </row>
        <row r="7092">
          <cell r="D7092" t="str">
            <v xml:space="preserve">RD PLC_CENT </v>
          </cell>
          <cell r="E7092" t="str">
            <v>023-0061</v>
          </cell>
        </row>
        <row r="7093">
          <cell r="D7093" t="str">
            <v xml:space="preserve">RD MTC_RURAL </v>
          </cell>
          <cell r="E7093" t="str">
            <v>026-0005</v>
          </cell>
        </row>
        <row r="7094">
          <cell r="D7094" t="str">
            <v xml:space="preserve">RD UBARI </v>
          </cell>
          <cell r="E7094" t="str">
            <v>076-2262</v>
          </cell>
        </row>
        <row r="7095">
          <cell r="D7095" t="str">
            <v xml:space="preserve">RD BAR </v>
          </cell>
          <cell r="E7095" t="str">
            <v>019-0972</v>
          </cell>
        </row>
        <row r="7096">
          <cell r="D7096" t="str">
            <v>RD SSVA_1</v>
          </cell>
          <cell r="E7096">
            <v>1982227</v>
          </cell>
        </row>
        <row r="7097">
          <cell r="D7097" t="str">
            <v>RD STR_1</v>
          </cell>
          <cell r="E7097" t="str">
            <v>169-2071</v>
          </cell>
        </row>
        <row r="7098">
          <cell r="D7098" t="str">
            <v xml:space="preserve">RD SDM_RURAL </v>
          </cell>
          <cell r="E7098" t="str">
            <v>135-2341</v>
          </cell>
        </row>
        <row r="7099">
          <cell r="D7099" t="str">
            <v xml:space="preserve">RD MAS1 </v>
          </cell>
          <cell r="E7099" t="str">
            <v>102-2600</v>
          </cell>
        </row>
        <row r="7100">
          <cell r="D7100" t="str">
            <v xml:space="preserve">RD LPD6_LIMO </v>
          </cell>
          <cell r="E7100" t="str">
            <v>063-0298</v>
          </cell>
        </row>
        <row r="7101">
          <cell r="D7101" t="str">
            <v xml:space="preserve">RD REO1 </v>
          </cell>
          <cell r="E7101" t="str">
            <v>103-2438</v>
          </cell>
        </row>
        <row r="7102">
          <cell r="D7102" t="str">
            <v xml:space="preserve">RD DCB2 </v>
          </cell>
          <cell r="E7102" t="str">
            <v>012-3000</v>
          </cell>
        </row>
        <row r="7103">
          <cell r="D7103" t="str">
            <v xml:space="preserve">RD ESTR_MIRAND </v>
          </cell>
          <cell r="E7103" t="str">
            <v>252-7010</v>
          </cell>
        </row>
        <row r="7104">
          <cell r="D7104" t="str">
            <v xml:space="preserve">RD AGUA_NF </v>
          </cell>
          <cell r="E7104" t="str">
            <v>250-6006</v>
          </cell>
        </row>
        <row r="7105">
          <cell r="D7105" t="str">
            <v xml:space="preserve">RD CERTEF </v>
          </cell>
          <cell r="E7105" t="str">
            <v>215-0263</v>
          </cell>
        </row>
        <row r="7106">
          <cell r="D7106" t="str">
            <v xml:space="preserve">RD VIA_EX </v>
          </cell>
          <cell r="E7106" t="str">
            <v>250-3609</v>
          </cell>
        </row>
        <row r="7107">
          <cell r="D7107" t="str">
            <v>RD VERME</v>
          </cell>
          <cell r="E7107" t="str">
            <v>048-2878</v>
          </cell>
        </row>
        <row r="7108">
          <cell r="D7108" t="str">
            <v>RL PLM</v>
          </cell>
          <cell r="E7108" t="str">
            <v>LRJ9601</v>
          </cell>
        </row>
        <row r="7109">
          <cell r="D7109" t="str">
            <v>RL FAM</v>
          </cell>
          <cell r="E7109" t="str">
            <v>048-4484</v>
          </cell>
        </row>
        <row r="7110">
          <cell r="D7110" t="str">
            <v xml:space="preserve">RD LEO </v>
          </cell>
          <cell r="E7110" t="str">
            <v>056-9988</v>
          </cell>
        </row>
        <row r="7111">
          <cell r="D7111" t="str">
            <v xml:space="preserve">RD ITAMARATI </v>
          </cell>
          <cell r="E7111" t="str">
            <v>060-0001</v>
          </cell>
        </row>
        <row r="7112">
          <cell r="D7112" t="str">
            <v xml:space="preserve">RD SVA1 </v>
          </cell>
          <cell r="E7112" t="str">
            <v>027-3360</v>
          </cell>
        </row>
        <row r="7113">
          <cell r="D7113" t="str">
            <v xml:space="preserve">RD BMA1 </v>
          </cell>
          <cell r="E7113" t="str">
            <v>036-2012</v>
          </cell>
        </row>
        <row r="7114">
          <cell r="D7114" t="str">
            <v>RD SEA1</v>
          </cell>
          <cell r="E7114">
            <v>1260001</v>
          </cell>
        </row>
        <row r="7115">
          <cell r="D7115" t="str">
            <v>RD STA_MARIA</v>
          </cell>
          <cell r="E7115" t="str">
            <v>030-3039</v>
          </cell>
        </row>
        <row r="7116">
          <cell r="D7116" t="str">
            <v xml:space="preserve">RD FZ_BVIST </v>
          </cell>
          <cell r="E7116" t="str">
            <v>250-3689</v>
          </cell>
        </row>
        <row r="7117">
          <cell r="D7117" t="str">
            <v xml:space="preserve">RD VAG </v>
          </cell>
          <cell r="E7117" t="str">
            <v>106-0008</v>
          </cell>
        </row>
        <row r="7118">
          <cell r="D7118" t="str">
            <v xml:space="preserve">RD ST_TRZ </v>
          </cell>
          <cell r="E7118" t="str">
            <v>048-0338</v>
          </cell>
        </row>
        <row r="7119">
          <cell r="D7119" t="str">
            <v xml:space="preserve">RD VIR </v>
          </cell>
          <cell r="E7119" t="str">
            <v>995-2532</v>
          </cell>
        </row>
        <row r="7120">
          <cell r="D7120" t="str">
            <v xml:space="preserve">RD VEU_N </v>
          </cell>
          <cell r="E7120" t="str">
            <v>254-3628</v>
          </cell>
        </row>
        <row r="7121">
          <cell r="D7121" t="str">
            <v xml:space="preserve">RD SRB </v>
          </cell>
          <cell r="E7121" t="str">
            <v>028-0006</v>
          </cell>
        </row>
        <row r="7122">
          <cell r="D7122" t="str">
            <v xml:space="preserve">RD STR_RPRETO </v>
          </cell>
          <cell r="E7122" t="str">
            <v>198-2062</v>
          </cell>
        </row>
        <row r="7123">
          <cell r="D7123" t="str">
            <v xml:space="preserve">RD CHACARA_P </v>
          </cell>
          <cell r="E7123" t="str">
            <v>250-4199</v>
          </cell>
        </row>
        <row r="7124">
          <cell r="D7124" t="str">
            <v xml:space="preserve">RD SAN1_TGL </v>
          </cell>
          <cell r="E7124" t="str">
            <v>250-4221</v>
          </cell>
        </row>
        <row r="7125">
          <cell r="D7125" t="str">
            <v xml:space="preserve">RL MRE1 </v>
          </cell>
          <cell r="E7125" t="str">
            <v>MRE19604</v>
          </cell>
        </row>
        <row r="7126">
          <cell r="D7126" t="str">
            <v xml:space="preserve">RD ARP_ESA </v>
          </cell>
          <cell r="E7126" t="str">
            <v>098-0002</v>
          </cell>
        </row>
        <row r="7127">
          <cell r="D7127" t="str">
            <v xml:space="preserve">RD PRG </v>
          </cell>
          <cell r="E7127" t="str">
            <v>088-8000</v>
          </cell>
        </row>
        <row r="7128">
          <cell r="D7128" t="str">
            <v xml:space="preserve">RD SFX1 </v>
          </cell>
          <cell r="E7128" t="str">
            <v>114-2359</v>
          </cell>
        </row>
        <row r="7129">
          <cell r="D7129" t="str">
            <v xml:space="preserve">RD ONCA </v>
          </cell>
          <cell r="E7129" t="str">
            <v>063-0131</v>
          </cell>
        </row>
        <row r="7130">
          <cell r="D7130" t="str">
            <v xml:space="preserve">RD S_VIRG </v>
          </cell>
          <cell r="E7130" t="str">
            <v>063-0195</v>
          </cell>
        </row>
        <row r="7131">
          <cell r="D7131" t="str">
            <v xml:space="preserve">RD MRE1_R </v>
          </cell>
          <cell r="E7131" t="str">
            <v>048-0033</v>
          </cell>
        </row>
        <row r="7132">
          <cell r="D7132" t="str">
            <v xml:space="preserve">RD AURORA </v>
          </cell>
          <cell r="E7132" t="str">
            <v>060-2951</v>
          </cell>
        </row>
        <row r="7133">
          <cell r="D7133" t="str">
            <v xml:space="preserve">RD PCSJ </v>
          </cell>
          <cell r="E7133" t="str">
            <v>018-0013</v>
          </cell>
        </row>
        <row r="7134">
          <cell r="D7134" t="str">
            <v xml:space="preserve">RD LESSA1 </v>
          </cell>
          <cell r="E7134" t="str">
            <v>104-0255</v>
          </cell>
        </row>
        <row r="7135">
          <cell r="D7135" t="str">
            <v xml:space="preserve">RD UBA15_1 </v>
          </cell>
          <cell r="E7135" t="str">
            <v>019-0035</v>
          </cell>
        </row>
        <row r="7136">
          <cell r="D7136" t="str">
            <v xml:space="preserve">RD RDR1_MGM </v>
          </cell>
          <cell r="E7136" t="str">
            <v>016-0092</v>
          </cell>
        </row>
        <row r="7137">
          <cell r="D7137" t="str">
            <v xml:space="preserve">RD AV_PAQ </v>
          </cell>
          <cell r="E7137" t="str">
            <v>203-1594</v>
          </cell>
        </row>
        <row r="7138">
          <cell r="D7138" t="str">
            <v xml:space="preserve">RD SIA3 </v>
          </cell>
          <cell r="E7138" t="str">
            <v>124-2851</v>
          </cell>
        </row>
        <row r="7139">
          <cell r="D7139" t="str">
            <v xml:space="preserve">RD JACARE </v>
          </cell>
          <cell r="E7139" t="str">
            <v>001-2250</v>
          </cell>
        </row>
        <row r="7140">
          <cell r="D7140" t="str">
            <v xml:space="preserve">RD ISIDORO </v>
          </cell>
          <cell r="E7140" t="str">
            <v>104-0018</v>
          </cell>
        </row>
        <row r="7141">
          <cell r="D7141" t="str">
            <v xml:space="preserve">RD RIO_BN </v>
          </cell>
          <cell r="E7141" t="str">
            <v>250-0957</v>
          </cell>
        </row>
        <row r="7142">
          <cell r="D7142" t="str">
            <v xml:space="preserve">RD CNA_1 </v>
          </cell>
          <cell r="E7142" t="str">
            <v>093-0056</v>
          </cell>
        </row>
        <row r="7143">
          <cell r="D7143" t="str">
            <v xml:space="preserve">RD ANT_PRADO </v>
          </cell>
          <cell r="E7143" t="str">
            <v>072-0001</v>
          </cell>
        </row>
        <row r="7144">
          <cell r="D7144" t="str">
            <v xml:space="preserve">RD FRIVEL  </v>
          </cell>
          <cell r="E7144" t="str">
            <v>250-4207</v>
          </cell>
        </row>
        <row r="7145">
          <cell r="D7145" t="str">
            <v xml:space="preserve">RD FVO_2 </v>
          </cell>
          <cell r="E7145" t="str">
            <v>250-3632</v>
          </cell>
        </row>
        <row r="7146">
          <cell r="D7146" t="str">
            <v xml:space="preserve">RD MNP </v>
          </cell>
          <cell r="E7146" t="str">
            <v>031-2215</v>
          </cell>
        </row>
        <row r="7147">
          <cell r="D7147" t="str">
            <v xml:space="preserve">RD PONTE_S </v>
          </cell>
          <cell r="E7147" t="str">
            <v>250-3678</v>
          </cell>
        </row>
        <row r="7148">
          <cell r="D7148" t="str">
            <v xml:space="preserve">RD PIN_1 </v>
          </cell>
          <cell r="E7148" t="str">
            <v>143-2259</v>
          </cell>
        </row>
        <row r="7149">
          <cell r="D7149" t="str">
            <v xml:space="preserve">RD MURY_CTO </v>
          </cell>
          <cell r="E7149" t="str">
            <v>257-4226</v>
          </cell>
        </row>
        <row r="7150">
          <cell r="D7150" t="str">
            <v xml:space="preserve">RD MATAD </v>
          </cell>
          <cell r="E7150" t="str">
            <v>091-0087</v>
          </cell>
        </row>
        <row r="7151">
          <cell r="D7151" t="str">
            <v xml:space="preserve">RD SUM3_CENT </v>
          </cell>
          <cell r="E7151" t="str">
            <v>203-4295</v>
          </cell>
        </row>
        <row r="7152">
          <cell r="D7152" t="str">
            <v xml:space="preserve">RD FAM1 </v>
          </cell>
          <cell r="E7152" t="str">
            <v>048-0715</v>
          </cell>
        </row>
        <row r="7153">
          <cell r="D7153" t="str">
            <v xml:space="preserve">RD SERRA_MAR </v>
          </cell>
          <cell r="E7153" t="str">
            <v>252-4204</v>
          </cell>
        </row>
        <row r="7154">
          <cell r="D7154" t="str">
            <v xml:space="preserve">RD TV_SGD </v>
          </cell>
          <cell r="E7154" t="str">
            <v>250-3520</v>
          </cell>
        </row>
        <row r="7155">
          <cell r="D7155" t="str">
            <v xml:space="preserve">RD PAL </v>
          </cell>
          <cell r="E7155" t="str">
            <v>174-2541</v>
          </cell>
        </row>
        <row r="7156">
          <cell r="D7156" t="str">
            <v xml:space="preserve">RD TQO_2 </v>
          </cell>
          <cell r="E7156" t="str">
            <v>019-0725</v>
          </cell>
        </row>
        <row r="7157">
          <cell r="D7157" t="str">
            <v xml:space="preserve">RD CBA2_SAG </v>
          </cell>
          <cell r="E7157" t="str">
            <v>025-2143</v>
          </cell>
        </row>
        <row r="7158">
          <cell r="D7158" t="str">
            <v xml:space="preserve">RD SNF2_1 </v>
          </cell>
          <cell r="E7158" t="str">
            <v>017-2280</v>
          </cell>
        </row>
        <row r="7159">
          <cell r="D7159" t="str">
            <v xml:space="preserve">RD SAG_1 </v>
          </cell>
          <cell r="E7159" t="str">
            <v>025-0053</v>
          </cell>
        </row>
        <row r="7160">
          <cell r="D7160" t="str">
            <v xml:space="preserve">RD MAU9_ENG </v>
          </cell>
          <cell r="E7160" t="str">
            <v>102-0121</v>
          </cell>
        </row>
        <row r="7161">
          <cell r="D7161" t="str">
            <v xml:space="preserve">RD PTE_SAU </v>
          </cell>
          <cell r="E7161" t="str">
            <v>250-3678</v>
          </cell>
        </row>
        <row r="7162">
          <cell r="D7162" t="str">
            <v xml:space="preserve">RD CTF_SUM </v>
          </cell>
          <cell r="E7162" t="str">
            <v>215-3537</v>
          </cell>
        </row>
        <row r="7163">
          <cell r="D7163" t="str">
            <v xml:space="preserve">RD DOC2 </v>
          </cell>
          <cell r="E7163" t="str">
            <v>129-2550</v>
          </cell>
        </row>
        <row r="7164">
          <cell r="D7164" t="str">
            <v xml:space="preserve">RD BOM_JD </v>
          </cell>
          <cell r="E7164" t="str">
            <v>111-2007</v>
          </cell>
        </row>
        <row r="7165">
          <cell r="D7165" t="str">
            <v xml:space="preserve">RD CAV </v>
          </cell>
          <cell r="E7165" t="str">
            <v>019-2000</v>
          </cell>
        </row>
        <row r="7166">
          <cell r="D7166" t="str">
            <v xml:space="preserve">RD UBA14_1 </v>
          </cell>
          <cell r="E7166" t="str">
            <v>019-0630</v>
          </cell>
        </row>
        <row r="7167">
          <cell r="D7167" t="str">
            <v xml:space="preserve">RD STO_AVENT </v>
          </cell>
          <cell r="E7167" t="str">
            <v>170-0002</v>
          </cell>
        </row>
        <row r="7168">
          <cell r="D7168" t="str">
            <v xml:space="preserve">RD ERA_1 </v>
          </cell>
          <cell r="E7168" t="str">
            <v>119-0010</v>
          </cell>
        </row>
        <row r="7169">
          <cell r="D7169" t="str">
            <v xml:space="preserve">RD UBA13_MANG </v>
          </cell>
          <cell r="E7169" t="str">
            <v>019-1011</v>
          </cell>
        </row>
        <row r="7170">
          <cell r="D7170" t="str">
            <v xml:space="preserve">RD MAS_TRVO </v>
          </cell>
          <cell r="E7170" t="str">
            <v>105-0001</v>
          </cell>
        </row>
        <row r="7171">
          <cell r="D7171" t="str">
            <v xml:space="preserve">RD SJI </v>
          </cell>
          <cell r="E7171" t="str">
            <v>166-0004</v>
          </cell>
        </row>
        <row r="7172">
          <cell r="D7172" t="str">
            <v xml:space="preserve">RD SSRP_1 </v>
          </cell>
          <cell r="E7172" t="str">
            <v>124-2670</v>
          </cell>
        </row>
        <row r="7173">
          <cell r="D7173" t="str">
            <v xml:space="preserve">RD FOR </v>
          </cell>
          <cell r="E7173" t="str">
            <v>107-2010</v>
          </cell>
        </row>
        <row r="7174">
          <cell r="D7174" t="str">
            <v xml:space="preserve">RD GLZ </v>
          </cell>
          <cell r="E7174" t="str">
            <v>102-2664</v>
          </cell>
        </row>
        <row r="7175">
          <cell r="D7175" t="str">
            <v xml:space="preserve">RD PAO_1 </v>
          </cell>
          <cell r="E7175" t="str">
            <v>114-2452</v>
          </cell>
        </row>
        <row r="7176">
          <cell r="D7176" t="str">
            <v xml:space="preserve">RD MAO_2 </v>
          </cell>
          <cell r="E7176" t="str">
            <v>114-0002</v>
          </cell>
        </row>
        <row r="7177">
          <cell r="D7177" t="str">
            <v xml:space="preserve">RD VL_CAXIAS </v>
          </cell>
          <cell r="E7177" t="str">
            <v>031-0008</v>
          </cell>
        </row>
        <row r="7178">
          <cell r="D7178" t="str">
            <v xml:space="preserve">RD ABI2 </v>
          </cell>
          <cell r="E7178" t="str">
            <v>042-2564</v>
          </cell>
        </row>
        <row r="7179">
          <cell r="D7179" t="str">
            <v xml:space="preserve">RD UBA5_P_ESP </v>
          </cell>
          <cell r="E7179" t="str">
            <v>019-0177</v>
          </cell>
        </row>
        <row r="7180">
          <cell r="D7180" t="str">
            <v xml:space="preserve">RD UBA6_BPM </v>
          </cell>
          <cell r="E7180" t="str">
            <v>019-1119</v>
          </cell>
        </row>
        <row r="7181">
          <cell r="D7181" t="str">
            <v xml:space="preserve">RD ALTO50_1 </v>
          </cell>
          <cell r="E7181" t="str">
            <v>250-4222</v>
          </cell>
        </row>
        <row r="7182">
          <cell r="D7182" t="str">
            <v xml:space="preserve">RD SIT_SL </v>
          </cell>
          <cell r="E7182" t="str">
            <v>250-4231</v>
          </cell>
        </row>
        <row r="7183">
          <cell r="D7183" t="str">
            <v xml:space="preserve">RD SJN1_CAS </v>
          </cell>
          <cell r="E7183" t="str">
            <v>012-2003</v>
          </cell>
        </row>
        <row r="7184">
          <cell r="D7184" t="str">
            <v xml:space="preserve">RD YPU_CRD2 </v>
          </cell>
          <cell r="E7184" t="str">
            <v>250-4229</v>
          </cell>
        </row>
        <row r="7185">
          <cell r="D7185" t="str">
            <v xml:space="preserve">RD TIRAD </v>
          </cell>
          <cell r="E7185" t="str">
            <v>253-3598</v>
          </cell>
        </row>
        <row r="7186">
          <cell r="D7186" t="str">
            <v xml:space="preserve">RD XAV </v>
          </cell>
          <cell r="E7186" t="str">
            <v>254-4247</v>
          </cell>
        </row>
        <row r="7187">
          <cell r="D7187" t="str">
            <v xml:space="preserve">RD SJN3_1 </v>
          </cell>
          <cell r="E7187" t="str">
            <v>012-0046</v>
          </cell>
        </row>
        <row r="7188">
          <cell r="D7188" t="str">
            <v xml:space="preserve">RD SNC1 </v>
          </cell>
          <cell r="E7188" t="str">
            <v>061-2285</v>
          </cell>
        </row>
        <row r="7189">
          <cell r="D7189" t="str">
            <v xml:space="preserve">RD D_IND </v>
          </cell>
          <cell r="E7189" t="str">
            <v>030-0269</v>
          </cell>
        </row>
        <row r="7190">
          <cell r="D7190" t="str">
            <v xml:space="preserve">RD STA_LU </v>
          </cell>
          <cell r="E7190" t="str">
            <v>257-5006</v>
          </cell>
        </row>
        <row r="7191">
          <cell r="D7191" t="str">
            <v xml:space="preserve">RD POT </v>
          </cell>
          <cell r="E7191" t="str">
            <v>150-0016</v>
          </cell>
        </row>
        <row r="7192">
          <cell r="D7192" t="str">
            <v xml:space="preserve">RD UBA16_1 </v>
          </cell>
          <cell r="E7192" t="str">
            <v>019-0141</v>
          </cell>
        </row>
        <row r="7193">
          <cell r="D7193" t="str">
            <v xml:space="preserve">RD FAZ_LAJE </v>
          </cell>
          <cell r="E7193" t="str">
            <v>251-4212</v>
          </cell>
        </row>
        <row r="7194">
          <cell r="D7194" t="str">
            <v>RD CID2_PRT</v>
          </cell>
          <cell r="E7194">
            <v>910037</v>
          </cell>
        </row>
        <row r="7195">
          <cell r="D7195" t="str">
            <v>RD FLOR</v>
          </cell>
          <cell r="E7195">
            <v>2513592</v>
          </cell>
        </row>
        <row r="7196">
          <cell r="D7196" t="str">
            <v>RD DUA1</v>
          </cell>
          <cell r="E7196">
            <v>1422270</v>
          </cell>
        </row>
        <row r="7197">
          <cell r="D7197" t="str">
            <v>RL ROL</v>
          </cell>
          <cell r="E7197" t="str">
            <v>UCD9601</v>
          </cell>
        </row>
        <row r="7198">
          <cell r="D7198" t="str">
            <v>RD MCS3</v>
          </cell>
          <cell r="E7198" t="str">
            <v>MCS9603</v>
          </cell>
        </row>
        <row r="7199">
          <cell r="D7199" t="str">
            <v>RL SUM4</v>
          </cell>
          <cell r="E7199">
            <v>2039604</v>
          </cell>
        </row>
        <row r="7200">
          <cell r="D7200" t="str">
            <v>RL CBS</v>
          </cell>
          <cell r="E7200" t="str">
            <v>SAM9609</v>
          </cell>
        </row>
        <row r="7201">
          <cell r="D7201" t="str">
            <v>RD BOA_ES</v>
          </cell>
          <cell r="E7201">
            <v>2523729</v>
          </cell>
        </row>
        <row r="7202">
          <cell r="D7202" t="str">
            <v>RD CONQT</v>
          </cell>
          <cell r="E7202">
            <v>2563637</v>
          </cell>
        </row>
        <row r="7203">
          <cell r="D7203" t="str">
            <v>RD GDV_1</v>
          </cell>
          <cell r="E7203">
            <v>150008</v>
          </cell>
        </row>
        <row r="7204">
          <cell r="D7204" t="str">
            <v>RL MRE3</v>
          </cell>
          <cell r="E7204" t="str">
            <v>MRE19606</v>
          </cell>
        </row>
        <row r="7205">
          <cell r="D7205" t="str">
            <v>RD GJA_2</v>
          </cell>
          <cell r="E7205">
            <v>560609</v>
          </cell>
        </row>
        <row r="7206">
          <cell r="D7206" t="str">
            <v>RD ALP2_VLRC</v>
          </cell>
          <cell r="E7206">
            <v>310016</v>
          </cell>
        </row>
        <row r="7207">
          <cell r="D7207" t="str">
            <v>RL UCD</v>
          </cell>
          <cell r="E7207" t="str">
            <v>MRE15206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73"/>
  <sheetViews>
    <sheetView zoomScaleNormal="100" workbookViewId="0">
      <selection sqref="A1:F173"/>
    </sheetView>
  </sheetViews>
  <sheetFormatPr defaultRowHeight="15"/>
  <cols>
    <col min="1" max="1" width="21.28515625" style="2" customWidth="1"/>
    <col min="2" max="2" width="12.85546875" style="2" bestFit="1" customWidth="1"/>
    <col min="3" max="3" width="11.140625" style="2" bestFit="1" customWidth="1"/>
    <col min="4" max="4" width="19.42578125" style="2" customWidth="1"/>
    <col min="5" max="5" width="44.85546875" style="2" bestFit="1" customWidth="1"/>
    <col min="6" max="6" width="12.85546875" style="2" bestFit="1" customWidth="1"/>
    <col min="7" max="7" width="16.5703125" style="30" bestFit="1" customWidth="1"/>
    <col min="8" max="8" width="19" style="33" bestFit="1" customWidth="1"/>
    <col min="9" max="16384" width="9.140625" style="2"/>
  </cols>
  <sheetData>
    <row r="1" spans="1:8" s="1" customFormat="1" ht="18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1" t="s">
        <v>6</v>
      </c>
      <c r="H1" s="32" t="s">
        <v>7</v>
      </c>
    </row>
    <row r="2" spans="1:8" ht="18.75">
      <c r="A2" s="4" t="s">
        <v>8</v>
      </c>
      <c r="B2" s="4" t="s">
        <v>9</v>
      </c>
      <c r="C2" s="4" t="s">
        <v>9</v>
      </c>
      <c r="D2" s="4" t="s">
        <v>10</v>
      </c>
      <c r="E2" s="15" t="s">
        <v>11</v>
      </c>
      <c r="F2" s="4" t="s">
        <v>12</v>
      </c>
      <c r="G2" s="28">
        <v>105354</v>
      </c>
      <c r="H2" s="28">
        <v>2504231</v>
      </c>
    </row>
    <row r="3" spans="1:8" ht="18.75">
      <c r="A3" s="4" t="s">
        <v>13</v>
      </c>
      <c r="B3" s="4" t="s">
        <v>14</v>
      </c>
      <c r="C3" s="4" t="s">
        <v>15</v>
      </c>
      <c r="D3" s="4" t="s">
        <v>16</v>
      </c>
      <c r="E3" s="15" t="s">
        <v>17</v>
      </c>
      <c r="F3" s="4" t="s">
        <v>12</v>
      </c>
      <c r="G3" s="28">
        <v>105775</v>
      </c>
      <c r="H3" s="28" t="e">
        <f>VLOOKUP(E3,[1]AutoIDHost!D1:E8000,2,FALSE)</f>
        <v>#N/A</v>
      </c>
    </row>
    <row r="4" spans="1:8" ht="18.75">
      <c r="A4" s="4" t="s">
        <v>18</v>
      </c>
      <c r="B4" s="4" t="s">
        <v>9</v>
      </c>
      <c r="C4" s="4" t="s">
        <v>9</v>
      </c>
      <c r="D4" s="4" t="s">
        <v>19</v>
      </c>
      <c r="E4" s="4" t="s">
        <v>20</v>
      </c>
      <c r="F4" s="4" t="s">
        <v>12</v>
      </c>
      <c r="G4" s="28">
        <v>105330</v>
      </c>
      <c r="H4" s="28">
        <v>2506006</v>
      </c>
    </row>
    <row r="5" spans="1:8" ht="18.75">
      <c r="A5" s="4" t="s">
        <v>21</v>
      </c>
      <c r="B5" s="4" t="s">
        <v>14</v>
      </c>
      <c r="C5" s="4" t="s">
        <v>22</v>
      </c>
      <c r="D5" s="4" t="s">
        <v>22</v>
      </c>
      <c r="E5" s="4" t="s">
        <v>23</v>
      </c>
      <c r="F5" s="4" t="s">
        <v>12</v>
      </c>
      <c r="G5" s="28">
        <v>105420</v>
      </c>
      <c r="H5" s="29" t="s">
        <v>24</v>
      </c>
    </row>
    <row r="6" spans="1:8" ht="18.75">
      <c r="A6" s="4" t="s">
        <v>25</v>
      </c>
      <c r="B6" s="4" t="s">
        <v>14</v>
      </c>
      <c r="C6" s="4" t="s">
        <v>26</v>
      </c>
      <c r="D6" s="4" t="s">
        <v>27</v>
      </c>
      <c r="E6" s="4" t="s">
        <v>28</v>
      </c>
      <c r="F6" s="4" t="s">
        <v>12</v>
      </c>
      <c r="G6" s="28">
        <v>105372</v>
      </c>
      <c r="H6" s="28" t="str">
        <f>VLOOKUP(E6,[1]AutoIDHost!D4:E8003,2,FALSE)</f>
        <v>024-0077</v>
      </c>
    </row>
    <row r="7" spans="1:8" ht="18.75">
      <c r="A7" s="4" t="s">
        <v>29</v>
      </c>
      <c r="B7" s="4" t="s">
        <v>14</v>
      </c>
      <c r="C7" s="4" t="s">
        <v>30</v>
      </c>
      <c r="D7" s="4" t="s">
        <v>31</v>
      </c>
      <c r="E7" s="4" t="s">
        <v>32</v>
      </c>
      <c r="F7" s="4" t="s">
        <v>12</v>
      </c>
      <c r="G7" s="28">
        <v>105462</v>
      </c>
      <c r="H7" s="28" t="str">
        <f>VLOOKUP(E7,[1]AutoIDHost!D5:E8004,2,FALSE)</f>
        <v>072-0004</v>
      </c>
    </row>
    <row r="8" spans="1:8" ht="18.75">
      <c r="A8" s="15" t="s">
        <v>33</v>
      </c>
      <c r="B8" s="15" t="s">
        <v>14</v>
      </c>
      <c r="C8" s="15" t="s">
        <v>15</v>
      </c>
      <c r="D8" s="15" t="s">
        <v>34</v>
      </c>
      <c r="E8" s="15" t="s">
        <v>35</v>
      </c>
      <c r="F8" s="15" t="s">
        <v>12</v>
      </c>
      <c r="G8" s="28">
        <v>105747</v>
      </c>
      <c r="H8" s="28" t="str">
        <f>VLOOKUP(E8,[1]AutoIDHost!D6:E8005,2,FALSE)</f>
        <v>022-2920</v>
      </c>
    </row>
    <row r="9" spans="1:8" ht="18.75">
      <c r="A9" s="15" t="s">
        <v>36</v>
      </c>
      <c r="B9" s="15" t="s">
        <v>14</v>
      </c>
      <c r="C9" s="15" t="s">
        <v>15</v>
      </c>
      <c r="D9" s="15" t="s">
        <v>34</v>
      </c>
      <c r="E9" s="15" t="s">
        <v>35</v>
      </c>
      <c r="F9" s="15" t="s">
        <v>12</v>
      </c>
      <c r="G9" s="28">
        <v>105746</v>
      </c>
      <c r="H9" s="28" t="str">
        <f>VLOOKUP(E9,[1]AutoIDHost!D7:E8006,2,FALSE)</f>
        <v>022-2920</v>
      </c>
    </row>
    <row r="10" spans="1:8" ht="18.75">
      <c r="A10" s="15" t="s">
        <v>37</v>
      </c>
      <c r="B10" s="15" t="s">
        <v>14</v>
      </c>
      <c r="C10" s="15" t="s">
        <v>38</v>
      </c>
      <c r="D10" s="15" t="s">
        <v>39</v>
      </c>
      <c r="E10" s="15" t="s">
        <v>40</v>
      </c>
      <c r="F10" s="15" t="s">
        <v>12</v>
      </c>
      <c r="G10" s="28">
        <v>105787</v>
      </c>
      <c r="H10" s="28" t="e">
        <f>VLOOKUP(E10,[1]AutoIDHost!D8:E8007,2,FALSE)</f>
        <v>#N/A</v>
      </c>
    </row>
    <row r="11" spans="1:8" ht="18.75">
      <c r="A11" s="15" t="s">
        <v>41</v>
      </c>
      <c r="B11" s="15" t="s">
        <v>14</v>
      </c>
      <c r="C11" s="15" t="s">
        <v>38</v>
      </c>
      <c r="D11" s="15" t="s">
        <v>39</v>
      </c>
      <c r="E11" s="15" t="s">
        <v>40</v>
      </c>
      <c r="F11" s="15" t="s">
        <v>12</v>
      </c>
      <c r="G11" s="28">
        <v>105785</v>
      </c>
      <c r="H11" s="28" t="e">
        <f>VLOOKUP(E11,[1]AutoIDHost!D9:E8008,2,FALSE)</f>
        <v>#N/A</v>
      </c>
    </row>
    <row r="12" spans="1:8" ht="18.75">
      <c r="A12" s="15" t="s">
        <v>42</v>
      </c>
      <c r="B12" s="15" t="s">
        <v>14</v>
      </c>
      <c r="C12" s="15" t="s">
        <v>38</v>
      </c>
      <c r="D12" s="15" t="s">
        <v>39</v>
      </c>
      <c r="E12" s="15" t="s">
        <v>43</v>
      </c>
      <c r="F12" s="15" t="s">
        <v>12</v>
      </c>
      <c r="G12" s="28">
        <v>105804</v>
      </c>
      <c r="H12" s="28" t="e">
        <f>VLOOKUP(E12,[1]AutoIDHost!D10:E8009,2,FALSE)</f>
        <v>#N/A</v>
      </c>
    </row>
    <row r="13" spans="1:8" ht="18.75">
      <c r="A13" s="15" t="s">
        <v>44</v>
      </c>
      <c r="B13" s="15" t="s">
        <v>14</v>
      </c>
      <c r="C13" s="15" t="s">
        <v>38</v>
      </c>
      <c r="D13" s="15" t="s">
        <v>39</v>
      </c>
      <c r="E13" s="15" t="s">
        <v>43</v>
      </c>
      <c r="F13" s="15" t="s">
        <v>12</v>
      </c>
      <c r="G13" s="28">
        <v>105803</v>
      </c>
      <c r="H13" s="28"/>
    </row>
    <row r="14" spans="1:8" ht="18.75">
      <c r="A14" s="15" t="s">
        <v>45</v>
      </c>
      <c r="B14" s="15" t="s">
        <v>14</v>
      </c>
      <c r="C14" s="15" t="s">
        <v>15</v>
      </c>
      <c r="D14" s="15" t="s">
        <v>34</v>
      </c>
      <c r="E14" s="15" t="s">
        <v>46</v>
      </c>
      <c r="F14" s="15" t="s">
        <v>12</v>
      </c>
      <c r="G14" s="28">
        <v>105778</v>
      </c>
      <c r="H14" s="28" t="e">
        <f>VLOOKUP(E14,[1]AutoIDHost!D12:E8011,2,FALSE)</f>
        <v>#N/A</v>
      </c>
    </row>
    <row r="15" spans="1:8" ht="18.75">
      <c r="A15" s="15" t="s">
        <v>47</v>
      </c>
      <c r="B15" s="15" t="s">
        <v>14</v>
      </c>
      <c r="C15" s="15" t="s">
        <v>15</v>
      </c>
      <c r="D15" s="15" t="s">
        <v>16</v>
      </c>
      <c r="E15" s="15" t="s">
        <v>48</v>
      </c>
      <c r="F15" s="15" t="s">
        <v>12</v>
      </c>
      <c r="G15" s="28">
        <v>105777</v>
      </c>
      <c r="H15" s="28" t="e">
        <f>VLOOKUP(E15,[1]AutoIDHost!D13:E8012,2,FALSE)</f>
        <v>#N/A</v>
      </c>
    </row>
    <row r="16" spans="1:8" ht="18.75">
      <c r="A16" s="15" t="s">
        <v>49</v>
      </c>
      <c r="B16" s="15" t="s">
        <v>14</v>
      </c>
      <c r="C16" s="15" t="s">
        <v>15</v>
      </c>
      <c r="D16" s="15" t="s">
        <v>34</v>
      </c>
      <c r="E16" s="15" t="s">
        <v>50</v>
      </c>
      <c r="F16" s="15" t="s">
        <v>12</v>
      </c>
      <c r="G16" s="28">
        <v>105774</v>
      </c>
      <c r="H16" s="28" t="str">
        <f>VLOOKUP(E16,[1]AutoIDHost!D14:E8013,2,FALSE)</f>
        <v>119-0010</v>
      </c>
    </row>
    <row r="17" spans="1:8" ht="18.75">
      <c r="A17" s="15" t="s">
        <v>51</v>
      </c>
      <c r="B17" s="15" t="s">
        <v>9</v>
      </c>
      <c r="C17" s="15" t="s">
        <v>9</v>
      </c>
      <c r="D17" s="15" t="s">
        <v>10</v>
      </c>
      <c r="E17" s="15" t="s">
        <v>52</v>
      </c>
      <c r="F17" s="15" t="s">
        <v>12</v>
      </c>
      <c r="G17" s="28">
        <v>105357</v>
      </c>
      <c r="H17" s="28">
        <v>2504228</v>
      </c>
    </row>
    <row r="18" spans="1:8" ht="18.75">
      <c r="A18" s="15" t="s">
        <v>53</v>
      </c>
      <c r="B18" s="15" t="s">
        <v>14</v>
      </c>
      <c r="C18" s="15" t="s">
        <v>38</v>
      </c>
      <c r="D18" s="15" t="s">
        <v>39</v>
      </c>
      <c r="E18" s="15" t="s">
        <v>40</v>
      </c>
      <c r="F18" s="15" t="s">
        <v>12</v>
      </c>
      <c r="G18" s="28">
        <v>105783</v>
      </c>
      <c r="H18" s="28" t="e">
        <f>VLOOKUP(E18,[1]AutoIDHost!D16:E8015,2,FALSE)</f>
        <v>#N/A</v>
      </c>
    </row>
    <row r="19" spans="1:8" ht="18.75">
      <c r="A19" s="15" t="s">
        <v>54</v>
      </c>
      <c r="B19" s="15" t="s">
        <v>14</v>
      </c>
      <c r="C19" s="15" t="s">
        <v>22</v>
      </c>
      <c r="D19" s="15" t="s">
        <v>55</v>
      </c>
      <c r="E19" s="15" t="s">
        <v>56</v>
      </c>
      <c r="F19" s="15" t="s">
        <v>12</v>
      </c>
      <c r="G19" s="28">
        <v>105426</v>
      </c>
      <c r="H19" s="29">
        <v>1109601</v>
      </c>
    </row>
    <row r="20" spans="1:8" ht="18.75">
      <c r="A20" s="15" t="s">
        <v>57</v>
      </c>
      <c r="B20" s="15" t="s">
        <v>14</v>
      </c>
      <c r="C20" s="15" t="s">
        <v>15</v>
      </c>
      <c r="D20" s="15" t="s">
        <v>34</v>
      </c>
      <c r="E20" s="15" t="s">
        <v>58</v>
      </c>
      <c r="F20" s="15" t="s">
        <v>12</v>
      </c>
      <c r="G20" s="28">
        <v>105765</v>
      </c>
      <c r="H20" s="28" t="e">
        <f>VLOOKUP(E20,[1]AutoIDHost!D18:E8017,2,FALSE)</f>
        <v>#N/A</v>
      </c>
    </row>
    <row r="21" spans="1:8" ht="18.75">
      <c r="A21" s="15" t="s">
        <v>59</v>
      </c>
      <c r="B21" s="15" t="s">
        <v>9</v>
      </c>
      <c r="C21" s="15" t="s">
        <v>9</v>
      </c>
      <c r="D21" s="15" t="s">
        <v>10</v>
      </c>
      <c r="E21" s="15" t="s">
        <v>60</v>
      </c>
      <c r="F21" s="15" t="s">
        <v>12</v>
      </c>
      <c r="G21" s="28">
        <v>105356</v>
      </c>
      <c r="H21" s="28">
        <v>2504159</v>
      </c>
    </row>
    <row r="22" spans="1:8" ht="18.75">
      <c r="A22" s="15" t="s">
        <v>61</v>
      </c>
      <c r="B22" s="15" t="s">
        <v>9</v>
      </c>
      <c r="C22" s="15" t="s">
        <v>9</v>
      </c>
      <c r="D22" s="15" t="s">
        <v>10</v>
      </c>
      <c r="E22" s="15" t="s">
        <v>60</v>
      </c>
      <c r="F22" s="15" t="s">
        <v>12</v>
      </c>
      <c r="G22" s="28">
        <v>105355</v>
      </c>
      <c r="H22" s="28">
        <v>2504159</v>
      </c>
    </row>
    <row r="23" spans="1:8" ht="18.75">
      <c r="A23" s="15" t="s">
        <v>62</v>
      </c>
      <c r="B23" s="15" t="s">
        <v>14</v>
      </c>
      <c r="C23" s="15" t="s">
        <v>26</v>
      </c>
      <c r="D23" s="15" t="s">
        <v>63</v>
      </c>
      <c r="E23" s="15" t="s">
        <v>64</v>
      </c>
      <c r="F23" s="15" t="s">
        <v>12</v>
      </c>
      <c r="G23" s="28">
        <v>105365</v>
      </c>
      <c r="H23" s="28" t="str">
        <f>VLOOKUP(E23,[1]AutoIDHost!D21:E8020,2,FALSE)</f>
        <v>060-2951</v>
      </c>
    </row>
    <row r="24" spans="1:8" ht="18.75">
      <c r="A24" s="15" t="s">
        <v>65</v>
      </c>
      <c r="B24" s="15" t="s">
        <v>14</v>
      </c>
      <c r="C24" s="15" t="s">
        <v>15</v>
      </c>
      <c r="D24" s="15" t="s">
        <v>34</v>
      </c>
      <c r="E24" s="15" t="s">
        <v>35</v>
      </c>
      <c r="F24" s="15" t="s">
        <v>12</v>
      </c>
      <c r="G24" s="28">
        <v>105745</v>
      </c>
      <c r="H24" s="28" t="str">
        <f>VLOOKUP(E24,[1]AutoIDHost!D22:E8021,2,FALSE)</f>
        <v>022-2920</v>
      </c>
    </row>
    <row r="25" spans="1:8" ht="18.75">
      <c r="A25" s="15" t="s">
        <v>66</v>
      </c>
      <c r="B25" s="15" t="s">
        <v>14</v>
      </c>
      <c r="C25" s="15" t="s">
        <v>38</v>
      </c>
      <c r="D25" s="15" t="s">
        <v>39</v>
      </c>
      <c r="E25" s="15" t="s">
        <v>67</v>
      </c>
      <c r="F25" s="15" t="s">
        <v>12</v>
      </c>
      <c r="G25" s="28">
        <v>105797</v>
      </c>
      <c r="H25" s="28" t="e">
        <f>VLOOKUP(E25,[1]AutoIDHost!D23:E8022,2,FALSE)</f>
        <v>#N/A</v>
      </c>
    </row>
    <row r="26" spans="1:8" ht="18.75">
      <c r="A26" s="15" t="s">
        <v>68</v>
      </c>
      <c r="B26" s="15" t="s">
        <v>14</v>
      </c>
      <c r="C26" s="15" t="s">
        <v>15</v>
      </c>
      <c r="D26" s="15" t="s">
        <v>69</v>
      </c>
      <c r="E26" s="15" t="s">
        <v>70</v>
      </c>
      <c r="F26" s="15" t="s">
        <v>12</v>
      </c>
      <c r="G26" s="28">
        <v>105469</v>
      </c>
      <c r="H26" s="28">
        <v>162213</v>
      </c>
    </row>
    <row r="27" spans="1:8" ht="18.75">
      <c r="A27" s="15" t="s">
        <v>71</v>
      </c>
      <c r="B27" s="15" t="s">
        <v>14</v>
      </c>
      <c r="C27" s="15" t="s">
        <v>15</v>
      </c>
      <c r="D27" s="15" t="s">
        <v>34</v>
      </c>
      <c r="E27" s="15" t="s">
        <v>50</v>
      </c>
      <c r="F27" s="15" t="s">
        <v>12</v>
      </c>
      <c r="G27" s="28">
        <v>98390</v>
      </c>
      <c r="H27" s="28" t="str">
        <f>VLOOKUP(E27,[1]AutoIDHost!D25:E8024,2,FALSE)</f>
        <v>119-0010</v>
      </c>
    </row>
    <row r="28" spans="1:8" ht="18.75">
      <c r="A28" s="15" t="s">
        <v>72</v>
      </c>
      <c r="B28" s="15" t="s">
        <v>14</v>
      </c>
      <c r="C28" s="15" t="s">
        <v>15</v>
      </c>
      <c r="D28" s="15" t="s">
        <v>34</v>
      </c>
      <c r="E28" s="15" t="s">
        <v>73</v>
      </c>
      <c r="F28" s="15" t="s">
        <v>12</v>
      </c>
      <c r="G28" s="28">
        <v>105479</v>
      </c>
      <c r="H28" s="28" t="str">
        <f>VLOOKUP(E28,[1]AutoIDHost!D26:E8025,2,FALSE)</f>
        <v>025-0019</v>
      </c>
    </row>
    <row r="29" spans="1:8" ht="18.75">
      <c r="A29" s="15" t="s">
        <v>74</v>
      </c>
      <c r="B29" s="15" t="s">
        <v>9</v>
      </c>
      <c r="C29" s="15" t="s">
        <v>9</v>
      </c>
      <c r="D29" s="15" t="s">
        <v>10</v>
      </c>
      <c r="E29" s="15" t="s">
        <v>75</v>
      </c>
      <c r="F29" s="15" t="s">
        <v>12</v>
      </c>
      <c r="G29" s="28">
        <v>105334</v>
      </c>
      <c r="H29" s="29">
        <v>2504245</v>
      </c>
    </row>
    <row r="30" spans="1:8" ht="18.75">
      <c r="A30" s="15" t="s">
        <v>76</v>
      </c>
      <c r="B30" s="15" t="s">
        <v>9</v>
      </c>
      <c r="C30" s="15" t="s">
        <v>9</v>
      </c>
      <c r="D30" s="15" t="s">
        <v>77</v>
      </c>
      <c r="E30" s="15" t="s">
        <v>78</v>
      </c>
      <c r="F30" s="15" t="s">
        <v>12</v>
      </c>
      <c r="G30" s="28">
        <v>105332</v>
      </c>
      <c r="H30" s="29">
        <v>2513582</v>
      </c>
    </row>
    <row r="31" spans="1:8" ht="18.75">
      <c r="A31" s="15" t="s">
        <v>79</v>
      </c>
      <c r="B31" s="15" t="s">
        <v>14</v>
      </c>
      <c r="C31" s="15" t="s">
        <v>30</v>
      </c>
      <c r="D31" s="15" t="s">
        <v>80</v>
      </c>
      <c r="E31" s="15" t="s">
        <v>81</v>
      </c>
      <c r="F31" s="15" t="s">
        <v>12</v>
      </c>
      <c r="G31" s="28">
        <v>98812</v>
      </c>
      <c r="H31" s="29">
        <v>484839</v>
      </c>
    </row>
    <row r="32" spans="1:8" ht="18.75">
      <c r="A32" s="15" t="s">
        <v>82</v>
      </c>
      <c r="B32" s="15" t="s">
        <v>9</v>
      </c>
      <c r="C32" s="15" t="s">
        <v>9</v>
      </c>
      <c r="D32" s="15" t="s">
        <v>10</v>
      </c>
      <c r="E32" s="15" t="s">
        <v>11</v>
      </c>
      <c r="F32" s="15" t="s">
        <v>12</v>
      </c>
      <c r="G32" s="28">
        <v>105352</v>
      </c>
      <c r="H32" s="28">
        <v>2504231</v>
      </c>
    </row>
    <row r="33" spans="1:8" ht="18.75">
      <c r="A33" s="15" t="s">
        <v>83</v>
      </c>
      <c r="B33" s="15" t="s">
        <v>14</v>
      </c>
      <c r="C33" s="15" t="s">
        <v>30</v>
      </c>
      <c r="D33" s="15" t="s">
        <v>31</v>
      </c>
      <c r="E33" s="15" t="s">
        <v>84</v>
      </c>
      <c r="F33" s="15" t="s">
        <v>12</v>
      </c>
      <c r="G33" s="28">
        <v>105802</v>
      </c>
      <c r="H33" s="28" t="e">
        <f>VLOOKUP(E33,[1]AutoIDHost!D31:E8030,2,FALSE)</f>
        <v>#N/A</v>
      </c>
    </row>
    <row r="34" spans="1:8" ht="18.75">
      <c r="A34" s="15" t="s">
        <v>85</v>
      </c>
      <c r="B34" s="15" t="s">
        <v>14</v>
      </c>
      <c r="C34" s="15" t="s">
        <v>15</v>
      </c>
      <c r="D34" s="15" t="s">
        <v>34</v>
      </c>
      <c r="E34" s="15" t="s">
        <v>35</v>
      </c>
      <c r="F34" s="15" t="s">
        <v>12</v>
      </c>
      <c r="G34" s="28">
        <v>105743</v>
      </c>
      <c r="H34" s="28" t="str">
        <f>VLOOKUP(E34,[1]AutoIDHost!D32:E8031,2,FALSE)</f>
        <v>022-2920</v>
      </c>
    </row>
    <row r="35" spans="1:8" ht="18.75">
      <c r="A35" s="15" t="s">
        <v>86</v>
      </c>
      <c r="B35" s="15" t="s">
        <v>14</v>
      </c>
      <c r="C35" s="15" t="s">
        <v>26</v>
      </c>
      <c r="D35" s="15" t="s">
        <v>87</v>
      </c>
      <c r="E35" s="15" t="s">
        <v>88</v>
      </c>
      <c r="F35" s="15" t="s">
        <v>12</v>
      </c>
      <c r="G35" s="28">
        <v>105380</v>
      </c>
      <c r="H35" s="28" t="e">
        <f>VLOOKUP(E35,[1]AutoIDHost!D33:E8032,2,FALSE)</f>
        <v>#N/A</v>
      </c>
    </row>
    <row r="36" spans="1:8" ht="18.75">
      <c r="A36" s="15" t="s">
        <v>89</v>
      </c>
      <c r="B36" s="15" t="s">
        <v>14</v>
      </c>
      <c r="C36" s="15" t="s">
        <v>15</v>
      </c>
      <c r="D36" s="15" t="s">
        <v>34</v>
      </c>
      <c r="E36" s="15" t="s">
        <v>73</v>
      </c>
      <c r="F36" s="15" t="s">
        <v>12</v>
      </c>
      <c r="G36" s="28">
        <v>105477</v>
      </c>
      <c r="H36" s="28" t="str">
        <f>VLOOKUP(E36,[1]AutoIDHost!D34:E8033,2,FALSE)</f>
        <v>025-0019</v>
      </c>
    </row>
    <row r="37" spans="1:8" ht="18.75">
      <c r="A37" s="15" t="s">
        <v>90</v>
      </c>
      <c r="B37" s="15" t="s">
        <v>14</v>
      </c>
      <c r="C37" s="15" t="s">
        <v>15</v>
      </c>
      <c r="D37" s="15" t="s">
        <v>91</v>
      </c>
      <c r="E37" s="15" t="s">
        <v>92</v>
      </c>
      <c r="F37" s="15" t="s">
        <v>12</v>
      </c>
      <c r="G37" s="28">
        <v>97931</v>
      </c>
      <c r="H37" s="28" t="e">
        <f>VLOOKUP(E37,[1]AutoIDHost!D35:E8034,2,FALSE)</f>
        <v>#N/A</v>
      </c>
    </row>
    <row r="38" spans="1:8" ht="18.75">
      <c r="A38" s="15" t="s">
        <v>93</v>
      </c>
      <c r="B38" s="15" t="s">
        <v>14</v>
      </c>
      <c r="C38" s="15" t="s">
        <v>15</v>
      </c>
      <c r="D38" s="15" t="s">
        <v>94</v>
      </c>
      <c r="E38" s="15" t="s">
        <v>95</v>
      </c>
      <c r="F38" s="15" t="s">
        <v>12</v>
      </c>
      <c r="G38" s="28">
        <v>97931</v>
      </c>
      <c r="H38" s="28">
        <v>302194</v>
      </c>
    </row>
    <row r="39" spans="1:8" ht="18.75">
      <c r="A39" s="15" t="s">
        <v>96</v>
      </c>
      <c r="B39" s="15" t="s">
        <v>14</v>
      </c>
      <c r="C39" s="15" t="s">
        <v>22</v>
      </c>
      <c r="D39" s="15" t="s">
        <v>97</v>
      </c>
      <c r="E39" s="15" t="s">
        <v>98</v>
      </c>
      <c r="F39" s="15" t="s">
        <v>12</v>
      </c>
      <c r="G39" s="28">
        <v>105833</v>
      </c>
      <c r="H39" s="29" t="e">
        <f>VLOOKUP(E39,[1]AutoIDHost!D38:E8037,2,FALSE)</f>
        <v>#N/A</v>
      </c>
    </row>
    <row r="40" spans="1:8" ht="18.75">
      <c r="A40" s="15" t="s">
        <v>99</v>
      </c>
      <c r="B40" s="15" t="s">
        <v>14</v>
      </c>
      <c r="C40" s="15" t="s">
        <v>15</v>
      </c>
      <c r="D40" s="15" t="s">
        <v>34</v>
      </c>
      <c r="E40" s="15" t="s">
        <v>35</v>
      </c>
      <c r="F40" s="15" t="s">
        <v>12</v>
      </c>
      <c r="G40" s="28">
        <v>105742</v>
      </c>
      <c r="H40" s="28" t="str">
        <f>VLOOKUP(E40,[1]AutoIDHost!D39:E8038,2,FALSE)</f>
        <v>022-2920</v>
      </c>
    </row>
    <row r="41" spans="1:8" ht="18.75">
      <c r="A41" s="15" t="s">
        <v>100</v>
      </c>
      <c r="B41" s="15" t="s">
        <v>14</v>
      </c>
      <c r="C41" s="15" t="s">
        <v>26</v>
      </c>
      <c r="D41" s="15" t="s">
        <v>27</v>
      </c>
      <c r="E41" s="15" t="s">
        <v>101</v>
      </c>
      <c r="F41" s="15" t="s">
        <v>12</v>
      </c>
      <c r="G41" s="28">
        <v>105801</v>
      </c>
      <c r="H41" s="28" t="e">
        <f>VLOOKUP(E41,[1]AutoIDHost!D40:E8039,2,FALSE)</f>
        <v>#N/A</v>
      </c>
    </row>
    <row r="42" spans="1:8" ht="18.75">
      <c r="A42" s="15" t="s">
        <v>102</v>
      </c>
      <c r="B42" s="15" t="s">
        <v>14</v>
      </c>
      <c r="C42" s="15" t="s">
        <v>15</v>
      </c>
      <c r="D42" s="15" t="s">
        <v>34</v>
      </c>
      <c r="E42" s="15" t="s">
        <v>35</v>
      </c>
      <c r="F42" s="15" t="s">
        <v>12</v>
      </c>
      <c r="G42" s="28">
        <v>105741</v>
      </c>
      <c r="H42" s="28" t="str">
        <f>VLOOKUP(E42,[1]AutoIDHost!D41:E8040,2,FALSE)</f>
        <v>022-2920</v>
      </c>
    </row>
    <row r="43" spans="1:8" ht="18.75">
      <c r="A43" s="15" t="s">
        <v>103</v>
      </c>
      <c r="B43" s="15" t="s">
        <v>14</v>
      </c>
      <c r="C43" s="15" t="s">
        <v>38</v>
      </c>
      <c r="D43" s="15" t="s">
        <v>38</v>
      </c>
      <c r="E43" s="15" t="s">
        <v>104</v>
      </c>
      <c r="F43" s="15" t="s">
        <v>12</v>
      </c>
      <c r="G43" s="28">
        <v>98288</v>
      </c>
      <c r="H43" s="28" t="e">
        <f>VLOOKUP(E43,[1]AutoIDHost!D42:E8041,2,FALSE)</f>
        <v>#N/A</v>
      </c>
    </row>
    <row r="44" spans="1:8" ht="18.75">
      <c r="A44" s="15" t="s">
        <v>105</v>
      </c>
      <c r="B44" s="15" t="s">
        <v>14</v>
      </c>
      <c r="C44" s="15" t="s">
        <v>15</v>
      </c>
      <c r="D44" s="15" t="s">
        <v>34</v>
      </c>
      <c r="E44" s="15" t="s">
        <v>73</v>
      </c>
      <c r="F44" s="15" t="s">
        <v>12</v>
      </c>
      <c r="G44" s="28">
        <v>98156</v>
      </c>
      <c r="H44" s="28" t="str">
        <f>VLOOKUP(E44,[1]AutoIDHost!D43:E8042,2,FALSE)</f>
        <v>025-0019</v>
      </c>
    </row>
    <row r="45" spans="1:8" ht="18.75">
      <c r="A45" s="15" t="s">
        <v>106</v>
      </c>
      <c r="B45" s="15" t="s">
        <v>9</v>
      </c>
      <c r="C45" s="15" t="s">
        <v>9</v>
      </c>
      <c r="D45" s="15" t="s">
        <v>107</v>
      </c>
      <c r="E45" s="15" t="s">
        <v>108</v>
      </c>
      <c r="F45" s="15" t="s">
        <v>12</v>
      </c>
      <c r="G45" s="28">
        <v>98256</v>
      </c>
      <c r="H45" s="28" t="s">
        <v>109</v>
      </c>
    </row>
    <row r="46" spans="1:8" ht="18.75">
      <c r="A46" s="15" t="s">
        <v>110</v>
      </c>
      <c r="B46" s="15" t="s">
        <v>14</v>
      </c>
      <c r="C46" s="15" t="s">
        <v>38</v>
      </c>
      <c r="D46" s="15" t="s">
        <v>111</v>
      </c>
      <c r="E46" s="15" t="s">
        <v>112</v>
      </c>
      <c r="F46" s="15" t="s">
        <v>12</v>
      </c>
      <c r="G46" s="28">
        <v>105790</v>
      </c>
      <c r="H46" s="37" t="s">
        <v>113</v>
      </c>
    </row>
    <row r="47" spans="1:8" ht="18.75">
      <c r="A47" s="15" t="s">
        <v>114</v>
      </c>
      <c r="B47" s="15" t="s">
        <v>14</v>
      </c>
      <c r="C47" s="15" t="s">
        <v>38</v>
      </c>
      <c r="D47" s="15" t="s">
        <v>115</v>
      </c>
      <c r="E47" s="15" t="s">
        <v>116</v>
      </c>
      <c r="F47" s="15" t="s">
        <v>12</v>
      </c>
      <c r="G47" s="28">
        <v>97589</v>
      </c>
      <c r="H47" s="28" t="e">
        <f>VLOOKUP(E47,[1]AutoIDHost!D46:E8045,2,FALSE)</f>
        <v>#N/A</v>
      </c>
    </row>
    <row r="48" spans="1:8" ht="18.75">
      <c r="A48" s="15" t="s">
        <v>117</v>
      </c>
      <c r="B48" s="15" t="s">
        <v>14</v>
      </c>
      <c r="C48" s="15" t="s">
        <v>15</v>
      </c>
      <c r="D48" s="15" t="s">
        <v>34</v>
      </c>
      <c r="E48" s="15" t="s">
        <v>35</v>
      </c>
      <c r="F48" s="15" t="s">
        <v>12</v>
      </c>
      <c r="G48" s="28">
        <v>98134</v>
      </c>
      <c r="H48" s="28" t="str">
        <f>VLOOKUP(E48,[1]AutoIDHost!D47:E8046,2,FALSE)</f>
        <v>022-2920</v>
      </c>
    </row>
    <row r="49" spans="1:8" ht="18.75">
      <c r="A49" s="15" t="s">
        <v>118</v>
      </c>
      <c r="B49" s="15" t="s">
        <v>14</v>
      </c>
      <c r="C49" s="15" t="s">
        <v>15</v>
      </c>
      <c r="D49" s="15" t="s">
        <v>34</v>
      </c>
      <c r="E49" s="15" t="s">
        <v>35</v>
      </c>
      <c r="F49" s="15" t="s">
        <v>12</v>
      </c>
      <c r="G49" s="28">
        <v>98128</v>
      </c>
      <c r="H49" s="28" t="str">
        <f>VLOOKUP(E49,[1]AutoIDHost!D48:E8047,2,FALSE)</f>
        <v>022-2920</v>
      </c>
    </row>
    <row r="50" spans="1:8" ht="18.75">
      <c r="A50" s="15" t="s">
        <v>119</v>
      </c>
      <c r="B50" s="15" t="s">
        <v>14</v>
      </c>
      <c r="C50" s="15" t="s">
        <v>38</v>
      </c>
      <c r="D50" s="15" t="s">
        <v>111</v>
      </c>
      <c r="E50" s="15" t="s">
        <v>120</v>
      </c>
      <c r="F50" s="15" t="s">
        <v>12</v>
      </c>
      <c r="G50" s="28">
        <v>105415</v>
      </c>
      <c r="H50" s="28" t="str">
        <f>VLOOKUP(E50,[1]AutoIDHost!D49:E8048,2,FALSE)</f>
        <v>031-2215</v>
      </c>
    </row>
    <row r="51" spans="1:8" ht="18.75">
      <c r="A51" s="15" t="s">
        <v>121</v>
      </c>
      <c r="B51" s="15" t="s">
        <v>14</v>
      </c>
      <c r="C51" s="15" t="s">
        <v>22</v>
      </c>
      <c r="D51" s="15" t="s">
        <v>122</v>
      </c>
      <c r="E51" s="15" t="s">
        <v>123</v>
      </c>
      <c r="F51" s="15" t="s">
        <v>12</v>
      </c>
      <c r="G51" s="28">
        <v>105433</v>
      </c>
      <c r="H51" s="29" t="str">
        <f>VLOOKUP(E51,[1]AutoIDHost!D50:E8049,2,FALSE)</f>
        <v>174-2541</v>
      </c>
    </row>
    <row r="52" spans="1:8" ht="18.75">
      <c r="A52" s="15" t="s">
        <v>124</v>
      </c>
      <c r="B52" s="15" t="s">
        <v>14</v>
      </c>
      <c r="C52" s="15" t="s">
        <v>22</v>
      </c>
      <c r="D52" s="15" t="s">
        <v>122</v>
      </c>
      <c r="E52" s="15" t="s">
        <v>123</v>
      </c>
      <c r="F52" s="15" t="s">
        <v>12</v>
      </c>
      <c r="G52" s="28">
        <v>105432</v>
      </c>
      <c r="H52" s="29" t="str">
        <f>VLOOKUP(E52,[1]AutoIDHost!D51:E8050,2,FALSE)</f>
        <v>174-2541</v>
      </c>
    </row>
    <row r="53" spans="1:8" ht="18.75">
      <c r="A53" s="15" t="s">
        <v>125</v>
      </c>
      <c r="B53" s="15" t="s">
        <v>9</v>
      </c>
      <c r="C53" s="15" t="s">
        <v>126</v>
      </c>
      <c r="D53" s="15" t="s">
        <v>126</v>
      </c>
      <c r="E53" s="15" t="s">
        <v>127</v>
      </c>
      <c r="F53" s="15" t="s">
        <v>12</v>
      </c>
      <c r="G53" s="28" t="s">
        <v>128</v>
      </c>
      <c r="H53" s="28" t="s">
        <v>129</v>
      </c>
    </row>
    <row r="54" spans="1:8" ht="18.75">
      <c r="A54" s="15" t="s">
        <v>130</v>
      </c>
      <c r="B54" s="15" t="s">
        <v>14</v>
      </c>
      <c r="C54" s="15" t="s">
        <v>30</v>
      </c>
      <c r="D54" s="15" t="s">
        <v>31</v>
      </c>
      <c r="E54" s="15" t="s">
        <v>32</v>
      </c>
      <c r="F54" s="15" t="s">
        <v>12</v>
      </c>
      <c r="G54" s="28">
        <v>105461</v>
      </c>
      <c r="H54" s="28" t="str">
        <f>VLOOKUP(E54,[1]AutoIDHost!D53:E8052,2,FALSE)</f>
        <v>072-0004</v>
      </c>
    </row>
    <row r="55" spans="1:8" ht="18.75">
      <c r="A55" s="15" t="s">
        <v>131</v>
      </c>
      <c r="B55" s="15" t="s">
        <v>14</v>
      </c>
      <c r="C55" s="15" t="s">
        <v>30</v>
      </c>
      <c r="D55" s="15" t="s">
        <v>31</v>
      </c>
      <c r="E55" s="15" t="s">
        <v>32</v>
      </c>
      <c r="F55" s="15" t="s">
        <v>12</v>
      </c>
      <c r="G55" s="28">
        <v>105460</v>
      </c>
      <c r="H55" s="28" t="str">
        <f>VLOOKUP(E55,[1]AutoIDHost!D54:E8053,2,FALSE)</f>
        <v>072-0004</v>
      </c>
    </row>
    <row r="56" spans="1:8" ht="18.75">
      <c r="A56" s="15" t="s">
        <v>132</v>
      </c>
      <c r="B56" s="15" t="s">
        <v>14</v>
      </c>
      <c r="C56" s="15" t="s">
        <v>15</v>
      </c>
      <c r="D56" s="15" t="s">
        <v>133</v>
      </c>
      <c r="E56" s="15" t="s">
        <v>134</v>
      </c>
      <c r="F56" s="15" t="s">
        <v>12</v>
      </c>
      <c r="G56" s="28">
        <v>101811</v>
      </c>
      <c r="H56" s="28">
        <v>193030</v>
      </c>
    </row>
    <row r="57" spans="1:8" ht="18.75">
      <c r="A57" s="15" t="s">
        <v>135</v>
      </c>
      <c r="B57" s="15" t="s">
        <v>14</v>
      </c>
      <c r="C57" s="15" t="s">
        <v>22</v>
      </c>
      <c r="D57" s="15" t="s">
        <v>136</v>
      </c>
      <c r="E57" s="15" t="s">
        <v>137</v>
      </c>
      <c r="F57" s="15" t="s">
        <v>12</v>
      </c>
      <c r="G57" s="28">
        <v>105417</v>
      </c>
      <c r="H57" s="29" t="s">
        <v>138</v>
      </c>
    </row>
    <row r="58" spans="1:8" ht="18.75">
      <c r="A58" s="15" t="s">
        <v>139</v>
      </c>
      <c r="B58" s="15" t="s">
        <v>14</v>
      </c>
      <c r="C58" s="15" t="s">
        <v>26</v>
      </c>
      <c r="D58" s="15" t="s">
        <v>63</v>
      </c>
      <c r="E58" s="15" t="s">
        <v>140</v>
      </c>
      <c r="F58" s="15" t="s">
        <v>12</v>
      </c>
      <c r="G58" s="28">
        <v>105359</v>
      </c>
      <c r="H58" s="28" t="str">
        <f>VLOOKUP(E58,[1]AutoIDHost!D57:E8056,2,FALSE)</f>
        <v>060-2732</v>
      </c>
    </row>
    <row r="59" spans="1:8" ht="18.75">
      <c r="A59" s="15" t="s">
        <v>141</v>
      </c>
      <c r="B59" s="15" t="s">
        <v>14</v>
      </c>
      <c r="C59" s="15" t="s">
        <v>26</v>
      </c>
      <c r="D59" s="15" t="s">
        <v>142</v>
      </c>
      <c r="E59" s="15" t="s">
        <v>143</v>
      </c>
      <c r="F59" s="15" t="s">
        <v>12</v>
      </c>
      <c r="G59" s="28">
        <v>105377</v>
      </c>
      <c r="H59" s="28" t="e">
        <f>VLOOKUP(E59,[1]AutoIDHost!D58:E8057,2,FALSE)</f>
        <v>#N/A</v>
      </c>
    </row>
    <row r="60" spans="1:8" ht="18.75">
      <c r="A60" s="15" t="s">
        <v>144</v>
      </c>
      <c r="B60" s="15" t="s">
        <v>14</v>
      </c>
      <c r="C60" s="15" t="s">
        <v>30</v>
      </c>
      <c r="D60" s="15" t="s">
        <v>145</v>
      </c>
      <c r="E60" s="15" t="s">
        <v>146</v>
      </c>
      <c r="F60" s="15" t="s">
        <v>12</v>
      </c>
      <c r="G60" s="28">
        <v>105443</v>
      </c>
      <c r="H60" s="29">
        <v>484481</v>
      </c>
    </row>
    <row r="61" spans="1:8" ht="18.75">
      <c r="A61" s="15" t="s">
        <v>147</v>
      </c>
      <c r="B61" s="15" t="s">
        <v>14</v>
      </c>
      <c r="C61" s="15" t="s">
        <v>30</v>
      </c>
      <c r="D61" s="15" t="s">
        <v>145</v>
      </c>
      <c r="E61" s="15" t="s">
        <v>146</v>
      </c>
      <c r="F61" s="15" t="s">
        <v>12</v>
      </c>
      <c r="G61" s="28">
        <v>105441</v>
      </c>
      <c r="H61" s="29">
        <v>484481</v>
      </c>
    </row>
    <row r="62" spans="1:8" ht="18.75">
      <c r="A62" s="15" t="s">
        <v>148</v>
      </c>
      <c r="B62" s="15" t="s">
        <v>14</v>
      </c>
      <c r="C62" s="15" t="s">
        <v>30</v>
      </c>
      <c r="D62" s="15" t="s">
        <v>145</v>
      </c>
      <c r="E62" s="15" t="s">
        <v>146</v>
      </c>
      <c r="F62" s="15" t="s">
        <v>12</v>
      </c>
      <c r="G62" s="28">
        <v>105440</v>
      </c>
      <c r="H62" s="29">
        <v>484481</v>
      </c>
    </row>
    <row r="63" spans="1:8" ht="18.75">
      <c r="A63" s="15" t="s">
        <v>149</v>
      </c>
      <c r="B63" s="15" t="s">
        <v>14</v>
      </c>
      <c r="C63" s="15" t="s">
        <v>15</v>
      </c>
      <c r="D63" s="15" t="s">
        <v>133</v>
      </c>
      <c r="E63" s="15" t="s">
        <v>134</v>
      </c>
      <c r="F63" s="15" t="s">
        <v>12</v>
      </c>
      <c r="G63" s="28">
        <v>101510</v>
      </c>
      <c r="H63" s="28">
        <v>193030</v>
      </c>
    </row>
    <row r="64" spans="1:8" ht="18.75">
      <c r="A64" s="15" t="s">
        <v>150</v>
      </c>
      <c r="B64" s="15" t="s">
        <v>14</v>
      </c>
      <c r="C64" s="15" t="s">
        <v>15</v>
      </c>
      <c r="D64" s="15" t="s">
        <v>34</v>
      </c>
      <c r="E64" s="15" t="s">
        <v>35</v>
      </c>
      <c r="F64" s="15" t="s">
        <v>12</v>
      </c>
      <c r="G64" s="28">
        <v>105762</v>
      </c>
      <c r="H64" s="28" t="str">
        <f>VLOOKUP(E64,[1]AutoIDHost!D63:E8062,2,FALSE)</f>
        <v>022-2920</v>
      </c>
    </row>
    <row r="65" spans="1:8" ht="18.75">
      <c r="A65" s="15" t="s">
        <v>151</v>
      </c>
      <c r="B65" s="15" t="s">
        <v>14</v>
      </c>
      <c r="C65" s="15" t="s">
        <v>30</v>
      </c>
      <c r="D65" s="15" t="s">
        <v>31</v>
      </c>
      <c r="E65" s="15" t="s">
        <v>32</v>
      </c>
      <c r="F65" s="15" t="s">
        <v>12</v>
      </c>
      <c r="G65" s="28">
        <v>105459</v>
      </c>
      <c r="H65" s="28" t="str">
        <f>VLOOKUP(E65,[1]AutoIDHost!D64:E8063,2,FALSE)</f>
        <v>072-0004</v>
      </c>
    </row>
    <row r="66" spans="1:8" ht="18.75">
      <c r="A66" s="15" t="s">
        <v>152</v>
      </c>
      <c r="B66" s="15" t="s">
        <v>14</v>
      </c>
      <c r="C66" s="15" t="s">
        <v>30</v>
      </c>
      <c r="D66" s="15" t="s">
        <v>31</v>
      </c>
      <c r="E66" s="15" t="s">
        <v>153</v>
      </c>
      <c r="F66" s="15" t="s">
        <v>12</v>
      </c>
      <c r="G66" s="28">
        <v>105463</v>
      </c>
      <c r="H66" s="28" t="str">
        <f>VLOOKUP(E66,[1]AutoIDHost!D65:E8064,2,FALSE)</f>
        <v>080-2356</v>
      </c>
    </row>
    <row r="67" spans="1:8" ht="18.75">
      <c r="A67" s="15" t="s">
        <v>154</v>
      </c>
      <c r="B67" s="15" t="s">
        <v>14</v>
      </c>
      <c r="C67" s="15" t="s">
        <v>38</v>
      </c>
      <c r="D67" s="15" t="s">
        <v>111</v>
      </c>
      <c r="E67" s="15" t="s">
        <v>120</v>
      </c>
      <c r="F67" s="15" t="s">
        <v>12</v>
      </c>
      <c r="G67" s="28">
        <v>105414</v>
      </c>
      <c r="H67" s="28" t="str">
        <f>VLOOKUP(E67,[1]AutoIDHost!D66:E8065,2,FALSE)</f>
        <v>031-2215</v>
      </c>
    </row>
    <row r="68" spans="1:8" ht="18.75">
      <c r="A68" s="15" t="s">
        <v>155</v>
      </c>
      <c r="B68" s="15" t="s">
        <v>14</v>
      </c>
      <c r="C68" s="15" t="s">
        <v>38</v>
      </c>
      <c r="D68" s="15" t="s">
        <v>115</v>
      </c>
      <c r="E68" s="15" t="s">
        <v>156</v>
      </c>
      <c r="F68" s="15" t="s">
        <v>12</v>
      </c>
      <c r="G68" s="28">
        <v>105387</v>
      </c>
      <c r="H68" s="28" t="e">
        <f>VLOOKUP(E68,[1]AutoIDHost!D67:E8066,2,FALSE)</f>
        <v>#N/A</v>
      </c>
    </row>
    <row r="69" spans="1:8" ht="18.75">
      <c r="A69" s="15" t="s">
        <v>157</v>
      </c>
      <c r="B69" s="15" t="s">
        <v>14</v>
      </c>
      <c r="C69" s="15" t="s">
        <v>30</v>
      </c>
      <c r="D69" s="15" t="s">
        <v>158</v>
      </c>
      <c r="E69" s="15" t="s">
        <v>159</v>
      </c>
      <c r="F69" s="15" t="s">
        <v>12</v>
      </c>
      <c r="G69" s="28">
        <v>105455</v>
      </c>
      <c r="H69" s="29">
        <v>995003</v>
      </c>
    </row>
    <row r="70" spans="1:8" ht="18.75">
      <c r="A70" s="15" t="s">
        <v>160</v>
      </c>
      <c r="B70" s="15" t="s">
        <v>14</v>
      </c>
      <c r="C70" s="15" t="s">
        <v>38</v>
      </c>
      <c r="D70" s="15" t="s">
        <v>115</v>
      </c>
      <c r="E70" s="15" t="s">
        <v>156</v>
      </c>
      <c r="F70" s="15" t="s">
        <v>12</v>
      </c>
      <c r="G70" s="28">
        <v>105383</v>
      </c>
      <c r="H70" s="28"/>
    </row>
    <row r="71" spans="1:8" ht="18.75">
      <c r="A71" s="15" t="s">
        <v>161</v>
      </c>
      <c r="B71" s="15" t="s">
        <v>14</v>
      </c>
      <c r="C71" s="15" t="s">
        <v>38</v>
      </c>
      <c r="D71" s="15" t="s">
        <v>111</v>
      </c>
      <c r="E71" s="15" t="s">
        <v>120</v>
      </c>
      <c r="F71" s="15" t="s">
        <v>12</v>
      </c>
      <c r="G71" s="28">
        <v>105412</v>
      </c>
      <c r="H71" s="28" t="str">
        <f>VLOOKUP(E71,[1]AutoIDHost!D70:E8069,2,FALSE)</f>
        <v>031-2215</v>
      </c>
    </row>
    <row r="72" spans="1:8" ht="18.75">
      <c r="A72" s="15" t="s">
        <v>162</v>
      </c>
      <c r="B72" s="15" t="s">
        <v>14</v>
      </c>
      <c r="C72" s="15" t="s">
        <v>38</v>
      </c>
      <c r="D72" s="15" t="s">
        <v>111</v>
      </c>
      <c r="E72" s="15" t="s">
        <v>120</v>
      </c>
      <c r="F72" s="15" t="s">
        <v>12</v>
      </c>
      <c r="G72" s="28">
        <v>105411</v>
      </c>
      <c r="H72" s="28" t="str">
        <f>VLOOKUP(E72,[1]AutoIDHost!D71:E8070,2,FALSE)</f>
        <v>031-2215</v>
      </c>
    </row>
    <row r="73" spans="1:8" ht="18.75">
      <c r="A73" s="15" t="s">
        <v>163</v>
      </c>
      <c r="B73" s="15" t="s">
        <v>14</v>
      </c>
      <c r="C73" s="15" t="s">
        <v>38</v>
      </c>
      <c r="D73" s="15" t="s">
        <v>111</v>
      </c>
      <c r="E73" s="15" t="s">
        <v>120</v>
      </c>
      <c r="F73" s="15" t="s">
        <v>12</v>
      </c>
      <c r="G73" s="28">
        <v>105410</v>
      </c>
      <c r="H73" s="28" t="str">
        <f>VLOOKUP(E73,[1]AutoIDHost!D72:E8071,2,FALSE)</f>
        <v>031-2215</v>
      </c>
    </row>
    <row r="74" spans="1:8" ht="18.75">
      <c r="A74" s="15" t="s">
        <v>164</v>
      </c>
      <c r="B74" s="15" t="s">
        <v>14</v>
      </c>
      <c r="C74" s="15" t="s">
        <v>15</v>
      </c>
      <c r="D74" s="15" t="s">
        <v>165</v>
      </c>
      <c r="E74" s="15" t="s">
        <v>166</v>
      </c>
      <c r="F74" s="15" t="s">
        <v>12</v>
      </c>
      <c r="G74" s="28">
        <v>101211</v>
      </c>
      <c r="H74" s="28" t="e">
        <f>VLOOKUP(E74,[1]AutoIDHost!D73:E8072,2,FALSE)</f>
        <v>#N/A</v>
      </c>
    </row>
    <row r="75" spans="1:8" ht="18.75">
      <c r="A75" s="15" t="s">
        <v>167</v>
      </c>
      <c r="B75" s="15" t="s">
        <v>14</v>
      </c>
      <c r="C75" s="15" t="s">
        <v>38</v>
      </c>
      <c r="D75" s="15" t="s">
        <v>39</v>
      </c>
      <c r="E75" s="15" t="s">
        <v>40</v>
      </c>
      <c r="F75" s="15" t="s">
        <v>12</v>
      </c>
      <c r="G75" s="28">
        <v>105788</v>
      </c>
      <c r="H75" s="28" t="e">
        <f>VLOOKUP(E75,[1]AutoIDHost!D74:E8073,2,FALSE)</f>
        <v>#N/A</v>
      </c>
    </row>
    <row r="76" spans="1:8" ht="18.75">
      <c r="A76" s="15" t="s">
        <v>168</v>
      </c>
      <c r="B76" s="15" t="s">
        <v>14</v>
      </c>
      <c r="C76" s="15" t="s">
        <v>26</v>
      </c>
      <c r="D76" s="15" t="s">
        <v>27</v>
      </c>
      <c r="E76" s="15" t="s">
        <v>28</v>
      </c>
      <c r="F76" s="15" t="s">
        <v>12</v>
      </c>
      <c r="G76" s="28">
        <v>105368</v>
      </c>
      <c r="H76" s="28" t="str">
        <f>VLOOKUP(E76,[1]AutoIDHost!D75:E8074,2,FALSE)</f>
        <v>024-0077</v>
      </c>
    </row>
    <row r="77" spans="1:8" ht="18.75">
      <c r="A77" s="15" t="s">
        <v>169</v>
      </c>
      <c r="B77" s="15" t="s">
        <v>14</v>
      </c>
      <c r="C77" s="15" t="s">
        <v>15</v>
      </c>
      <c r="D77" s="15" t="s">
        <v>16</v>
      </c>
      <c r="E77" s="15" t="s">
        <v>170</v>
      </c>
      <c r="F77" s="15" t="s">
        <v>12</v>
      </c>
      <c r="G77" s="28">
        <v>105481</v>
      </c>
      <c r="H77" s="28" t="str">
        <f>VLOOKUP(E77,[1]AutoIDHost!D76:E8075,2,FALSE)</f>
        <v>087-0038</v>
      </c>
    </row>
    <row r="78" spans="1:8" ht="18.75">
      <c r="A78" s="15" t="s">
        <v>171</v>
      </c>
      <c r="B78" s="15" t="s">
        <v>14</v>
      </c>
      <c r="C78" s="15" t="s">
        <v>22</v>
      </c>
      <c r="D78" s="15" t="s">
        <v>172</v>
      </c>
      <c r="E78" s="15" t="s">
        <v>173</v>
      </c>
      <c r="F78" s="15" t="s">
        <v>12</v>
      </c>
      <c r="G78" s="28">
        <v>105423</v>
      </c>
      <c r="H78" s="29">
        <v>1259602</v>
      </c>
    </row>
    <row r="79" spans="1:8" ht="18.75">
      <c r="A79" s="15" t="s">
        <v>174</v>
      </c>
      <c r="B79" s="15" t="s">
        <v>9</v>
      </c>
      <c r="C79" s="15" t="s">
        <v>9</v>
      </c>
      <c r="D79" s="15" t="s">
        <v>10</v>
      </c>
      <c r="E79" s="15" t="s">
        <v>175</v>
      </c>
      <c r="F79" s="15" t="s">
        <v>12</v>
      </c>
      <c r="G79" s="28">
        <v>105817</v>
      </c>
      <c r="H79" s="28" t="s">
        <v>176</v>
      </c>
    </row>
    <row r="80" spans="1:8" ht="18.75">
      <c r="A80" s="15" t="s">
        <v>177</v>
      </c>
      <c r="B80" s="15" t="s">
        <v>9</v>
      </c>
      <c r="C80" s="15" t="s">
        <v>9</v>
      </c>
      <c r="D80" s="15" t="s">
        <v>77</v>
      </c>
      <c r="E80" s="15" t="s">
        <v>178</v>
      </c>
      <c r="F80" s="15" t="s">
        <v>12</v>
      </c>
      <c r="G80" s="28">
        <v>105342</v>
      </c>
      <c r="H80" s="28" t="str">
        <f>VLOOKUP(E80,[1]AutoIDHost!D79:E8078,2,FALSE)</f>
        <v>250-3632</v>
      </c>
    </row>
    <row r="81" spans="1:8" ht="18.75">
      <c r="A81" s="15" t="s">
        <v>179</v>
      </c>
      <c r="B81" s="15" t="s">
        <v>9</v>
      </c>
      <c r="C81" s="15" t="s">
        <v>9</v>
      </c>
      <c r="D81" s="15" t="s">
        <v>77</v>
      </c>
      <c r="E81" s="15" t="s">
        <v>178</v>
      </c>
      <c r="F81" s="15" t="s">
        <v>12</v>
      </c>
      <c r="G81" s="28">
        <v>105341</v>
      </c>
      <c r="H81" s="28" t="str">
        <f>VLOOKUP(E81,[1]AutoIDHost!D80:E8079,2,FALSE)</f>
        <v>250-3632</v>
      </c>
    </row>
    <row r="82" spans="1:8" ht="18.75">
      <c r="A82" s="15" t="s">
        <v>180</v>
      </c>
      <c r="B82" s="15" t="s">
        <v>14</v>
      </c>
      <c r="C82" s="15" t="s">
        <v>26</v>
      </c>
      <c r="D82" s="15" t="s">
        <v>181</v>
      </c>
      <c r="E82" s="15" t="s">
        <v>182</v>
      </c>
      <c r="F82" s="15" t="s">
        <v>12</v>
      </c>
      <c r="G82" s="28">
        <v>105378</v>
      </c>
      <c r="H82" s="28" t="e">
        <f>VLOOKUP(E82,[1]AutoIDHost!D81:E8080,2,FALSE)</f>
        <v>#N/A</v>
      </c>
    </row>
    <row r="83" spans="1:8" ht="18.75">
      <c r="A83" s="15" t="s">
        <v>183</v>
      </c>
      <c r="B83" s="15" t="s">
        <v>14</v>
      </c>
      <c r="C83" s="15" t="s">
        <v>22</v>
      </c>
      <c r="D83" s="15" t="s">
        <v>55</v>
      </c>
      <c r="E83" s="15" t="s">
        <v>184</v>
      </c>
      <c r="F83" s="15" t="s">
        <v>12</v>
      </c>
      <c r="G83" s="28">
        <v>105425</v>
      </c>
      <c r="H83" s="29">
        <v>1109610</v>
      </c>
    </row>
    <row r="84" spans="1:8" ht="18.75">
      <c r="A84" s="15" t="s">
        <v>185</v>
      </c>
      <c r="B84" s="15" t="s">
        <v>14</v>
      </c>
      <c r="C84" s="15" t="s">
        <v>15</v>
      </c>
      <c r="D84" s="15" t="s">
        <v>34</v>
      </c>
      <c r="E84" s="15" t="s">
        <v>58</v>
      </c>
      <c r="F84" s="15" t="s">
        <v>12</v>
      </c>
      <c r="G84" s="28">
        <v>105768</v>
      </c>
      <c r="H84" s="28" t="e">
        <f>VLOOKUP(E84,[1]AutoIDHost!D83:E8082,2,FALSE)</f>
        <v>#N/A</v>
      </c>
    </row>
    <row r="85" spans="1:8" ht="18.75">
      <c r="A85" s="15" t="s">
        <v>186</v>
      </c>
      <c r="B85" s="15" t="s">
        <v>14</v>
      </c>
      <c r="C85" s="15" t="s">
        <v>15</v>
      </c>
      <c r="D85" s="15" t="s">
        <v>34</v>
      </c>
      <c r="E85" s="15" t="s">
        <v>35</v>
      </c>
      <c r="F85" s="15" t="s">
        <v>12</v>
      </c>
      <c r="G85" s="28">
        <v>105761</v>
      </c>
      <c r="H85" s="28" t="str">
        <f>VLOOKUP(E85,[1]AutoIDHost!D84:E8083,2,FALSE)</f>
        <v>022-2920</v>
      </c>
    </row>
    <row r="86" spans="1:8" ht="18.75">
      <c r="A86" s="15" t="s">
        <v>187</v>
      </c>
      <c r="B86" s="15" t="s">
        <v>9</v>
      </c>
      <c r="C86" s="15" t="s">
        <v>9</v>
      </c>
      <c r="D86" s="15" t="s">
        <v>10</v>
      </c>
      <c r="E86" s="15" t="s">
        <v>188</v>
      </c>
      <c r="F86" s="15" t="s">
        <v>12</v>
      </c>
      <c r="G86" s="28">
        <v>105339</v>
      </c>
      <c r="H86" s="28">
        <v>2503558</v>
      </c>
    </row>
    <row r="87" spans="1:8" ht="18.75">
      <c r="A87" s="15" t="s">
        <v>189</v>
      </c>
      <c r="B87" s="15" t="s">
        <v>9</v>
      </c>
      <c r="C87" s="15" t="s">
        <v>9</v>
      </c>
      <c r="D87" s="15" t="s">
        <v>10</v>
      </c>
      <c r="E87" s="15" t="s">
        <v>188</v>
      </c>
      <c r="F87" s="15" t="s">
        <v>12</v>
      </c>
      <c r="G87" s="28">
        <v>105338</v>
      </c>
      <c r="H87" s="28">
        <v>2503558</v>
      </c>
    </row>
    <row r="88" spans="1:8" ht="18.75">
      <c r="A88" s="15" t="s">
        <v>190</v>
      </c>
      <c r="B88" s="15" t="s">
        <v>9</v>
      </c>
      <c r="C88" s="15" t="s">
        <v>9</v>
      </c>
      <c r="D88" s="15" t="s">
        <v>10</v>
      </c>
      <c r="E88" s="15" t="s">
        <v>191</v>
      </c>
      <c r="F88" s="15" t="s">
        <v>12</v>
      </c>
      <c r="G88" s="28">
        <v>105328</v>
      </c>
      <c r="H88" s="29">
        <v>2504245</v>
      </c>
    </row>
    <row r="89" spans="1:8" ht="18.75">
      <c r="A89" s="15" t="s">
        <v>192</v>
      </c>
      <c r="B89" s="15" t="s">
        <v>14</v>
      </c>
      <c r="C89" s="15" t="s">
        <v>30</v>
      </c>
      <c r="D89" s="15" t="s">
        <v>31</v>
      </c>
      <c r="E89" s="15" t="s">
        <v>32</v>
      </c>
      <c r="F89" s="15" t="s">
        <v>12</v>
      </c>
      <c r="G89" s="28">
        <v>105456</v>
      </c>
      <c r="H89" s="28" t="str">
        <f>VLOOKUP(E89,[1]AutoIDHost!D88:E8087,2,FALSE)</f>
        <v>072-0004</v>
      </c>
    </row>
    <row r="90" spans="1:8" ht="18.75">
      <c r="A90" s="15" t="s">
        <v>193</v>
      </c>
      <c r="B90" s="15" t="s">
        <v>9</v>
      </c>
      <c r="C90" s="15" t="s">
        <v>9</v>
      </c>
      <c r="D90" s="15" t="s">
        <v>107</v>
      </c>
      <c r="E90" s="15" t="s">
        <v>194</v>
      </c>
      <c r="F90" s="15" t="s">
        <v>12</v>
      </c>
      <c r="G90" s="28">
        <v>105815</v>
      </c>
      <c r="H90" s="28" t="s">
        <v>195</v>
      </c>
    </row>
    <row r="91" spans="1:8" ht="18.75">
      <c r="A91" s="15" t="s">
        <v>196</v>
      </c>
      <c r="B91" s="15" t="s">
        <v>14</v>
      </c>
      <c r="C91" s="15" t="s">
        <v>38</v>
      </c>
      <c r="D91" s="15" t="s">
        <v>111</v>
      </c>
      <c r="E91" s="15" t="s">
        <v>120</v>
      </c>
      <c r="F91" s="15" t="s">
        <v>12</v>
      </c>
      <c r="G91" s="28">
        <v>105406</v>
      </c>
      <c r="H91" s="28" t="str">
        <f>VLOOKUP(E91,[1]AutoIDHost!D90:E8089,2,FALSE)</f>
        <v>031-2215</v>
      </c>
    </row>
    <row r="92" spans="1:8" ht="18.75">
      <c r="A92" s="15" t="s">
        <v>197</v>
      </c>
      <c r="B92" s="15" t="s">
        <v>14</v>
      </c>
      <c r="C92" s="15" t="s">
        <v>38</v>
      </c>
      <c r="D92" s="15" t="s">
        <v>111</v>
      </c>
      <c r="E92" s="15" t="s">
        <v>120</v>
      </c>
      <c r="F92" s="15" t="s">
        <v>12</v>
      </c>
      <c r="G92" s="28">
        <v>105405</v>
      </c>
      <c r="H92" s="28" t="str">
        <f>VLOOKUP(E92,[1]AutoIDHost!D91:E8090,2,FALSE)</f>
        <v>031-2215</v>
      </c>
    </row>
    <row r="93" spans="1:8" ht="18.75">
      <c r="A93" s="15" t="s">
        <v>198</v>
      </c>
      <c r="B93" s="15" t="s">
        <v>14</v>
      </c>
      <c r="C93" s="15" t="s">
        <v>15</v>
      </c>
      <c r="D93" s="15" t="s">
        <v>199</v>
      </c>
      <c r="E93" s="15" t="s">
        <v>200</v>
      </c>
      <c r="F93" s="15" t="s">
        <v>12</v>
      </c>
      <c r="G93" s="28">
        <v>105781</v>
      </c>
      <c r="H93" s="28" t="e">
        <f>VLOOKUP(E93,[1]AutoIDHost!D92:E8091,2,FALSE)</f>
        <v>#N/A</v>
      </c>
    </row>
    <row r="94" spans="1:8" ht="18.75">
      <c r="A94" s="15" t="s">
        <v>201</v>
      </c>
      <c r="B94" s="15" t="s">
        <v>14</v>
      </c>
      <c r="C94" s="15" t="s">
        <v>15</v>
      </c>
      <c r="D94" s="15" t="s">
        <v>34</v>
      </c>
      <c r="E94" s="15" t="s">
        <v>35</v>
      </c>
      <c r="F94" s="15" t="s">
        <v>12</v>
      </c>
      <c r="G94" s="28">
        <v>105757</v>
      </c>
      <c r="H94" s="28" t="str">
        <f>VLOOKUP(E94,[1]AutoIDHost!D93:E8092,2,FALSE)</f>
        <v>022-2920</v>
      </c>
    </row>
    <row r="95" spans="1:8" ht="18.75">
      <c r="A95" s="15" t="s">
        <v>202</v>
      </c>
      <c r="B95" s="15" t="s">
        <v>14</v>
      </c>
      <c r="C95" s="15" t="s">
        <v>26</v>
      </c>
      <c r="D95" s="15" t="s">
        <v>63</v>
      </c>
      <c r="E95" s="15" t="s">
        <v>64</v>
      </c>
      <c r="F95" s="15" t="s">
        <v>12</v>
      </c>
      <c r="G95" s="28">
        <v>105362</v>
      </c>
      <c r="H95" s="28" t="str">
        <f>VLOOKUP(E95,[1]AutoIDHost!D94:E8093,2,FALSE)</f>
        <v>060-2951</v>
      </c>
    </row>
    <row r="96" spans="1:8" ht="18.75">
      <c r="A96" s="15" t="s">
        <v>203</v>
      </c>
      <c r="B96" s="15" t="s">
        <v>14</v>
      </c>
      <c r="C96" s="15" t="s">
        <v>38</v>
      </c>
      <c r="D96" s="15" t="s">
        <v>38</v>
      </c>
      <c r="E96" s="15" t="s">
        <v>104</v>
      </c>
      <c r="F96" s="15" t="s">
        <v>12</v>
      </c>
      <c r="G96" s="28">
        <v>105392</v>
      </c>
      <c r="H96" s="28" t="e">
        <f>VLOOKUP(E96,[1]AutoIDHost!D95:E8094,2,FALSE)</f>
        <v>#N/A</v>
      </c>
    </row>
    <row r="97" spans="1:8" ht="18.75">
      <c r="A97" s="15" t="s">
        <v>204</v>
      </c>
      <c r="B97" s="15" t="s">
        <v>14</v>
      </c>
      <c r="C97" s="15" t="s">
        <v>30</v>
      </c>
      <c r="D97" s="15" t="s">
        <v>145</v>
      </c>
      <c r="E97" s="15" t="s">
        <v>205</v>
      </c>
      <c r="F97" s="15" t="s">
        <v>12</v>
      </c>
      <c r="G97" s="28">
        <v>105447</v>
      </c>
      <c r="H97" s="29"/>
    </row>
    <row r="98" spans="1:8" ht="18.75">
      <c r="A98" s="15" t="s">
        <v>206</v>
      </c>
      <c r="B98" s="15" t="s">
        <v>14</v>
      </c>
      <c r="C98" s="15" t="s">
        <v>22</v>
      </c>
      <c r="D98" s="15" t="s">
        <v>22</v>
      </c>
      <c r="E98" s="15" t="s">
        <v>207</v>
      </c>
      <c r="F98" s="15" t="s">
        <v>12</v>
      </c>
      <c r="G98" s="28">
        <v>105418</v>
      </c>
      <c r="H98" s="29" t="s">
        <v>208</v>
      </c>
    </row>
    <row r="99" spans="1:8" ht="18.75">
      <c r="A99" s="15" t="s">
        <v>209</v>
      </c>
      <c r="B99" s="15" t="s">
        <v>9</v>
      </c>
      <c r="C99" s="15" t="s">
        <v>9</v>
      </c>
      <c r="D99" s="15" t="s">
        <v>10</v>
      </c>
      <c r="E99" s="15" t="s">
        <v>210</v>
      </c>
      <c r="F99" s="15" t="s">
        <v>12</v>
      </c>
      <c r="G99" s="28">
        <v>105348</v>
      </c>
      <c r="H99" s="28">
        <v>2514189</v>
      </c>
    </row>
    <row r="100" spans="1:8" ht="18.75">
      <c r="A100" s="15" t="s">
        <v>211</v>
      </c>
      <c r="B100" s="15" t="s">
        <v>14</v>
      </c>
      <c r="C100" s="15" t="s">
        <v>22</v>
      </c>
      <c r="D100" s="15" t="s">
        <v>97</v>
      </c>
      <c r="E100" s="15" t="s">
        <v>212</v>
      </c>
      <c r="F100" s="15" t="s">
        <v>12</v>
      </c>
      <c r="G100" s="28">
        <v>105799</v>
      </c>
      <c r="H100" s="29" t="e">
        <f>VLOOKUP(E100,[1]AutoIDHost!D99:E8098,2,FALSE)</f>
        <v>#N/A</v>
      </c>
    </row>
    <row r="101" spans="1:8" ht="18.75">
      <c r="A101" s="15" t="s">
        <v>213</v>
      </c>
      <c r="B101" s="15" t="s">
        <v>14</v>
      </c>
      <c r="C101" s="15" t="s">
        <v>22</v>
      </c>
      <c r="D101" s="15" t="s">
        <v>214</v>
      </c>
      <c r="E101" s="15" t="s">
        <v>215</v>
      </c>
      <c r="F101" s="15" t="s">
        <v>12</v>
      </c>
      <c r="G101" s="28">
        <v>105427</v>
      </c>
      <c r="H101" s="29">
        <v>1079993</v>
      </c>
    </row>
    <row r="102" spans="1:8" ht="18.75">
      <c r="A102" s="15" t="s">
        <v>216</v>
      </c>
      <c r="B102" s="15" t="s">
        <v>14</v>
      </c>
      <c r="C102" s="15" t="s">
        <v>22</v>
      </c>
      <c r="D102" s="15" t="s">
        <v>217</v>
      </c>
      <c r="E102" s="15" t="s">
        <v>218</v>
      </c>
      <c r="F102" s="15" t="s">
        <v>12</v>
      </c>
      <c r="G102" s="28">
        <v>105427</v>
      </c>
      <c r="H102" s="29" t="str">
        <f>VLOOKUP(E102,[1]AutoIDHost!D101:E8100,2,FALSE)</f>
        <v>124-2670</v>
      </c>
    </row>
    <row r="103" spans="1:8" ht="18.75">
      <c r="A103" s="15" t="s">
        <v>219</v>
      </c>
      <c r="B103" s="15" t="s">
        <v>14</v>
      </c>
      <c r="C103" s="15" t="s">
        <v>38</v>
      </c>
      <c r="D103" s="15" t="s">
        <v>39</v>
      </c>
      <c r="E103" s="15" t="s">
        <v>220</v>
      </c>
      <c r="F103" s="15" t="s">
        <v>12</v>
      </c>
      <c r="G103" s="28">
        <v>105813</v>
      </c>
      <c r="H103" s="28" t="s">
        <v>221</v>
      </c>
    </row>
    <row r="104" spans="1:8" ht="18.75">
      <c r="A104" s="15" t="s">
        <v>222</v>
      </c>
      <c r="B104" s="15" t="s">
        <v>14</v>
      </c>
      <c r="C104" s="15" t="s">
        <v>15</v>
      </c>
      <c r="D104" s="15" t="s">
        <v>223</v>
      </c>
      <c r="E104" s="15" t="s">
        <v>224</v>
      </c>
      <c r="F104" s="15" t="s">
        <v>12</v>
      </c>
      <c r="G104" s="28">
        <v>105468</v>
      </c>
      <c r="H104" s="28">
        <v>302177</v>
      </c>
    </row>
    <row r="105" spans="1:8" ht="18.75">
      <c r="A105" s="15" t="s">
        <v>225</v>
      </c>
      <c r="B105" s="15" t="s">
        <v>9</v>
      </c>
      <c r="C105" s="15" t="s">
        <v>9</v>
      </c>
      <c r="D105" s="15" t="s">
        <v>107</v>
      </c>
      <c r="E105" s="15" t="s">
        <v>226</v>
      </c>
      <c r="F105" s="15" t="s">
        <v>12</v>
      </c>
      <c r="G105" s="28">
        <v>105346</v>
      </c>
      <c r="H105" s="28">
        <v>2503507</v>
      </c>
    </row>
    <row r="106" spans="1:8" ht="18.75">
      <c r="A106" s="15" t="s">
        <v>227</v>
      </c>
      <c r="B106" s="15" t="s">
        <v>14</v>
      </c>
      <c r="C106" s="15" t="s">
        <v>26</v>
      </c>
      <c r="D106" s="15" t="s">
        <v>27</v>
      </c>
      <c r="E106" s="15" t="s">
        <v>228</v>
      </c>
      <c r="F106" s="15" t="s">
        <v>12</v>
      </c>
      <c r="G106" s="28">
        <v>105830</v>
      </c>
      <c r="H106" s="28" t="e">
        <f>VLOOKUP(E106,[1]AutoIDHost!D105:E8104,2,FALSE)</f>
        <v>#N/A</v>
      </c>
    </row>
    <row r="107" spans="1:8" ht="18.75">
      <c r="A107" s="15" t="s">
        <v>229</v>
      </c>
      <c r="B107" s="15" t="s">
        <v>14</v>
      </c>
      <c r="C107" s="15" t="s">
        <v>15</v>
      </c>
      <c r="D107" s="15" t="s">
        <v>34</v>
      </c>
      <c r="E107" s="15" t="s">
        <v>35</v>
      </c>
      <c r="F107" s="15" t="s">
        <v>12</v>
      </c>
      <c r="G107" s="28">
        <v>105755</v>
      </c>
      <c r="H107" s="28" t="str">
        <f>VLOOKUP(E107,[1]AutoIDHost!D106:E8105,2,FALSE)</f>
        <v>022-2920</v>
      </c>
    </row>
    <row r="108" spans="1:8" ht="18.75">
      <c r="A108" s="15" t="s">
        <v>230</v>
      </c>
      <c r="B108" s="15" t="s">
        <v>14</v>
      </c>
      <c r="C108" s="15" t="s">
        <v>26</v>
      </c>
      <c r="D108" s="15" t="s">
        <v>231</v>
      </c>
      <c r="E108" s="15" t="s">
        <v>232</v>
      </c>
      <c r="F108" s="15" t="s">
        <v>12</v>
      </c>
      <c r="G108" s="28">
        <v>105381</v>
      </c>
      <c r="H108" s="28" t="str">
        <f>VLOOKUP(E108,[1]AutoIDHost!D107:E8106,2,FALSE)</f>
        <v>001-9993</v>
      </c>
    </row>
    <row r="109" spans="1:8" ht="18.75">
      <c r="A109" s="15" t="s">
        <v>233</v>
      </c>
      <c r="B109" s="15" t="s">
        <v>14</v>
      </c>
      <c r="C109" s="15" t="s">
        <v>26</v>
      </c>
      <c r="D109" s="15" t="s">
        <v>142</v>
      </c>
      <c r="E109" s="15" t="s">
        <v>234</v>
      </c>
      <c r="F109" s="15" t="s">
        <v>12</v>
      </c>
      <c r="G109" s="28">
        <v>105373</v>
      </c>
      <c r="H109" s="28" t="e">
        <f>VLOOKUP(E109,[1]AutoIDHost!D108:E8107,2,FALSE)</f>
        <v>#N/A</v>
      </c>
    </row>
    <row r="110" spans="1:8" ht="18.75">
      <c r="A110" s="15" t="s">
        <v>235</v>
      </c>
      <c r="B110" s="15" t="s">
        <v>9</v>
      </c>
      <c r="C110" s="15" t="s">
        <v>9</v>
      </c>
      <c r="D110" s="15" t="s">
        <v>19</v>
      </c>
      <c r="E110" s="15" t="s">
        <v>236</v>
      </c>
      <c r="F110" s="15" t="s">
        <v>12</v>
      </c>
      <c r="G110" s="28">
        <v>105809</v>
      </c>
      <c r="H110" s="28" t="s">
        <v>237</v>
      </c>
    </row>
    <row r="111" spans="1:8" ht="18.75">
      <c r="A111" s="15" t="s">
        <v>238</v>
      </c>
      <c r="B111" s="15" t="s">
        <v>14</v>
      </c>
      <c r="C111" s="15" t="s">
        <v>38</v>
      </c>
      <c r="D111" s="15" t="s">
        <v>38</v>
      </c>
      <c r="E111" s="15" t="s">
        <v>239</v>
      </c>
      <c r="F111" s="15" t="s">
        <v>12</v>
      </c>
      <c r="G111" s="28">
        <v>105390</v>
      </c>
      <c r="H111" s="28" t="e">
        <f>VLOOKUP(E111,[1]AutoIDHost!D110:E8109,2,FALSE)</f>
        <v>#N/A</v>
      </c>
    </row>
    <row r="112" spans="1:8" ht="18.75">
      <c r="A112" s="15" t="s">
        <v>240</v>
      </c>
      <c r="B112" s="15" t="s">
        <v>14</v>
      </c>
      <c r="C112" s="15" t="s">
        <v>38</v>
      </c>
      <c r="D112" s="15" t="s">
        <v>38</v>
      </c>
      <c r="E112" s="15" t="s">
        <v>239</v>
      </c>
      <c r="F112" s="15" t="s">
        <v>12</v>
      </c>
      <c r="G112" s="28">
        <v>105389</v>
      </c>
      <c r="H112" s="28" t="e">
        <f>VLOOKUP(E112,[1]AutoIDHost!D111:E8110,2,FALSE)</f>
        <v>#N/A</v>
      </c>
    </row>
    <row r="113" spans="1:8" ht="18.75">
      <c r="A113" s="15" t="s">
        <v>241</v>
      </c>
      <c r="B113" s="15" t="s">
        <v>14</v>
      </c>
      <c r="C113" s="15" t="s">
        <v>22</v>
      </c>
      <c r="D113" s="15" t="s">
        <v>97</v>
      </c>
      <c r="E113" s="15" t="s">
        <v>242</v>
      </c>
      <c r="F113" s="15" t="s">
        <v>12</v>
      </c>
      <c r="G113" s="28">
        <v>105436</v>
      </c>
      <c r="H113" s="29" t="str">
        <f>VLOOKUP(E113,[1]AutoIDHost!D112:E8111,2,FALSE)</f>
        <v>103-2438</v>
      </c>
    </row>
    <row r="114" spans="1:8" ht="18.75">
      <c r="A114" s="15" t="s">
        <v>243</v>
      </c>
      <c r="B114" s="15" t="s">
        <v>14</v>
      </c>
      <c r="C114" s="15" t="s">
        <v>15</v>
      </c>
      <c r="D114" s="15" t="s">
        <v>34</v>
      </c>
      <c r="E114" s="15" t="s">
        <v>73</v>
      </c>
      <c r="F114" s="15" t="s">
        <v>12</v>
      </c>
      <c r="G114" s="28">
        <v>105476</v>
      </c>
      <c r="H114" s="28" t="str">
        <f>VLOOKUP(E114,[1]AutoIDHost!D113:E8112,2,FALSE)</f>
        <v>025-0019</v>
      </c>
    </row>
    <row r="115" spans="1:8" ht="18.75">
      <c r="A115" s="15" t="s">
        <v>244</v>
      </c>
      <c r="B115" s="15" t="s">
        <v>9</v>
      </c>
      <c r="C115" s="15" t="s">
        <v>9</v>
      </c>
      <c r="D115" s="15" t="s">
        <v>107</v>
      </c>
      <c r="E115" s="15" t="s">
        <v>226</v>
      </c>
      <c r="F115" s="15" t="s">
        <v>12</v>
      </c>
      <c r="G115" s="28">
        <v>105344</v>
      </c>
      <c r="H115" s="28">
        <v>2503507</v>
      </c>
    </row>
    <row r="116" spans="1:8" ht="18.75">
      <c r="A116" s="15" t="s">
        <v>245</v>
      </c>
      <c r="B116" s="15" t="s">
        <v>14</v>
      </c>
      <c r="C116" s="15" t="s">
        <v>22</v>
      </c>
      <c r="D116" s="15" t="s">
        <v>246</v>
      </c>
      <c r="E116" s="15" t="s">
        <v>247</v>
      </c>
      <c r="F116" s="15" t="s">
        <v>12</v>
      </c>
      <c r="G116" s="28">
        <v>105421</v>
      </c>
      <c r="H116" s="29">
        <v>1029603</v>
      </c>
    </row>
    <row r="117" spans="1:8" ht="18.75">
      <c r="A117" s="15" t="s">
        <v>248</v>
      </c>
      <c r="B117" s="15" t="s">
        <v>14</v>
      </c>
      <c r="C117" s="15" t="s">
        <v>15</v>
      </c>
      <c r="D117" s="15" t="s">
        <v>34</v>
      </c>
      <c r="E117" s="15" t="s">
        <v>249</v>
      </c>
      <c r="F117" s="15" t="s">
        <v>12</v>
      </c>
      <c r="G117" s="28">
        <v>105596</v>
      </c>
      <c r="H117" s="28" t="str">
        <f>VLOOKUP(E117,[1]AutoIDHost!D116:E8115,2,FALSE)</f>
        <v>025-0053</v>
      </c>
    </row>
    <row r="118" spans="1:8" ht="18.75">
      <c r="A118" s="15" t="s">
        <v>250</v>
      </c>
      <c r="B118" s="15" t="s">
        <v>14</v>
      </c>
      <c r="C118" s="15" t="s">
        <v>38</v>
      </c>
      <c r="D118" s="15" t="s">
        <v>251</v>
      </c>
      <c r="E118" s="15" t="s">
        <v>252</v>
      </c>
      <c r="F118" s="15" t="s">
        <v>12</v>
      </c>
      <c r="G118" s="28">
        <v>105401</v>
      </c>
      <c r="H118" s="30"/>
    </row>
    <row r="119" spans="1:8" ht="18.75">
      <c r="A119" s="15" t="s">
        <v>253</v>
      </c>
      <c r="B119" s="15" t="s">
        <v>14</v>
      </c>
      <c r="C119" s="15" t="s">
        <v>15</v>
      </c>
      <c r="D119" s="15" t="s">
        <v>34</v>
      </c>
      <c r="E119" s="15" t="s">
        <v>35</v>
      </c>
      <c r="F119" s="15" t="s">
        <v>12</v>
      </c>
      <c r="G119" s="28">
        <v>105754</v>
      </c>
      <c r="H119" s="28" t="str">
        <f>VLOOKUP(E119,[1]AutoIDHost!D118:E8117,2,FALSE)</f>
        <v>022-2920</v>
      </c>
    </row>
    <row r="120" spans="1:8" ht="18.75">
      <c r="A120" s="15" t="s">
        <v>254</v>
      </c>
      <c r="B120" s="15" t="s">
        <v>14</v>
      </c>
      <c r="C120" s="15" t="s">
        <v>15</v>
      </c>
      <c r="D120" s="15" t="s">
        <v>34</v>
      </c>
      <c r="E120" s="15" t="s">
        <v>35</v>
      </c>
      <c r="F120" s="15" t="s">
        <v>12</v>
      </c>
      <c r="G120" s="28">
        <v>105753</v>
      </c>
      <c r="H120" s="28" t="str">
        <f>VLOOKUP(E120,[1]AutoIDHost!D119:E8118,2,FALSE)</f>
        <v>022-2920</v>
      </c>
    </row>
    <row r="121" spans="1:8" ht="18.75">
      <c r="A121" s="15" t="s">
        <v>255</v>
      </c>
      <c r="B121" s="15" t="s">
        <v>14</v>
      </c>
      <c r="C121" s="15" t="s">
        <v>15</v>
      </c>
      <c r="D121" s="15" t="s">
        <v>34</v>
      </c>
      <c r="E121" s="15" t="s">
        <v>35</v>
      </c>
      <c r="F121" s="15" t="s">
        <v>12</v>
      </c>
      <c r="G121" s="28">
        <v>105752</v>
      </c>
      <c r="H121" s="28" t="str">
        <f>VLOOKUP(E121,[1]AutoIDHost!D120:E8119,2,FALSE)</f>
        <v>022-2920</v>
      </c>
    </row>
    <row r="122" spans="1:8" ht="18.75">
      <c r="A122" s="4" t="s">
        <v>256</v>
      </c>
      <c r="B122" s="4" t="s">
        <v>14</v>
      </c>
      <c r="C122" s="4" t="s">
        <v>15</v>
      </c>
      <c r="D122" s="4" t="s">
        <v>257</v>
      </c>
      <c r="E122" s="15" t="s">
        <v>258</v>
      </c>
      <c r="F122" s="4" t="s">
        <v>12</v>
      </c>
    </row>
    <row r="123" spans="1:8" ht="18.75">
      <c r="A123" s="15" t="s">
        <v>259</v>
      </c>
      <c r="B123" s="15" t="s">
        <v>14</v>
      </c>
      <c r="C123" s="15" t="s">
        <v>15</v>
      </c>
      <c r="D123" s="15" t="s">
        <v>257</v>
      </c>
      <c r="E123" s="15" t="s">
        <v>258</v>
      </c>
      <c r="F123" s="15" t="s">
        <v>12</v>
      </c>
    </row>
    <row r="124" spans="1:8" ht="18.75">
      <c r="A124" s="15" t="s">
        <v>260</v>
      </c>
      <c r="B124" s="15" t="s">
        <v>14</v>
      </c>
      <c r="C124" s="15" t="s">
        <v>15</v>
      </c>
      <c r="D124" s="15" t="s">
        <v>261</v>
      </c>
      <c r="E124" s="15" t="s">
        <v>262</v>
      </c>
      <c r="F124" s="15" t="s">
        <v>12</v>
      </c>
    </row>
    <row r="125" spans="1:8" ht="18.75">
      <c r="A125" s="15" t="s">
        <v>263</v>
      </c>
      <c r="B125" s="15" t="s">
        <v>14</v>
      </c>
      <c r="C125" s="15" t="s">
        <v>15</v>
      </c>
      <c r="D125" s="15" t="s">
        <v>261</v>
      </c>
      <c r="E125" s="15" t="s">
        <v>262</v>
      </c>
      <c r="F125" s="15" t="s">
        <v>12</v>
      </c>
    </row>
    <row r="126" spans="1:8" ht="18.75">
      <c r="A126" s="15" t="s">
        <v>264</v>
      </c>
      <c r="B126" s="15" t="s">
        <v>14</v>
      </c>
      <c r="C126" s="15" t="s">
        <v>15</v>
      </c>
      <c r="D126" s="15" t="s">
        <v>261</v>
      </c>
      <c r="E126" s="15" t="s">
        <v>262</v>
      </c>
      <c r="F126" s="15" t="s">
        <v>12</v>
      </c>
    </row>
    <row r="127" spans="1:8" ht="18.75">
      <c r="A127" s="15" t="s">
        <v>265</v>
      </c>
      <c r="B127" s="15" t="s">
        <v>14</v>
      </c>
      <c r="C127" s="15" t="s">
        <v>15</v>
      </c>
      <c r="D127" s="15" t="s">
        <v>261</v>
      </c>
      <c r="E127" s="15" t="s">
        <v>262</v>
      </c>
      <c r="F127" s="15" t="s">
        <v>12</v>
      </c>
    </row>
    <row r="128" spans="1:8" ht="18.75">
      <c r="A128" s="15" t="s">
        <v>266</v>
      </c>
      <c r="B128" s="4" t="s">
        <v>14</v>
      </c>
      <c r="C128" s="4" t="s">
        <v>15</v>
      </c>
      <c r="D128" s="4" t="s">
        <v>16</v>
      </c>
      <c r="E128" s="15" t="s">
        <v>17</v>
      </c>
      <c r="F128" s="15" t="s">
        <v>12</v>
      </c>
    </row>
    <row r="129" spans="1:6" ht="18.75">
      <c r="A129" s="15" t="s">
        <v>267</v>
      </c>
      <c r="B129" s="15" t="s">
        <v>14</v>
      </c>
      <c r="C129" s="15" t="s">
        <v>15</v>
      </c>
      <c r="D129" s="15" t="s">
        <v>261</v>
      </c>
      <c r="E129" s="15" t="s">
        <v>262</v>
      </c>
      <c r="F129" s="15" t="s">
        <v>12</v>
      </c>
    </row>
    <row r="130" spans="1:6" ht="18.75">
      <c r="A130" s="15" t="s">
        <v>268</v>
      </c>
      <c r="B130" s="15" t="s">
        <v>14</v>
      </c>
      <c r="C130" s="15" t="s">
        <v>15</v>
      </c>
      <c r="D130" s="15" t="s">
        <v>261</v>
      </c>
      <c r="E130" s="15" t="s">
        <v>262</v>
      </c>
      <c r="F130" s="15" t="s">
        <v>12</v>
      </c>
    </row>
    <row r="131" spans="1:6" ht="18.75">
      <c r="A131" s="15" t="s">
        <v>269</v>
      </c>
      <c r="B131" s="15" t="s">
        <v>14</v>
      </c>
      <c r="C131" s="15" t="s">
        <v>15</v>
      </c>
      <c r="D131" s="15" t="s">
        <v>261</v>
      </c>
      <c r="E131" s="15" t="s">
        <v>262</v>
      </c>
      <c r="F131" s="15" t="s">
        <v>12</v>
      </c>
    </row>
    <row r="132" spans="1:6" ht="18.75">
      <c r="A132" s="15" t="s">
        <v>270</v>
      </c>
      <c r="B132" s="15" t="s">
        <v>14</v>
      </c>
      <c r="C132" s="15" t="s">
        <v>15</v>
      </c>
      <c r="D132" s="15" t="s">
        <v>34</v>
      </c>
      <c r="E132" s="15" t="s">
        <v>35</v>
      </c>
      <c r="F132" s="15" t="s">
        <v>12</v>
      </c>
    </row>
    <row r="133" spans="1:6" ht="18.75">
      <c r="A133" s="15" t="s">
        <v>271</v>
      </c>
      <c r="B133" s="15" t="s">
        <v>14</v>
      </c>
      <c r="C133" s="15" t="s">
        <v>15</v>
      </c>
      <c r="D133" s="15" t="s">
        <v>69</v>
      </c>
      <c r="E133" s="15" t="s">
        <v>272</v>
      </c>
      <c r="F133" s="15" t="s">
        <v>12</v>
      </c>
    </row>
    <row r="134" spans="1:6" ht="18.75">
      <c r="A134" s="15" t="s">
        <v>273</v>
      </c>
      <c r="B134" s="15" t="s">
        <v>14</v>
      </c>
      <c r="C134" s="15" t="s">
        <v>15</v>
      </c>
      <c r="D134" s="15" t="s">
        <v>274</v>
      </c>
      <c r="E134" s="15" t="s">
        <v>275</v>
      </c>
      <c r="F134" s="15" t="s">
        <v>12</v>
      </c>
    </row>
    <row r="135" spans="1:6" ht="18.75">
      <c r="A135" s="15" t="s">
        <v>276</v>
      </c>
      <c r="B135" s="15" t="s">
        <v>14</v>
      </c>
      <c r="C135" s="15" t="s">
        <v>30</v>
      </c>
      <c r="D135" s="15" t="s">
        <v>277</v>
      </c>
      <c r="E135" s="15" t="s">
        <v>278</v>
      </c>
      <c r="F135" s="15" t="s">
        <v>12</v>
      </c>
    </row>
    <row r="136" spans="1:6" ht="18.75">
      <c r="A136" s="15" t="s">
        <v>279</v>
      </c>
      <c r="B136" s="15" t="s">
        <v>14</v>
      </c>
      <c r="C136" s="15" t="s">
        <v>15</v>
      </c>
      <c r="D136" s="15" t="s">
        <v>91</v>
      </c>
      <c r="E136" s="15" t="s">
        <v>280</v>
      </c>
      <c r="F136" s="15" t="s">
        <v>12</v>
      </c>
    </row>
    <row r="137" spans="1:6" ht="18.75">
      <c r="A137" s="15" t="s">
        <v>281</v>
      </c>
      <c r="B137" s="15" t="s">
        <v>14</v>
      </c>
      <c r="C137" s="15" t="s">
        <v>15</v>
      </c>
      <c r="D137" s="15" t="s">
        <v>34</v>
      </c>
      <c r="E137" s="15" t="s">
        <v>35</v>
      </c>
      <c r="F137" s="15" t="s">
        <v>12</v>
      </c>
    </row>
    <row r="138" spans="1:6" ht="18.75">
      <c r="A138" s="15" t="s">
        <v>282</v>
      </c>
      <c r="B138" s="15" t="s">
        <v>14</v>
      </c>
      <c r="C138" s="15" t="s">
        <v>30</v>
      </c>
      <c r="D138" s="15" t="s">
        <v>145</v>
      </c>
      <c r="E138" s="15" t="s">
        <v>283</v>
      </c>
      <c r="F138" s="15" t="s">
        <v>12</v>
      </c>
    </row>
    <row r="139" spans="1:6" ht="18.75">
      <c r="A139" s="15" t="s">
        <v>284</v>
      </c>
      <c r="B139" s="15" t="s">
        <v>14</v>
      </c>
      <c r="C139" s="15" t="s">
        <v>15</v>
      </c>
      <c r="D139" s="15" t="s">
        <v>285</v>
      </c>
      <c r="E139" s="15" t="s">
        <v>286</v>
      </c>
      <c r="F139" s="15" t="s">
        <v>12</v>
      </c>
    </row>
    <row r="140" spans="1:6" ht="18.75">
      <c r="A140" s="15" t="s">
        <v>287</v>
      </c>
      <c r="B140" s="15" t="s">
        <v>14</v>
      </c>
      <c r="C140" s="15" t="s">
        <v>15</v>
      </c>
      <c r="D140" s="15" t="s">
        <v>16</v>
      </c>
      <c r="E140" s="15" t="s">
        <v>288</v>
      </c>
      <c r="F140" s="15" t="s">
        <v>12</v>
      </c>
    </row>
    <row r="141" spans="1:6" ht="18.75">
      <c r="A141" s="15" t="s">
        <v>289</v>
      </c>
      <c r="B141" s="15" t="s">
        <v>14</v>
      </c>
      <c r="C141" s="15" t="s">
        <v>30</v>
      </c>
      <c r="D141" s="15" t="s">
        <v>145</v>
      </c>
      <c r="E141" s="15" t="s">
        <v>146</v>
      </c>
      <c r="F141" s="15" t="s">
        <v>12</v>
      </c>
    </row>
    <row r="142" spans="1:6" ht="18.75">
      <c r="A142" s="15" t="s">
        <v>290</v>
      </c>
      <c r="B142" s="15" t="s">
        <v>14</v>
      </c>
      <c r="C142" s="15" t="s">
        <v>15</v>
      </c>
      <c r="D142" s="15" t="s">
        <v>285</v>
      </c>
      <c r="E142" s="15" t="s">
        <v>291</v>
      </c>
      <c r="F142" s="15" t="s">
        <v>12</v>
      </c>
    </row>
    <row r="143" spans="1:6" ht="18.75">
      <c r="A143" s="15" t="s">
        <v>292</v>
      </c>
      <c r="B143" s="15" t="s">
        <v>14</v>
      </c>
      <c r="C143" s="15" t="s">
        <v>22</v>
      </c>
      <c r="D143" s="15" t="s">
        <v>55</v>
      </c>
      <c r="E143" s="15" t="s">
        <v>56</v>
      </c>
      <c r="F143" s="15" t="s">
        <v>12</v>
      </c>
    </row>
    <row r="144" spans="1:6" ht="18.75">
      <c r="A144" s="15" t="s">
        <v>293</v>
      </c>
      <c r="B144" s="15" t="s">
        <v>14</v>
      </c>
      <c r="C144" s="15" t="s">
        <v>30</v>
      </c>
      <c r="D144" s="15" t="s">
        <v>31</v>
      </c>
      <c r="E144" s="15" t="s">
        <v>294</v>
      </c>
      <c r="F144" s="15" t="s">
        <v>12</v>
      </c>
    </row>
    <row r="145" spans="1:6" ht="18.75">
      <c r="A145" s="15" t="s">
        <v>295</v>
      </c>
      <c r="B145" s="15" t="s">
        <v>9</v>
      </c>
      <c r="C145" s="15" t="s">
        <v>296</v>
      </c>
      <c r="D145" s="15" t="s">
        <v>296</v>
      </c>
      <c r="E145" s="15" t="s">
        <v>297</v>
      </c>
      <c r="F145" s="15" t="s">
        <v>12</v>
      </c>
    </row>
    <row r="146" spans="1:6" ht="18.75">
      <c r="A146" s="15" t="s">
        <v>298</v>
      </c>
      <c r="B146" s="15" t="s">
        <v>9</v>
      </c>
      <c r="C146" s="15" t="s">
        <v>296</v>
      </c>
      <c r="D146" s="15" t="s">
        <v>296</v>
      </c>
      <c r="E146" s="15" t="s">
        <v>299</v>
      </c>
      <c r="F146" s="15" t="s">
        <v>12</v>
      </c>
    </row>
    <row r="147" spans="1:6" ht="18.75">
      <c r="A147" s="15" t="s">
        <v>300</v>
      </c>
      <c r="B147" s="15" t="s">
        <v>14</v>
      </c>
      <c r="C147" s="15" t="s">
        <v>15</v>
      </c>
      <c r="D147" s="15" t="s">
        <v>34</v>
      </c>
      <c r="E147" s="15" t="s">
        <v>301</v>
      </c>
      <c r="F147" s="15" t="s">
        <v>12</v>
      </c>
    </row>
    <row r="148" spans="1:6" ht="18.75">
      <c r="A148" s="15" t="s">
        <v>302</v>
      </c>
      <c r="B148" s="15" t="s">
        <v>14</v>
      </c>
      <c r="C148" s="15" t="s">
        <v>15</v>
      </c>
      <c r="D148" s="15" t="s">
        <v>303</v>
      </c>
      <c r="E148" s="15" t="s">
        <v>304</v>
      </c>
      <c r="F148" s="15" t="s">
        <v>12</v>
      </c>
    </row>
    <row r="149" spans="1:6" ht="18.75">
      <c r="A149" s="15" t="s">
        <v>305</v>
      </c>
      <c r="B149" s="15" t="s">
        <v>14</v>
      </c>
      <c r="C149" s="15" t="s">
        <v>15</v>
      </c>
      <c r="D149" s="15" t="s">
        <v>34</v>
      </c>
      <c r="E149" s="15" t="s">
        <v>306</v>
      </c>
      <c r="F149" s="15" t="s">
        <v>12</v>
      </c>
    </row>
    <row r="150" spans="1:6" ht="18.75">
      <c r="A150" s="15" t="s">
        <v>307</v>
      </c>
      <c r="B150" s="15" t="s">
        <v>14</v>
      </c>
      <c r="C150" s="15" t="s">
        <v>22</v>
      </c>
      <c r="D150" s="15" t="s">
        <v>97</v>
      </c>
      <c r="E150" s="15" t="s">
        <v>242</v>
      </c>
      <c r="F150" s="15" t="s">
        <v>12</v>
      </c>
    </row>
    <row r="151" spans="1:6" ht="18.75">
      <c r="A151" s="15" t="s">
        <v>308</v>
      </c>
      <c r="B151" s="15" t="s">
        <v>14</v>
      </c>
      <c r="C151" s="15" t="s">
        <v>22</v>
      </c>
      <c r="D151" s="15" t="s">
        <v>97</v>
      </c>
      <c r="E151" s="15" t="s">
        <v>309</v>
      </c>
      <c r="F151" s="15" t="s">
        <v>12</v>
      </c>
    </row>
    <row r="152" spans="1:6" ht="18.75">
      <c r="A152" s="15" t="s">
        <v>310</v>
      </c>
      <c r="B152" s="15" t="s">
        <v>14</v>
      </c>
      <c r="C152" s="15" t="s">
        <v>15</v>
      </c>
      <c r="D152" s="15" t="s">
        <v>303</v>
      </c>
      <c r="E152" s="15" t="s">
        <v>311</v>
      </c>
      <c r="F152" s="15" t="s">
        <v>12</v>
      </c>
    </row>
    <row r="153" spans="1:6" ht="18.75">
      <c r="A153" s="15" t="s">
        <v>312</v>
      </c>
      <c r="B153" s="15" t="s">
        <v>14</v>
      </c>
      <c r="C153" s="15" t="s">
        <v>15</v>
      </c>
      <c r="D153" s="15" t="s">
        <v>34</v>
      </c>
      <c r="E153" s="15" t="s">
        <v>50</v>
      </c>
      <c r="F153" s="15" t="s">
        <v>12</v>
      </c>
    </row>
    <row r="154" spans="1:6" ht="18.75">
      <c r="A154" s="15" t="s">
        <v>313</v>
      </c>
      <c r="B154" s="15" t="s">
        <v>14</v>
      </c>
      <c r="C154" s="15" t="s">
        <v>15</v>
      </c>
      <c r="D154" s="15" t="s">
        <v>34</v>
      </c>
      <c r="E154" s="15" t="s">
        <v>35</v>
      </c>
      <c r="F154" s="15" t="s">
        <v>12</v>
      </c>
    </row>
    <row r="155" spans="1:6" ht="18.75">
      <c r="A155" s="15" t="s">
        <v>314</v>
      </c>
      <c r="B155" s="15" t="s">
        <v>14</v>
      </c>
      <c r="C155" s="15" t="s">
        <v>22</v>
      </c>
      <c r="D155" s="15" t="s">
        <v>315</v>
      </c>
      <c r="E155" s="15" t="s">
        <v>316</v>
      </c>
      <c r="F155" s="15" t="s">
        <v>12</v>
      </c>
    </row>
    <row r="156" spans="1:6" ht="18.75">
      <c r="A156" s="15" t="s">
        <v>317</v>
      </c>
      <c r="B156" s="15" t="s">
        <v>14</v>
      </c>
      <c r="C156" s="15" t="s">
        <v>30</v>
      </c>
      <c r="D156" s="15" t="s">
        <v>31</v>
      </c>
      <c r="E156" s="15" t="s">
        <v>153</v>
      </c>
      <c r="F156" s="15" t="s">
        <v>12</v>
      </c>
    </row>
    <row r="157" spans="1:6" ht="18.75">
      <c r="A157" s="15" t="s">
        <v>318</v>
      </c>
      <c r="B157" s="15" t="s">
        <v>14</v>
      </c>
      <c r="C157" s="15" t="s">
        <v>22</v>
      </c>
      <c r="D157" s="15" t="s">
        <v>214</v>
      </c>
      <c r="E157" s="15" t="s">
        <v>319</v>
      </c>
      <c r="F157" s="15" t="s">
        <v>12</v>
      </c>
    </row>
    <row r="158" spans="1:6" ht="18.75">
      <c r="A158" s="15" t="s">
        <v>320</v>
      </c>
      <c r="B158" s="15" t="s">
        <v>14</v>
      </c>
      <c r="C158" s="15" t="s">
        <v>15</v>
      </c>
      <c r="D158" s="15" t="s">
        <v>133</v>
      </c>
      <c r="E158" s="15" t="s">
        <v>134</v>
      </c>
      <c r="F158" s="15" t="s">
        <v>12</v>
      </c>
    </row>
    <row r="159" spans="1:6" ht="18.75">
      <c r="A159" s="15" t="s">
        <v>321</v>
      </c>
      <c r="B159" s="15" t="s">
        <v>14</v>
      </c>
      <c r="C159" s="15" t="s">
        <v>30</v>
      </c>
      <c r="D159" s="15" t="s">
        <v>145</v>
      </c>
      <c r="E159" s="15" t="s">
        <v>146</v>
      </c>
      <c r="F159" s="15" t="s">
        <v>12</v>
      </c>
    </row>
    <row r="160" spans="1:6" ht="18.75">
      <c r="A160" s="15" t="s">
        <v>322</v>
      </c>
      <c r="B160" s="15" t="s">
        <v>14</v>
      </c>
      <c r="C160" s="15" t="s">
        <v>15</v>
      </c>
      <c r="D160" s="15" t="s">
        <v>323</v>
      </c>
      <c r="E160" s="15" t="s">
        <v>324</v>
      </c>
      <c r="F160" s="15" t="s">
        <v>12</v>
      </c>
    </row>
    <row r="161" spans="1:9" ht="18.75">
      <c r="A161" s="15" t="s">
        <v>325</v>
      </c>
      <c r="B161" s="15" t="s">
        <v>14</v>
      </c>
      <c r="C161" s="15" t="s">
        <v>26</v>
      </c>
      <c r="D161" s="15" t="s">
        <v>326</v>
      </c>
      <c r="E161" s="15" t="s">
        <v>327</v>
      </c>
      <c r="F161" s="15" t="s">
        <v>12</v>
      </c>
      <c r="G161" s="15" t="s">
        <v>328</v>
      </c>
      <c r="H161" s="4">
        <v>107898</v>
      </c>
      <c r="I161" s="34" t="s">
        <v>329</v>
      </c>
    </row>
    <row r="162" spans="1:9" ht="18.75">
      <c r="A162" s="15" t="s">
        <v>330</v>
      </c>
      <c r="B162" s="15" t="s">
        <v>9</v>
      </c>
      <c r="C162" s="15" t="s">
        <v>9</v>
      </c>
      <c r="D162" s="15" t="s">
        <v>19</v>
      </c>
      <c r="E162" s="15" t="s">
        <v>331</v>
      </c>
      <c r="F162" s="15" t="s">
        <v>12</v>
      </c>
      <c r="G162" s="15" t="s">
        <v>328</v>
      </c>
      <c r="H162" s="35" t="s">
        <v>332</v>
      </c>
      <c r="I162" s="34" t="s">
        <v>333</v>
      </c>
    </row>
    <row r="163" spans="1:9" ht="18.75">
      <c r="A163" s="15" t="s">
        <v>334</v>
      </c>
      <c r="B163" s="15" t="s">
        <v>9</v>
      </c>
      <c r="C163" s="15" t="s">
        <v>9</v>
      </c>
      <c r="D163" s="15" t="s">
        <v>19</v>
      </c>
      <c r="E163" s="15" t="s">
        <v>331</v>
      </c>
      <c r="F163" s="15" t="s">
        <v>12</v>
      </c>
      <c r="G163" s="15" t="s">
        <v>328</v>
      </c>
      <c r="H163" s="35">
        <v>107954</v>
      </c>
      <c r="I163" s="34" t="s">
        <v>333</v>
      </c>
    </row>
    <row r="164" spans="1:9" ht="18.75">
      <c r="A164" s="15" t="s">
        <v>335</v>
      </c>
      <c r="B164" s="15" t="s">
        <v>14</v>
      </c>
      <c r="C164" s="15" t="s">
        <v>26</v>
      </c>
      <c r="D164" s="15" t="s">
        <v>231</v>
      </c>
      <c r="E164" s="15" t="s">
        <v>336</v>
      </c>
      <c r="F164" s="15" t="s">
        <v>12</v>
      </c>
      <c r="G164" s="15" t="s">
        <v>328</v>
      </c>
      <c r="H164" s="35">
        <v>107909</v>
      </c>
      <c r="I164" s="34" t="s">
        <v>337</v>
      </c>
    </row>
    <row r="165" spans="1:9" ht="18.75">
      <c r="A165" s="15" t="s">
        <v>338</v>
      </c>
      <c r="B165" s="15" t="s">
        <v>14</v>
      </c>
      <c r="C165" s="15" t="s">
        <v>26</v>
      </c>
      <c r="D165" s="15" t="s">
        <v>231</v>
      </c>
      <c r="E165" s="15" t="s">
        <v>336</v>
      </c>
      <c r="F165" s="15" t="s">
        <v>12</v>
      </c>
      <c r="G165" s="15" t="s">
        <v>328</v>
      </c>
      <c r="H165" s="35">
        <v>107914</v>
      </c>
      <c r="I165" s="34" t="s">
        <v>337</v>
      </c>
    </row>
    <row r="166" spans="1:9" ht="18.75">
      <c r="A166" s="15" t="s">
        <v>339</v>
      </c>
      <c r="B166" s="15" t="s">
        <v>9</v>
      </c>
      <c r="C166" s="15" t="s">
        <v>9</v>
      </c>
      <c r="D166" s="15" t="s">
        <v>19</v>
      </c>
      <c r="E166" s="15" t="s">
        <v>340</v>
      </c>
      <c r="F166" s="15" t="s">
        <v>12</v>
      </c>
      <c r="G166" s="15" t="s">
        <v>328</v>
      </c>
      <c r="H166" s="35">
        <v>107959</v>
      </c>
      <c r="I166" s="34" t="s">
        <v>341</v>
      </c>
    </row>
    <row r="167" spans="1:9" ht="18.75">
      <c r="A167" s="15" t="s">
        <v>342</v>
      </c>
      <c r="B167" s="15" t="s">
        <v>14</v>
      </c>
      <c r="C167" s="15" t="s">
        <v>26</v>
      </c>
      <c r="D167" s="15" t="s">
        <v>142</v>
      </c>
      <c r="E167" s="15" t="s">
        <v>343</v>
      </c>
      <c r="F167" s="15" t="s">
        <v>12</v>
      </c>
      <c r="G167" s="15" t="s">
        <v>328</v>
      </c>
      <c r="H167" s="35">
        <v>107922</v>
      </c>
      <c r="I167" s="34" t="s">
        <v>344</v>
      </c>
    </row>
    <row r="168" spans="1:9" ht="18.75">
      <c r="A168" s="15" t="s">
        <v>345</v>
      </c>
      <c r="B168" s="15" t="s">
        <v>14</v>
      </c>
      <c r="C168" s="15" t="s">
        <v>26</v>
      </c>
      <c r="D168" s="15" t="s">
        <v>346</v>
      </c>
      <c r="E168" s="15" t="s">
        <v>347</v>
      </c>
      <c r="F168" s="15" t="s">
        <v>12</v>
      </c>
      <c r="G168" s="15" t="s">
        <v>328</v>
      </c>
      <c r="H168" s="35" t="s">
        <v>332</v>
      </c>
      <c r="I168" s="34" t="s">
        <v>348</v>
      </c>
    </row>
    <row r="169" spans="1:9" ht="18.75">
      <c r="A169" s="15" t="s">
        <v>349</v>
      </c>
      <c r="B169" s="15" t="s">
        <v>14</v>
      </c>
      <c r="C169" s="15" t="s">
        <v>26</v>
      </c>
      <c r="D169" s="15" t="s">
        <v>87</v>
      </c>
      <c r="E169" s="15" t="s">
        <v>350</v>
      </c>
      <c r="F169" s="15" t="s">
        <v>12</v>
      </c>
      <c r="G169" s="15" t="s">
        <v>328</v>
      </c>
      <c r="H169" s="35" t="s">
        <v>332</v>
      </c>
      <c r="I169" s="34" t="s">
        <v>351</v>
      </c>
    </row>
    <row r="170" spans="1:9" ht="18.75">
      <c r="A170" s="15" t="s">
        <v>352</v>
      </c>
      <c r="B170" s="15" t="s">
        <v>9</v>
      </c>
      <c r="C170" s="15" t="s">
        <v>9</v>
      </c>
      <c r="D170" s="15" t="s">
        <v>19</v>
      </c>
      <c r="E170" s="15" t="s">
        <v>353</v>
      </c>
      <c r="F170" s="15" t="s">
        <v>12</v>
      </c>
      <c r="G170" s="15" t="s">
        <v>328</v>
      </c>
      <c r="H170" s="35" t="s">
        <v>354</v>
      </c>
      <c r="I170" s="34" t="s">
        <v>355</v>
      </c>
    </row>
    <row r="171" spans="1:9" ht="18.75">
      <c r="A171" s="15" t="s">
        <v>356</v>
      </c>
      <c r="B171" s="15" t="s">
        <v>9</v>
      </c>
      <c r="C171" s="15" t="s">
        <v>9</v>
      </c>
      <c r="D171" s="15" t="s">
        <v>10</v>
      </c>
      <c r="E171" s="15" t="s">
        <v>357</v>
      </c>
      <c r="F171" s="15" t="s">
        <v>12</v>
      </c>
      <c r="G171" s="15" t="s">
        <v>328</v>
      </c>
      <c r="H171" s="35" t="s">
        <v>354</v>
      </c>
      <c r="I171" s="34" t="s">
        <v>358</v>
      </c>
    </row>
    <row r="172" spans="1:9" ht="18.75">
      <c r="A172" s="15" t="s">
        <v>359</v>
      </c>
      <c r="B172" s="15" t="s">
        <v>14</v>
      </c>
      <c r="C172" s="15" t="s">
        <v>26</v>
      </c>
      <c r="D172" s="15" t="s">
        <v>27</v>
      </c>
      <c r="E172" s="15" t="s">
        <v>28</v>
      </c>
      <c r="F172" s="15" t="s">
        <v>12</v>
      </c>
      <c r="G172" s="15" t="s">
        <v>328</v>
      </c>
      <c r="H172" s="35">
        <v>107989</v>
      </c>
      <c r="I172" s="34" t="s">
        <v>360</v>
      </c>
    </row>
    <row r="173" spans="1:9" ht="18.75">
      <c r="A173" s="15" t="s">
        <v>361</v>
      </c>
      <c r="B173" s="15" t="s">
        <v>14</v>
      </c>
      <c r="C173" s="15" t="s">
        <v>26</v>
      </c>
      <c r="D173" s="15" t="s">
        <v>181</v>
      </c>
      <c r="E173" s="15" t="s">
        <v>182</v>
      </c>
      <c r="F173" s="15" t="s">
        <v>12</v>
      </c>
      <c r="G173" s="15" t="s">
        <v>328</v>
      </c>
      <c r="H173" s="35">
        <v>107947</v>
      </c>
      <c r="I173" s="34" t="s">
        <v>362</v>
      </c>
    </row>
  </sheetData>
  <autoFilter ref="A1:G173" xr:uid="{00000000-0009-0000-0000-000000000000}"/>
  <conditionalFormatting sqref="H119:H121 G118 H2:H30 H32:H117">
    <cfRule type="containsErrors" dxfId="2" priority="3">
      <formula>ISERROR(G2)</formula>
    </cfRule>
  </conditionalFormatting>
  <conditionalFormatting sqref="G70">
    <cfRule type="containsErrors" dxfId="1" priority="2">
      <formula>ISERROR(G70)</formula>
    </cfRule>
  </conditionalFormatting>
  <conditionalFormatting sqref="I161:I173">
    <cfRule type="containsErrors" dxfId="0" priority="1">
      <formula>ISERROR(I161)</formula>
    </cfRule>
  </conditionalFormatting>
  <printOptions gridLines="1"/>
  <pageMargins left="0.7" right="0.7" top="0.75" bottom="0.75" header="0.3" footer="0.3"/>
  <pageSetup scale="82" fitToHeight="32767" orientation="landscape" r:id="rId1"/>
  <headerFooter>
    <oddHeader>&amp;CE - Summary - 8/3/2020 To 8/11/2020 (Temporary filter)</oddHeader>
    <oddFooter>&amp;R8/11/2020&amp;LPage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Normal="100" workbookViewId="0">
      <selection activeCell="Q25" sqref="Q25"/>
    </sheetView>
  </sheetViews>
  <sheetFormatPr defaultRowHeight="15"/>
  <cols>
    <col min="1" max="1" width="0.85546875" style="5" customWidth="1"/>
    <col min="2" max="2" width="14.42578125" style="8" customWidth="1"/>
    <col min="3" max="3" width="10.5703125" style="8" customWidth="1"/>
    <col min="4" max="11" width="9.140625" style="8"/>
    <col min="12" max="12" width="8.28515625" style="8" customWidth="1"/>
    <col min="13" max="13" width="3.7109375" style="8" customWidth="1"/>
    <col min="14" max="14" width="17.7109375" style="8" customWidth="1"/>
    <col min="15" max="16384" width="9.140625" style="8"/>
  </cols>
  <sheetData>
    <row r="1" spans="2:3" s="5" customFormat="1" ht="5.0999999999999996" customHeight="1" thickBot="1"/>
    <row r="2" spans="2:3" ht="17.25">
      <c r="B2" s="6" t="s">
        <v>14</v>
      </c>
      <c r="C2" s="7">
        <f>COUNTIF(template!B1:B6999,"EMG")</f>
        <v>144</v>
      </c>
    </row>
    <row r="3" spans="2:3" ht="17.25">
      <c r="B3" s="9" t="s">
        <v>9</v>
      </c>
      <c r="C3" s="10">
        <f>COUNTIF(template!B1:B6999,"ENF")</f>
        <v>28</v>
      </c>
    </row>
    <row r="4" spans="2:3" ht="17.25">
      <c r="B4" s="9" t="s">
        <v>30</v>
      </c>
      <c r="C4" s="10">
        <f>COUNTIF(template!C1:C6999,"MRE")</f>
        <v>19</v>
      </c>
    </row>
    <row r="5" spans="2:3" ht="17.25">
      <c r="B5" s="9" t="s">
        <v>38</v>
      </c>
      <c r="C5" s="10">
        <f>COUNTIF(template!C1:C6999,"LPD")</f>
        <v>24</v>
      </c>
    </row>
    <row r="6" spans="2:3" ht="17.25">
      <c r="B6" s="9" t="s">
        <v>363</v>
      </c>
      <c r="C6" s="10">
        <f>COUNTIF(template!C1:C6999,"UBA")</f>
        <v>62</v>
      </c>
    </row>
    <row r="7" spans="2:3" ht="17.25">
      <c r="B7" s="9" t="s">
        <v>22</v>
      </c>
      <c r="C7" s="10">
        <f>COUNTIF(template!C1:C6999,"MAU")</f>
        <v>19</v>
      </c>
    </row>
    <row r="8" spans="2:3" ht="18" thickBot="1">
      <c r="B8" s="11" t="s">
        <v>26</v>
      </c>
      <c r="C8" s="12">
        <f>COUNTIF(template!C1:C6999,"CTZ")</f>
        <v>20</v>
      </c>
    </row>
  </sheetData>
  <conditionalFormatting sqref="C3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5"/>
  <sheetViews>
    <sheetView workbookViewId="0">
      <selection activeCell="A2" sqref="A2:D105"/>
    </sheetView>
  </sheetViews>
  <sheetFormatPr defaultRowHeight="15"/>
  <cols>
    <col min="1" max="1" width="10.5703125" bestFit="1" customWidth="1"/>
    <col min="2" max="2" width="8.85546875" bestFit="1" customWidth="1"/>
    <col min="3" max="3" width="20.28515625" bestFit="1" customWidth="1"/>
    <col min="4" max="4" width="23.42578125" bestFit="1" customWidth="1"/>
  </cols>
  <sheetData>
    <row r="1" spans="1:4" ht="17.25">
      <c r="A1" s="3" t="s">
        <v>364</v>
      </c>
      <c r="B1" s="3"/>
      <c r="C1" s="3"/>
      <c r="D1" s="3"/>
    </row>
    <row r="2" spans="1:4" ht="17.25">
      <c r="A2" s="3" t="s">
        <v>1</v>
      </c>
      <c r="B2" s="3" t="s">
        <v>2</v>
      </c>
      <c r="C2" s="3" t="s">
        <v>3</v>
      </c>
      <c r="D2" s="3" t="s">
        <v>4</v>
      </c>
    </row>
    <row r="3" spans="1:4" ht="18.75">
      <c r="A3" s="25" t="s">
        <v>14</v>
      </c>
      <c r="B3" s="25" t="s">
        <v>26</v>
      </c>
      <c r="C3" s="25" t="s">
        <v>63</v>
      </c>
      <c r="D3" s="25" t="s">
        <v>140</v>
      </c>
    </row>
    <row r="4" spans="1:4" ht="18.75">
      <c r="A4" s="25" t="s">
        <v>9</v>
      </c>
      <c r="B4" s="25" t="s">
        <v>9</v>
      </c>
      <c r="C4" s="25" t="s">
        <v>10</v>
      </c>
      <c r="D4" s="25" t="s">
        <v>191</v>
      </c>
    </row>
    <row r="5" spans="1:4" ht="18.75">
      <c r="A5" s="36" t="s">
        <v>9</v>
      </c>
      <c r="B5" s="36" t="s">
        <v>9</v>
      </c>
      <c r="C5" s="36" t="s">
        <v>19</v>
      </c>
      <c r="D5" s="36" t="s">
        <v>20</v>
      </c>
    </row>
    <row r="6" spans="1:4" ht="18.75">
      <c r="A6" s="36" t="s">
        <v>14</v>
      </c>
      <c r="B6" s="36" t="s">
        <v>30</v>
      </c>
      <c r="C6" s="36" t="s">
        <v>31</v>
      </c>
      <c r="D6" s="36" t="s">
        <v>32</v>
      </c>
    </row>
    <row r="7" spans="1:4" ht="18.75">
      <c r="A7" s="25" t="s">
        <v>14</v>
      </c>
      <c r="B7" s="25" t="s">
        <v>26</v>
      </c>
      <c r="C7" s="25" t="s">
        <v>63</v>
      </c>
      <c r="D7" s="25" t="s">
        <v>64</v>
      </c>
    </row>
    <row r="8" spans="1:4" ht="18.75">
      <c r="A8" s="25" t="s">
        <v>9</v>
      </c>
      <c r="B8" s="25" t="s">
        <v>9</v>
      </c>
      <c r="C8" s="25" t="s">
        <v>77</v>
      </c>
      <c r="D8" s="25" t="s">
        <v>78</v>
      </c>
    </row>
    <row r="9" spans="1:4" ht="18.75">
      <c r="A9" s="25" t="s">
        <v>9</v>
      </c>
      <c r="B9" s="25" t="s">
        <v>9</v>
      </c>
      <c r="C9" s="25" t="s">
        <v>19</v>
      </c>
      <c r="D9" s="25" t="s">
        <v>236</v>
      </c>
    </row>
    <row r="10" spans="1:4" ht="18.75">
      <c r="A10" s="25" t="s">
        <v>9</v>
      </c>
      <c r="B10" s="25" t="s">
        <v>9</v>
      </c>
      <c r="C10" s="25" t="s">
        <v>10</v>
      </c>
      <c r="D10" s="25" t="s">
        <v>75</v>
      </c>
    </row>
    <row r="11" spans="1:4" ht="18.75">
      <c r="A11" s="25" t="s">
        <v>9</v>
      </c>
      <c r="B11" s="25" t="s">
        <v>9</v>
      </c>
      <c r="C11" s="25" t="s">
        <v>10</v>
      </c>
      <c r="D11" s="25" t="s">
        <v>188</v>
      </c>
    </row>
    <row r="12" spans="1:4" ht="18.75">
      <c r="A12" s="25" t="s">
        <v>14</v>
      </c>
      <c r="B12" s="25" t="s">
        <v>15</v>
      </c>
      <c r="C12" s="25" t="s">
        <v>34</v>
      </c>
      <c r="D12" s="25" t="s">
        <v>35</v>
      </c>
    </row>
    <row r="13" spans="1:4" ht="18.75">
      <c r="A13" s="36" t="s">
        <v>14</v>
      </c>
      <c r="B13" s="36" t="s">
        <v>26</v>
      </c>
      <c r="C13" s="36" t="s">
        <v>27</v>
      </c>
      <c r="D13" s="36" t="s">
        <v>28</v>
      </c>
    </row>
    <row r="14" spans="1:4" ht="18.75">
      <c r="A14" s="25" t="s">
        <v>14</v>
      </c>
      <c r="B14" s="25" t="s">
        <v>38</v>
      </c>
      <c r="C14" s="25" t="s">
        <v>39</v>
      </c>
      <c r="D14" s="25" t="s">
        <v>220</v>
      </c>
    </row>
    <row r="15" spans="1:4" ht="18.75">
      <c r="A15" s="25" t="s">
        <v>14</v>
      </c>
      <c r="B15" s="25" t="s">
        <v>38</v>
      </c>
      <c r="C15" s="25" t="s">
        <v>111</v>
      </c>
      <c r="D15" s="25" t="s">
        <v>112</v>
      </c>
    </row>
    <row r="16" spans="1:4" ht="18.75">
      <c r="A16" s="25" t="s">
        <v>9</v>
      </c>
      <c r="B16" s="25" t="s">
        <v>9</v>
      </c>
      <c r="C16" s="25" t="s">
        <v>107</v>
      </c>
      <c r="D16" s="25" t="s">
        <v>194</v>
      </c>
    </row>
    <row r="17" spans="1:4" ht="18.75">
      <c r="A17" s="25" t="s">
        <v>14</v>
      </c>
      <c r="B17" s="25" t="s">
        <v>15</v>
      </c>
      <c r="C17" s="25" t="s">
        <v>34</v>
      </c>
      <c r="D17" s="25" t="s">
        <v>58</v>
      </c>
    </row>
    <row r="18" spans="1:4" ht="18.75">
      <c r="A18" s="25" t="s">
        <v>9</v>
      </c>
      <c r="B18" s="25" t="s">
        <v>9</v>
      </c>
      <c r="C18" s="25" t="s">
        <v>19</v>
      </c>
      <c r="D18" s="25" t="s">
        <v>353</v>
      </c>
    </row>
    <row r="19" spans="1:4" ht="18.75">
      <c r="A19" s="25" t="s">
        <v>14</v>
      </c>
      <c r="B19" s="25" t="s">
        <v>15</v>
      </c>
      <c r="C19" s="25" t="s">
        <v>34</v>
      </c>
      <c r="D19" s="25" t="s">
        <v>50</v>
      </c>
    </row>
    <row r="20" spans="1:4" ht="18.75">
      <c r="A20" s="25" t="s">
        <v>14</v>
      </c>
      <c r="B20" s="25" t="s">
        <v>22</v>
      </c>
      <c r="C20" s="25" t="s">
        <v>97</v>
      </c>
      <c r="D20" s="25" t="s">
        <v>98</v>
      </c>
    </row>
    <row r="21" spans="1:4" ht="18.75">
      <c r="A21" s="25" t="s">
        <v>9</v>
      </c>
      <c r="B21" s="25" t="s">
        <v>9</v>
      </c>
      <c r="C21" s="25" t="s">
        <v>77</v>
      </c>
      <c r="D21" s="25" t="s">
        <v>178</v>
      </c>
    </row>
    <row r="22" spans="1:4" ht="18.75">
      <c r="A22" s="25" t="s">
        <v>14</v>
      </c>
      <c r="B22" s="25" t="s">
        <v>26</v>
      </c>
      <c r="C22" s="25" t="s">
        <v>27</v>
      </c>
      <c r="D22" s="25" t="s">
        <v>228</v>
      </c>
    </row>
    <row r="23" spans="1:4" ht="18.75">
      <c r="A23" s="25" t="s">
        <v>9</v>
      </c>
      <c r="B23" s="25" t="s">
        <v>9</v>
      </c>
      <c r="C23" s="25" t="s">
        <v>107</v>
      </c>
      <c r="D23" s="25" t="s">
        <v>226</v>
      </c>
    </row>
    <row r="24" spans="1:4" ht="18.75">
      <c r="A24" s="25" t="s">
        <v>14</v>
      </c>
      <c r="B24" s="25" t="s">
        <v>38</v>
      </c>
      <c r="C24" s="25" t="s">
        <v>39</v>
      </c>
      <c r="D24" s="25" t="s">
        <v>40</v>
      </c>
    </row>
    <row r="25" spans="1:4" ht="18.75">
      <c r="A25" s="25" t="s">
        <v>9</v>
      </c>
      <c r="B25" s="25" t="s">
        <v>9</v>
      </c>
      <c r="C25" s="25" t="s">
        <v>19</v>
      </c>
      <c r="D25" s="25" t="s">
        <v>331</v>
      </c>
    </row>
    <row r="26" spans="1:4" ht="18.75">
      <c r="A26" s="25" t="s">
        <v>14</v>
      </c>
      <c r="B26" s="25" t="s">
        <v>38</v>
      </c>
      <c r="C26" s="25" t="s">
        <v>111</v>
      </c>
      <c r="D26" s="25" t="s">
        <v>120</v>
      </c>
    </row>
    <row r="27" spans="1:4" ht="18.75">
      <c r="A27" s="25" t="s">
        <v>14</v>
      </c>
      <c r="B27" s="25" t="s">
        <v>15</v>
      </c>
      <c r="C27" s="25" t="s">
        <v>34</v>
      </c>
      <c r="D27" s="25" t="s">
        <v>73</v>
      </c>
    </row>
    <row r="28" spans="1:4" ht="18.75">
      <c r="A28" s="25" t="s">
        <v>14</v>
      </c>
      <c r="B28" s="25" t="s">
        <v>15</v>
      </c>
      <c r="C28" s="25" t="s">
        <v>303</v>
      </c>
      <c r="D28" s="25" t="s">
        <v>304</v>
      </c>
    </row>
    <row r="29" spans="1:4" ht="18.75">
      <c r="A29" s="25" t="s">
        <v>14</v>
      </c>
      <c r="B29" s="25" t="s">
        <v>15</v>
      </c>
      <c r="C29" s="25" t="s">
        <v>323</v>
      </c>
      <c r="D29" s="25" t="s">
        <v>324</v>
      </c>
    </row>
    <row r="30" spans="1:4" ht="18.75">
      <c r="A30" s="25" t="s">
        <v>14</v>
      </c>
      <c r="B30" s="25" t="s">
        <v>22</v>
      </c>
      <c r="C30" s="25" t="s">
        <v>122</v>
      </c>
      <c r="D30" s="25" t="s">
        <v>123</v>
      </c>
    </row>
    <row r="31" spans="1:4" ht="18.75">
      <c r="A31" s="36" t="s">
        <v>14</v>
      </c>
      <c r="B31" s="36" t="s">
        <v>15</v>
      </c>
      <c r="C31" s="36" t="s">
        <v>16</v>
      </c>
      <c r="D31" s="25" t="s">
        <v>17</v>
      </c>
    </row>
    <row r="32" spans="1:4" ht="18.75">
      <c r="A32" s="25" t="s">
        <v>9</v>
      </c>
      <c r="B32" s="25" t="s">
        <v>9</v>
      </c>
      <c r="C32" s="25" t="s">
        <v>107</v>
      </c>
      <c r="D32" s="25" t="s">
        <v>108</v>
      </c>
    </row>
    <row r="33" spans="1:4" ht="18.75">
      <c r="A33" s="25" t="s">
        <v>14</v>
      </c>
      <c r="B33" s="25" t="s">
        <v>15</v>
      </c>
      <c r="C33" s="25" t="s">
        <v>16</v>
      </c>
      <c r="D33" s="25" t="s">
        <v>288</v>
      </c>
    </row>
    <row r="34" spans="1:4" ht="18.75">
      <c r="A34" s="25" t="s">
        <v>14</v>
      </c>
      <c r="B34" s="25" t="s">
        <v>38</v>
      </c>
      <c r="C34" s="25" t="s">
        <v>39</v>
      </c>
      <c r="D34" s="25" t="s">
        <v>67</v>
      </c>
    </row>
    <row r="35" spans="1:4" ht="18.75">
      <c r="A35" s="25" t="s">
        <v>14</v>
      </c>
      <c r="B35" s="25" t="s">
        <v>15</v>
      </c>
      <c r="C35" s="25" t="s">
        <v>16</v>
      </c>
      <c r="D35" s="25" t="s">
        <v>48</v>
      </c>
    </row>
    <row r="36" spans="1:4" ht="18.75">
      <c r="A36" s="25" t="s">
        <v>14</v>
      </c>
      <c r="B36" s="25" t="s">
        <v>22</v>
      </c>
      <c r="C36" s="25" t="s">
        <v>97</v>
      </c>
      <c r="D36" s="25" t="s">
        <v>242</v>
      </c>
    </row>
    <row r="37" spans="1:4" ht="18.75">
      <c r="A37" s="25" t="s">
        <v>14</v>
      </c>
      <c r="B37" s="25" t="s">
        <v>30</v>
      </c>
      <c r="C37" s="25" t="s">
        <v>31</v>
      </c>
      <c r="D37" s="25" t="s">
        <v>153</v>
      </c>
    </row>
    <row r="38" spans="1:4" ht="18.75">
      <c r="A38" s="25" t="s">
        <v>9</v>
      </c>
      <c r="B38" s="25" t="s">
        <v>9</v>
      </c>
      <c r="C38" s="25" t="s">
        <v>10</v>
      </c>
      <c r="D38" s="25" t="s">
        <v>210</v>
      </c>
    </row>
    <row r="39" spans="1:4" ht="18.75">
      <c r="A39" s="25" t="s">
        <v>14</v>
      </c>
      <c r="B39" s="25" t="s">
        <v>15</v>
      </c>
      <c r="C39" s="25" t="s">
        <v>34</v>
      </c>
      <c r="D39" s="25" t="s">
        <v>249</v>
      </c>
    </row>
    <row r="40" spans="1:4" ht="18.75">
      <c r="A40" s="25" t="s">
        <v>14</v>
      </c>
      <c r="B40" s="25" t="s">
        <v>22</v>
      </c>
      <c r="C40" s="25" t="s">
        <v>97</v>
      </c>
      <c r="D40" s="25" t="s">
        <v>212</v>
      </c>
    </row>
    <row r="41" spans="1:4" ht="18.75">
      <c r="A41" s="25" t="s">
        <v>9</v>
      </c>
      <c r="B41" s="25" t="s">
        <v>9</v>
      </c>
      <c r="C41" s="25" t="s">
        <v>19</v>
      </c>
      <c r="D41" s="25" t="s">
        <v>340</v>
      </c>
    </row>
    <row r="42" spans="1:4" ht="18.75">
      <c r="A42" s="36" t="s">
        <v>9</v>
      </c>
      <c r="B42" s="36" t="s">
        <v>9</v>
      </c>
      <c r="C42" s="36" t="s">
        <v>10</v>
      </c>
      <c r="D42" s="25" t="s">
        <v>11</v>
      </c>
    </row>
    <row r="43" spans="1:4" ht="18.75">
      <c r="A43" s="25" t="s">
        <v>14</v>
      </c>
      <c r="B43" s="25" t="s">
        <v>15</v>
      </c>
      <c r="C43" s="25" t="s">
        <v>16</v>
      </c>
      <c r="D43" s="25" t="s">
        <v>170</v>
      </c>
    </row>
    <row r="44" spans="1:4" ht="18.75">
      <c r="A44" s="25" t="s">
        <v>14</v>
      </c>
      <c r="B44" s="25" t="s">
        <v>15</v>
      </c>
      <c r="C44" s="25" t="s">
        <v>34</v>
      </c>
      <c r="D44" s="25" t="s">
        <v>301</v>
      </c>
    </row>
    <row r="45" spans="1:4" ht="18.75">
      <c r="A45" s="25" t="s">
        <v>14</v>
      </c>
      <c r="B45" s="25" t="s">
        <v>26</v>
      </c>
      <c r="C45" s="25" t="s">
        <v>27</v>
      </c>
      <c r="D45" s="25" t="s">
        <v>101</v>
      </c>
    </row>
    <row r="46" spans="1:4" ht="18.75">
      <c r="A46" s="25" t="s">
        <v>14</v>
      </c>
      <c r="B46" s="25" t="s">
        <v>22</v>
      </c>
      <c r="C46" s="25" t="s">
        <v>217</v>
      </c>
      <c r="D46" s="25" t="s">
        <v>218</v>
      </c>
    </row>
    <row r="47" spans="1:4" ht="18.75">
      <c r="A47" s="25" t="s">
        <v>14</v>
      </c>
      <c r="B47" s="25" t="s">
        <v>22</v>
      </c>
      <c r="C47" s="25" t="s">
        <v>97</v>
      </c>
      <c r="D47" s="25" t="s">
        <v>309</v>
      </c>
    </row>
    <row r="48" spans="1:4" ht="18.75">
      <c r="A48" s="25" t="s">
        <v>14</v>
      </c>
      <c r="B48" s="25" t="s">
        <v>30</v>
      </c>
      <c r="C48" s="25" t="s">
        <v>277</v>
      </c>
      <c r="D48" s="25" t="s">
        <v>278</v>
      </c>
    </row>
    <row r="49" spans="1:4" ht="18.75">
      <c r="A49" s="25" t="s">
        <v>14</v>
      </c>
      <c r="B49" s="25" t="s">
        <v>15</v>
      </c>
      <c r="C49" s="25" t="s">
        <v>303</v>
      </c>
      <c r="D49" s="25" t="s">
        <v>311</v>
      </c>
    </row>
    <row r="50" spans="1:4" ht="18.75">
      <c r="A50" s="25" t="s">
        <v>9</v>
      </c>
      <c r="B50" s="25" t="s">
        <v>9</v>
      </c>
      <c r="C50" s="25" t="s">
        <v>10</v>
      </c>
      <c r="D50" s="25" t="s">
        <v>60</v>
      </c>
    </row>
    <row r="51" spans="1:4" ht="18.75">
      <c r="A51" s="25" t="s">
        <v>9</v>
      </c>
      <c r="B51" s="25" t="s">
        <v>9</v>
      </c>
      <c r="C51" s="25" t="s">
        <v>10</v>
      </c>
      <c r="D51" s="25" t="s">
        <v>52</v>
      </c>
    </row>
    <row r="52" spans="1:4" ht="18.75">
      <c r="A52" s="25" t="s">
        <v>14</v>
      </c>
      <c r="B52" s="25" t="s">
        <v>30</v>
      </c>
      <c r="C52" s="25" t="s">
        <v>31</v>
      </c>
      <c r="D52" s="25" t="s">
        <v>294</v>
      </c>
    </row>
    <row r="53" spans="1:4" ht="18.75">
      <c r="A53" s="25" t="s">
        <v>9</v>
      </c>
      <c r="B53" s="25" t="s">
        <v>9</v>
      </c>
      <c r="C53" s="25" t="s">
        <v>10</v>
      </c>
      <c r="D53" s="25" t="s">
        <v>357</v>
      </c>
    </row>
    <row r="54" spans="1:4" ht="18.75">
      <c r="A54" s="25" t="s">
        <v>9</v>
      </c>
      <c r="B54" s="25" t="s">
        <v>9</v>
      </c>
      <c r="C54" s="25" t="s">
        <v>10</v>
      </c>
      <c r="D54" s="25" t="s">
        <v>175</v>
      </c>
    </row>
    <row r="55" spans="1:4" ht="18.75">
      <c r="A55" s="25" t="s">
        <v>14</v>
      </c>
      <c r="B55" s="25" t="s">
        <v>30</v>
      </c>
      <c r="C55" s="25" t="s">
        <v>31</v>
      </c>
      <c r="D55" s="25" t="s">
        <v>84</v>
      </c>
    </row>
    <row r="56" spans="1:4" ht="18.75">
      <c r="A56" s="25" t="s">
        <v>14</v>
      </c>
      <c r="B56" s="25" t="s">
        <v>38</v>
      </c>
      <c r="C56" s="25" t="s">
        <v>39</v>
      </c>
      <c r="D56" s="25" t="s">
        <v>43</v>
      </c>
    </row>
    <row r="57" spans="1:4" ht="18.75">
      <c r="A57" s="25" t="s">
        <v>14</v>
      </c>
      <c r="B57" s="25" t="s">
        <v>15</v>
      </c>
      <c r="C57" s="25" t="s">
        <v>34</v>
      </c>
      <c r="D57" s="25" t="s">
        <v>306</v>
      </c>
    </row>
    <row r="58" spans="1:4" ht="18.75">
      <c r="A58" s="25" t="s">
        <v>14</v>
      </c>
      <c r="B58" s="25" t="s">
        <v>15</v>
      </c>
      <c r="C58" s="25" t="s">
        <v>34</v>
      </c>
      <c r="D58" s="25" t="s">
        <v>46</v>
      </c>
    </row>
    <row r="59" spans="1:4" ht="18.75">
      <c r="A59" s="25" t="s">
        <v>14</v>
      </c>
      <c r="B59" s="25" t="s">
        <v>15</v>
      </c>
      <c r="C59" s="25" t="s">
        <v>91</v>
      </c>
      <c r="D59" s="25" t="s">
        <v>280</v>
      </c>
    </row>
    <row r="60" spans="1:4" ht="18.75">
      <c r="A60" s="25" t="s">
        <v>14</v>
      </c>
      <c r="B60" s="25" t="s">
        <v>15</v>
      </c>
      <c r="C60" s="25" t="s">
        <v>91</v>
      </c>
      <c r="D60" s="25" t="s">
        <v>92</v>
      </c>
    </row>
    <row r="61" spans="1:4" ht="18.75">
      <c r="A61" s="25" t="s">
        <v>14</v>
      </c>
      <c r="B61" s="25" t="s">
        <v>15</v>
      </c>
      <c r="C61" s="25" t="s">
        <v>165</v>
      </c>
      <c r="D61" s="25" t="s">
        <v>166</v>
      </c>
    </row>
    <row r="62" spans="1:4" ht="18.75">
      <c r="A62" s="25" t="s">
        <v>14</v>
      </c>
      <c r="B62" s="25" t="s">
        <v>15</v>
      </c>
      <c r="C62" s="25" t="s">
        <v>274</v>
      </c>
      <c r="D62" s="25" t="s">
        <v>275</v>
      </c>
    </row>
    <row r="63" spans="1:4" ht="18.75">
      <c r="A63" s="25" t="s">
        <v>14</v>
      </c>
      <c r="B63" s="25" t="s">
        <v>22</v>
      </c>
      <c r="C63" s="25" t="s">
        <v>136</v>
      </c>
      <c r="D63" s="25" t="s">
        <v>137</v>
      </c>
    </row>
    <row r="64" spans="1:4" ht="18.75">
      <c r="A64" s="25" t="s">
        <v>14</v>
      </c>
      <c r="B64" s="25" t="s">
        <v>15</v>
      </c>
      <c r="C64" s="25" t="s">
        <v>199</v>
      </c>
      <c r="D64" s="25" t="s">
        <v>200</v>
      </c>
    </row>
    <row r="65" spans="1:4" ht="18.75">
      <c r="A65" s="25" t="s">
        <v>14</v>
      </c>
      <c r="B65" s="25" t="s">
        <v>15</v>
      </c>
      <c r="C65" s="25" t="s">
        <v>285</v>
      </c>
      <c r="D65" s="25" t="s">
        <v>286</v>
      </c>
    </row>
    <row r="66" spans="1:4" ht="18.75">
      <c r="A66" s="25" t="s">
        <v>14</v>
      </c>
      <c r="B66" s="25" t="s">
        <v>26</v>
      </c>
      <c r="C66" s="25" t="s">
        <v>231</v>
      </c>
      <c r="D66" s="25" t="s">
        <v>232</v>
      </c>
    </row>
    <row r="67" spans="1:4" ht="18.75">
      <c r="A67" s="25" t="s">
        <v>14</v>
      </c>
      <c r="B67" s="25" t="s">
        <v>38</v>
      </c>
      <c r="C67" s="25" t="s">
        <v>115</v>
      </c>
      <c r="D67" s="25" t="s">
        <v>156</v>
      </c>
    </row>
    <row r="68" spans="1:4" ht="18.75">
      <c r="A68" s="25" t="s">
        <v>14</v>
      </c>
      <c r="B68" s="25" t="s">
        <v>38</v>
      </c>
      <c r="C68" s="25" t="s">
        <v>115</v>
      </c>
      <c r="D68" s="25" t="s">
        <v>116</v>
      </c>
    </row>
    <row r="69" spans="1:4" ht="18.75">
      <c r="A69" s="25" t="s">
        <v>14</v>
      </c>
      <c r="B69" s="25" t="s">
        <v>22</v>
      </c>
      <c r="C69" s="25" t="s">
        <v>214</v>
      </c>
      <c r="D69" s="25" t="s">
        <v>319</v>
      </c>
    </row>
    <row r="70" spans="1:4" ht="18.75">
      <c r="A70" s="25" t="s">
        <v>9</v>
      </c>
      <c r="B70" s="25" t="s">
        <v>126</v>
      </c>
      <c r="C70" s="25" t="s">
        <v>126</v>
      </c>
      <c r="D70" s="25" t="s">
        <v>127</v>
      </c>
    </row>
    <row r="71" spans="1:4" ht="18.75">
      <c r="A71" s="25" t="s">
        <v>14</v>
      </c>
      <c r="B71" s="25" t="s">
        <v>26</v>
      </c>
      <c r="C71" s="25" t="s">
        <v>142</v>
      </c>
      <c r="D71" s="25" t="s">
        <v>234</v>
      </c>
    </row>
    <row r="72" spans="1:4" ht="18.75">
      <c r="A72" s="25" t="s">
        <v>14</v>
      </c>
      <c r="B72" s="25" t="s">
        <v>22</v>
      </c>
      <c r="C72" s="25" t="s">
        <v>55</v>
      </c>
      <c r="D72" s="25" t="s">
        <v>56</v>
      </c>
    </row>
    <row r="73" spans="1:4" ht="18.75">
      <c r="A73" s="25" t="s">
        <v>14</v>
      </c>
      <c r="B73" s="25" t="s">
        <v>15</v>
      </c>
      <c r="C73" s="25" t="s">
        <v>69</v>
      </c>
      <c r="D73" s="25" t="s">
        <v>70</v>
      </c>
    </row>
    <row r="74" spans="1:4" ht="18.75">
      <c r="A74" s="25" t="s">
        <v>14</v>
      </c>
      <c r="B74" s="25" t="s">
        <v>26</v>
      </c>
      <c r="C74" s="25" t="s">
        <v>181</v>
      </c>
      <c r="D74" s="25" t="s">
        <v>182</v>
      </c>
    </row>
    <row r="75" spans="1:4" ht="18.75">
      <c r="A75" s="25" t="s">
        <v>14</v>
      </c>
      <c r="B75" s="25" t="s">
        <v>38</v>
      </c>
      <c r="C75" s="25" t="s">
        <v>38</v>
      </c>
      <c r="D75" s="25" t="s">
        <v>239</v>
      </c>
    </row>
    <row r="76" spans="1:4" ht="18.75">
      <c r="A76" s="25" t="s">
        <v>9</v>
      </c>
      <c r="B76" s="25" t="s">
        <v>296</v>
      </c>
      <c r="C76" s="25" t="s">
        <v>296</v>
      </c>
      <c r="D76" s="25" t="s">
        <v>299</v>
      </c>
    </row>
    <row r="77" spans="1:4" ht="18.75">
      <c r="A77" s="25" t="s">
        <v>9</v>
      </c>
      <c r="B77" s="25" t="s">
        <v>296</v>
      </c>
      <c r="C77" s="25" t="s">
        <v>296</v>
      </c>
      <c r="D77" s="25" t="s">
        <v>297</v>
      </c>
    </row>
    <row r="78" spans="1:4" ht="18.75">
      <c r="A78" s="25" t="s">
        <v>14</v>
      </c>
      <c r="B78" s="25" t="s">
        <v>22</v>
      </c>
      <c r="C78" s="25" t="s">
        <v>246</v>
      </c>
      <c r="D78" s="25" t="s">
        <v>247</v>
      </c>
    </row>
    <row r="79" spans="1:4" ht="18.75">
      <c r="A79" s="25" t="s">
        <v>14</v>
      </c>
      <c r="B79" s="25" t="s">
        <v>22</v>
      </c>
      <c r="C79" s="25" t="s">
        <v>22</v>
      </c>
      <c r="D79" s="25" t="s">
        <v>207</v>
      </c>
    </row>
    <row r="80" spans="1:4" ht="18.75">
      <c r="A80" s="25" t="s">
        <v>14</v>
      </c>
      <c r="B80" s="25" t="s">
        <v>30</v>
      </c>
      <c r="C80" s="25" t="s">
        <v>145</v>
      </c>
      <c r="D80" s="25" t="s">
        <v>283</v>
      </c>
    </row>
    <row r="81" spans="1:4" ht="18.75">
      <c r="A81" s="25" t="s">
        <v>14</v>
      </c>
      <c r="B81" s="25" t="s">
        <v>30</v>
      </c>
      <c r="C81" s="25" t="s">
        <v>145</v>
      </c>
      <c r="D81" s="25" t="s">
        <v>146</v>
      </c>
    </row>
    <row r="82" spans="1:4" ht="18.75">
      <c r="A82" s="25" t="s">
        <v>14</v>
      </c>
      <c r="B82" s="25" t="s">
        <v>30</v>
      </c>
      <c r="C82" s="25" t="s">
        <v>145</v>
      </c>
      <c r="D82" s="25" t="s">
        <v>205</v>
      </c>
    </row>
    <row r="83" spans="1:4" ht="18.75">
      <c r="A83" s="25" t="s">
        <v>14</v>
      </c>
      <c r="B83" s="25" t="s">
        <v>26</v>
      </c>
      <c r="C83" s="25" t="s">
        <v>87</v>
      </c>
      <c r="D83" s="25" t="s">
        <v>350</v>
      </c>
    </row>
    <row r="84" spans="1:4" ht="18.75">
      <c r="A84" s="25" t="s">
        <v>14</v>
      </c>
      <c r="B84" s="25" t="s">
        <v>26</v>
      </c>
      <c r="C84" s="25" t="s">
        <v>326</v>
      </c>
      <c r="D84" s="25" t="s">
        <v>327</v>
      </c>
    </row>
    <row r="85" spans="1:4" ht="18.75">
      <c r="A85" s="25" t="s">
        <v>14</v>
      </c>
      <c r="B85" s="25" t="s">
        <v>30</v>
      </c>
      <c r="C85" s="25" t="s">
        <v>80</v>
      </c>
      <c r="D85" s="25" t="s">
        <v>81</v>
      </c>
    </row>
    <row r="86" spans="1:4" ht="18.75">
      <c r="A86" s="25" t="s">
        <v>14</v>
      </c>
      <c r="B86" s="25" t="s">
        <v>15</v>
      </c>
      <c r="C86" s="25" t="s">
        <v>285</v>
      </c>
      <c r="D86" s="25" t="s">
        <v>291</v>
      </c>
    </row>
    <row r="87" spans="1:4" ht="18.75">
      <c r="A87" s="25" t="s">
        <v>14</v>
      </c>
      <c r="B87" s="25" t="s">
        <v>15</v>
      </c>
      <c r="C87" s="25" t="s">
        <v>69</v>
      </c>
      <c r="D87" s="25" t="s">
        <v>272</v>
      </c>
    </row>
    <row r="88" spans="1:4" ht="18.75">
      <c r="A88" s="36" t="s">
        <v>14</v>
      </c>
      <c r="B88" s="36" t="s">
        <v>22</v>
      </c>
      <c r="C88" s="36" t="s">
        <v>22</v>
      </c>
      <c r="D88" s="36" t="s">
        <v>23</v>
      </c>
    </row>
    <row r="89" spans="1:4" ht="18.75">
      <c r="A89" s="25" t="s">
        <v>14</v>
      </c>
      <c r="B89" s="25" t="s">
        <v>30</v>
      </c>
      <c r="C89" s="25" t="s">
        <v>158</v>
      </c>
      <c r="D89" s="25" t="s">
        <v>159</v>
      </c>
    </row>
    <row r="90" spans="1:4" ht="18.75">
      <c r="A90" s="25" t="s">
        <v>14</v>
      </c>
      <c r="B90" s="25" t="s">
        <v>22</v>
      </c>
      <c r="C90" s="25" t="s">
        <v>55</v>
      </c>
      <c r="D90" s="25" t="s">
        <v>184</v>
      </c>
    </row>
    <row r="91" spans="1:4" ht="18.75">
      <c r="A91" s="25" t="s">
        <v>14</v>
      </c>
      <c r="B91" s="25" t="s">
        <v>22</v>
      </c>
      <c r="C91" s="25" t="s">
        <v>172</v>
      </c>
      <c r="D91" s="25" t="s">
        <v>173</v>
      </c>
    </row>
    <row r="92" spans="1:4" ht="18.75">
      <c r="A92" s="25" t="s">
        <v>14</v>
      </c>
      <c r="B92" s="25" t="s">
        <v>26</v>
      </c>
      <c r="C92" s="25" t="s">
        <v>231</v>
      </c>
      <c r="D92" s="25" t="s">
        <v>336</v>
      </c>
    </row>
    <row r="93" spans="1:4" ht="18.75">
      <c r="A93" s="25" t="s">
        <v>14</v>
      </c>
      <c r="B93" s="25" t="s">
        <v>22</v>
      </c>
      <c r="C93" s="25" t="s">
        <v>315</v>
      </c>
      <c r="D93" s="25" t="s">
        <v>316</v>
      </c>
    </row>
    <row r="94" spans="1:4" ht="18.75">
      <c r="A94" s="25" t="s">
        <v>14</v>
      </c>
      <c r="B94" s="25" t="s">
        <v>26</v>
      </c>
      <c r="C94" s="25" t="s">
        <v>142</v>
      </c>
      <c r="D94" s="25" t="s">
        <v>143</v>
      </c>
    </row>
    <row r="95" spans="1:4" ht="18.75">
      <c r="A95" s="25" t="s">
        <v>14</v>
      </c>
      <c r="B95" s="25" t="s">
        <v>15</v>
      </c>
      <c r="C95" s="25" t="s">
        <v>94</v>
      </c>
      <c r="D95" s="25" t="s">
        <v>95</v>
      </c>
    </row>
    <row r="96" spans="1:4" ht="18.75">
      <c r="A96" s="25" t="s">
        <v>14</v>
      </c>
      <c r="B96" s="25" t="s">
        <v>22</v>
      </c>
      <c r="C96" s="25" t="s">
        <v>214</v>
      </c>
      <c r="D96" s="25" t="s">
        <v>215</v>
      </c>
    </row>
    <row r="97" spans="1:4" ht="18.75">
      <c r="A97" s="25" t="s">
        <v>14</v>
      </c>
      <c r="B97" s="25" t="s">
        <v>26</v>
      </c>
      <c r="C97" s="25" t="s">
        <v>87</v>
      </c>
      <c r="D97" s="25" t="s">
        <v>88</v>
      </c>
    </row>
    <row r="98" spans="1:4" ht="18.75">
      <c r="A98" s="25" t="s">
        <v>14</v>
      </c>
      <c r="B98" s="25" t="s">
        <v>38</v>
      </c>
      <c r="C98" s="25" t="s">
        <v>251</v>
      </c>
      <c r="D98" s="25" t="s">
        <v>252</v>
      </c>
    </row>
    <row r="99" spans="1:4" ht="18.75">
      <c r="A99" s="25" t="s">
        <v>14</v>
      </c>
      <c r="B99" s="25" t="s">
        <v>26</v>
      </c>
      <c r="C99" s="25" t="s">
        <v>142</v>
      </c>
      <c r="D99" s="25" t="s">
        <v>343</v>
      </c>
    </row>
    <row r="100" spans="1:4" ht="18.75">
      <c r="A100" s="25" t="s">
        <v>14</v>
      </c>
      <c r="B100" s="25" t="s">
        <v>15</v>
      </c>
      <c r="C100" s="25" t="s">
        <v>261</v>
      </c>
      <c r="D100" s="25" t="s">
        <v>262</v>
      </c>
    </row>
    <row r="101" spans="1:4" ht="18.75">
      <c r="A101" s="25" t="s">
        <v>14</v>
      </c>
      <c r="B101" s="25" t="s">
        <v>15</v>
      </c>
      <c r="C101" s="25" t="s">
        <v>133</v>
      </c>
      <c r="D101" s="25" t="s">
        <v>134</v>
      </c>
    </row>
    <row r="102" spans="1:4" ht="18.75">
      <c r="A102" s="36" t="s">
        <v>14</v>
      </c>
      <c r="B102" s="36" t="s">
        <v>15</v>
      </c>
      <c r="C102" s="36" t="s">
        <v>257</v>
      </c>
      <c r="D102" s="25" t="s">
        <v>258</v>
      </c>
    </row>
    <row r="103" spans="1:4" ht="18.75">
      <c r="A103" s="25" t="s">
        <v>14</v>
      </c>
      <c r="B103" s="25" t="s">
        <v>38</v>
      </c>
      <c r="C103" s="25" t="s">
        <v>38</v>
      </c>
      <c r="D103" s="25" t="s">
        <v>104</v>
      </c>
    </row>
    <row r="104" spans="1:4" ht="18.75">
      <c r="A104" s="25" t="s">
        <v>14</v>
      </c>
      <c r="B104" s="25" t="s">
        <v>15</v>
      </c>
      <c r="C104" s="25" t="s">
        <v>223</v>
      </c>
      <c r="D104" s="25" t="s">
        <v>224</v>
      </c>
    </row>
    <row r="105" spans="1:4" ht="18.75">
      <c r="A105" s="25" t="s">
        <v>14</v>
      </c>
      <c r="B105" s="25" t="s">
        <v>26</v>
      </c>
      <c r="C105" s="25" t="s">
        <v>346</v>
      </c>
      <c r="D105" s="25" t="s">
        <v>347</v>
      </c>
    </row>
  </sheetData>
  <sortState xmlns:xlrd2="http://schemas.microsoft.com/office/spreadsheetml/2017/richdata2" ref="A3:D108">
    <sortCondition ref="D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"/>
  <sheetViews>
    <sheetView topLeftCell="A75" workbookViewId="0">
      <selection activeCell="A2" sqref="A2:G105"/>
    </sheetView>
  </sheetViews>
  <sheetFormatPr defaultRowHeight="18"/>
  <cols>
    <col min="1" max="1" width="10.7109375" bestFit="1" customWidth="1"/>
    <col min="2" max="2" width="8.85546875" bestFit="1" customWidth="1"/>
    <col min="3" max="3" width="20.28515625" bestFit="1" customWidth="1"/>
    <col min="4" max="4" width="28" customWidth="1"/>
    <col min="5" max="5" width="28.140625" bestFit="1" customWidth="1"/>
    <col min="6" max="6" width="23.42578125" bestFit="1" customWidth="1"/>
    <col min="7" max="7" width="3.140625" style="13" bestFit="1" customWidth="1"/>
  </cols>
  <sheetData>
    <row r="1" spans="1:7">
      <c r="A1" s="3" t="s">
        <v>365</v>
      </c>
      <c r="B1" s="3"/>
      <c r="C1" s="3"/>
      <c r="D1" s="3"/>
      <c r="E1" s="3"/>
      <c r="F1" s="3"/>
      <c r="G1" s="23"/>
    </row>
    <row r="2" spans="1:7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23"/>
    </row>
    <row r="3" spans="1:7" ht="18.75">
      <c r="A3" s="25" t="s">
        <v>14</v>
      </c>
      <c r="B3" s="25" t="s">
        <v>26</v>
      </c>
      <c r="C3" s="25" t="s">
        <v>63</v>
      </c>
      <c r="D3" s="38" t="s">
        <v>366</v>
      </c>
      <c r="E3" s="25" t="s">
        <v>140</v>
      </c>
      <c r="F3" s="14" t="s">
        <v>367</v>
      </c>
      <c r="G3" s="14"/>
    </row>
    <row r="4" spans="1:7" ht="18.75">
      <c r="A4" s="25" t="s">
        <v>9</v>
      </c>
      <c r="B4" s="25" t="s">
        <v>9</v>
      </c>
      <c r="C4" s="25" t="s">
        <v>10</v>
      </c>
      <c r="D4" s="38" t="s">
        <v>366</v>
      </c>
      <c r="E4" s="25" t="s">
        <v>191</v>
      </c>
      <c r="F4" s="14" t="s">
        <v>367</v>
      </c>
      <c r="G4" s="14"/>
    </row>
    <row r="5" spans="1:7" ht="18.75">
      <c r="A5" s="36" t="s">
        <v>9</v>
      </c>
      <c r="B5" s="36" t="s">
        <v>9</v>
      </c>
      <c r="C5" s="36" t="s">
        <v>19</v>
      </c>
      <c r="D5" s="38" t="s">
        <v>366</v>
      </c>
      <c r="E5" s="36" t="s">
        <v>20</v>
      </c>
      <c r="F5" s="14" t="s">
        <v>367</v>
      </c>
      <c r="G5" s="14"/>
    </row>
    <row r="6" spans="1:7" ht="18.75">
      <c r="A6" s="36" t="s">
        <v>14</v>
      </c>
      <c r="B6" s="36" t="s">
        <v>30</v>
      </c>
      <c r="C6" s="36" t="s">
        <v>31</v>
      </c>
      <c r="D6" s="38" t="s">
        <v>366</v>
      </c>
      <c r="E6" s="36" t="s">
        <v>32</v>
      </c>
      <c r="F6" s="14" t="s">
        <v>367</v>
      </c>
      <c r="G6" s="14"/>
    </row>
    <row r="7" spans="1:7" ht="18.75">
      <c r="A7" s="25" t="s">
        <v>14</v>
      </c>
      <c r="B7" s="25" t="s">
        <v>26</v>
      </c>
      <c r="C7" s="25" t="s">
        <v>63</v>
      </c>
      <c r="D7" s="38" t="s">
        <v>366</v>
      </c>
      <c r="E7" s="25" t="s">
        <v>64</v>
      </c>
      <c r="F7" s="14" t="s">
        <v>367</v>
      </c>
      <c r="G7" s="14"/>
    </row>
    <row r="8" spans="1:7" ht="18.75">
      <c r="A8" s="25" t="s">
        <v>9</v>
      </c>
      <c r="B8" s="25" t="s">
        <v>9</v>
      </c>
      <c r="C8" s="25" t="s">
        <v>77</v>
      </c>
      <c r="D8" s="38" t="s">
        <v>366</v>
      </c>
      <c r="E8" s="25" t="s">
        <v>78</v>
      </c>
      <c r="F8" s="14" t="s">
        <v>367</v>
      </c>
      <c r="G8" s="14"/>
    </row>
    <row r="9" spans="1:7" ht="18.75">
      <c r="A9" s="25" t="s">
        <v>9</v>
      </c>
      <c r="B9" s="25" t="s">
        <v>9</v>
      </c>
      <c r="C9" s="25" t="s">
        <v>19</v>
      </c>
      <c r="D9" s="38" t="s">
        <v>366</v>
      </c>
      <c r="E9" s="25" t="s">
        <v>236</v>
      </c>
      <c r="F9" s="14" t="s">
        <v>367</v>
      </c>
      <c r="G9" s="14"/>
    </row>
    <row r="10" spans="1:7" ht="18.75">
      <c r="A10" s="25" t="s">
        <v>9</v>
      </c>
      <c r="B10" s="25" t="s">
        <v>9</v>
      </c>
      <c r="C10" s="25" t="s">
        <v>10</v>
      </c>
      <c r="D10" s="38" t="s">
        <v>366</v>
      </c>
      <c r="E10" s="25" t="s">
        <v>75</v>
      </c>
      <c r="F10" s="14" t="s">
        <v>367</v>
      </c>
      <c r="G10" s="14"/>
    </row>
    <row r="11" spans="1:7" ht="18.75">
      <c r="A11" s="25" t="s">
        <v>9</v>
      </c>
      <c r="B11" s="25" t="s">
        <v>9</v>
      </c>
      <c r="C11" s="25" t="s">
        <v>10</v>
      </c>
      <c r="D11" s="38" t="s">
        <v>366</v>
      </c>
      <c r="E11" s="25" t="s">
        <v>188</v>
      </c>
      <c r="F11" s="14" t="s">
        <v>367</v>
      </c>
      <c r="G11" s="14"/>
    </row>
    <row r="12" spans="1:7" ht="18.75">
      <c r="A12" s="25" t="s">
        <v>14</v>
      </c>
      <c r="B12" s="25" t="s">
        <v>15</v>
      </c>
      <c r="C12" s="25" t="s">
        <v>34</v>
      </c>
      <c r="D12" s="38" t="s">
        <v>366</v>
      </c>
      <c r="E12" s="25" t="s">
        <v>35</v>
      </c>
      <c r="F12" s="14" t="s">
        <v>367</v>
      </c>
      <c r="G12" s="14"/>
    </row>
    <row r="13" spans="1:7" ht="18.75">
      <c r="A13" s="36" t="s">
        <v>14</v>
      </c>
      <c r="B13" s="36" t="s">
        <v>26</v>
      </c>
      <c r="C13" s="36" t="s">
        <v>27</v>
      </c>
      <c r="D13" s="38" t="s">
        <v>366</v>
      </c>
      <c r="E13" s="36" t="s">
        <v>28</v>
      </c>
      <c r="F13" s="14" t="s">
        <v>367</v>
      </c>
      <c r="G13" s="14"/>
    </row>
    <row r="14" spans="1:7" ht="18.75">
      <c r="A14" s="25" t="s">
        <v>14</v>
      </c>
      <c r="B14" s="25" t="s">
        <v>38</v>
      </c>
      <c r="C14" s="25" t="s">
        <v>39</v>
      </c>
      <c r="D14" s="38" t="s">
        <v>366</v>
      </c>
      <c r="E14" s="25" t="s">
        <v>220</v>
      </c>
      <c r="F14" s="14" t="s">
        <v>367</v>
      </c>
      <c r="G14" s="14"/>
    </row>
    <row r="15" spans="1:7" ht="18.75">
      <c r="A15" s="25" t="s">
        <v>14</v>
      </c>
      <c r="B15" s="25" t="s">
        <v>38</v>
      </c>
      <c r="C15" s="25" t="s">
        <v>111</v>
      </c>
      <c r="D15" s="38" t="s">
        <v>366</v>
      </c>
      <c r="E15" s="25" t="s">
        <v>112</v>
      </c>
      <c r="F15" s="14" t="s">
        <v>367</v>
      </c>
      <c r="G15" s="14"/>
    </row>
    <row r="16" spans="1:7" ht="18.75">
      <c r="A16" s="25" t="s">
        <v>9</v>
      </c>
      <c r="B16" s="25" t="s">
        <v>9</v>
      </c>
      <c r="C16" s="25" t="s">
        <v>107</v>
      </c>
      <c r="D16" s="38" t="s">
        <v>366</v>
      </c>
      <c r="E16" s="25" t="s">
        <v>194</v>
      </c>
      <c r="F16" s="14" t="s">
        <v>367</v>
      </c>
      <c r="G16" s="14"/>
    </row>
    <row r="17" spans="1:7" ht="18.75">
      <c r="A17" s="25" t="s">
        <v>14</v>
      </c>
      <c r="B17" s="25" t="s">
        <v>15</v>
      </c>
      <c r="C17" s="25" t="s">
        <v>34</v>
      </c>
      <c r="D17" s="38" t="s">
        <v>366</v>
      </c>
      <c r="E17" s="25" t="s">
        <v>58</v>
      </c>
      <c r="F17" s="14" t="s">
        <v>367</v>
      </c>
      <c r="G17" s="14"/>
    </row>
    <row r="18" spans="1:7" ht="18.75">
      <c r="A18" s="25" t="s">
        <v>9</v>
      </c>
      <c r="B18" s="25" t="s">
        <v>9</v>
      </c>
      <c r="C18" s="25" t="s">
        <v>19</v>
      </c>
      <c r="D18" s="38" t="s">
        <v>366</v>
      </c>
      <c r="E18" s="25" t="s">
        <v>353</v>
      </c>
      <c r="F18" s="14" t="s">
        <v>367</v>
      </c>
      <c r="G18" s="14"/>
    </row>
    <row r="19" spans="1:7" ht="18.75">
      <c r="A19" s="25" t="s">
        <v>14</v>
      </c>
      <c r="B19" s="25" t="s">
        <v>15</v>
      </c>
      <c r="C19" s="25" t="s">
        <v>34</v>
      </c>
      <c r="D19" s="38" t="s">
        <v>366</v>
      </c>
      <c r="E19" s="25" t="s">
        <v>50</v>
      </c>
      <c r="F19" s="14" t="s">
        <v>367</v>
      </c>
      <c r="G19" s="14"/>
    </row>
    <row r="20" spans="1:7" ht="18.75">
      <c r="A20" s="25" t="s">
        <v>14</v>
      </c>
      <c r="B20" s="25" t="s">
        <v>22</v>
      </c>
      <c r="C20" s="25" t="s">
        <v>97</v>
      </c>
      <c r="D20" s="38" t="s">
        <v>366</v>
      </c>
      <c r="E20" s="25" t="s">
        <v>98</v>
      </c>
      <c r="F20" s="14" t="s">
        <v>367</v>
      </c>
      <c r="G20" s="14"/>
    </row>
    <row r="21" spans="1:7" ht="18.75">
      <c r="A21" s="25" t="s">
        <v>9</v>
      </c>
      <c r="B21" s="25" t="s">
        <v>9</v>
      </c>
      <c r="C21" s="25" t="s">
        <v>77</v>
      </c>
      <c r="D21" s="38" t="s">
        <v>366</v>
      </c>
      <c r="E21" s="25" t="s">
        <v>178</v>
      </c>
      <c r="F21" s="14" t="s">
        <v>367</v>
      </c>
      <c r="G21" s="14"/>
    </row>
    <row r="22" spans="1:7" ht="18.75">
      <c r="A22" s="25" t="s">
        <v>14</v>
      </c>
      <c r="B22" s="25" t="s">
        <v>26</v>
      </c>
      <c r="C22" s="25" t="s">
        <v>27</v>
      </c>
      <c r="D22" s="38" t="s">
        <v>366</v>
      </c>
      <c r="E22" s="25" t="s">
        <v>228</v>
      </c>
      <c r="F22" s="14" t="s">
        <v>367</v>
      </c>
      <c r="G22" s="14"/>
    </row>
    <row r="23" spans="1:7" ht="18.75">
      <c r="A23" s="25" t="s">
        <v>9</v>
      </c>
      <c r="B23" s="25" t="s">
        <v>9</v>
      </c>
      <c r="C23" s="25" t="s">
        <v>107</v>
      </c>
      <c r="D23" s="38" t="s">
        <v>366</v>
      </c>
      <c r="E23" s="25" t="s">
        <v>226</v>
      </c>
      <c r="F23" s="14" t="s">
        <v>367</v>
      </c>
      <c r="G23" s="14"/>
    </row>
    <row r="24" spans="1:7" ht="18.75">
      <c r="A24" s="25" t="s">
        <v>14</v>
      </c>
      <c r="B24" s="25" t="s">
        <v>38</v>
      </c>
      <c r="C24" s="25" t="s">
        <v>39</v>
      </c>
      <c r="D24" s="38" t="s">
        <v>366</v>
      </c>
      <c r="E24" s="25" t="s">
        <v>40</v>
      </c>
      <c r="F24" s="14" t="s">
        <v>367</v>
      </c>
      <c r="G24" s="14"/>
    </row>
    <row r="25" spans="1:7" ht="18.75">
      <c r="A25" s="25" t="s">
        <v>9</v>
      </c>
      <c r="B25" s="25" t="s">
        <v>9</v>
      </c>
      <c r="C25" s="25" t="s">
        <v>19</v>
      </c>
      <c r="D25" s="38" t="s">
        <v>366</v>
      </c>
      <c r="E25" s="25" t="s">
        <v>331</v>
      </c>
      <c r="F25" s="14" t="s">
        <v>367</v>
      </c>
      <c r="G25" s="14"/>
    </row>
    <row r="26" spans="1:7" ht="18.75">
      <c r="A26" s="25" t="s">
        <v>14</v>
      </c>
      <c r="B26" s="25" t="s">
        <v>38</v>
      </c>
      <c r="C26" s="25" t="s">
        <v>111</v>
      </c>
      <c r="D26" s="38" t="s">
        <v>366</v>
      </c>
      <c r="E26" s="25" t="s">
        <v>120</v>
      </c>
      <c r="F26" s="14" t="s">
        <v>367</v>
      </c>
      <c r="G26" s="14"/>
    </row>
    <row r="27" spans="1:7" ht="18.75">
      <c r="A27" s="25" t="s">
        <v>14</v>
      </c>
      <c r="B27" s="25" t="s">
        <v>15</v>
      </c>
      <c r="C27" s="25" t="s">
        <v>34</v>
      </c>
      <c r="D27" s="38" t="s">
        <v>366</v>
      </c>
      <c r="E27" s="25" t="s">
        <v>73</v>
      </c>
      <c r="F27" s="14" t="s">
        <v>367</v>
      </c>
      <c r="G27" s="14"/>
    </row>
    <row r="28" spans="1:7" ht="18.75">
      <c r="A28" s="25" t="s">
        <v>14</v>
      </c>
      <c r="B28" s="25" t="s">
        <v>15</v>
      </c>
      <c r="C28" s="25" t="s">
        <v>303</v>
      </c>
      <c r="D28" s="38" t="s">
        <v>366</v>
      </c>
      <c r="E28" s="25" t="s">
        <v>304</v>
      </c>
      <c r="F28" s="14" t="s">
        <v>367</v>
      </c>
      <c r="G28" s="14"/>
    </row>
    <row r="29" spans="1:7" ht="18.75">
      <c r="A29" s="25" t="s">
        <v>14</v>
      </c>
      <c r="B29" s="25" t="s">
        <v>15</v>
      </c>
      <c r="C29" s="25" t="s">
        <v>323</v>
      </c>
      <c r="D29" s="38" t="s">
        <v>366</v>
      </c>
      <c r="E29" s="25" t="s">
        <v>324</v>
      </c>
      <c r="F29" s="14" t="s">
        <v>367</v>
      </c>
      <c r="G29" s="14"/>
    </row>
    <row r="30" spans="1:7" ht="18.75">
      <c r="A30" s="25" t="s">
        <v>14</v>
      </c>
      <c r="B30" s="25" t="s">
        <v>22</v>
      </c>
      <c r="C30" s="25" t="s">
        <v>122</v>
      </c>
      <c r="D30" s="38" t="s">
        <v>366</v>
      </c>
      <c r="E30" s="25" t="s">
        <v>123</v>
      </c>
      <c r="F30" s="14" t="s">
        <v>367</v>
      </c>
      <c r="G30" s="14"/>
    </row>
    <row r="31" spans="1:7" ht="18.75">
      <c r="A31" s="36" t="s">
        <v>14</v>
      </c>
      <c r="B31" s="36" t="s">
        <v>15</v>
      </c>
      <c r="C31" s="36" t="s">
        <v>16</v>
      </c>
      <c r="D31" s="38" t="s">
        <v>366</v>
      </c>
      <c r="E31" s="25" t="s">
        <v>17</v>
      </c>
      <c r="F31" s="14" t="s">
        <v>367</v>
      </c>
      <c r="G31" s="14"/>
    </row>
    <row r="32" spans="1:7" ht="18.75">
      <c r="A32" s="25" t="s">
        <v>9</v>
      </c>
      <c r="B32" s="25" t="s">
        <v>9</v>
      </c>
      <c r="C32" s="25" t="s">
        <v>107</v>
      </c>
      <c r="D32" s="38" t="s">
        <v>366</v>
      </c>
      <c r="E32" s="25" t="s">
        <v>108</v>
      </c>
      <c r="F32" s="14" t="s">
        <v>367</v>
      </c>
      <c r="G32" s="14"/>
    </row>
    <row r="33" spans="1:7" ht="18.75">
      <c r="A33" s="25" t="s">
        <v>14</v>
      </c>
      <c r="B33" s="25" t="s">
        <v>15</v>
      </c>
      <c r="C33" s="25" t="s">
        <v>16</v>
      </c>
      <c r="D33" s="38" t="s">
        <v>366</v>
      </c>
      <c r="E33" s="25" t="s">
        <v>288</v>
      </c>
      <c r="F33" s="14" t="s">
        <v>367</v>
      </c>
      <c r="G33" s="14"/>
    </row>
    <row r="34" spans="1:7" ht="18.75">
      <c r="A34" s="25" t="s">
        <v>14</v>
      </c>
      <c r="B34" s="25" t="s">
        <v>38</v>
      </c>
      <c r="C34" s="25" t="s">
        <v>39</v>
      </c>
      <c r="D34" s="38" t="s">
        <v>366</v>
      </c>
      <c r="E34" s="25" t="s">
        <v>67</v>
      </c>
      <c r="F34" s="14" t="s">
        <v>367</v>
      </c>
      <c r="G34" s="14"/>
    </row>
    <row r="35" spans="1:7" ht="18.75">
      <c r="A35" s="25" t="s">
        <v>14</v>
      </c>
      <c r="B35" s="25" t="s">
        <v>15</v>
      </c>
      <c r="C35" s="25" t="s">
        <v>16</v>
      </c>
      <c r="D35" s="38" t="s">
        <v>366</v>
      </c>
      <c r="E35" s="25" t="s">
        <v>48</v>
      </c>
      <c r="F35" s="14" t="s">
        <v>367</v>
      </c>
      <c r="G35" s="14"/>
    </row>
    <row r="36" spans="1:7" ht="18.75">
      <c r="A36" s="25" t="s">
        <v>14</v>
      </c>
      <c r="B36" s="25" t="s">
        <v>22</v>
      </c>
      <c r="C36" s="25" t="s">
        <v>97</v>
      </c>
      <c r="D36" s="38" t="s">
        <v>366</v>
      </c>
      <c r="E36" s="25" t="s">
        <v>242</v>
      </c>
      <c r="F36" s="14" t="s">
        <v>367</v>
      </c>
      <c r="G36" s="14"/>
    </row>
    <row r="37" spans="1:7" ht="18.75">
      <c r="A37" s="25" t="s">
        <v>14</v>
      </c>
      <c r="B37" s="25" t="s">
        <v>30</v>
      </c>
      <c r="C37" s="25" t="s">
        <v>31</v>
      </c>
      <c r="D37" s="38" t="s">
        <v>366</v>
      </c>
      <c r="E37" s="25" t="s">
        <v>153</v>
      </c>
      <c r="F37" s="14" t="s">
        <v>367</v>
      </c>
      <c r="G37" s="14"/>
    </row>
    <row r="38" spans="1:7" ht="18.75">
      <c r="A38" s="25" t="s">
        <v>9</v>
      </c>
      <c r="B38" s="25" t="s">
        <v>9</v>
      </c>
      <c r="C38" s="25" t="s">
        <v>10</v>
      </c>
      <c r="D38" s="38" t="s">
        <v>366</v>
      </c>
      <c r="E38" s="25" t="s">
        <v>210</v>
      </c>
      <c r="F38" s="14" t="s">
        <v>367</v>
      </c>
      <c r="G38" s="14"/>
    </row>
    <row r="39" spans="1:7" ht="18.75">
      <c r="A39" s="25" t="s">
        <v>14</v>
      </c>
      <c r="B39" s="25" t="s">
        <v>15</v>
      </c>
      <c r="C39" s="25" t="s">
        <v>34</v>
      </c>
      <c r="D39" s="38" t="s">
        <v>366</v>
      </c>
      <c r="E39" s="25" t="s">
        <v>249</v>
      </c>
      <c r="F39" s="14" t="s">
        <v>367</v>
      </c>
      <c r="G39" s="14"/>
    </row>
    <row r="40" spans="1:7" ht="18.75">
      <c r="A40" s="25" t="s">
        <v>14</v>
      </c>
      <c r="B40" s="25" t="s">
        <v>22</v>
      </c>
      <c r="C40" s="25" t="s">
        <v>97</v>
      </c>
      <c r="D40" s="38" t="s">
        <v>366</v>
      </c>
      <c r="E40" s="25" t="s">
        <v>212</v>
      </c>
      <c r="F40" s="14" t="s">
        <v>367</v>
      </c>
      <c r="G40" s="14"/>
    </row>
    <row r="41" spans="1:7" ht="18.75">
      <c r="A41" s="25" t="s">
        <v>9</v>
      </c>
      <c r="B41" s="25" t="s">
        <v>9</v>
      </c>
      <c r="C41" s="25" t="s">
        <v>19</v>
      </c>
      <c r="D41" s="38" t="s">
        <v>366</v>
      </c>
      <c r="E41" s="25" t="s">
        <v>340</v>
      </c>
      <c r="F41" s="14" t="s">
        <v>367</v>
      </c>
      <c r="G41" s="14"/>
    </row>
    <row r="42" spans="1:7" ht="18.75">
      <c r="A42" s="36" t="s">
        <v>9</v>
      </c>
      <c r="B42" s="36" t="s">
        <v>9</v>
      </c>
      <c r="C42" s="36" t="s">
        <v>10</v>
      </c>
      <c r="D42" s="38" t="s">
        <v>366</v>
      </c>
      <c r="E42" s="25" t="s">
        <v>11</v>
      </c>
      <c r="F42" s="14" t="s">
        <v>367</v>
      </c>
      <c r="G42" s="14"/>
    </row>
    <row r="43" spans="1:7" ht="18.75">
      <c r="A43" s="25" t="s">
        <v>14</v>
      </c>
      <c r="B43" s="25" t="s">
        <v>15</v>
      </c>
      <c r="C43" s="25" t="s">
        <v>16</v>
      </c>
      <c r="D43" s="38" t="s">
        <v>366</v>
      </c>
      <c r="E43" s="25" t="s">
        <v>170</v>
      </c>
      <c r="F43" s="14" t="s">
        <v>367</v>
      </c>
      <c r="G43" s="14"/>
    </row>
    <row r="44" spans="1:7" ht="18.75">
      <c r="A44" s="25" t="s">
        <v>14</v>
      </c>
      <c r="B44" s="25" t="s">
        <v>15</v>
      </c>
      <c r="C44" s="25" t="s">
        <v>34</v>
      </c>
      <c r="D44" s="38" t="s">
        <v>366</v>
      </c>
      <c r="E44" s="25" t="s">
        <v>301</v>
      </c>
      <c r="F44" s="14" t="s">
        <v>367</v>
      </c>
      <c r="G44" s="14"/>
    </row>
    <row r="45" spans="1:7" ht="18.75">
      <c r="A45" s="25" t="s">
        <v>14</v>
      </c>
      <c r="B45" s="25" t="s">
        <v>26</v>
      </c>
      <c r="C45" s="25" t="s">
        <v>27</v>
      </c>
      <c r="D45" s="38" t="s">
        <v>366</v>
      </c>
      <c r="E45" s="25" t="s">
        <v>101</v>
      </c>
      <c r="F45" s="14" t="s">
        <v>367</v>
      </c>
      <c r="G45" s="14"/>
    </row>
    <row r="46" spans="1:7" ht="18.75">
      <c r="A46" s="25" t="s">
        <v>14</v>
      </c>
      <c r="B46" s="25" t="s">
        <v>22</v>
      </c>
      <c r="C46" s="25" t="s">
        <v>217</v>
      </c>
      <c r="D46" s="38" t="s">
        <v>366</v>
      </c>
      <c r="E46" s="25" t="s">
        <v>218</v>
      </c>
      <c r="F46" s="14" t="s">
        <v>367</v>
      </c>
      <c r="G46" s="14"/>
    </row>
    <row r="47" spans="1:7" ht="18.75">
      <c r="A47" s="25" t="s">
        <v>14</v>
      </c>
      <c r="B47" s="25" t="s">
        <v>22</v>
      </c>
      <c r="C47" s="25" t="s">
        <v>97</v>
      </c>
      <c r="D47" s="38" t="s">
        <v>366</v>
      </c>
      <c r="E47" s="25" t="s">
        <v>309</v>
      </c>
      <c r="F47" s="14" t="s">
        <v>367</v>
      </c>
      <c r="G47" s="14"/>
    </row>
    <row r="48" spans="1:7" ht="18.75">
      <c r="A48" s="25" t="s">
        <v>14</v>
      </c>
      <c r="B48" s="25" t="s">
        <v>30</v>
      </c>
      <c r="C48" s="25" t="s">
        <v>277</v>
      </c>
      <c r="D48" s="38" t="s">
        <v>366</v>
      </c>
      <c r="E48" s="25" t="s">
        <v>278</v>
      </c>
      <c r="F48" s="14" t="s">
        <v>367</v>
      </c>
      <c r="G48" s="14"/>
    </row>
    <row r="49" spans="1:7" ht="18.75">
      <c r="A49" s="25" t="s">
        <v>14</v>
      </c>
      <c r="B49" s="25" t="s">
        <v>15</v>
      </c>
      <c r="C49" s="25" t="s">
        <v>303</v>
      </c>
      <c r="D49" s="38" t="s">
        <v>366</v>
      </c>
      <c r="E49" s="25" t="s">
        <v>311</v>
      </c>
      <c r="F49" s="14" t="s">
        <v>367</v>
      </c>
      <c r="G49" s="14"/>
    </row>
    <row r="50" spans="1:7" ht="18.75">
      <c r="A50" s="25" t="s">
        <v>9</v>
      </c>
      <c r="B50" s="25" t="s">
        <v>9</v>
      </c>
      <c r="C50" s="25" t="s">
        <v>10</v>
      </c>
      <c r="D50" s="38" t="s">
        <v>366</v>
      </c>
      <c r="E50" s="25" t="s">
        <v>60</v>
      </c>
      <c r="F50" s="14" t="s">
        <v>367</v>
      </c>
      <c r="G50" s="14"/>
    </row>
    <row r="51" spans="1:7" ht="18.75">
      <c r="A51" s="25" t="s">
        <v>9</v>
      </c>
      <c r="B51" s="25" t="s">
        <v>9</v>
      </c>
      <c r="C51" s="25" t="s">
        <v>10</v>
      </c>
      <c r="D51" s="38" t="s">
        <v>366</v>
      </c>
      <c r="E51" s="25" t="s">
        <v>52</v>
      </c>
      <c r="F51" s="14" t="s">
        <v>367</v>
      </c>
      <c r="G51" s="14"/>
    </row>
    <row r="52" spans="1:7" ht="18.75">
      <c r="A52" s="25" t="s">
        <v>14</v>
      </c>
      <c r="B52" s="25" t="s">
        <v>30</v>
      </c>
      <c r="C52" s="25" t="s">
        <v>31</v>
      </c>
      <c r="D52" s="38" t="s">
        <v>366</v>
      </c>
      <c r="E52" s="25" t="s">
        <v>294</v>
      </c>
      <c r="F52" s="14" t="s">
        <v>367</v>
      </c>
      <c r="G52" s="14"/>
    </row>
    <row r="53" spans="1:7" ht="18.75">
      <c r="A53" s="25" t="s">
        <v>9</v>
      </c>
      <c r="B53" s="25" t="s">
        <v>9</v>
      </c>
      <c r="C53" s="25" t="s">
        <v>10</v>
      </c>
      <c r="D53" s="38" t="s">
        <v>366</v>
      </c>
      <c r="E53" s="25" t="s">
        <v>357</v>
      </c>
      <c r="F53" s="14" t="s">
        <v>367</v>
      </c>
      <c r="G53" s="14"/>
    </row>
    <row r="54" spans="1:7" ht="18.75">
      <c r="A54" s="25" t="s">
        <v>9</v>
      </c>
      <c r="B54" s="25" t="s">
        <v>9</v>
      </c>
      <c r="C54" s="25" t="s">
        <v>10</v>
      </c>
      <c r="D54" s="38" t="s">
        <v>366</v>
      </c>
      <c r="E54" s="25" t="s">
        <v>175</v>
      </c>
      <c r="F54" s="14" t="s">
        <v>367</v>
      </c>
      <c r="G54" s="14"/>
    </row>
    <row r="55" spans="1:7" ht="18.75">
      <c r="A55" s="25" t="s">
        <v>14</v>
      </c>
      <c r="B55" s="25" t="s">
        <v>30</v>
      </c>
      <c r="C55" s="25" t="s">
        <v>31</v>
      </c>
      <c r="D55" s="38" t="s">
        <v>366</v>
      </c>
      <c r="E55" s="25" t="s">
        <v>84</v>
      </c>
      <c r="F55" s="14" t="s">
        <v>367</v>
      </c>
      <c r="G55" s="14"/>
    </row>
    <row r="56" spans="1:7" ht="18.75">
      <c r="A56" s="25" t="s">
        <v>14</v>
      </c>
      <c r="B56" s="25" t="s">
        <v>38</v>
      </c>
      <c r="C56" s="25" t="s">
        <v>39</v>
      </c>
      <c r="D56" s="38" t="s">
        <v>366</v>
      </c>
      <c r="E56" s="25" t="s">
        <v>43</v>
      </c>
      <c r="F56" s="14" t="s">
        <v>367</v>
      </c>
      <c r="G56" s="14"/>
    </row>
    <row r="57" spans="1:7" ht="18.75">
      <c r="A57" s="25" t="s">
        <v>14</v>
      </c>
      <c r="B57" s="25" t="s">
        <v>15</v>
      </c>
      <c r="C57" s="25" t="s">
        <v>34</v>
      </c>
      <c r="D57" s="38" t="s">
        <v>366</v>
      </c>
      <c r="E57" s="25" t="s">
        <v>306</v>
      </c>
      <c r="F57" s="14" t="s">
        <v>367</v>
      </c>
      <c r="G57" s="14"/>
    </row>
    <row r="58" spans="1:7" ht="18.75">
      <c r="A58" s="25" t="s">
        <v>14</v>
      </c>
      <c r="B58" s="25" t="s">
        <v>15</v>
      </c>
      <c r="C58" s="25" t="s">
        <v>34</v>
      </c>
      <c r="D58" s="38" t="s">
        <v>366</v>
      </c>
      <c r="E58" s="25" t="s">
        <v>46</v>
      </c>
      <c r="F58" s="14" t="s">
        <v>367</v>
      </c>
      <c r="G58" s="14"/>
    </row>
    <row r="59" spans="1:7" ht="18.75">
      <c r="A59" s="25" t="s">
        <v>14</v>
      </c>
      <c r="B59" s="25" t="s">
        <v>15</v>
      </c>
      <c r="C59" s="25" t="s">
        <v>91</v>
      </c>
      <c r="D59" s="38" t="s">
        <v>366</v>
      </c>
      <c r="E59" s="25" t="s">
        <v>280</v>
      </c>
      <c r="F59" s="14" t="s">
        <v>367</v>
      </c>
      <c r="G59" s="14"/>
    </row>
    <row r="60" spans="1:7" ht="18.75">
      <c r="A60" s="25" t="s">
        <v>14</v>
      </c>
      <c r="B60" s="25" t="s">
        <v>15</v>
      </c>
      <c r="C60" s="25" t="s">
        <v>91</v>
      </c>
      <c r="D60" s="38" t="s">
        <v>366</v>
      </c>
      <c r="E60" s="25" t="s">
        <v>92</v>
      </c>
      <c r="F60" s="14" t="s">
        <v>367</v>
      </c>
      <c r="G60" s="14"/>
    </row>
    <row r="61" spans="1:7" ht="18.75">
      <c r="A61" s="25" t="s">
        <v>14</v>
      </c>
      <c r="B61" s="25" t="s">
        <v>15</v>
      </c>
      <c r="C61" s="25" t="s">
        <v>165</v>
      </c>
      <c r="D61" s="38" t="s">
        <v>366</v>
      </c>
      <c r="E61" s="25" t="s">
        <v>166</v>
      </c>
      <c r="F61" s="14" t="s">
        <v>367</v>
      </c>
      <c r="G61" s="14"/>
    </row>
    <row r="62" spans="1:7" ht="18.75">
      <c r="A62" s="25" t="s">
        <v>14</v>
      </c>
      <c r="B62" s="25" t="s">
        <v>15</v>
      </c>
      <c r="C62" s="25" t="s">
        <v>274</v>
      </c>
      <c r="D62" s="38" t="s">
        <v>366</v>
      </c>
      <c r="E62" s="25" t="s">
        <v>275</v>
      </c>
      <c r="F62" s="14" t="s">
        <v>367</v>
      </c>
      <c r="G62" s="14"/>
    </row>
    <row r="63" spans="1:7" ht="18.75">
      <c r="A63" s="25" t="s">
        <v>14</v>
      </c>
      <c r="B63" s="25" t="s">
        <v>22</v>
      </c>
      <c r="C63" s="25" t="s">
        <v>136</v>
      </c>
      <c r="D63" s="38" t="s">
        <v>366</v>
      </c>
      <c r="E63" s="25" t="s">
        <v>137</v>
      </c>
      <c r="F63" s="14" t="s">
        <v>367</v>
      </c>
      <c r="G63" s="14"/>
    </row>
    <row r="64" spans="1:7" ht="18.75">
      <c r="A64" s="25" t="s">
        <v>14</v>
      </c>
      <c r="B64" s="25" t="s">
        <v>15</v>
      </c>
      <c r="C64" s="25" t="s">
        <v>199</v>
      </c>
      <c r="D64" s="38" t="s">
        <v>366</v>
      </c>
      <c r="E64" s="25" t="s">
        <v>200</v>
      </c>
      <c r="F64" s="14" t="s">
        <v>367</v>
      </c>
      <c r="G64" s="14"/>
    </row>
    <row r="65" spans="1:7" ht="18.75">
      <c r="A65" s="25" t="s">
        <v>14</v>
      </c>
      <c r="B65" s="25" t="s">
        <v>15</v>
      </c>
      <c r="C65" s="25" t="s">
        <v>285</v>
      </c>
      <c r="D65" s="38" t="s">
        <v>366</v>
      </c>
      <c r="E65" s="25" t="s">
        <v>286</v>
      </c>
      <c r="F65" s="14" t="s">
        <v>367</v>
      </c>
      <c r="G65" s="14"/>
    </row>
    <row r="66" spans="1:7" ht="18.75">
      <c r="A66" s="25" t="s">
        <v>14</v>
      </c>
      <c r="B66" s="25" t="s">
        <v>26</v>
      </c>
      <c r="C66" s="25" t="s">
        <v>231</v>
      </c>
      <c r="D66" s="38" t="s">
        <v>366</v>
      </c>
      <c r="E66" s="25" t="s">
        <v>232</v>
      </c>
      <c r="F66" s="14" t="s">
        <v>367</v>
      </c>
      <c r="G66" s="14"/>
    </row>
    <row r="67" spans="1:7" ht="18.75">
      <c r="A67" s="25" t="s">
        <v>14</v>
      </c>
      <c r="B67" s="25" t="s">
        <v>38</v>
      </c>
      <c r="C67" s="25" t="s">
        <v>115</v>
      </c>
      <c r="D67" s="38" t="s">
        <v>366</v>
      </c>
      <c r="E67" s="25" t="s">
        <v>156</v>
      </c>
      <c r="F67" s="14" t="s">
        <v>367</v>
      </c>
      <c r="G67" s="14"/>
    </row>
    <row r="68" spans="1:7" ht="18.75">
      <c r="A68" s="25" t="s">
        <v>14</v>
      </c>
      <c r="B68" s="25" t="s">
        <v>38</v>
      </c>
      <c r="C68" s="25" t="s">
        <v>115</v>
      </c>
      <c r="D68" s="38" t="s">
        <v>366</v>
      </c>
      <c r="E68" s="25" t="s">
        <v>116</v>
      </c>
      <c r="F68" s="14" t="s">
        <v>367</v>
      </c>
      <c r="G68" s="14"/>
    </row>
    <row r="69" spans="1:7" ht="18.75">
      <c r="A69" s="25" t="s">
        <v>14</v>
      </c>
      <c r="B69" s="25" t="s">
        <v>22</v>
      </c>
      <c r="C69" s="25" t="s">
        <v>214</v>
      </c>
      <c r="D69" s="38" t="s">
        <v>366</v>
      </c>
      <c r="E69" s="25" t="s">
        <v>319</v>
      </c>
      <c r="F69" s="14" t="s">
        <v>367</v>
      </c>
      <c r="G69" s="14"/>
    </row>
    <row r="70" spans="1:7" ht="18.75">
      <c r="A70" s="25" t="s">
        <v>9</v>
      </c>
      <c r="B70" s="25" t="s">
        <v>126</v>
      </c>
      <c r="C70" s="25" t="s">
        <v>126</v>
      </c>
      <c r="D70" s="38" t="s">
        <v>366</v>
      </c>
      <c r="E70" s="25" t="s">
        <v>127</v>
      </c>
      <c r="F70" s="14" t="s">
        <v>367</v>
      </c>
      <c r="G70" s="14"/>
    </row>
    <row r="71" spans="1:7" ht="18.75">
      <c r="A71" s="25" t="s">
        <v>14</v>
      </c>
      <c r="B71" s="25" t="s">
        <v>26</v>
      </c>
      <c r="C71" s="25" t="s">
        <v>142</v>
      </c>
      <c r="D71" s="38" t="s">
        <v>366</v>
      </c>
      <c r="E71" s="25" t="s">
        <v>234</v>
      </c>
      <c r="F71" s="14" t="s">
        <v>367</v>
      </c>
      <c r="G71" s="14"/>
    </row>
    <row r="72" spans="1:7" ht="18.75">
      <c r="A72" s="25" t="s">
        <v>14</v>
      </c>
      <c r="B72" s="25" t="s">
        <v>22</v>
      </c>
      <c r="C72" s="25" t="s">
        <v>55</v>
      </c>
      <c r="D72" s="38" t="s">
        <v>366</v>
      </c>
      <c r="E72" s="25" t="s">
        <v>56</v>
      </c>
      <c r="F72" s="14" t="s">
        <v>367</v>
      </c>
      <c r="G72" s="14"/>
    </row>
    <row r="73" spans="1:7" ht="18.75">
      <c r="A73" s="25" t="s">
        <v>14</v>
      </c>
      <c r="B73" s="25" t="s">
        <v>15</v>
      </c>
      <c r="C73" s="25" t="s">
        <v>69</v>
      </c>
      <c r="D73" s="38" t="s">
        <v>366</v>
      </c>
      <c r="E73" s="25" t="s">
        <v>70</v>
      </c>
      <c r="F73" s="14" t="s">
        <v>367</v>
      </c>
      <c r="G73" s="14"/>
    </row>
    <row r="74" spans="1:7" ht="18.75">
      <c r="A74" s="25" t="s">
        <v>14</v>
      </c>
      <c r="B74" s="25" t="s">
        <v>26</v>
      </c>
      <c r="C74" s="25" t="s">
        <v>181</v>
      </c>
      <c r="D74" s="38" t="s">
        <v>366</v>
      </c>
      <c r="E74" s="25" t="s">
        <v>182</v>
      </c>
      <c r="F74" s="14" t="s">
        <v>367</v>
      </c>
      <c r="G74" s="14"/>
    </row>
    <row r="75" spans="1:7" ht="18.75">
      <c r="A75" s="25" t="s">
        <v>14</v>
      </c>
      <c r="B75" s="25" t="s">
        <v>38</v>
      </c>
      <c r="C75" s="25" t="s">
        <v>38</v>
      </c>
      <c r="D75" s="38" t="s">
        <v>366</v>
      </c>
      <c r="E75" s="25" t="s">
        <v>239</v>
      </c>
      <c r="F75" s="14" t="s">
        <v>367</v>
      </c>
      <c r="G75" s="14"/>
    </row>
    <row r="76" spans="1:7" ht="18.75">
      <c r="A76" s="25" t="s">
        <v>9</v>
      </c>
      <c r="B76" s="25" t="s">
        <v>296</v>
      </c>
      <c r="C76" s="25" t="s">
        <v>296</v>
      </c>
      <c r="D76" s="38" t="s">
        <v>366</v>
      </c>
      <c r="E76" s="25" t="s">
        <v>299</v>
      </c>
      <c r="F76" s="14" t="s">
        <v>367</v>
      </c>
      <c r="G76" s="14"/>
    </row>
    <row r="77" spans="1:7" ht="18.75">
      <c r="A77" s="25" t="s">
        <v>9</v>
      </c>
      <c r="B77" s="25" t="s">
        <v>296</v>
      </c>
      <c r="C77" s="25" t="s">
        <v>296</v>
      </c>
      <c r="D77" s="38" t="s">
        <v>366</v>
      </c>
      <c r="E77" s="25" t="s">
        <v>297</v>
      </c>
      <c r="F77" s="14" t="s">
        <v>367</v>
      </c>
      <c r="G77" s="14"/>
    </row>
    <row r="78" spans="1:7" ht="18.75">
      <c r="A78" s="25" t="s">
        <v>14</v>
      </c>
      <c r="B78" s="25" t="s">
        <v>22</v>
      </c>
      <c r="C78" s="25" t="s">
        <v>246</v>
      </c>
      <c r="D78" s="38" t="s">
        <v>366</v>
      </c>
      <c r="E78" s="25" t="s">
        <v>247</v>
      </c>
      <c r="F78" s="14" t="s">
        <v>367</v>
      </c>
      <c r="G78" s="14"/>
    </row>
    <row r="79" spans="1:7" ht="18.75">
      <c r="A79" s="25" t="s">
        <v>14</v>
      </c>
      <c r="B79" s="25" t="s">
        <v>22</v>
      </c>
      <c r="C79" s="25" t="s">
        <v>22</v>
      </c>
      <c r="D79" s="38" t="s">
        <v>366</v>
      </c>
      <c r="E79" s="25" t="s">
        <v>207</v>
      </c>
      <c r="F79" s="14" t="s">
        <v>367</v>
      </c>
      <c r="G79" s="14"/>
    </row>
    <row r="80" spans="1:7" ht="18.75">
      <c r="A80" s="25" t="s">
        <v>14</v>
      </c>
      <c r="B80" s="25" t="s">
        <v>30</v>
      </c>
      <c r="C80" s="25" t="s">
        <v>145</v>
      </c>
      <c r="D80" s="38" t="s">
        <v>366</v>
      </c>
      <c r="E80" s="25" t="s">
        <v>283</v>
      </c>
      <c r="F80" s="14" t="s">
        <v>367</v>
      </c>
      <c r="G80" s="14"/>
    </row>
    <row r="81" spans="1:7" ht="18.75">
      <c r="A81" s="25" t="s">
        <v>14</v>
      </c>
      <c r="B81" s="25" t="s">
        <v>30</v>
      </c>
      <c r="C81" s="25" t="s">
        <v>145</v>
      </c>
      <c r="D81" s="38" t="s">
        <v>366</v>
      </c>
      <c r="E81" s="25" t="s">
        <v>146</v>
      </c>
      <c r="F81" s="14" t="s">
        <v>367</v>
      </c>
      <c r="G81" s="14"/>
    </row>
    <row r="82" spans="1:7" ht="18.75">
      <c r="A82" s="25" t="s">
        <v>14</v>
      </c>
      <c r="B82" s="25" t="s">
        <v>30</v>
      </c>
      <c r="C82" s="25" t="s">
        <v>145</v>
      </c>
      <c r="D82" s="38" t="s">
        <v>366</v>
      </c>
      <c r="E82" s="25" t="s">
        <v>205</v>
      </c>
      <c r="F82" s="14" t="s">
        <v>367</v>
      </c>
      <c r="G82" s="14"/>
    </row>
    <row r="83" spans="1:7" ht="18.75">
      <c r="A83" s="25" t="s">
        <v>14</v>
      </c>
      <c r="B83" s="25" t="s">
        <v>26</v>
      </c>
      <c r="C83" s="25" t="s">
        <v>87</v>
      </c>
      <c r="D83" s="38" t="s">
        <v>366</v>
      </c>
      <c r="E83" s="25" t="s">
        <v>350</v>
      </c>
      <c r="F83" s="14" t="s">
        <v>367</v>
      </c>
      <c r="G83" s="14"/>
    </row>
    <row r="84" spans="1:7" ht="18.75">
      <c r="A84" s="25" t="s">
        <v>14</v>
      </c>
      <c r="B84" s="25" t="s">
        <v>26</v>
      </c>
      <c r="C84" s="25" t="s">
        <v>326</v>
      </c>
      <c r="D84" s="38" t="s">
        <v>366</v>
      </c>
      <c r="E84" s="25" t="s">
        <v>327</v>
      </c>
      <c r="F84" s="14" t="s">
        <v>367</v>
      </c>
      <c r="G84" s="14"/>
    </row>
    <row r="85" spans="1:7" ht="18.75">
      <c r="A85" s="25" t="s">
        <v>14</v>
      </c>
      <c r="B85" s="25" t="s">
        <v>30</v>
      </c>
      <c r="C85" s="25" t="s">
        <v>80</v>
      </c>
      <c r="D85" s="38" t="s">
        <v>366</v>
      </c>
      <c r="E85" s="25" t="s">
        <v>81</v>
      </c>
      <c r="F85" s="14" t="s">
        <v>367</v>
      </c>
    </row>
    <row r="86" spans="1:7" ht="18.75">
      <c r="A86" s="25" t="s">
        <v>14</v>
      </c>
      <c r="B86" s="25" t="s">
        <v>15</v>
      </c>
      <c r="C86" s="25" t="s">
        <v>285</v>
      </c>
      <c r="D86" s="38" t="s">
        <v>366</v>
      </c>
      <c r="E86" s="25" t="s">
        <v>291</v>
      </c>
      <c r="F86" s="14" t="s">
        <v>367</v>
      </c>
    </row>
    <row r="87" spans="1:7" ht="18.75">
      <c r="A87" s="25" t="s">
        <v>14</v>
      </c>
      <c r="B87" s="25" t="s">
        <v>15</v>
      </c>
      <c r="C87" s="25" t="s">
        <v>69</v>
      </c>
      <c r="D87" s="38" t="s">
        <v>366</v>
      </c>
      <c r="E87" s="25" t="s">
        <v>272</v>
      </c>
      <c r="F87" s="14" t="s">
        <v>367</v>
      </c>
    </row>
    <row r="88" spans="1:7" ht="18.75">
      <c r="A88" s="36" t="s">
        <v>14</v>
      </c>
      <c r="B88" s="36" t="s">
        <v>22</v>
      </c>
      <c r="C88" s="36" t="s">
        <v>22</v>
      </c>
      <c r="D88" s="38" t="s">
        <v>366</v>
      </c>
      <c r="E88" s="36" t="s">
        <v>23</v>
      </c>
      <c r="F88" s="14" t="s">
        <v>367</v>
      </c>
    </row>
    <row r="89" spans="1:7" ht="18.75">
      <c r="A89" s="25" t="s">
        <v>14</v>
      </c>
      <c r="B89" s="25" t="s">
        <v>30</v>
      </c>
      <c r="C89" s="25" t="s">
        <v>158</v>
      </c>
      <c r="D89" s="38" t="s">
        <v>366</v>
      </c>
      <c r="E89" s="25" t="s">
        <v>159</v>
      </c>
      <c r="F89" s="14" t="s">
        <v>367</v>
      </c>
    </row>
    <row r="90" spans="1:7" ht="18.75">
      <c r="A90" s="25" t="s">
        <v>14</v>
      </c>
      <c r="B90" s="25" t="s">
        <v>22</v>
      </c>
      <c r="C90" s="25" t="s">
        <v>55</v>
      </c>
      <c r="D90" s="38" t="s">
        <v>366</v>
      </c>
      <c r="E90" s="25" t="s">
        <v>184</v>
      </c>
      <c r="F90" s="14" t="s">
        <v>367</v>
      </c>
    </row>
    <row r="91" spans="1:7" ht="18.75">
      <c r="A91" s="25" t="s">
        <v>14</v>
      </c>
      <c r="B91" s="25" t="s">
        <v>22</v>
      </c>
      <c r="C91" s="25" t="s">
        <v>172</v>
      </c>
      <c r="D91" s="38" t="s">
        <v>366</v>
      </c>
      <c r="E91" s="25" t="s">
        <v>173</v>
      </c>
      <c r="F91" s="14" t="s">
        <v>367</v>
      </c>
    </row>
    <row r="92" spans="1:7" ht="18.75">
      <c r="A92" s="25" t="s">
        <v>14</v>
      </c>
      <c r="B92" s="25" t="s">
        <v>26</v>
      </c>
      <c r="C92" s="25" t="s">
        <v>231</v>
      </c>
      <c r="D92" s="38" t="s">
        <v>366</v>
      </c>
      <c r="E92" s="25" t="s">
        <v>336</v>
      </c>
      <c r="F92" s="14" t="s">
        <v>367</v>
      </c>
    </row>
    <row r="93" spans="1:7" ht="18.75">
      <c r="A93" s="25" t="s">
        <v>14</v>
      </c>
      <c r="B93" s="25" t="s">
        <v>22</v>
      </c>
      <c r="C93" s="25" t="s">
        <v>315</v>
      </c>
      <c r="D93" s="38" t="s">
        <v>366</v>
      </c>
      <c r="E93" s="25" t="s">
        <v>316</v>
      </c>
      <c r="F93" s="14" t="s">
        <v>367</v>
      </c>
    </row>
    <row r="94" spans="1:7" ht="18.75">
      <c r="A94" s="25" t="s">
        <v>14</v>
      </c>
      <c r="B94" s="25" t="s">
        <v>26</v>
      </c>
      <c r="C94" s="25" t="s">
        <v>142</v>
      </c>
      <c r="D94" s="38" t="s">
        <v>366</v>
      </c>
      <c r="E94" s="25" t="s">
        <v>143</v>
      </c>
      <c r="F94" s="14" t="s">
        <v>367</v>
      </c>
    </row>
    <row r="95" spans="1:7" ht="18.75">
      <c r="A95" s="25" t="s">
        <v>14</v>
      </c>
      <c r="B95" s="25" t="s">
        <v>15</v>
      </c>
      <c r="C95" s="25" t="s">
        <v>94</v>
      </c>
      <c r="D95" s="38" t="s">
        <v>366</v>
      </c>
      <c r="E95" s="25" t="s">
        <v>95</v>
      </c>
      <c r="F95" s="14" t="s">
        <v>367</v>
      </c>
    </row>
    <row r="96" spans="1:7" ht="18.75">
      <c r="A96" s="25" t="s">
        <v>14</v>
      </c>
      <c r="B96" s="25" t="s">
        <v>22</v>
      </c>
      <c r="C96" s="25" t="s">
        <v>214</v>
      </c>
      <c r="D96" s="38" t="s">
        <v>366</v>
      </c>
      <c r="E96" s="25" t="s">
        <v>215</v>
      </c>
      <c r="F96" s="14" t="s">
        <v>367</v>
      </c>
    </row>
    <row r="97" spans="1:6" ht="18.75">
      <c r="A97" s="25" t="s">
        <v>14</v>
      </c>
      <c r="B97" s="25" t="s">
        <v>26</v>
      </c>
      <c r="C97" s="25" t="s">
        <v>87</v>
      </c>
      <c r="D97" s="38" t="s">
        <v>366</v>
      </c>
      <c r="E97" s="25" t="s">
        <v>88</v>
      </c>
      <c r="F97" s="14" t="s">
        <v>367</v>
      </c>
    </row>
    <row r="98" spans="1:6" ht="18.75">
      <c r="A98" s="25" t="s">
        <v>14</v>
      </c>
      <c r="B98" s="25" t="s">
        <v>38</v>
      </c>
      <c r="C98" s="25" t="s">
        <v>251</v>
      </c>
      <c r="D98" s="38" t="s">
        <v>366</v>
      </c>
      <c r="E98" s="25" t="s">
        <v>252</v>
      </c>
      <c r="F98" s="14" t="s">
        <v>367</v>
      </c>
    </row>
    <row r="99" spans="1:6" ht="18.75">
      <c r="A99" s="25" t="s">
        <v>14</v>
      </c>
      <c r="B99" s="25" t="s">
        <v>26</v>
      </c>
      <c r="C99" s="25" t="s">
        <v>142</v>
      </c>
      <c r="D99" s="38" t="s">
        <v>366</v>
      </c>
      <c r="E99" s="25" t="s">
        <v>343</v>
      </c>
      <c r="F99" s="14" t="s">
        <v>367</v>
      </c>
    </row>
    <row r="100" spans="1:6" ht="18.75">
      <c r="A100" s="25" t="s">
        <v>14</v>
      </c>
      <c r="B100" s="25" t="s">
        <v>15</v>
      </c>
      <c r="C100" s="25" t="s">
        <v>261</v>
      </c>
      <c r="D100" s="38" t="s">
        <v>366</v>
      </c>
      <c r="E100" s="25" t="s">
        <v>262</v>
      </c>
      <c r="F100" s="14" t="s">
        <v>367</v>
      </c>
    </row>
    <row r="101" spans="1:6" ht="18.75">
      <c r="A101" s="25" t="s">
        <v>14</v>
      </c>
      <c r="B101" s="25" t="s">
        <v>15</v>
      </c>
      <c r="C101" s="25" t="s">
        <v>133</v>
      </c>
      <c r="D101" s="38" t="s">
        <v>366</v>
      </c>
      <c r="E101" s="25" t="s">
        <v>134</v>
      </c>
      <c r="F101" s="14" t="s">
        <v>367</v>
      </c>
    </row>
    <row r="102" spans="1:6" ht="18.75">
      <c r="A102" s="36" t="s">
        <v>14</v>
      </c>
      <c r="B102" s="36" t="s">
        <v>15</v>
      </c>
      <c r="C102" s="36" t="s">
        <v>257</v>
      </c>
      <c r="D102" s="38" t="s">
        <v>366</v>
      </c>
      <c r="E102" s="25" t="s">
        <v>258</v>
      </c>
      <c r="F102" s="14" t="s">
        <v>367</v>
      </c>
    </row>
    <row r="103" spans="1:6" ht="18.75">
      <c r="A103" s="25" t="s">
        <v>14</v>
      </c>
      <c r="B103" s="25" t="s">
        <v>38</v>
      </c>
      <c r="C103" s="25" t="s">
        <v>38</v>
      </c>
      <c r="D103" s="38" t="s">
        <v>366</v>
      </c>
      <c r="E103" s="25" t="s">
        <v>104</v>
      </c>
      <c r="F103" s="14" t="s">
        <v>367</v>
      </c>
    </row>
    <row r="104" spans="1:6" ht="18.75">
      <c r="A104" s="25" t="s">
        <v>14</v>
      </c>
      <c r="B104" s="25" t="s">
        <v>15</v>
      </c>
      <c r="C104" s="25" t="s">
        <v>223</v>
      </c>
      <c r="D104" s="38" t="s">
        <v>366</v>
      </c>
      <c r="E104" s="25" t="s">
        <v>224</v>
      </c>
      <c r="F104" s="14" t="s">
        <v>367</v>
      </c>
    </row>
    <row r="105" spans="1:6" ht="18.75">
      <c r="A105" s="25" t="s">
        <v>14</v>
      </c>
      <c r="B105" s="25" t="s">
        <v>26</v>
      </c>
      <c r="C105" s="25" t="s">
        <v>346</v>
      </c>
      <c r="D105" s="38" t="s">
        <v>366</v>
      </c>
      <c r="E105" s="25" t="s">
        <v>347</v>
      </c>
      <c r="F105" s="14" t="s">
        <v>367</v>
      </c>
    </row>
    <row r="106" spans="1:6" ht="18.75">
      <c r="D106" s="3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3"/>
  <sheetViews>
    <sheetView workbookViewId="0">
      <selection activeCell="M104" sqref="G1:M104"/>
    </sheetView>
  </sheetViews>
  <sheetFormatPr defaultRowHeight="18.75"/>
  <cols>
    <col min="1" max="1" width="27.5703125" bestFit="1" customWidth="1"/>
    <col min="2" max="2" width="10.5703125" bestFit="1" customWidth="1"/>
    <col min="3" max="3" width="8.85546875" bestFit="1" customWidth="1"/>
    <col min="4" max="4" width="20.28515625" bestFit="1" customWidth="1"/>
    <col min="5" max="5" width="23.42578125" bestFit="1" customWidth="1"/>
    <col min="6" max="6" width="9.28515625" bestFit="1" customWidth="1"/>
    <col min="7" max="7" width="10.7109375" bestFit="1" customWidth="1"/>
    <col min="8" max="8" width="8.85546875" customWidth="1"/>
    <col min="9" max="9" width="20.28515625" bestFit="1" customWidth="1"/>
    <col min="10" max="10" width="26.28515625" bestFit="1" customWidth="1"/>
    <col min="11" max="11" width="23.42578125" bestFit="1" customWidth="1"/>
    <col min="12" max="12" width="3.140625" customWidth="1"/>
    <col min="13" max="13" width="9.140625" style="20"/>
  </cols>
  <sheetData>
    <row r="1" spans="1:13" ht="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</v>
      </c>
      <c r="H1" s="3" t="s">
        <v>2</v>
      </c>
      <c r="I1" s="3" t="s">
        <v>3</v>
      </c>
      <c r="J1" s="3"/>
      <c r="K1" s="3" t="s">
        <v>4</v>
      </c>
      <c r="L1" s="3"/>
      <c r="M1" s="23"/>
    </row>
    <row r="2" spans="1:13">
      <c r="A2" s="4" t="s">
        <v>8</v>
      </c>
      <c r="B2" s="4" t="s">
        <v>9</v>
      </c>
      <c r="C2" s="4" t="s">
        <v>9</v>
      </c>
      <c r="D2" s="4" t="s">
        <v>10</v>
      </c>
      <c r="E2" s="15" t="s">
        <v>11</v>
      </c>
      <c r="F2" s="4" t="s">
        <v>12</v>
      </c>
      <c r="G2" s="25" t="s">
        <v>14</v>
      </c>
      <c r="H2" s="25" t="s">
        <v>26</v>
      </c>
      <c r="I2" s="25" t="s">
        <v>63</v>
      </c>
      <c r="J2" s="38" t="s">
        <v>366</v>
      </c>
      <c r="K2" s="25" t="s">
        <v>140</v>
      </c>
      <c r="L2" s="14" t="s">
        <v>367</v>
      </c>
      <c r="M2" s="4">
        <f>COUNTIF(E2:E173,"RD 22CTZ_MRP ")</f>
        <v>1</v>
      </c>
    </row>
    <row r="3" spans="1:13">
      <c r="A3" s="4" t="s">
        <v>13</v>
      </c>
      <c r="B3" s="4" t="s">
        <v>14</v>
      </c>
      <c r="C3" s="4" t="s">
        <v>15</v>
      </c>
      <c r="D3" s="4" t="s">
        <v>16</v>
      </c>
      <c r="E3" s="15" t="s">
        <v>17</v>
      </c>
      <c r="F3" s="4" t="s">
        <v>12</v>
      </c>
      <c r="G3" s="25" t="s">
        <v>9</v>
      </c>
      <c r="H3" s="25" t="s">
        <v>9</v>
      </c>
      <c r="I3" s="25" t="s">
        <v>10</v>
      </c>
      <c r="J3" s="38" t="s">
        <v>366</v>
      </c>
      <c r="K3" s="25" t="s">
        <v>191</v>
      </c>
      <c r="L3" s="14" t="s">
        <v>367</v>
      </c>
      <c r="M3" s="4">
        <f>COUNTIF(E2:E173,"RD A_CALEDON ")</f>
        <v>1</v>
      </c>
    </row>
    <row r="4" spans="1:13">
      <c r="A4" s="4" t="s">
        <v>18</v>
      </c>
      <c r="B4" s="4" t="s">
        <v>9</v>
      </c>
      <c r="C4" s="4" t="s">
        <v>9</v>
      </c>
      <c r="D4" s="4" t="s">
        <v>19</v>
      </c>
      <c r="E4" s="4" t="s">
        <v>20</v>
      </c>
      <c r="F4" s="4" t="s">
        <v>12</v>
      </c>
      <c r="G4" s="36" t="s">
        <v>9</v>
      </c>
      <c r="H4" s="36" t="s">
        <v>9</v>
      </c>
      <c r="I4" s="36" t="s">
        <v>19</v>
      </c>
      <c r="J4" s="38" t="s">
        <v>366</v>
      </c>
      <c r="K4" s="36" t="s">
        <v>20</v>
      </c>
      <c r="L4" s="14" t="s">
        <v>367</v>
      </c>
      <c r="M4" s="4">
        <f>COUNTIF(E2:E173,"RD AGUA_NF  ")</f>
        <v>1</v>
      </c>
    </row>
    <row r="5" spans="1:13">
      <c r="A5" s="4" t="s">
        <v>21</v>
      </c>
      <c r="B5" s="4" t="s">
        <v>14</v>
      </c>
      <c r="C5" s="4" t="s">
        <v>22</v>
      </c>
      <c r="D5" s="4" t="s">
        <v>22</v>
      </c>
      <c r="E5" s="4" t="s">
        <v>23</v>
      </c>
      <c r="F5" s="4" t="s">
        <v>12</v>
      </c>
      <c r="G5" s="36" t="s">
        <v>14</v>
      </c>
      <c r="H5" s="36" t="s">
        <v>30</v>
      </c>
      <c r="I5" s="36" t="s">
        <v>31</v>
      </c>
      <c r="J5" s="38" t="s">
        <v>366</v>
      </c>
      <c r="K5" s="36" t="s">
        <v>32</v>
      </c>
      <c r="L5" s="14" t="s">
        <v>367</v>
      </c>
      <c r="M5" s="4">
        <f>COUNTIF(E2:E173,"RD APM_PAG ")</f>
        <v>5</v>
      </c>
    </row>
    <row r="6" spans="1:13">
      <c r="A6" s="4" t="s">
        <v>25</v>
      </c>
      <c r="B6" s="4" t="s">
        <v>14</v>
      </c>
      <c r="C6" s="4" t="s">
        <v>26</v>
      </c>
      <c r="D6" s="4" t="s">
        <v>27</v>
      </c>
      <c r="E6" s="4" t="s">
        <v>28</v>
      </c>
      <c r="F6" s="4" t="s">
        <v>12</v>
      </c>
      <c r="G6" s="25" t="s">
        <v>14</v>
      </c>
      <c r="H6" s="25" t="s">
        <v>26</v>
      </c>
      <c r="I6" s="25" t="s">
        <v>63</v>
      </c>
      <c r="J6" s="38" t="s">
        <v>366</v>
      </c>
      <c r="K6" s="25" t="s">
        <v>64</v>
      </c>
      <c r="L6" s="14" t="s">
        <v>367</v>
      </c>
      <c r="M6" s="4">
        <f>COUNTIF(E2:E173,"RD AURORA ")</f>
        <v>2</v>
      </c>
    </row>
    <row r="7" spans="1:13">
      <c r="A7" s="4" t="s">
        <v>29</v>
      </c>
      <c r="B7" s="4" t="s">
        <v>14</v>
      </c>
      <c r="C7" s="4" t="s">
        <v>30</v>
      </c>
      <c r="D7" s="4" t="s">
        <v>31</v>
      </c>
      <c r="E7" s="4" t="s">
        <v>32</v>
      </c>
      <c r="F7" s="4" t="s">
        <v>12</v>
      </c>
      <c r="G7" s="25" t="s">
        <v>9</v>
      </c>
      <c r="H7" s="25" t="s">
        <v>9</v>
      </c>
      <c r="I7" s="25" t="s">
        <v>77</v>
      </c>
      <c r="J7" s="38" t="s">
        <v>366</v>
      </c>
      <c r="K7" s="25" t="s">
        <v>78</v>
      </c>
      <c r="L7" s="14" t="s">
        <v>367</v>
      </c>
      <c r="M7" s="4">
        <f>COUNTIF(E2:E173,"RD AV_FVO  ")</f>
        <v>1</v>
      </c>
    </row>
    <row r="8" spans="1:13">
      <c r="A8" s="15" t="s">
        <v>33</v>
      </c>
      <c r="B8" s="15" t="s">
        <v>14</v>
      </c>
      <c r="C8" s="15" t="s">
        <v>15</v>
      </c>
      <c r="D8" s="15" t="s">
        <v>34</v>
      </c>
      <c r="E8" s="15" t="s">
        <v>35</v>
      </c>
      <c r="F8" s="15" t="s">
        <v>12</v>
      </c>
      <c r="G8" s="25" t="s">
        <v>9</v>
      </c>
      <c r="H8" s="25" t="s">
        <v>9</v>
      </c>
      <c r="I8" s="25" t="s">
        <v>19</v>
      </c>
      <c r="J8" s="38" t="s">
        <v>366</v>
      </c>
      <c r="K8" s="25" t="s">
        <v>236</v>
      </c>
      <c r="L8" s="14" t="s">
        <v>367</v>
      </c>
      <c r="M8" s="4">
        <f>COUNTIF(E2:E173,"RD BOA_ES ")</f>
        <v>1</v>
      </c>
    </row>
    <row r="9" spans="1:13">
      <c r="A9" s="15" t="s">
        <v>36</v>
      </c>
      <c r="B9" s="15" t="s">
        <v>14</v>
      </c>
      <c r="C9" s="15" t="s">
        <v>15</v>
      </c>
      <c r="D9" s="15" t="s">
        <v>34</v>
      </c>
      <c r="E9" s="15" t="s">
        <v>35</v>
      </c>
      <c r="F9" s="15" t="s">
        <v>12</v>
      </c>
      <c r="G9" s="25" t="s">
        <v>9</v>
      </c>
      <c r="H9" s="25" t="s">
        <v>9</v>
      </c>
      <c r="I9" s="25" t="s">
        <v>10</v>
      </c>
      <c r="J9" s="38" t="s">
        <v>366</v>
      </c>
      <c r="K9" s="25" t="s">
        <v>75</v>
      </c>
      <c r="L9" s="14" t="s">
        <v>367</v>
      </c>
      <c r="M9" s="4">
        <f>COUNTIF(E2:E173,"RD C_DANTAS  ")</f>
        <v>1</v>
      </c>
    </row>
    <row r="10" spans="1:13">
      <c r="A10" s="15" t="s">
        <v>37</v>
      </c>
      <c r="B10" s="15" t="s">
        <v>14</v>
      </c>
      <c r="C10" s="15" t="s">
        <v>38</v>
      </c>
      <c r="D10" s="15" t="s">
        <v>39</v>
      </c>
      <c r="E10" s="15" t="s">
        <v>40</v>
      </c>
      <c r="F10" s="15" t="s">
        <v>12</v>
      </c>
      <c r="G10" s="25" t="s">
        <v>9</v>
      </c>
      <c r="H10" s="25" t="s">
        <v>9</v>
      </c>
      <c r="I10" s="25" t="s">
        <v>10</v>
      </c>
      <c r="J10" s="38" t="s">
        <v>366</v>
      </c>
      <c r="K10" s="25" t="s">
        <v>188</v>
      </c>
      <c r="L10" s="14" t="s">
        <v>367</v>
      </c>
      <c r="M10" s="4">
        <f>COUNTIF(E2:E173,"RD C_FRIB")</f>
        <v>2</v>
      </c>
    </row>
    <row r="11" spans="1:13">
      <c r="A11" s="15" t="s">
        <v>41</v>
      </c>
      <c r="B11" s="15" t="s">
        <v>14</v>
      </c>
      <c r="C11" s="15" t="s">
        <v>38</v>
      </c>
      <c r="D11" s="15" t="s">
        <v>39</v>
      </c>
      <c r="E11" s="15" t="s">
        <v>40</v>
      </c>
      <c r="F11" s="15" t="s">
        <v>12</v>
      </c>
      <c r="G11" s="25" t="s">
        <v>14</v>
      </c>
      <c r="H11" s="25" t="s">
        <v>15</v>
      </c>
      <c r="I11" s="25" t="s">
        <v>34</v>
      </c>
      <c r="J11" s="38" t="s">
        <v>366</v>
      </c>
      <c r="K11" s="25" t="s">
        <v>35</v>
      </c>
      <c r="L11" s="14" t="s">
        <v>367</v>
      </c>
      <c r="M11" s="4">
        <f>COUNTIF(E2:E173,"RD CAMELI ")</f>
        <v>18</v>
      </c>
    </row>
    <row r="12" spans="1:13">
      <c r="A12" s="15" t="s">
        <v>42</v>
      </c>
      <c r="B12" s="15" t="s">
        <v>14</v>
      </c>
      <c r="C12" s="15" t="s">
        <v>38</v>
      </c>
      <c r="D12" s="15" t="s">
        <v>39</v>
      </c>
      <c r="E12" s="15" t="s">
        <v>43</v>
      </c>
      <c r="F12" s="15" t="s">
        <v>12</v>
      </c>
      <c r="G12" s="36" t="s">
        <v>14</v>
      </c>
      <c r="H12" s="36" t="s">
        <v>26</v>
      </c>
      <c r="I12" s="36" t="s">
        <v>27</v>
      </c>
      <c r="J12" s="38" t="s">
        <v>366</v>
      </c>
      <c r="K12" s="36" t="s">
        <v>28</v>
      </c>
      <c r="L12" s="14" t="s">
        <v>367</v>
      </c>
      <c r="M12" s="4">
        <f>COUNTIF(E2:E173,"RD CFET ")</f>
        <v>3</v>
      </c>
    </row>
    <row r="13" spans="1:13">
      <c r="A13" s="15" t="s">
        <v>44</v>
      </c>
      <c r="B13" s="15" t="s">
        <v>14</v>
      </c>
      <c r="C13" s="15" t="s">
        <v>38</v>
      </c>
      <c r="D13" s="15" t="s">
        <v>39</v>
      </c>
      <c r="E13" s="15" t="s">
        <v>43</v>
      </c>
      <c r="F13" s="15" t="s">
        <v>12</v>
      </c>
      <c r="G13" s="25" t="s">
        <v>14</v>
      </c>
      <c r="H13" s="25" t="s">
        <v>38</v>
      </c>
      <c r="I13" s="25" t="s">
        <v>39</v>
      </c>
      <c r="J13" s="38" t="s">
        <v>366</v>
      </c>
      <c r="K13" s="25" t="s">
        <v>220</v>
      </c>
      <c r="L13" s="14" t="s">
        <v>367</v>
      </c>
      <c r="M13" s="4">
        <f>COUNTIF(E2:E173,"RD CID2_PRT ")</f>
        <v>1</v>
      </c>
    </row>
    <row r="14" spans="1:13">
      <c r="A14" s="15" t="s">
        <v>45</v>
      </c>
      <c r="B14" s="15" t="s">
        <v>14</v>
      </c>
      <c r="C14" s="15" t="s">
        <v>15</v>
      </c>
      <c r="D14" s="15" t="s">
        <v>34</v>
      </c>
      <c r="E14" s="15" t="s">
        <v>46</v>
      </c>
      <c r="F14" s="15" t="s">
        <v>12</v>
      </c>
      <c r="G14" s="25" t="s">
        <v>14</v>
      </c>
      <c r="H14" s="25" t="s">
        <v>38</v>
      </c>
      <c r="I14" s="25" t="s">
        <v>111</v>
      </c>
      <c r="J14" s="38" t="s">
        <v>366</v>
      </c>
      <c r="K14" s="25" t="s">
        <v>112</v>
      </c>
      <c r="L14" s="14" t="s">
        <v>367</v>
      </c>
      <c r="M14" s="4">
        <f>COUNTIF(E2:E173,"RD COL_TBR  ")</f>
        <v>1</v>
      </c>
    </row>
    <row r="15" spans="1:13">
      <c r="A15" s="15" t="s">
        <v>47</v>
      </c>
      <c r="B15" s="15" t="s">
        <v>14</v>
      </c>
      <c r="C15" s="15" t="s">
        <v>15</v>
      </c>
      <c r="D15" s="15" t="s">
        <v>16</v>
      </c>
      <c r="E15" s="15" t="s">
        <v>48</v>
      </c>
      <c r="F15" s="15" t="s">
        <v>12</v>
      </c>
      <c r="G15" s="25" t="s">
        <v>9</v>
      </c>
      <c r="H15" s="25" t="s">
        <v>9</v>
      </c>
      <c r="I15" s="25" t="s">
        <v>107</v>
      </c>
      <c r="J15" s="38" t="s">
        <v>366</v>
      </c>
      <c r="K15" s="25" t="s">
        <v>194</v>
      </c>
      <c r="L15" s="14" t="s">
        <v>367</v>
      </c>
      <c r="M15" s="4">
        <f>COUNTIF(E2:E173,"RD CON2_PÇMD ")</f>
        <v>1</v>
      </c>
    </row>
    <row r="16" spans="1:13">
      <c r="A16" s="15" t="s">
        <v>49</v>
      </c>
      <c r="B16" s="15" t="s">
        <v>14</v>
      </c>
      <c r="C16" s="15" t="s">
        <v>15</v>
      </c>
      <c r="D16" s="15" t="s">
        <v>34</v>
      </c>
      <c r="E16" s="15" t="s">
        <v>50</v>
      </c>
      <c r="F16" s="15" t="s">
        <v>12</v>
      </c>
      <c r="G16" s="25" t="s">
        <v>14</v>
      </c>
      <c r="H16" s="25" t="s">
        <v>15</v>
      </c>
      <c r="I16" s="25" t="s">
        <v>34</v>
      </c>
      <c r="J16" s="38" t="s">
        <v>366</v>
      </c>
      <c r="K16" s="25" t="s">
        <v>58</v>
      </c>
      <c r="L16" s="14" t="s">
        <v>367</v>
      </c>
      <c r="M16" s="4">
        <f>COUNTIF(E2:E173,"RD CRE ")</f>
        <v>2</v>
      </c>
    </row>
    <row r="17" spans="1:13">
      <c r="A17" s="15" t="s">
        <v>51</v>
      </c>
      <c r="B17" s="15" t="s">
        <v>9</v>
      </c>
      <c r="C17" s="15" t="s">
        <v>9</v>
      </c>
      <c r="D17" s="15" t="s">
        <v>10</v>
      </c>
      <c r="E17" s="15" t="s">
        <v>52</v>
      </c>
      <c r="F17" s="15" t="s">
        <v>12</v>
      </c>
      <c r="G17" s="25" t="s">
        <v>9</v>
      </c>
      <c r="H17" s="25" t="s">
        <v>9</v>
      </c>
      <c r="I17" s="25" t="s">
        <v>19</v>
      </c>
      <c r="J17" s="38" t="s">
        <v>366</v>
      </c>
      <c r="K17" s="25" t="s">
        <v>353</v>
      </c>
      <c r="L17" s="14" t="s">
        <v>367</v>
      </c>
      <c r="M17" s="4">
        <f>COUNTIF(E2:E173,"RD E_FREI ")</f>
        <v>1</v>
      </c>
    </row>
    <row r="18" spans="1:13">
      <c r="A18" s="15" t="s">
        <v>53</v>
      </c>
      <c r="B18" s="15" t="s">
        <v>14</v>
      </c>
      <c r="C18" s="15" t="s">
        <v>38</v>
      </c>
      <c r="D18" s="15" t="s">
        <v>39</v>
      </c>
      <c r="E18" s="15" t="s">
        <v>40</v>
      </c>
      <c r="F18" s="15" t="s">
        <v>12</v>
      </c>
      <c r="G18" s="25" t="s">
        <v>14</v>
      </c>
      <c r="H18" s="25" t="s">
        <v>15</v>
      </c>
      <c r="I18" s="25" t="s">
        <v>34</v>
      </c>
      <c r="J18" s="38" t="s">
        <v>366</v>
      </c>
      <c r="K18" s="25" t="s">
        <v>50</v>
      </c>
      <c r="L18" s="14" t="s">
        <v>367</v>
      </c>
      <c r="M18" s="4">
        <f>COUNTIF(E2:E173,"RD ERA_SFC ")</f>
        <v>3</v>
      </c>
    </row>
    <row r="19" spans="1:13">
      <c r="A19" s="15" t="s">
        <v>54</v>
      </c>
      <c r="B19" s="15" t="s">
        <v>14</v>
      </c>
      <c r="C19" s="15" t="s">
        <v>22</v>
      </c>
      <c r="D19" s="15" t="s">
        <v>55</v>
      </c>
      <c r="E19" s="15" t="s">
        <v>56</v>
      </c>
      <c r="F19" s="15" t="s">
        <v>12</v>
      </c>
      <c r="G19" s="25" t="s">
        <v>14</v>
      </c>
      <c r="H19" s="25" t="s">
        <v>22</v>
      </c>
      <c r="I19" s="25" t="s">
        <v>97</v>
      </c>
      <c r="J19" s="38" t="s">
        <v>366</v>
      </c>
      <c r="K19" s="25" t="s">
        <v>98</v>
      </c>
      <c r="L19" s="14" t="s">
        <v>367</v>
      </c>
      <c r="M19" s="4">
        <f>COUNTIF(E2:E173,"RD FOR  ")</f>
        <v>1</v>
      </c>
    </row>
    <row r="20" spans="1:13">
      <c r="A20" s="15" t="s">
        <v>57</v>
      </c>
      <c r="B20" s="15" t="s">
        <v>14</v>
      </c>
      <c r="C20" s="15" t="s">
        <v>15</v>
      </c>
      <c r="D20" s="15" t="s">
        <v>34</v>
      </c>
      <c r="E20" s="15" t="s">
        <v>58</v>
      </c>
      <c r="F20" s="15" t="s">
        <v>12</v>
      </c>
      <c r="G20" s="25" t="s">
        <v>9</v>
      </c>
      <c r="H20" s="25" t="s">
        <v>9</v>
      </c>
      <c r="I20" s="25" t="s">
        <v>77</v>
      </c>
      <c r="J20" s="38" t="s">
        <v>366</v>
      </c>
      <c r="K20" s="25" t="s">
        <v>178</v>
      </c>
      <c r="L20" s="14" t="s">
        <v>367</v>
      </c>
      <c r="M20" s="4">
        <f>COUNTIF(E2:E173,"RD FVO_2 ")</f>
        <v>2</v>
      </c>
    </row>
    <row r="21" spans="1:13">
      <c r="A21" s="15" t="s">
        <v>59</v>
      </c>
      <c r="B21" s="15" t="s">
        <v>9</v>
      </c>
      <c r="C21" s="15" t="s">
        <v>9</v>
      </c>
      <c r="D21" s="15" t="s">
        <v>10</v>
      </c>
      <c r="E21" s="15" t="s">
        <v>60</v>
      </c>
      <c r="F21" s="15" t="s">
        <v>12</v>
      </c>
      <c r="G21" s="25" t="s">
        <v>14</v>
      </c>
      <c r="H21" s="25" t="s">
        <v>26</v>
      </c>
      <c r="I21" s="25" t="s">
        <v>27</v>
      </c>
      <c r="J21" s="38" t="s">
        <v>366</v>
      </c>
      <c r="K21" s="25" t="s">
        <v>228</v>
      </c>
      <c r="L21" s="14" t="s">
        <v>367</v>
      </c>
      <c r="M21" s="4">
        <f>COUNTIF(E2:E173,"RD GNI_R ")</f>
        <v>1</v>
      </c>
    </row>
    <row r="22" spans="1:13">
      <c r="A22" s="15" t="s">
        <v>61</v>
      </c>
      <c r="B22" s="15" t="s">
        <v>9</v>
      </c>
      <c r="C22" s="15" t="s">
        <v>9</v>
      </c>
      <c r="D22" s="15" t="s">
        <v>10</v>
      </c>
      <c r="E22" s="15" t="s">
        <v>60</v>
      </c>
      <c r="F22" s="15" t="s">
        <v>12</v>
      </c>
      <c r="G22" s="25" t="s">
        <v>9</v>
      </c>
      <c r="H22" s="25" t="s">
        <v>9</v>
      </c>
      <c r="I22" s="25" t="s">
        <v>107</v>
      </c>
      <c r="J22" s="38" t="s">
        <v>366</v>
      </c>
      <c r="K22" s="25" t="s">
        <v>226</v>
      </c>
      <c r="L22" s="14" t="s">
        <v>367</v>
      </c>
      <c r="M22" s="4">
        <f>COUNTIF(E2:E173,"RD JOP2 ")</f>
        <v>2</v>
      </c>
    </row>
    <row r="23" spans="1:13">
      <c r="A23" s="15" t="s">
        <v>62</v>
      </c>
      <c r="B23" s="15" t="s">
        <v>14</v>
      </c>
      <c r="C23" s="15" t="s">
        <v>26</v>
      </c>
      <c r="D23" s="15" t="s">
        <v>63</v>
      </c>
      <c r="E23" s="15" t="s">
        <v>64</v>
      </c>
      <c r="F23" s="15" t="s">
        <v>12</v>
      </c>
      <c r="G23" s="25" t="s">
        <v>14</v>
      </c>
      <c r="H23" s="25" t="s">
        <v>38</v>
      </c>
      <c r="I23" s="25" t="s">
        <v>39</v>
      </c>
      <c r="J23" s="38" t="s">
        <v>366</v>
      </c>
      <c r="K23" s="25" t="s">
        <v>40</v>
      </c>
      <c r="L23" s="14" t="s">
        <v>367</v>
      </c>
      <c r="M23" s="4">
        <f>COUNTIF(E2:E173,"RD LRJ_SJS ")</f>
        <v>4</v>
      </c>
    </row>
    <row r="24" spans="1:13">
      <c r="A24" s="15" t="s">
        <v>65</v>
      </c>
      <c r="B24" s="15" t="s">
        <v>14</v>
      </c>
      <c r="C24" s="15" t="s">
        <v>15</v>
      </c>
      <c r="D24" s="15" t="s">
        <v>34</v>
      </c>
      <c r="E24" s="15" t="s">
        <v>35</v>
      </c>
      <c r="F24" s="15" t="s">
        <v>12</v>
      </c>
      <c r="G24" s="25" t="s">
        <v>9</v>
      </c>
      <c r="H24" s="25" t="s">
        <v>9</v>
      </c>
      <c r="I24" s="25" t="s">
        <v>19</v>
      </c>
      <c r="J24" s="38" t="s">
        <v>366</v>
      </c>
      <c r="K24" s="25" t="s">
        <v>331</v>
      </c>
      <c r="L24" s="14" t="s">
        <v>367</v>
      </c>
      <c r="M24" s="4">
        <f>COUNTIF(E2:E173,"RD MACAE ")</f>
        <v>2</v>
      </c>
    </row>
    <row r="25" spans="1:13">
      <c r="A25" s="15" t="s">
        <v>66</v>
      </c>
      <c r="B25" s="15" t="s">
        <v>14</v>
      </c>
      <c r="C25" s="15" t="s">
        <v>38</v>
      </c>
      <c r="D25" s="15" t="s">
        <v>39</v>
      </c>
      <c r="E25" s="15" t="s">
        <v>67</v>
      </c>
      <c r="F25" s="15" t="s">
        <v>12</v>
      </c>
      <c r="G25" s="25" t="s">
        <v>14</v>
      </c>
      <c r="H25" s="25" t="s">
        <v>38</v>
      </c>
      <c r="I25" s="25" t="s">
        <v>111</v>
      </c>
      <c r="J25" s="38" t="s">
        <v>366</v>
      </c>
      <c r="K25" s="25" t="s">
        <v>120</v>
      </c>
      <c r="L25" s="14" t="s">
        <v>367</v>
      </c>
      <c r="M25" s="4">
        <f>COUNTIF(E2:E173,"RD MNP ")</f>
        <v>7</v>
      </c>
    </row>
    <row r="26" spans="1:13">
      <c r="A26" s="15" t="s">
        <v>68</v>
      </c>
      <c r="B26" s="15" t="s">
        <v>14</v>
      </c>
      <c r="C26" s="15" t="s">
        <v>15</v>
      </c>
      <c r="D26" s="15" t="s">
        <v>69</v>
      </c>
      <c r="E26" s="15" t="s">
        <v>70</v>
      </c>
      <c r="F26" s="15" t="s">
        <v>12</v>
      </c>
      <c r="G26" s="25" t="s">
        <v>14</v>
      </c>
      <c r="H26" s="25" t="s">
        <v>15</v>
      </c>
      <c r="I26" s="25" t="s">
        <v>34</v>
      </c>
      <c r="J26" s="38" t="s">
        <v>366</v>
      </c>
      <c r="K26" s="25" t="s">
        <v>73</v>
      </c>
      <c r="L26" s="14" t="s">
        <v>367</v>
      </c>
      <c r="M26" s="4">
        <f>COUNTIF(E2:E173,"RD MTC ")</f>
        <v>4</v>
      </c>
    </row>
    <row r="27" spans="1:13">
      <c r="A27" s="15" t="s">
        <v>71</v>
      </c>
      <c r="B27" s="15" t="s">
        <v>14</v>
      </c>
      <c r="C27" s="15" t="s">
        <v>15</v>
      </c>
      <c r="D27" s="15" t="s">
        <v>34</v>
      </c>
      <c r="E27" s="15" t="s">
        <v>50</v>
      </c>
      <c r="F27" s="15" t="s">
        <v>12</v>
      </c>
      <c r="G27" s="25" t="s">
        <v>14</v>
      </c>
      <c r="H27" s="25" t="s">
        <v>15</v>
      </c>
      <c r="I27" s="25" t="s">
        <v>303</v>
      </c>
      <c r="J27" s="38" t="s">
        <v>366</v>
      </c>
      <c r="K27" s="25" t="s">
        <v>304</v>
      </c>
      <c r="L27" s="14" t="s">
        <v>367</v>
      </c>
      <c r="M27" s="4">
        <f>COUNTIF(E2:E173,"RD MTC_RURAL ")</f>
        <v>1</v>
      </c>
    </row>
    <row r="28" spans="1:13">
      <c r="A28" s="15" t="s">
        <v>72</v>
      </c>
      <c r="B28" s="15" t="s">
        <v>14</v>
      </c>
      <c r="C28" s="15" t="s">
        <v>15</v>
      </c>
      <c r="D28" s="15" t="s">
        <v>34</v>
      </c>
      <c r="E28" s="15" t="s">
        <v>73</v>
      </c>
      <c r="F28" s="15" t="s">
        <v>12</v>
      </c>
      <c r="G28" s="25" t="s">
        <v>14</v>
      </c>
      <c r="H28" s="25" t="s">
        <v>15</v>
      </c>
      <c r="I28" s="25" t="s">
        <v>323</v>
      </c>
      <c r="J28" s="38" t="s">
        <v>366</v>
      </c>
      <c r="K28" s="25" t="s">
        <v>324</v>
      </c>
      <c r="L28" s="14" t="s">
        <v>367</v>
      </c>
      <c r="M28" s="4">
        <f>COUNTIF(E2:E173,"RD NIT ")</f>
        <v>1</v>
      </c>
    </row>
    <row r="29" spans="1:13">
      <c r="A29" s="15" t="s">
        <v>74</v>
      </c>
      <c r="B29" s="15" t="s">
        <v>9</v>
      </c>
      <c r="C29" s="15" t="s">
        <v>9</v>
      </c>
      <c r="D29" s="15" t="s">
        <v>10</v>
      </c>
      <c r="E29" s="15" t="s">
        <v>75</v>
      </c>
      <c r="F29" s="15" t="s">
        <v>12</v>
      </c>
      <c r="G29" s="25" t="s">
        <v>14</v>
      </c>
      <c r="H29" s="25" t="s">
        <v>22</v>
      </c>
      <c r="I29" s="25" t="s">
        <v>122</v>
      </c>
      <c r="J29" s="38" t="s">
        <v>366</v>
      </c>
      <c r="K29" s="25" t="s">
        <v>123</v>
      </c>
      <c r="L29" s="14" t="s">
        <v>367</v>
      </c>
      <c r="M29" s="4">
        <f>COUNTIF(E2:E173,"RD PAL ")</f>
        <v>2</v>
      </c>
    </row>
    <row r="30" spans="1:13">
      <c r="A30" s="15" t="s">
        <v>76</v>
      </c>
      <c r="B30" s="15" t="s">
        <v>9</v>
      </c>
      <c r="C30" s="15" t="s">
        <v>9</v>
      </c>
      <c r="D30" s="15" t="s">
        <v>77</v>
      </c>
      <c r="E30" s="15" t="s">
        <v>78</v>
      </c>
      <c r="F30" s="15" t="s">
        <v>12</v>
      </c>
      <c r="G30" s="36" t="s">
        <v>14</v>
      </c>
      <c r="H30" s="36" t="s">
        <v>15</v>
      </c>
      <c r="I30" s="36" t="s">
        <v>16</v>
      </c>
      <c r="J30" s="38" t="s">
        <v>366</v>
      </c>
      <c r="K30" s="25" t="s">
        <v>17</v>
      </c>
      <c r="L30" s="14" t="s">
        <v>367</v>
      </c>
      <c r="M30" s="4">
        <f>COUNTIF(E2:E173,"RD PBV  ")</f>
        <v>2</v>
      </c>
    </row>
    <row r="31" spans="1:13">
      <c r="A31" s="15" t="s">
        <v>79</v>
      </c>
      <c r="B31" s="15" t="s">
        <v>14</v>
      </c>
      <c r="C31" s="15" t="s">
        <v>30</v>
      </c>
      <c r="D31" s="15" t="s">
        <v>80</v>
      </c>
      <c r="E31" s="15" t="s">
        <v>81</v>
      </c>
      <c r="F31" s="15" t="s">
        <v>12</v>
      </c>
      <c r="G31" s="25" t="s">
        <v>9</v>
      </c>
      <c r="H31" s="25" t="s">
        <v>9</v>
      </c>
      <c r="I31" s="25" t="s">
        <v>107</v>
      </c>
      <c r="J31" s="38" t="s">
        <v>366</v>
      </c>
      <c r="K31" s="25" t="s">
        <v>108</v>
      </c>
      <c r="L31" s="14" t="s">
        <v>367</v>
      </c>
      <c r="M31" s="4">
        <f>COUNTIF(E2:E173,"RD PCA_SUS  ")</f>
        <v>1</v>
      </c>
    </row>
    <row r="32" spans="1:13">
      <c r="A32" s="15" t="s">
        <v>82</v>
      </c>
      <c r="B32" s="15" t="s">
        <v>9</v>
      </c>
      <c r="C32" s="15" t="s">
        <v>9</v>
      </c>
      <c r="D32" s="15" t="s">
        <v>10</v>
      </c>
      <c r="E32" s="15" t="s">
        <v>11</v>
      </c>
      <c r="F32" s="15" t="s">
        <v>12</v>
      </c>
      <c r="G32" s="25" t="s">
        <v>14</v>
      </c>
      <c r="H32" s="25" t="s">
        <v>15</v>
      </c>
      <c r="I32" s="25" t="s">
        <v>16</v>
      </c>
      <c r="J32" s="38" t="s">
        <v>366</v>
      </c>
      <c r="K32" s="25" t="s">
        <v>288</v>
      </c>
      <c r="L32" s="14" t="s">
        <v>367</v>
      </c>
      <c r="M32" s="4">
        <f>COUNTIF(E2:E173,"RD PCSJ ")</f>
        <v>1</v>
      </c>
    </row>
    <row r="33" spans="1:13">
      <c r="A33" s="15" t="s">
        <v>83</v>
      </c>
      <c r="B33" s="15" t="s">
        <v>14</v>
      </c>
      <c r="C33" s="15" t="s">
        <v>30</v>
      </c>
      <c r="D33" s="15" t="s">
        <v>31</v>
      </c>
      <c r="E33" s="15" t="s">
        <v>84</v>
      </c>
      <c r="F33" s="15" t="s">
        <v>12</v>
      </c>
      <c r="G33" s="25" t="s">
        <v>14</v>
      </c>
      <c r="H33" s="25" t="s">
        <v>38</v>
      </c>
      <c r="I33" s="25" t="s">
        <v>39</v>
      </c>
      <c r="J33" s="38" t="s">
        <v>366</v>
      </c>
      <c r="K33" s="25" t="s">
        <v>67</v>
      </c>
      <c r="L33" s="14" t="s">
        <v>367</v>
      </c>
      <c r="M33" s="4">
        <f>COUNTIF(E2:E173,"RD PVD_1  ")</f>
        <v>1</v>
      </c>
    </row>
    <row r="34" spans="1:13">
      <c r="A34" s="15" t="s">
        <v>85</v>
      </c>
      <c r="B34" s="15" t="s">
        <v>14</v>
      </c>
      <c r="C34" s="15" t="s">
        <v>15</v>
      </c>
      <c r="D34" s="15" t="s">
        <v>34</v>
      </c>
      <c r="E34" s="15" t="s">
        <v>35</v>
      </c>
      <c r="F34" s="15" t="s">
        <v>12</v>
      </c>
      <c r="G34" s="25" t="s">
        <v>14</v>
      </c>
      <c r="H34" s="25" t="s">
        <v>15</v>
      </c>
      <c r="I34" s="25" t="s">
        <v>16</v>
      </c>
      <c r="J34" s="38" t="s">
        <v>366</v>
      </c>
      <c r="K34" s="25" t="s">
        <v>48</v>
      </c>
      <c r="L34" s="14" t="s">
        <v>367</v>
      </c>
      <c r="M34" s="4">
        <f>COUNTIF(E2:E173,"RD RDR1_MGM  ")</f>
        <v>1</v>
      </c>
    </row>
    <row r="35" spans="1:13">
      <c r="A35" s="15" t="s">
        <v>86</v>
      </c>
      <c r="B35" s="15" t="s">
        <v>14</v>
      </c>
      <c r="C35" s="15" t="s">
        <v>26</v>
      </c>
      <c r="D35" s="15" t="s">
        <v>87</v>
      </c>
      <c r="E35" s="15" t="s">
        <v>88</v>
      </c>
      <c r="F35" s="15" t="s">
        <v>12</v>
      </c>
      <c r="G35" s="25" t="s">
        <v>14</v>
      </c>
      <c r="H35" s="25" t="s">
        <v>22</v>
      </c>
      <c r="I35" s="25" t="s">
        <v>97</v>
      </c>
      <c r="J35" s="38" t="s">
        <v>366</v>
      </c>
      <c r="K35" s="25" t="s">
        <v>242</v>
      </c>
      <c r="L35" s="14" t="s">
        <v>367</v>
      </c>
      <c r="M35" s="4">
        <f>COUNTIF(E2:E173,"RD REO1 ")</f>
        <v>2</v>
      </c>
    </row>
    <row r="36" spans="1:13">
      <c r="A36" s="15" t="s">
        <v>89</v>
      </c>
      <c r="B36" s="15" t="s">
        <v>14</v>
      </c>
      <c r="C36" s="15" t="s">
        <v>15</v>
      </c>
      <c r="D36" s="15" t="s">
        <v>34</v>
      </c>
      <c r="E36" s="15" t="s">
        <v>73</v>
      </c>
      <c r="F36" s="15" t="s">
        <v>12</v>
      </c>
      <c r="G36" s="25" t="s">
        <v>14</v>
      </c>
      <c r="H36" s="25" t="s">
        <v>30</v>
      </c>
      <c r="I36" s="25" t="s">
        <v>31</v>
      </c>
      <c r="J36" s="38" t="s">
        <v>366</v>
      </c>
      <c r="K36" s="25" t="s">
        <v>153</v>
      </c>
      <c r="L36" s="14" t="s">
        <v>367</v>
      </c>
      <c r="M36" s="4">
        <f>COUNTIF(E2:E173,"RD ROL_RURAIS ")</f>
        <v>2</v>
      </c>
    </row>
    <row r="37" spans="1:13">
      <c r="A37" s="15" t="s">
        <v>90</v>
      </c>
      <c r="B37" s="15" t="s">
        <v>14</v>
      </c>
      <c r="C37" s="15" t="s">
        <v>15</v>
      </c>
      <c r="D37" s="15" t="s">
        <v>91</v>
      </c>
      <c r="E37" s="15" t="s">
        <v>92</v>
      </c>
      <c r="F37" s="15" t="s">
        <v>12</v>
      </c>
      <c r="G37" s="25" t="s">
        <v>9</v>
      </c>
      <c r="H37" s="25" t="s">
        <v>9</v>
      </c>
      <c r="I37" s="25" t="s">
        <v>10</v>
      </c>
      <c r="J37" s="38" t="s">
        <v>366</v>
      </c>
      <c r="K37" s="25" t="s">
        <v>210</v>
      </c>
      <c r="L37" s="14" t="s">
        <v>367</v>
      </c>
      <c r="M37" s="4">
        <f>COUNTIF(E2:E173,"RD RUI_SANG ")</f>
        <v>1</v>
      </c>
    </row>
    <row r="38" spans="1:13">
      <c r="A38" s="15" t="s">
        <v>93</v>
      </c>
      <c r="B38" s="15" t="s">
        <v>14</v>
      </c>
      <c r="C38" s="15" t="s">
        <v>15</v>
      </c>
      <c r="D38" s="15" t="s">
        <v>94</v>
      </c>
      <c r="E38" s="15" t="s">
        <v>95</v>
      </c>
      <c r="F38" s="15" t="s">
        <v>12</v>
      </c>
      <c r="G38" s="25" t="s">
        <v>14</v>
      </c>
      <c r="H38" s="25" t="s">
        <v>15</v>
      </c>
      <c r="I38" s="25" t="s">
        <v>34</v>
      </c>
      <c r="J38" s="38" t="s">
        <v>366</v>
      </c>
      <c r="K38" s="25" t="s">
        <v>249</v>
      </c>
      <c r="L38" s="14" t="s">
        <v>367</v>
      </c>
      <c r="M38" s="4">
        <f>COUNTIF(E2:E173,"RD SAG_1 ")</f>
        <v>1</v>
      </c>
    </row>
    <row r="39" spans="1:13">
      <c r="A39" s="15" t="s">
        <v>96</v>
      </c>
      <c r="B39" s="15" t="s">
        <v>14</v>
      </c>
      <c r="C39" s="15" t="s">
        <v>22</v>
      </c>
      <c r="D39" s="15" t="s">
        <v>97</v>
      </c>
      <c r="E39" s="15" t="s">
        <v>98</v>
      </c>
      <c r="F39" s="15" t="s">
        <v>12</v>
      </c>
      <c r="G39" s="25" t="s">
        <v>14</v>
      </c>
      <c r="H39" s="25" t="s">
        <v>22</v>
      </c>
      <c r="I39" s="25" t="s">
        <v>97</v>
      </c>
      <c r="J39" s="38" t="s">
        <v>366</v>
      </c>
      <c r="K39" s="25" t="s">
        <v>212</v>
      </c>
      <c r="L39" s="14" t="s">
        <v>367</v>
      </c>
      <c r="M39" s="4">
        <f>COUNTIF(E2:E173,"RD SIA_2 ")</f>
        <v>1</v>
      </c>
    </row>
    <row r="40" spans="1:13">
      <c r="A40" s="15" t="s">
        <v>99</v>
      </c>
      <c r="B40" s="15" t="s">
        <v>14</v>
      </c>
      <c r="C40" s="15" t="s">
        <v>15</v>
      </c>
      <c r="D40" s="15" t="s">
        <v>34</v>
      </c>
      <c r="E40" s="15" t="s">
        <v>35</v>
      </c>
      <c r="F40" s="15" t="s">
        <v>12</v>
      </c>
      <c r="G40" s="25" t="s">
        <v>9</v>
      </c>
      <c r="H40" s="25" t="s">
        <v>9</v>
      </c>
      <c r="I40" s="25" t="s">
        <v>19</v>
      </c>
      <c r="J40" s="38" t="s">
        <v>366</v>
      </c>
      <c r="K40" s="25" t="s">
        <v>340</v>
      </c>
      <c r="L40" s="14" t="s">
        <v>367</v>
      </c>
      <c r="M40" s="4">
        <f>COUNTIF(E2:E173,"RD SIBERIA ")</f>
        <v>1</v>
      </c>
    </row>
    <row r="41" spans="1:13">
      <c r="A41" s="15" t="s">
        <v>100</v>
      </c>
      <c r="B41" s="15" t="s">
        <v>14</v>
      </c>
      <c r="C41" s="15" t="s">
        <v>26</v>
      </c>
      <c r="D41" s="15" t="s">
        <v>27</v>
      </c>
      <c r="E41" s="15" t="s">
        <v>101</v>
      </c>
      <c r="F41" s="15" t="s">
        <v>12</v>
      </c>
      <c r="G41" s="36" t="s">
        <v>9</v>
      </c>
      <c r="H41" s="36" t="s">
        <v>9</v>
      </c>
      <c r="I41" s="36" t="s">
        <v>10</v>
      </c>
      <c r="J41" s="38" t="s">
        <v>366</v>
      </c>
      <c r="K41" s="25" t="s">
        <v>11</v>
      </c>
      <c r="L41" s="14" t="s">
        <v>367</v>
      </c>
      <c r="M41" s="4">
        <f>COUNTIF(E2:E173,"RD SIT_SL  ")</f>
        <v>2</v>
      </c>
    </row>
    <row r="42" spans="1:13">
      <c r="A42" s="15" t="s">
        <v>102</v>
      </c>
      <c r="B42" s="15" t="s">
        <v>14</v>
      </c>
      <c r="C42" s="15" t="s">
        <v>15</v>
      </c>
      <c r="D42" s="15" t="s">
        <v>34</v>
      </c>
      <c r="E42" s="15" t="s">
        <v>35</v>
      </c>
      <c r="F42" s="15" t="s">
        <v>12</v>
      </c>
      <c r="G42" s="25" t="s">
        <v>14</v>
      </c>
      <c r="H42" s="25" t="s">
        <v>15</v>
      </c>
      <c r="I42" s="25" t="s">
        <v>16</v>
      </c>
      <c r="J42" s="38" t="s">
        <v>366</v>
      </c>
      <c r="K42" s="25" t="s">
        <v>170</v>
      </c>
      <c r="L42" s="14" t="s">
        <v>367</v>
      </c>
      <c r="M42" s="4">
        <f>COUNTIF(E2:E173,"RD SMA_R ")</f>
        <v>1</v>
      </c>
    </row>
    <row r="43" spans="1:13">
      <c r="A43" s="15" t="s">
        <v>103</v>
      </c>
      <c r="B43" s="15" t="s">
        <v>14</v>
      </c>
      <c r="C43" s="15" t="s">
        <v>38</v>
      </c>
      <c r="D43" s="15" t="s">
        <v>38</v>
      </c>
      <c r="E43" s="15" t="s">
        <v>104</v>
      </c>
      <c r="F43" s="15" t="s">
        <v>12</v>
      </c>
      <c r="G43" s="25" t="s">
        <v>14</v>
      </c>
      <c r="H43" s="25" t="s">
        <v>15</v>
      </c>
      <c r="I43" s="25" t="s">
        <v>34</v>
      </c>
      <c r="J43" s="38" t="s">
        <v>366</v>
      </c>
      <c r="K43" s="25" t="s">
        <v>301</v>
      </c>
      <c r="L43" s="14" t="s">
        <v>367</v>
      </c>
      <c r="M43" s="4">
        <f>COUNTIF(E2:E173,"RD SNM_1 ")</f>
        <v>1</v>
      </c>
    </row>
    <row r="44" spans="1:13">
      <c r="A44" s="15" t="s">
        <v>105</v>
      </c>
      <c r="B44" s="15" t="s">
        <v>14</v>
      </c>
      <c r="C44" s="15" t="s">
        <v>15</v>
      </c>
      <c r="D44" s="15" t="s">
        <v>34</v>
      </c>
      <c r="E44" s="15" t="s">
        <v>73</v>
      </c>
      <c r="F44" s="15" t="s">
        <v>12</v>
      </c>
      <c r="G44" s="25" t="s">
        <v>14</v>
      </c>
      <c r="H44" s="25" t="s">
        <v>26</v>
      </c>
      <c r="I44" s="25" t="s">
        <v>27</v>
      </c>
      <c r="J44" s="38" t="s">
        <v>366</v>
      </c>
      <c r="K44" s="25" t="s">
        <v>101</v>
      </c>
      <c r="L44" s="14" t="s">
        <v>367</v>
      </c>
      <c r="M44" s="4">
        <f>COUNTIF(E2:E173,"RD SRB  ")</f>
        <v>1</v>
      </c>
    </row>
    <row r="45" spans="1:13">
      <c r="A45" s="15" t="s">
        <v>106</v>
      </c>
      <c r="B45" s="15" t="s">
        <v>9</v>
      </c>
      <c r="C45" s="15" t="s">
        <v>9</v>
      </c>
      <c r="D45" s="15" t="s">
        <v>107</v>
      </c>
      <c r="E45" s="15" t="s">
        <v>108</v>
      </c>
      <c r="F45" s="15" t="s">
        <v>12</v>
      </c>
      <c r="G45" s="25" t="s">
        <v>14</v>
      </c>
      <c r="H45" s="25" t="s">
        <v>22</v>
      </c>
      <c r="I45" s="25" t="s">
        <v>217</v>
      </c>
      <c r="J45" s="38" t="s">
        <v>366</v>
      </c>
      <c r="K45" s="25" t="s">
        <v>218</v>
      </c>
      <c r="L45" s="14" t="s">
        <v>367</v>
      </c>
      <c r="M45" s="4">
        <f>COUNTIF(E2:E173,"RD SSRP_1 ")</f>
        <v>1</v>
      </c>
    </row>
    <row r="46" spans="1:13">
      <c r="A46" s="15" t="s">
        <v>110</v>
      </c>
      <c r="B46" s="15" t="s">
        <v>14</v>
      </c>
      <c r="C46" s="15" t="s">
        <v>38</v>
      </c>
      <c r="D46" s="15" t="s">
        <v>111</v>
      </c>
      <c r="E46" s="15" t="s">
        <v>112</v>
      </c>
      <c r="F46" s="15" t="s">
        <v>12</v>
      </c>
      <c r="G46" s="25" t="s">
        <v>14</v>
      </c>
      <c r="H46" s="25" t="s">
        <v>22</v>
      </c>
      <c r="I46" s="25" t="s">
        <v>97</v>
      </c>
      <c r="J46" s="38" t="s">
        <v>366</v>
      </c>
      <c r="K46" s="25" t="s">
        <v>309</v>
      </c>
      <c r="L46" s="14" t="s">
        <v>367</v>
      </c>
      <c r="M46" s="4">
        <f>COUNTIF(E2:E173,"RD SSRP_2 ")</f>
        <v>1</v>
      </c>
    </row>
    <row r="47" spans="1:13">
      <c r="A47" s="15" t="s">
        <v>114</v>
      </c>
      <c r="B47" s="15" t="s">
        <v>14</v>
      </c>
      <c r="C47" s="15" t="s">
        <v>38</v>
      </c>
      <c r="D47" s="15" t="s">
        <v>115</v>
      </c>
      <c r="E47" s="15" t="s">
        <v>116</v>
      </c>
      <c r="F47" s="15" t="s">
        <v>12</v>
      </c>
      <c r="G47" s="25" t="s">
        <v>14</v>
      </c>
      <c r="H47" s="25" t="s">
        <v>30</v>
      </c>
      <c r="I47" s="25" t="s">
        <v>277</v>
      </c>
      <c r="J47" s="38" t="s">
        <v>366</v>
      </c>
      <c r="K47" s="25" t="s">
        <v>278</v>
      </c>
      <c r="L47" s="14" t="s">
        <v>367</v>
      </c>
      <c r="M47" s="4">
        <f>COUNTIF(E2:E173,"RD ST_TRZ ")</f>
        <v>1</v>
      </c>
    </row>
    <row r="48" spans="1:13">
      <c r="A48" s="15" t="s">
        <v>117</v>
      </c>
      <c r="B48" s="15" t="s">
        <v>14</v>
      </c>
      <c r="C48" s="15" t="s">
        <v>15</v>
      </c>
      <c r="D48" s="15" t="s">
        <v>34</v>
      </c>
      <c r="E48" s="15" t="s">
        <v>35</v>
      </c>
      <c r="F48" s="15" t="s">
        <v>12</v>
      </c>
      <c r="G48" s="25" t="s">
        <v>14</v>
      </c>
      <c r="H48" s="25" t="s">
        <v>15</v>
      </c>
      <c r="I48" s="25" t="s">
        <v>303</v>
      </c>
      <c r="J48" s="38" t="s">
        <v>366</v>
      </c>
      <c r="K48" s="25" t="s">
        <v>311</v>
      </c>
      <c r="L48" s="14" t="s">
        <v>367</v>
      </c>
      <c r="M48" s="4">
        <f>COUNTIF(E2:E173,"RD STA_MARIA ")</f>
        <v>1</v>
      </c>
    </row>
    <row r="49" spans="1:13">
      <c r="A49" s="15" t="s">
        <v>118</v>
      </c>
      <c r="B49" s="15" t="s">
        <v>14</v>
      </c>
      <c r="C49" s="15" t="s">
        <v>15</v>
      </c>
      <c r="D49" s="15" t="s">
        <v>34</v>
      </c>
      <c r="E49" s="15" t="s">
        <v>35</v>
      </c>
      <c r="F49" s="15" t="s">
        <v>12</v>
      </c>
      <c r="G49" s="25" t="s">
        <v>9</v>
      </c>
      <c r="H49" s="25" t="s">
        <v>9</v>
      </c>
      <c r="I49" s="25" t="s">
        <v>10</v>
      </c>
      <c r="J49" s="38" t="s">
        <v>366</v>
      </c>
      <c r="K49" s="25" t="s">
        <v>60</v>
      </c>
      <c r="L49" s="14" t="s">
        <v>367</v>
      </c>
      <c r="M49" s="4">
        <f>COUNTIF(E2:E173,"RD URUGUA  ")</f>
        <v>2</v>
      </c>
    </row>
    <row r="50" spans="1:13">
      <c r="A50" s="15" t="s">
        <v>119</v>
      </c>
      <c r="B50" s="15" t="s">
        <v>14</v>
      </c>
      <c r="C50" s="15" t="s">
        <v>38</v>
      </c>
      <c r="D50" s="15" t="s">
        <v>111</v>
      </c>
      <c r="E50" s="15" t="s">
        <v>120</v>
      </c>
      <c r="F50" s="15" t="s">
        <v>12</v>
      </c>
      <c r="G50" s="25" t="s">
        <v>9</v>
      </c>
      <c r="H50" s="25" t="s">
        <v>9</v>
      </c>
      <c r="I50" s="25" t="s">
        <v>10</v>
      </c>
      <c r="J50" s="38" t="s">
        <v>366</v>
      </c>
      <c r="K50" s="25" t="s">
        <v>52</v>
      </c>
      <c r="L50" s="14" t="s">
        <v>367</v>
      </c>
      <c r="M50" s="4">
        <f>COUNTIF(E2:E173,"RD V_PINHEI  ")</f>
        <v>1</v>
      </c>
    </row>
    <row r="51" spans="1:13">
      <c r="A51" s="15" t="s">
        <v>121</v>
      </c>
      <c r="B51" s="15" t="s">
        <v>14</v>
      </c>
      <c r="C51" s="15" t="s">
        <v>22</v>
      </c>
      <c r="D51" s="15" t="s">
        <v>122</v>
      </c>
      <c r="E51" s="15" t="s">
        <v>123</v>
      </c>
      <c r="F51" s="15" t="s">
        <v>12</v>
      </c>
      <c r="G51" s="25" t="s">
        <v>14</v>
      </c>
      <c r="H51" s="25" t="s">
        <v>30</v>
      </c>
      <c r="I51" s="25" t="s">
        <v>31</v>
      </c>
      <c r="J51" s="38" t="s">
        <v>366</v>
      </c>
      <c r="K51" s="25" t="s">
        <v>294</v>
      </c>
      <c r="L51" s="14" t="s">
        <v>367</v>
      </c>
      <c r="M51" s="4">
        <f>COUNTIF(E2:E173,"RD VERME ")</f>
        <v>1</v>
      </c>
    </row>
    <row r="52" spans="1:13">
      <c r="A52" s="15" t="s">
        <v>124</v>
      </c>
      <c r="B52" s="15" t="s">
        <v>14</v>
      </c>
      <c r="C52" s="15" t="s">
        <v>22</v>
      </c>
      <c r="D52" s="15" t="s">
        <v>122</v>
      </c>
      <c r="E52" s="15" t="s">
        <v>123</v>
      </c>
      <c r="F52" s="15" t="s">
        <v>12</v>
      </c>
      <c r="G52" s="25" t="s">
        <v>9</v>
      </c>
      <c r="H52" s="25" t="s">
        <v>9</v>
      </c>
      <c r="I52" s="25" t="s">
        <v>10</v>
      </c>
      <c r="J52" s="38" t="s">
        <v>366</v>
      </c>
      <c r="K52" s="25" t="s">
        <v>357</v>
      </c>
      <c r="L52" s="14" t="s">
        <v>367</v>
      </c>
      <c r="M52" s="4">
        <f>COUNTIF(E2:E173,"RD VEU_N ")</f>
        <v>1</v>
      </c>
    </row>
    <row r="53" spans="1:13">
      <c r="A53" s="15" t="s">
        <v>125</v>
      </c>
      <c r="B53" s="15" t="s">
        <v>9</v>
      </c>
      <c r="C53" s="15" t="s">
        <v>126</v>
      </c>
      <c r="D53" s="15" t="s">
        <v>126</v>
      </c>
      <c r="E53" s="15" t="s">
        <v>127</v>
      </c>
      <c r="F53" s="15" t="s">
        <v>12</v>
      </c>
      <c r="G53" s="25" t="s">
        <v>9</v>
      </c>
      <c r="H53" s="25" t="s">
        <v>9</v>
      </c>
      <c r="I53" s="25" t="s">
        <v>10</v>
      </c>
      <c r="J53" s="38" t="s">
        <v>366</v>
      </c>
      <c r="K53" s="25" t="s">
        <v>175</v>
      </c>
      <c r="L53" s="14" t="s">
        <v>367</v>
      </c>
      <c r="M53" s="4">
        <f>COUNTIF(E2:E173,"RD VGC_CON2 ")</f>
        <v>1</v>
      </c>
    </row>
    <row r="54" spans="1:13">
      <c r="A54" s="15" t="s">
        <v>130</v>
      </c>
      <c r="B54" s="15" t="s">
        <v>14</v>
      </c>
      <c r="C54" s="15" t="s">
        <v>30</v>
      </c>
      <c r="D54" s="15" t="s">
        <v>31</v>
      </c>
      <c r="E54" s="15" t="s">
        <v>32</v>
      </c>
      <c r="F54" s="15" t="s">
        <v>12</v>
      </c>
      <c r="G54" s="25" t="s">
        <v>14</v>
      </c>
      <c r="H54" s="25" t="s">
        <v>30</v>
      </c>
      <c r="I54" s="25" t="s">
        <v>31</v>
      </c>
      <c r="J54" s="38" t="s">
        <v>366</v>
      </c>
      <c r="K54" s="25" t="s">
        <v>84</v>
      </c>
      <c r="L54" s="14" t="s">
        <v>367</v>
      </c>
      <c r="M54" s="4">
        <f>COUNTIF(E2:E173,"RD VIR  ")</f>
        <v>1</v>
      </c>
    </row>
    <row r="55" spans="1:13">
      <c r="A55" s="15" t="s">
        <v>131</v>
      </c>
      <c r="B55" s="15" t="s">
        <v>14</v>
      </c>
      <c r="C55" s="15" t="s">
        <v>30</v>
      </c>
      <c r="D55" s="15" t="s">
        <v>31</v>
      </c>
      <c r="E55" s="15" t="s">
        <v>32</v>
      </c>
      <c r="F55" s="15" t="s">
        <v>12</v>
      </c>
      <c r="G55" s="25" t="s">
        <v>14</v>
      </c>
      <c r="H55" s="25" t="s">
        <v>38</v>
      </c>
      <c r="I55" s="25" t="s">
        <v>39</v>
      </c>
      <c r="J55" s="38" t="s">
        <v>366</v>
      </c>
      <c r="K55" s="25" t="s">
        <v>43</v>
      </c>
      <c r="L55" s="14" t="s">
        <v>367</v>
      </c>
      <c r="M55" s="4">
        <f>COUNTIF(E2:E173,"RD VL_CAXIAS  ")</f>
        <v>2</v>
      </c>
    </row>
    <row r="56" spans="1:13">
      <c r="A56" s="15" t="s">
        <v>132</v>
      </c>
      <c r="B56" s="15" t="s">
        <v>14</v>
      </c>
      <c r="C56" s="15" t="s">
        <v>15</v>
      </c>
      <c r="D56" s="15" t="s">
        <v>133</v>
      </c>
      <c r="E56" s="15" t="s">
        <v>134</v>
      </c>
      <c r="F56" s="15" t="s">
        <v>12</v>
      </c>
      <c r="G56" s="25" t="s">
        <v>14</v>
      </c>
      <c r="H56" s="25" t="s">
        <v>15</v>
      </c>
      <c r="I56" s="25" t="s">
        <v>34</v>
      </c>
      <c r="J56" s="38" t="s">
        <v>366</v>
      </c>
      <c r="K56" s="25" t="s">
        <v>306</v>
      </c>
      <c r="L56" s="14" t="s">
        <v>367</v>
      </c>
      <c r="M56" s="4">
        <f>COUNTIF(E2:E173,"RD VRB4_R ")</f>
        <v>1</v>
      </c>
    </row>
    <row r="57" spans="1:13">
      <c r="A57" s="15" t="s">
        <v>135</v>
      </c>
      <c r="B57" s="15" t="s">
        <v>14</v>
      </c>
      <c r="C57" s="15" t="s">
        <v>22</v>
      </c>
      <c r="D57" s="15" t="s">
        <v>136</v>
      </c>
      <c r="E57" s="15" t="s">
        <v>137</v>
      </c>
      <c r="F57" s="15" t="s">
        <v>12</v>
      </c>
      <c r="G57" s="25" t="s">
        <v>14</v>
      </c>
      <c r="H57" s="25" t="s">
        <v>15</v>
      </c>
      <c r="I57" s="25" t="s">
        <v>34</v>
      </c>
      <c r="J57" s="38" t="s">
        <v>366</v>
      </c>
      <c r="K57" s="25" t="s">
        <v>46</v>
      </c>
      <c r="L57" s="14" t="s">
        <v>367</v>
      </c>
      <c r="M57" s="4">
        <f>COUNTIF(E2:E173,"RD VRB6_R  ")</f>
        <v>1</v>
      </c>
    </row>
    <row r="58" spans="1:13">
      <c r="A58" s="15" t="s">
        <v>139</v>
      </c>
      <c r="B58" s="15" t="s">
        <v>14</v>
      </c>
      <c r="C58" s="15" t="s">
        <v>26</v>
      </c>
      <c r="D58" s="15" t="s">
        <v>63</v>
      </c>
      <c r="E58" s="15" t="s">
        <v>140</v>
      </c>
      <c r="F58" s="15" t="s">
        <v>12</v>
      </c>
      <c r="G58" s="25" t="s">
        <v>14</v>
      </c>
      <c r="H58" s="25" t="s">
        <v>15</v>
      </c>
      <c r="I58" s="25" t="s">
        <v>91</v>
      </c>
      <c r="J58" s="38" t="s">
        <v>366</v>
      </c>
      <c r="K58" s="25" t="s">
        <v>280</v>
      </c>
      <c r="L58" s="14" t="s">
        <v>367</v>
      </c>
      <c r="M58" s="4">
        <f>COUNTIF(E2:E173,"REL PLC ")</f>
        <v>1</v>
      </c>
    </row>
    <row r="59" spans="1:13">
      <c r="A59" s="15" t="s">
        <v>141</v>
      </c>
      <c r="B59" s="15" t="s">
        <v>14</v>
      </c>
      <c r="C59" s="15" t="s">
        <v>26</v>
      </c>
      <c r="D59" s="15" t="s">
        <v>142</v>
      </c>
      <c r="E59" s="15" t="s">
        <v>143</v>
      </c>
      <c r="F59" s="15" t="s">
        <v>12</v>
      </c>
      <c r="G59" s="25" t="s">
        <v>14</v>
      </c>
      <c r="H59" s="25" t="s">
        <v>15</v>
      </c>
      <c r="I59" s="25" t="s">
        <v>91</v>
      </c>
      <c r="J59" s="38" t="s">
        <v>366</v>
      </c>
      <c r="K59" s="25" t="s">
        <v>92</v>
      </c>
      <c r="L59" s="14" t="s">
        <v>367</v>
      </c>
      <c r="M59" s="4">
        <f>COUNTIF(E2:E173,"REL PLC  ")</f>
        <v>1</v>
      </c>
    </row>
    <row r="60" spans="1:13">
      <c r="A60" s="15" t="s">
        <v>144</v>
      </c>
      <c r="B60" s="15" t="s">
        <v>14</v>
      </c>
      <c r="C60" s="15" t="s">
        <v>30</v>
      </c>
      <c r="D60" s="15" t="s">
        <v>145</v>
      </c>
      <c r="E60" s="15" t="s">
        <v>146</v>
      </c>
      <c r="F60" s="15" t="s">
        <v>12</v>
      </c>
      <c r="G60" s="25" t="s">
        <v>14</v>
      </c>
      <c r="H60" s="25" t="s">
        <v>15</v>
      </c>
      <c r="I60" s="25" t="s">
        <v>165</v>
      </c>
      <c r="J60" s="38" t="s">
        <v>366</v>
      </c>
      <c r="K60" s="25" t="s">
        <v>166</v>
      </c>
      <c r="L60" s="14" t="s">
        <v>367</v>
      </c>
      <c r="M60" s="4">
        <f>COUNTIF(E2:E173,"Religador CBA1 ")</f>
        <v>1</v>
      </c>
    </row>
    <row r="61" spans="1:13">
      <c r="A61" s="15" t="s">
        <v>147</v>
      </c>
      <c r="B61" s="15" t="s">
        <v>14</v>
      </c>
      <c r="C61" s="15" t="s">
        <v>30</v>
      </c>
      <c r="D61" s="15" t="s">
        <v>145</v>
      </c>
      <c r="E61" s="15" t="s">
        <v>146</v>
      </c>
      <c r="F61" s="15" t="s">
        <v>12</v>
      </c>
      <c r="G61" s="25" t="s">
        <v>14</v>
      </c>
      <c r="H61" s="25" t="s">
        <v>15</v>
      </c>
      <c r="I61" s="25" t="s">
        <v>274</v>
      </c>
      <c r="J61" s="38" t="s">
        <v>366</v>
      </c>
      <c r="K61" s="25" t="s">
        <v>275</v>
      </c>
      <c r="L61" s="14" t="s">
        <v>367</v>
      </c>
      <c r="M61" s="4">
        <f>COUNTIF(E2:E173,"Religador ERA ")</f>
        <v>1</v>
      </c>
    </row>
    <row r="62" spans="1:13">
      <c r="A62" s="15" t="s">
        <v>148</v>
      </c>
      <c r="B62" s="15" t="s">
        <v>14</v>
      </c>
      <c r="C62" s="15" t="s">
        <v>30</v>
      </c>
      <c r="D62" s="15" t="s">
        <v>145</v>
      </c>
      <c r="E62" s="15" t="s">
        <v>146</v>
      </c>
      <c r="F62" s="15" t="s">
        <v>12</v>
      </c>
      <c r="G62" s="25" t="s">
        <v>14</v>
      </c>
      <c r="H62" s="25" t="s">
        <v>22</v>
      </c>
      <c r="I62" s="25" t="s">
        <v>136</v>
      </c>
      <c r="J62" s="38" t="s">
        <v>366</v>
      </c>
      <c r="K62" s="25" t="s">
        <v>137</v>
      </c>
      <c r="L62" s="14" t="s">
        <v>367</v>
      </c>
      <c r="M62" s="4">
        <f>COUNTIF(E2:E173,"Religador MAM2 ")</f>
        <v>1</v>
      </c>
    </row>
    <row r="63" spans="1:13">
      <c r="A63" s="15" t="s">
        <v>149</v>
      </c>
      <c r="B63" s="15" t="s">
        <v>14</v>
      </c>
      <c r="C63" s="15" t="s">
        <v>15</v>
      </c>
      <c r="D63" s="15" t="s">
        <v>133</v>
      </c>
      <c r="E63" s="15" t="s">
        <v>134</v>
      </c>
      <c r="F63" s="15" t="s">
        <v>12</v>
      </c>
      <c r="G63" s="25" t="s">
        <v>14</v>
      </c>
      <c r="H63" s="25" t="s">
        <v>15</v>
      </c>
      <c r="I63" s="25" t="s">
        <v>199</v>
      </c>
      <c r="J63" s="38" t="s">
        <v>366</v>
      </c>
      <c r="K63" s="25" t="s">
        <v>200</v>
      </c>
      <c r="L63" s="14" t="s">
        <v>367</v>
      </c>
      <c r="M63" s="4">
        <f>COUNTIF(E2:E173,"Religador PEA ")</f>
        <v>1</v>
      </c>
    </row>
    <row r="64" spans="1:13">
      <c r="A64" s="15" t="s">
        <v>150</v>
      </c>
      <c r="B64" s="15" t="s">
        <v>14</v>
      </c>
      <c r="C64" s="15" t="s">
        <v>15</v>
      </c>
      <c r="D64" s="15" t="s">
        <v>34</v>
      </c>
      <c r="E64" s="15" t="s">
        <v>35</v>
      </c>
      <c r="F64" s="15" t="s">
        <v>12</v>
      </c>
      <c r="G64" s="25" t="s">
        <v>14</v>
      </c>
      <c r="H64" s="25" t="s">
        <v>15</v>
      </c>
      <c r="I64" s="25" t="s">
        <v>285</v>
      </c>
      <c r="J64" s="38" t="s">
        <v>366</v>
      </c>
      <c r="K64" s="25" t="s">
        <v>286</v>
      </c>
      <c r="L64" s="14" t="s">
        <v>367</v>
      </c>
      <c r="M64" s="4">
        <f>COUNTIF(E2:E173,"Religador TCT2 ")</f>
        <v>1</v>
      </c>
    </row>
    <row r="65" spans="1:13">
      <c r="A65" s="15" t="s">
        <v>151</v>
      </c>
      <c r="B65" s="15" t="s">
        <v>14</v>
      </c>
      <c r="C65" s="15" t="s">
        <v>30</v>
      </c>
      <c r="D65" s="15" t="s">
        <v>31</v>
      </c>
      <c r="E65" s="15" t="s">
        <v>32</v>
      </c>
      <c r="F65" s="15" t="s">
        <v>12</v>
      </c>
      <c r="G65" s="25" t="s">
        <v>14</v>
      </c>
      <c r="H65" s="25" t="s">
        <v>26</v>
      </c>
      <c r="I65" s="25" t="s">
        <v>231</v>
      </c>
      <c r="J65" s="38" t="s">
        <v>366</v>
      </c>
      <c r="K65" s="25" t="s">
        <v>232</v>
      </c>
      <c r="L65" s="14" t="s">
        <v>367</v>
      </c>
      <c r="M65" s="4">
        <f>COUNTIF(E2:E173,"Religador TFO ")</f>
        <v>1</v>
      </c>
    </row>
    <row r="66" spans="1:13">
      <c r="A66" s="15" t="s">
        <v>152</v>
      </c>
      <c r="B66" s="15" t="s">
        <v>14</v>
      </c>
      <c r="C66" s="15" t="s">
        <v>30</v>
      </c>
      <c r="D66" s="15" t="s">
        <v>31</v>
      </c>
      <c r="E66" s="15" t="s">
        <v>153</v>
      </c>
      <c r="F66" s="15" t="s">
        <v>12</v>
      </c>
      <c r="G66" s="25" t="s">
        <v>14</v>
      </c>
      <c r="H66" s="25" t="s">
        <v>38</v>
      </c>
      <c r="I66" s="25" t="s">
        <v>115</v>
      </c>
      <c r="J66" s="38" t="s">
        <v>366</v>
      </c>
      <c r="K66" s="25" t="s">
        <v>156</v>
      </c>
      <c r="L66" s="14" t="s">
        <v>367</v>
      </c>
      <c r="M66" s="4">
        <f>COUNTIF(E2:E173,"RL ALP1 ")</f>
        <v>2</v>
      </c>
    </row>
    <row r="67" spans="1:13">
      <c r="A67" s="15" t="s">
        <v>154</v>
      </c>
      <c r="B67" s="15" t="s">
        <v>14</v>
      </c>
      <c r="C67" s="15" t="s">
        <v>38</v>
      </c>
      <c r="D67" s="15" t="s">
        <v>111</v>
      </c>
      <c r="E67" s="15" t="s">
        <v>120</v>
      </c>
      <c r="F67" s="15" t="s">
        <v>12</v>
      </c>
      <c r="G67" s="25" t="s">
        <v>14</v>
      </c>
      <c r="H67" s="25" t="s">
        <v>38</v>
      </c>
      <c r="I67" s="25" t="s">
        <v>115</v>
      </c>
      <c r="J67" s="38" t="s">
        <v>366</v>
      </c>
      <c r="K67" s="25" t="s">
        <v>116</v>
      </c>
      <c r="L67" s="14" t="s">
        <v>367</v>
      </c>
      <c r="M67" s="4">
        <f>COUNTIF(E2:E173,"RL ALP6  ")</f>
        <v>1</v>
      </c>
    </row>
    <row r="68" spans="1:13">
      <c r="A68" s="15" t="s">
        <v>155</v>
      </c>
      <c r="B68" s="15" t="s">
        <v>14</v>
      </c>
      <c r="C68" s="15" t="s">
        <v>38</v>
      </c>
      <c r="D68" s="15" t="s">
        <v>115</v>
      </c>
      <c r="E68" s="15" t="s">
        <v>156</v>
      </c>
      <c r="F68" s="15" t="s">
        <v>12</v>
      </c>
      <c r="G68" s="25" t="s">
        <v>14</v>
      </c>
      <c r="H68" s="25" t="s">
        <v>22</v>
      </c>
      <c r="I68" s="25" t="s">
        <v>214</v>
      </c>
      <c r="J68" s="38" t="s">
        <v>366</v>
      </c>
      <c r="K68" s="25" t="s">
        <v>319</v>
      </c>
      <c r="L68" s="14" t="s">
        <v>367</v>
      </c>
      <c r="M68" s="4">
        <f>COUNTIF(E2:E173,"RL CBS ")</f>
        <v>1</v>
      </c>
    </row>
    <row r="69" spans="1:13">
      <c r="A69" s="15" t="s">
        <v>157</v>
      </c>
      <c r="B69" s="15" t="s">
        <v>14</v>
      </c>
      <c r="C69" s="15" t="s">
        <v>30</v>
      </c>
      <c r="D69" s="15" t="s">
        <v>158</v>
      </c>
      <c r="E69" s="15" t="s">
        <v>159</v>
      </c>
      <c r="F69" s="15" t="s">
        <v>12</v>
      </c>
      <c r="G69" s="25" t="s">
        <v>9</v>
      </c>
      <c r="H69" s="25" t="s">
        <v>126</v>
      </c>
      <c r="I69" s="25" t="s">
        <v>126</v>
      </c>
      <c r="J69" s="38" t="s">
        <v>366</v>
      </c>
      <c r="K69" s="25" t="s">
        <v>127</v>
      </c>
      <c r="L69" s="14" t="s">
        <v>367</v>
      </c>
      <c r="M69" s="4">
        <f>COUNTIF(E2:E173,"RL CLE ")</f>
        <v>1</v>
      </c>
    </row>
    <row r="70" spans="1:13">
      <c r="A70" s="15" t="s">
        <v>160</v>
      </c>
      <c r="B70" s="15" t="s">
        <v>14</v>
      </c>
      <c r="C70" s="15" t="s">
        <v>38</v>
      </c>
      <c r="D70" s="15" t="s">
        <v>115</v>
      </c>
      <c r="E70" s="15" t="s">
        <v>156</v>
      </c>
      <c r="F70" s="15" t="s">
        <v>12</v>
      </c>
      <c r="G70" s="25" t="s">
        <v>14</v>
      </c>
      <c r="H70" s="25" t="s">
        <v>26</v>
      </c>
      <c r="I70" s="25" t="s">
        <v>142</v>
      </c>
      <c r="J70" s="38" t="s">
        <v>366</v>
      </c>
      <c r="K70" s="25" t="s">
        <v>234</v>
      </c>
      <c r="L70" s="14" t="s">
        <v>367</v>
      </c>
      <c r="M70" s="4">
        <f>COUNTIF(E2:E173,"RL CTZ ")</f>
        <v>1</v>
      </c>
    </row>
    <row r="71" spans="1:13">
      <c r="A71" s="15" t="s">
        <v>161</v>
      </c>
      <c r="B71" s="15" t="s">
        <v>14</v>
      </c>
      <c r="C71" s="15" t="s">
        <v>38</v>
      </c>
      <c r="D71" s="15" t="s">
        <v>111</v>
      </c>
      <c r="E71" s="15" t="s">
        <v>120</v>
      </c>
      <c r="F71" s="15" t="s">
        <v>12</v>
      </c>
      <c r="G71" s="25" t="s">
        <v>14</v>
      </c>
      <c r="H71" s="25" t="s">
        <v>22</v>
      </c>
      <c r="I71" s="25" t="s">
        <v>55</v>
      </c>
      <c r="J71" s="38" t="s">
        <v>366</v>
      </c>
      <c r="K71" s="25" t="s">
        <v>56</v>
      </c>
      <c r="L71" s="14" t="s">
        <v>367</v>
      </c>
      <c r="M71" s="4">
        <f>COUNTIF(E2:E173,"RL DOC ")</f>
        <v>2</v>
      </c>
    </row>
    <row r="72" spans="1:13">
      <c r="A72" s="15" t="s">
        <v>162</v>
      </c>
      <c r="B72" s="15" t="s">
        <v>14</v>
      </c>
      <c r="C72" s="15" t="s">
        <v>38</v>
      </c>
      <c r="D72" s="15" t="s">
        <v>111</v>
      </c>
      <c r="E72" s="15" t="s">
        <v>120</v>
      </c>
      <c r="F72" s="15" t="s">
        <v>12</v>
      </c>
      <c r="G72" s="25" t="s">
        <v>14</v>
      </c>
      <c r="H72" s="25" t="s">
        <v>15</v>
      </c>
      <c r="I72" s="25" t="s">
        <v>69</v>
      </c>
      <c r="J72" s="38" t="s">
        <v>366</v>
      </c>
      <c r="K72" s="25" t="s">
        <v>70</v>
      </c>
      <c r="L72" s="14" t="s">
        <v>367</v>
      </c>
      <c r="M72" s="4">
        <f>COUNTIF(E2:E173,"RL GDV  ")</f>
        <v>1</v>
      </c>
    </row>
    <row r="73" spans="1:13">
      <c r="A73" s="15" t="s">
        <v>163</v>
      </c>
      <c r="B73" s="15" t="s">
        <v>14</v>
      </c>
      <c r="C73" s="15" t="s">
        <v>38</v>
      </c>
      <c r="D73" s="15" t="s">
        <v>111</v>
      </c>
      <c r="E73" s="15" t="s">
        <v>120</v>
      </c>
      <c r="F73" s="15" t="s">
        <v>12</v>
      </c>
      <c r="G73" s="25" t="s">
        <v>14</v>
      </c>
      <c r="H73" s="25" t="s">
        <v>26</v>
      </c>
      <c r="I73" s="25" t="s">
        <v>181</v>
      </c>
      <c r="J73" s="38" t="s">
        <v>366</v>
      </c>
      <c r="K73" s="25" t="s">
        <v>182</v>
      </c>
      <c r="L73" s="14" t="s">
        <v>367</v>
      </c>
      <c r="M73" s="4">
        <f>COUNTIF(E2:E173,"RL GNI ")</f>
        <v>2</v>
      </c>
    </row>
    <row r="74" spans="1:13">
      <c r="A74" s="15" t="s">
        <v>164</v>
      </c>
      <c r="B74" s="15" t="s">
        <v>14</v>
      </c>
      <c r="C74" s="15" t="s">
        <v>15</v>
      </c>
      <c r="D74" s="15" t="s">
        <v>165</v>
      </c>
      <c r="E74" s="15" t="s">
        <v>166</v>
      </c>
      <c r="F74" s="15" t="s">
        <v>12</v>
      </c>
      <c r="G74" s="25" t="s">
        <v>14</v>
      </c>
      <c r="H74" s="25" t="s">
        <v>38</v>
      </c>
      <c r="I74" s="25" t="s">
        <v>38</v>
      </c>
      <c r="J74" s="38" t="s">
        <v>366</v>
      </c>
      <c r="K74" s="25" t="s">
        <v>239</v>
      </c>
      <c r="L74" s="14" t="s">
        <v>367</v>
      </c>
      <c r="M74" s="4">
        <f>COUNTIF(E2:E173,"RL LPD1 ")</f>
        <v>2</v>
      </c>
    </row>
    <row r="75" spans="1:13">
      <c r="A75" s="15" t="s">
        <v>167</v>
      </c>
      <c r="B75" s="15" t="s">
        <v>14</v>
      </c>
      <c r="C75" s="15" t="s">
        <v>38</v>
      </c>
      <c r="D75" s="15" t="s">
        <v>39</v>
      </c>
      <c r="E75" s="15" t="s">
        <v>40</v>
      </c>
      <c r="F75" s="15" t="s">
        <v>12</v>
      </c>
      <c r="G75" s="25" t="s">
        <v>9</v>
      </c>
      <c r="H75" s="25" t="s">
        <v>296</v>
      </c>
      <c r="I75" s="25" t="s">
        <v>296</v>
      </c>
      <c r="J75" s="38" t="s">
        <v>366</v>
      </c>
      <c r="K75" s="25" t="s">
        <v>299</v>
      </c>
      <c r="L75" s="14" t="s">
        <v>367</v>
      </c>
      <c r="M75" s="4">
        <f>COUNTIF(E2:E173,"RL LUM2 ")</f>
        <v>1</v>
      </c>
    </row>
    <row r="76" spans="1:13">
      <c r="A76" s="15" t="s">
        <v>168</v>
      </c>
      <c r="B76" s="15" t="s">
        <v>14</v>
      </c>
      <c r="C76" s="15" t="s">
        <v>26</v>
      </c>
      <c r="D76" s="15" t="s">
        <v>27</v>
      </c>
      <c r="E76" s="15" t="s">
        <v>28</v>
      </c>
      <c r="F76" s="15" t="s">
        <v>12</v>
      </c>
      <c r="G76" s="25" t="s">
        <v>9</v>
      </c>
      <c r="H76" s="25" t="s">
        <v>296</v>
      </c>
      <c r="I76" s="25" t="s">
        <v>296</v>
      </c>
      <c r="J76" s="38" t="s">
        <v>366</v>
      </c>
      <c r="K76" s="25" t="s">
        <v>297</v>
      </c>
      <c r="L76" s="14" t="s">
        <v>367</v>
      </c>
      <c r="M76" s="4">
        <f>COUNTIF(E2:E173,"RL LUM3 ")</f>
        <v>1</v>
      </c>
    </row>
    <row r="77" spans="1:13">
      <c r="A77" s="15" t="s">
        <v>169</v>
      </c>
      <c r="B77" s="15" t="s">
        <v>14</v>
      </c>
      <c r="C77" s="15" t="s">
        <v>15</v>
      </c>
      <c r="D77" s="15" t="s">
        <v>16</v>
      </c>
      <c r="E77" s="15" t="s">
        <v>170</v>
      </c>
      <c r="F77" s="15" t="s">
        <v>12</v>
      </c>
      <c r="G77" s="25" t="s">
        <v>14</v>
      </c>
      <c r="H77" s="25" t="s">
        <v>22</v>
      </c>
      <c r="I77" s="25" t="s">
        <v>246</v>
      </c>
      <c r="J77" s="38" t="s">
        <v>366</v>
      </c>
      <c r="K77" s="25" t="s">
        <v>247</v>
      </c>
      <c r="L77" s="14" t="s">
        <v>367</v>
      </c>
      <c r="M77" s="4">
        <f>COUNTIF(E2:E173,"RL MAU10 ")</f>
        <v>1</v>
      </c>
    </row>
    <row r="78" spans="1:13">
      <c r="A78" s="15" t="s">
        <v>171</v>
      </c>
      <c r="B78" s="15" t="s">
        <v>14</v>
      </c>
      <c r="C78" s="15" t="s">
        <v>22</v>
      </c>
      <c r="D78" s="15" t="s">
        <v>172</v>
      </c>
      <c r="E78" s="15" t="s">
        <v>173</v>
      </c>
      <c r="F78" s="15" t="s">
        <v>12</v>
      </c>
      <c r="G78" s="25" t="s">
        <v>14</v>
      </c>
      <c r="H78" s="25" t="s">
        <v>22</v>
      </c>
      <c r="I78" s="25" t="s">
        <v>22</v>
      </c>
      <c r="J78" s="38" t="s">
        <v>366</v>
      </c>
      <c r="K78" s="25" t="s">
        <v>207</v>
      </c>
      <c r="L78" s="14" t="s">
        <v>367</v>
      </c>
      <c r="M78" s="4">
        <f>COUNTIF(E2:E173,"RL MAU2 ")</f>
        <v>1</v>
      </c>
    </row>
    <row r="79" spans="1:13">
      <c r="A79" s="15" t="s">
        <v>174</v>
      </c>
      <c r="B79" s="15" t="s">
        <v>9</v>
      </c>
      <c r="C79" s="15" t="s">
        <v>9</v>
      </c>
      <c r="D79" s="15" t="s">
        <v>10</v>
      </c>
      <c r="E79" s="15" t="s">
        <v>175</v>
      </c>
      <c r="F79" s="15" t="s">
        <v>12</v>
      </c>
      <c r="G79" s="25" t="s">
        <v>14</v>
      </c>
      <c r="H79" s="25" t="s">
        <v>30</v>
      </c>
      <c r="I79" s="25" t="s">
        <v>145</v>
      </c>
      <c r="J79" s="38" t="s">
        <v>366</v>
      </c>
      <c r="K79" s="25" t="s">
        <v>283</v>
      </c>
      <c r="L79" s="14" t="s">
        <v>367</v>
      </c>
      <c r="M79" s="4">
        <f>COUNTIF(E2:E173,"RL MRE6 ")</f>
        <v>1</v>
      </c>
    </row>
    <row r="80" spans="1:13">
      <c r="A80" s="15" t="s">
        <v>177</v>
      </c>
      <c r="B80" s="15" t="s">
        <v>9</v>
      </c>
      <c r="C80" s="15" t="s">
        <v>9</v>
      </c>
      <c r="D80" s="15" t="s">
        <v>77</v>
      </c>
      <c r="E80" s="15" t="s">
        <v>178</v>
      </c>
      <c r="F80" s="15" t="s">
        <v>12</v>
      </c>
      <c r="G80" s="25" t="s">
        <v>14</v>
      </c>
      <c r="H80" s="25" t="s">
        <v>30</v>
      </c>
      <c r="I80" s="25" t="s">
        <v>145</v>
      </c>
      <c r="J80" s="38" t="s">
        <v>366</v>
      </c>
      <c r="K80" s="25" t="s">
        <v>146</v>
      </c>
      <c r="L80" s="14" t="s">
        <v>367</v>
      </c>
      <c r="M80" s="4">
        <f>COUNTIF(E2:E173,"RL MRE7 ")</f>
        <v>5</v>
      </c>
    </row>
    <row r="81" spans="1:13">
      <c r="A81" s="15" t="s">
        <v>179</v>
      </c>
      <c r="B81" s="15" t="s">
        <v>9</v>
      </c>
      <c r="C81" s="15" t="s">
        <v>9</v>
      </c>
      <c r="D81" s="15" t="s">
        <v>77</v>
      </c>
      <c r="E81" s="15" t="s">
        <v>178</v>
      </c>
      <c r="F81" s="15" t="s">
        <v>12</v>
      </c>
      <c r="G81" s="25" t="s">
        <v>14</v>
      </c>
      <c r="H81" s="25" t="s">
        <v>30</v>
      </c>
      <c r="I81" s="25" t="s">
        <v>145</v>
      </c>
      <c r="J81" s="38" t="s">
        <v>366</v>
      </c>
      <c r="K81" s="25" t="s">
        <v>205</v>
      </c>
      <c r="L81" s="14" t="s">
        <v>367</v>
      </c>
      <c r="M81" s="4">
        <f>COUNTIF(E2:E173,"RL MRE8 ")</f>
        <v>1</v>
      </c>
    </row>
    <row r="82" spans="1:13">
      <c r="A82" s="15" t="s">
        <v>180</v>
      </c>
      <c r="B82" s="15" t="s">
        <v>14</v>
      </c>
      <c r="C82" s="15" t="s">
        <v>26</v>
      </c>
      <c r="D82" s="15" t="s">
        <v>181</v>
      </c>
      <c r="E82" s="15" t="s">
        <v>182</v>
      </c>
      <c r="F82" s="15" t="s">
        <v>12</v>
      </c>
      <c r="G82" s="25" t="s">
        <v>14</v>
      </c>
      <c r="H82" s="25" t="s">
        <v>26</v>
      </c>
      <c r="I82" s="25" t="s">
        <v>87</v>
      </c>
      <c r="J82" s="38" t="s">
        <v>366</v>
      </c>
      <c r="K82" s="25" t="s">
        <v>350</v>
      </c>
      <c r="L82" s="14" t="s">
        <v>367</v>
      </c>
      <c r="M82" s="4">
        <f>COUNTIF(E2:E173,"RL MRI ")</f>
        <v>1</v>
      </c>
    </row>
    <row r="83" spans="1:13">
      <c r="A83" s="15" t="s">
        <v>183</v>
      </c>
      <c r="B83" s="15" t="s">
        <v>14</v>
      </c>
      <c r="C83" s="15" t="s">
        <v>22</v>
      </c>
      <c r="D83" s="15" t="s">
        <v>55</v>
      </c>
      <c r="E83" s="15" t="s">
        <v>184</v>
      </c>
      <c r="F83" s="15" t="s">
        <v>12</v>
      </c>
      <c r="G83" s="25" t="s">
        <v>14</v>
      </c>
      <c r="H83" s="25" t="s">
        <v>26</v>
      </c>
      <c r="I83" s="25" t="s">
        <v>326</v>
      </c>
      <c r="J83" s="38" t="s">
        <v>366</v>
      </c>
      <c r="K83" s="25" t="s">
        <v>327</v>
      </c>
      <c r="L83" s="14" t="s">
        <v>367</v>
      </c>
      <c r="M83" s="4">
        <f>COUNTIF(E2:E173,"RL MRI2 ")</f>
        <v>1</v>
      </c>
    </row>
    <row r="84" spans="1:13">
      <c r="A84" s="15" t="s">
        <v>185</v>
      </c>
      <c r="B84" s="15" t="s">
        <v>14</v>
      </c>
      <c r="C84" s="15" t="s">
        <v>15</v>
      </c>
      <c r="D84" s="15" t="s">
        <v>34</v>
      </c>
      <c r="E84" s="15" t="s">
        <v>58</v>
      </c>
      <c r="F84" s="15" t="s">
        <v>12</v>
      </c>
      <c r="G84" s="25" t="s">
        <v>14</v>
      </c>
      <c r="H84" s="25" t="s">
        <v>30</v>
      </c>
      <c r="I84" s="25" t="s">
        <v>80</v>
      </c>
      <c r="J84" s="38" t="s">
        <v>366</v>
      </c>
      <c r="K84" s="25" t="s">
        <v>81</v>
      </c>
      <c r="L84" s="14" t="s">
        <v>367</v>
      </c>
      <c r="M84" s="13">
        <f>COUNTIF(E2:E173,"RL PMV  ")</f>
        <v>1</v>
      </c>
    </row>
    <row r="85" spans="1:13">
      <c r="A85" s="15" t="s">
        <v>186</v>
      </c>
      <c r="B85" s="15" t="s">
        <v>14</v>
      </c>
      <c r="C85" s="15" t="s">
        <v>15</v>
      </c>
      <c r="D85" s="15" t="s">
        <v>34</v>
      </c>
      <c r="E85" s="15" t="s">
        <v>35</v>
      </c>
      <c r="F85" s="15" t="s">
        <v>12</v>
      </c>
      <c r="G85" s="25" t="s">
        <v>14</v>
      </c>
      <c r="H85" s="25" t="s">
        <v>15</v>
      </c>
      <c r="I85" s="25" t="s">
        <v>285</v>
      </c>
      <c r="J85" s="38" t="s">
        <v>366</v>
      </c>
      <c r="K85" s="25" t="s">
        <v>291</v>
      </c>
      <c r="L85" s="14" t="s">
        <v>367</v>
      </c>
      <c r="M85" s="13">
        <f>COUNTIF(E2:E173,"RL PRB2 ")</f>
        <v>1</v>
      </c>
    </row>
    <row r="86" spans="1:13">
      <c r="A86" s="15" t="s">
        <v>187</v>
      </c>
      <c r="B86" s="15" t="s">
        <v>9</v>
      </c>
      <c r="C86" s="15" t="s">
        <v>9</v>
      </c>
      <c r="D86" s="15" t="s">
        <v>10</v>
      </c>
      <c r="E86" s="15" t="s">
        <v>188</v>
      </c>
      <c r="F86" s="15" t="s">
        <v>12</v>
      </c>
      <c r="G86" s="25" t="s">
        <v>14</v>
      </c>
      <c r="H86" s="25" t="s">
        <v>15</v>
      </c>
      <c r="I86" s="25" t="s">
        <v>69</v>
      </c>
      <c r="J86" s="38" t="s">
        <v>366</v>
      </c>
      <c r="K86" s="25" t="s">
        <v>272</v>
      </c>
      <c r="L86" s="14" t="s">
        <v>367</v>
      </c>
      <c r="M86" s="13">
        <f>COUNTIF(E2:E173,"RL RDR2 ")</f>
        <v>1</v>
      </c>
    </row>
    <row r="87" spans="1:13">
      <c r="A87" s="15" t="s">
        <v>189</v>
      </c>
      <c r="B87" s="15" t="s">
        <v>9</v>
      </c>
      <c r="C87" s="15" t="s">
        <v>9</v>
      </c>
      <c r="D87" s="15" t="s">
        <v>10</v>
      </c>
      <c r="E87" s="15" t="s">
        <v>188</v>
      </c>
      <c r="F87" s="15" t="s">
        <v>12</v>
      </c>
      <c r="G87" s="36" t="s">
        <v>14</v>
      </c>
      <c r="H87" s="36" t="s">
        <v>22</v>
      </c>
      <c r="I87" s="36" t="s">
        <v>22</v>
      </c>
      <c r="J87" s="38" t="s">
        <v>366</v>
      </c>
      <c r="K87" s="36" t="s">
        <v>23</v>
      </c>
      <c r="L87" s="14" t="s">
        <v>367</v>
      </c>
      <c r="M87" s="13">
        <f>COUNTIF(E2:E173,"RL REO  ")</f>
        <v>1</v>
      </c>
    </row>
    <row r="88" spans="1:13">
      <c r="A88" s="15" t="s">
        <v>190</v>
      </c>
      <c r="B88" s="15" t="s">
        <v>9</v>
      </c>
      <c r="C88" s="15" t="s">
        <v>9</v>
      </c>
      <c r="D88" s="15" t="s">
        <v>10</v>
      </c>
      <c r="E88" s="15" t="s">
        <v>191</v>
      </c>
      <c r="F88" s="15" t="s">
        <v>12</v>
      </c>
      <c r="G88" s="25" t="s">
        <v>14</v>
      </c>
      <c r="H88" s="25" t="s">
        <v>30</v>
      </c>
      <c r="I88" s="25" t="s">
        <v>158</v>
      </c>
      <c r="J88" s="38" t="s">
        <v>366</v>
      </c>
      <c r="K88" s="25" t="s">
        <v>159</v>
      </c>
      <c r="L88" s="14" t="s">
        <v>367</v>
      </c>
      <c r="M88" s="13">
        <f>COUNTIF(E2:E173,"RL ROL ")</f>
        <v>1</v>
      </c>
    </row>
    <row r="89" spans="1:13">
      <c r="A89" s="15" t="s">
        <v>192</v>
      </c>
      <c r="B89" s="15" t="s">
        <v>14</v>
      </c>
      <c r="C89" s="15" t="s">
        <v>30</v>
      </c>
      <c r="D89" s="15" t="s">
        <v>31</v>
      </c>
      <c r="E89" s="15" t="s">
        <v>32</v>
      </c>
      <c r="F89" s="15" t="s">
        <v>12</v>
      </c>
      <c r="G89" s="25" t="s">
        <v>14</v>
      </c>
      <c r="H89" s="25" t="s">
        <v>22</v>
      </c>
      <c r="I89" s="25" t="s">
        <v>55</v>
      </c>
      <c r="J89" s="38" t="s">
        <v>366</v>
      </c>
      <c r="K89" s="25" t="s">
        <v>184</v>
      </c>
      <c r="L89" s="14" t="s">
        <v>367</v>
      </c>
      <c r="M89" s="13">
        <f>COUNTIF(E2:E173,"RL SAC ")</f>
        <v>1</v>
      </c>
    </row>
    <row r="90" spans="1:13">
      <c r="A90" s="15" t="s">
        <v>193</v>
      </c>
      <c r="B90" s="15" t="s">
        <v>9</v>
      </c>
      <c r="C90" s="15" t="s">
        <v>9</v>
      </c>
      <c r="D90" s="15" t="s">
        <v>107</v>
      </c>
      <c r="E90" s="15" t="s">
        <v>194</v>
      </c>
      <c r="F90" s="15" t="s">
        <v>12</v>
      </c>
      <c r="G90" s="25" t="s">
        <v>14</v>
      </c>
      <c r="H90" s="25" t="s">
        <v>22</v>
      </c>
      <c r="I90" s="25" t="s">
        <v>172</v>
      </c>
      <c r="J90" s="38" t="s">
        <v>366</v>
      </c>
      <c r="K90" s="25" t="s">
        <v>173</v>
      </c>
      <c r="L90" s="14" t="s">
        <v>367</v>
      </c>
      <c r="M90" s="13">
        <f>COUNTIF(E2:E173,"RL SAS ")</f>
        <v>1</v>
      </c>
    </row>
    <row r="91" spans="1:13">
      <c r="A91" s="15" t="s">
        <v>196</v>
      </c>
      <c r="B91" s="15" t="s">
        <v>14</v>
      </c>
      <c r="C91" s="15" t="s">
        <v>38</v>
      </c>
      <c r="D91" s="15" t="s">
        <v>111</v>
      </c>
      <c r="E91" s="15" t="s">
        <v>120</v>
      </c>
      <c r="F91" s="15" t="s">
        <v>12</v>
      </c>
      <c r="G91" s="25" t="s">
        <v>14</v>
      </c>
      <c r="H91" s="25" t="s">
        <v>26</v>
      </c>
      <c r="I91" s="25" t="s">
        <v>231</v>
      </c>
      <c r="J91" s="38" t="s">
        <v>366</v>
      </c>
      <c r="K91" s="25" t="s">
        <v>336</v>
      </c>
      <c r="L91" s="14" t="s">
        <v>367</v>
      </c>
      <c r="M91" s="13">
        <f>COUNTIF(E2:E173,"RL SBP ")</f>
        <v>2</v>
      </c>
    </row>
    <row r="92" spans="1:13">
      <c r="A92" s="15" t="s">
        <v>197</v>
      </c>
      <c r="B92" s="15" t="s">
        <v>14</v>
      </c>
      <c r="C92" s="15" t="s">
        <v>38</v>
      </c>
      <c r="D92" s="15" t="s">
        <v>111</v>
      </c>
      <c r="E92" s="15" t="s">
        <v>120</v>
      </c>
      <c r="F92" s="15" t="s">
        <v>12</v>
      </c>
      <c r="G92" s="25" t="s">
        <v>14</v>
      </c>
      <c r="H92" s="25" t="s">
        <v>22</v>
      </c>
      <c r="I92" s="25" t="s">
        <v>315</v>
      </c>
      <c r="J92" s="38" t="s">
        <v>366</v>
      </c>
      <c r="K92" s="25" t="s">
        <v>316</v>
      </c>
      <c r="L92" s="14" t="s">
        <v>367</v>
      </c>
      <c r="M92" s="13">
        <f>COUNTIF(E2:E173,"RL SJM2 ")</f>
        <v>1</v>
      </c>
    </row>
    <row r="93" spans="1:13">
      <c r="A93" s="15" t="s">
        <v>198</v>
      </c>
      <c r="B93" s="15" t="s">
        <v>14</v>
      </c>
      <c r="C93" s="15" t="s">
        <v>15</v>
      </c>
      <c r="D93" s="15" t="s">
        <v>199</v>
      </c>
      <c r="E93" s="15" t="s">
        <v>200</v>
      </c>
      <c r="F93" s="15" t="s">
        <v>12</v>
      </c>
      <c r="G93" s="25" t="s">
        <v>14</v>
      </c>
      <c r="H93" s="25" t="s">
        <v>26</v>
      </c>
      <c r="I93" s="25" t="s">
        <v>142</v>
      </c>
      <c r="J93" s="38" t="s">
        <v>366</v>
      </c>
      <c r="K93" s="25" t="s">
        <v>143</v>
      </c>
      <c r="L93" s="14" t="s">
        <v>367</v>
      </c>
      <c r="M93" s="13">
        <f>COUNTIF(E2:E173,"RL SJN 22KV ")</f>
        <v>1</v>
      </c>
    </row>
    <row r="94" spans="1:13">
      <c r="A94" s="15" t="s">
        <v>201</v>
      </c>
      <c r="B94" s="15" t="s">
        <v>14</v>
      </c>
      <c r="C94" s="15" t="s">
        <v>15</v>
      </c>
      <c r="D94" s="15" t="s">
        <v>34</v>
      </c>
      <c r="E94" s="15" t="s">
        <v>35</v>
      </c>
      <c r="F94" s="15" t="s">
        <v>12</v>
      </c>
      <c r="G94" s="25" t="s">
        <v>14</v>
      </c>
      <c r="H94" s="25" t="s">
        <v>15</v>
      </c>
      <c r="I94" s="25" t="s">
        <v>94</v>
      </c>
      <c r="J94" s="38" t="s">
        <v>366</v>
      </c>
      <c r="K94" s="25" t="s">
        <v>95</v>
      </c>
      <c r="L94" s="14" t="s">
        <v>367</v>
      </c>
      <c r="M94" s="13">
        <f>COUNTIF(E2:E173,"RL SNM  ")</f>
        <v>1</v>
      </c>
    </row>
    <row r="95" spans="1:13">
      <c r="A95" s="15" t="s">
        <v>202</v>
      </c>
      <c r="B95" s="15" t="s">
        <v>14</v>
      </c>
      <c r="C95" s="15" t="s">
        <v>26</v>
      </c>
      <c r="D95" s="15" t="s">
        <v>63</v>
      </c>
      <c r="E95" s="15" t="s">
        <v>64</v>
      </c>
      <c r="F95" s="15" t="s">
        <v>12</v>
      </c>
      <c r="G95" s="25" t="s">
        <v>14</v>
      </c>
      <c r="H95" s="25" t="s">
        <v>22</v>
      </c>
      <c r="I95" s="25" t="s">
        <v>214</v>
      </c>
      <c r="J95" s="38" t="s">
        <v>366</v>
      </c>
      <c r="K95" s="25" t="s">
        <v>215</v>
      </c>
      <c r="L95" s="14" t="s">
        <v>367</v>
      </c>
      <c r="M95" s="13">
        <f>COUNTIF(E2:E173,"RL SSRP ")</f>
        <v>1</v>
      </c>
    </row>
    <row r="96" spans="1:13">
      <c r="A96" s="15" t="s">
        <v>203</v>
      </c>
      <c r="B96" s="15" t="s">
        <v>14</v>
      </c>
      <c r="C96" s="15" t="s">
        <v>38</v>
      </c>
      <c r="D96" s="15" t="s">
        <v>38</v>
      </c>
      <c r="E96" s="15" t="s">
        <v>104</v>
      </c>
      <c r="F96" s="15" t="s">
        <v>12</v>
      </c>
      <c r="G96" s="25" t="s">
        <v>14</v>
      </c>
      <c r="H96" s="25" t="s">
        <v>26</v>
      </c>
      <c r="I96" s="25" t="s">
        <v>87</v>
      </c>
      <c r="J96" s="38" t="s">
        <v>366</v>
      </c>
      <c r="K96" s="25" t="s">
        <v>88</v>
      </c>
      <c r="L96" s="14" t="s">
        <v>367</v>
      </c>
      <c r="M96" s="13">
        <f>COUNTIF(E2:E173,"RL STC  ")</f>
        <v>1</v>
      </c>
    </row>
    <row r="97" spans="1:13">
      <c r="A97" s="15" t="s">
        <v>204</v>
      </c>
      <c r="B97" s="15" t="s">
        <v>14</v>
      </c>
      <c r="C97" s="15" t="s">
        <v>30</v>
      </c>
      <c r="D97" s="15" t="s">
        <v>145</v>
      </c>
      <c r="E97" s="15" t="s">
        <v>205</v>
      </c>
      <c r="F97" s="15" t="s">
        <v>12</v>
      </c>
      <c r="G97" s="25" t="s">
        <v>14</v>
      </c>
      <c r="H97" s="25" t="s">
        <v>38</v>
      </c>
      <c r="I97" s="25" t="s">
        <v>251</v>
      </c>
      <c r="J97" s="38" t="s">
        <v>366</v>
      </c>
      <c r="K97" s="25" t="s">
        <v>252</v>
      </c>
      <c r="L97" s="14" t="s">
        <v>367</v>
      </c>
      <c r="M97" s="13">
        <f>COUNTIF(E2:E173,"RL SUM3 ")</f>
        <v>1</v>
      </c>
    </row>
    <row r="98" spans="1:13">
      <c r="A98" s="15" t="s">
        <v>206</v>
      </c>
      <c r="B98" s="15" t="s">
        <v>14</v>
      </c>
      <c r="C98" s="15" t="s">
        <v>22</v>
      </c>
      <c r="D98" s="15" t="s">
        <v>22</v>
      </c>
      <c r="E98" s="15" t="s">
        <v>207</v>
      </c>
      <c r="F98" s="15" t="s">
        <v>12</v>
      </c>
      <c r="G98" s="25" t="s">
        <v>14</v>
      </c>
      <c r="H98" s="25" t="s">
        <v>26</v>
      </c>
      <c r="I98" s="25" t="s">
        <v>142</v>
      </c>
      <c r="J98" s="38" t="s">
        <v>366</v>
      </c>
      <c r="K98" s="25" t="s">
        <v>343</v>
      </c>
      <c r="L98" s="14" t="s">
        <v>367</v>
      </c>
      <c r="M98" s="13">
        <f>COUNTIF(E2:E173,"RL TBS ")</f>
        <v>1</v>
      </c>
    </row>
    <row r="99" spans="1:13">
      <c r="A99" s="15" t="s">
        <v>209</v>
      </c>
      <c r="B99" s="15" t="s">
        <v>9</v>
      </c>
      <c r="C99" s="15" t="s">
        <v>9</v>
      </c>
      <c r="D99" s="15" t="s">
        <v>10</v>
      </c>
      <c r="E99" s="15" t="s">
        <v>210</v>
      </c>
      <c r="F99" s="15" t="s">
        <v>12</v>
      </c>
      <c r="G99" s="25" t="s">
        <v>14</v>
      </c>
      <c r="H99" s="25" t="s">
        <v>15</v>
      </c>
      <c r="I99" s="25" t="s">
        <v>261</v>
      </c>
      <c r="J99" s="38" t="s">
        <v>366</v>
      </c>
      <c r="K99" s="25" t="s">
        <v>262</v>
      </c>
      <c r="L99" s="14" t="s">
        <v>367</v>
      </c>
      <c r="M99" s="13">
        <f>COUNTIF(E2:E173,"RL TGA ")</f>
        <v>7</v>
      </c>
    </row>
    <row r="100" spans="1:13">
      <c r="A100" s="15" t="s">
        <v>211</v>
      </c>
      <c r="B100" s="15" t="s">
        <v>14</v>
      </c>
      <c r="C100" s="15" t="s">
        <v>22</v>
      </c>
      <c r="D100" s="15" t="s">
        <v>97</v>
      </c>
      <c r="E100" s="15" t="s">
        <v>212</v>
      </c>
      <c r="F100" s="15" t="s">
        <v>12</v>
      </c>
      <c r="G100" s="25" t="s">
        <v>14</v>
      </c>
      <c r="H100" s="25" t="s">
        <v>15</v>
      </c>
      <c r="I100" s="25" t="s">
        <v>133</v>
      </c>
      <c r="J100" s="38" t="s">
        <v>366</v>
      </c>
      <c r="K100" s="25" t="s">
        <v>134</v>
      </c>
      <c r="L100" s="14" t="s">
        <v>367</v>
      </c>
      <c r="M100" s="13">
        <f>COUNTIF(E2:E173,"RL UBA10 ")</f>
        <v>3</v>
      </c>
    </row>
    <row r="101" spans="1:13">
      <c r="A101" s="15" t="s">
        <v>213</v>
      </c>
      <c r="B101" s="15" t="s">
        <v>14</v>
      </c>
      <c r="C101" s="15" t="s">
        <v>22</v>
      </c>
      <c r="D101" s="15" t="s">
        <v>214</v>
      </c>
      <c r="E101" s="15" t="s">
        <v>215</v>
      </c>
      <c r="F101" s="15" t="s">
        <v>12</v>
      </c>
      <c r="G101" s="36" t="s">
        <v>14</v>
      </c>
      <c r="H101" s="36" t="s">
        <v>15</v>
      </c>
      <c r="I101" s="36" t="s">
        <v>257</v>
      </c>
      <c r="J101" s="38" t="s">
        <v>366</v>
      </c>
      <c r="K101" s="25" t="s">
        <v>258</v>
      </c>
      <c r="L101" s="14" t="s">
        <v>367</v>
      </c>
      <c r="M101" s="13">
        <f>COUNTIF(E2:E173,"RL UBA17 ")</f>
        <v>2</v>
      </c>
    </row>
    <row r="102" spans="1:13">
      <c r="A102" s="15" t="s">
        <v>216</v>
      </c>
      <c r="B102" s="15" t="s">
        <v>14</v>
      </c>
      <c r="C102" s="15" t="s">
        <v>22</v>
      </c>
      <c r="D102" s="15" t="s">
        <v>217</v>
      </c>
      <c r="E102" s="15" t="s">
        <v>218</v>
      </c>
      <c r="F102" s="15" t="s">
        <v>12</v>
      </c>
      <c r="G102" s="25" t="s">
        <v>14</v>
      </c>
      <c r="H102" s="25" t="s">
        <v>38</v>
      </c>
      <c r="I102" s="25" t="s">
        <v>38</v>
      </c>
      <c r="J102" s="38" t="s">
        <v>366</v>
      </c>
      <c r="K102" s="25" t="s">
        <v>104</v>
      </c>
      <c r="L102" s="14" t="s">
        <v>367</v>
      </c>
      <c r="M102" s="13">
        <f>COUNTIF(E2:E173,"RL VAL ")</f>
        <v>2</v>
      </c>
    </row>
    <row r="103" spans="1:13">
      <c r="A103" s="15" t="s">
        <v>219</v>
      </c>
      <c r="B103" s="15" t="s">
        <v>14</v>
      </c>
      <c r="C103" s="15" t="s">
        <v>38</v>
      </c>
      <c r="D103" s="15" t="s">
        <v>39</v>
      </c>
      <c r="E103" s="15" t="s">
        <v>220</v>
      </c>
      <c r="F103" s="15" t="s">
        <v>12</v>
      </c>
      <c r="G103" s="25" t="s">
        <v>14</v>
      </c>
      <c r="H103" s="25" t="s">
        <v>15</v>
      </c>
      <c r="I103" s="25" t="s">
        <v>223</v>
      </c>
      <c r="J103" s="38" t="s">
        <v>366</v>
      </c>
      <c r="K103" s="25" t="s">
        <v>224</v>
      </c>
      <c r="L103" s="14" t="s">
        <v>367</v>
      </c>
      <c r="M103" s="13">
        <f>COUNTIF(E2:E173,"RL VRB3 ")</f>
        <v>1</v>
      </c>
    </row>
    <row r="104" spans="1:13">
      <c r="A104" s="15" t="s">
        <v>222</v>
      </c>
      <c r="B104" s="15" t="s">
        <v>14</v>
      </c>
      <c r="C104" s="15" t="s">
        <v>15</v>
      </c>
      <c r="D104" s="15" t="s">
        <v>223</v>
      </c>
      <c r="E104" s="15" t="s">
        <v>224</v>
      </c>
      <c r="F104" s="15" t="s">
        <v>12</v>
      </c>
      <c r="G104" s="25" t="s">
        <v>14</v>
      </c>
      <c r="H104" s="25" t="s">
        <v>26</v>
      </c>
      <c r="I104" s="25" t="s">
        <v>346</v>
      </c>
      <c r="J104" s="38" t="s">
        <v>366</v>
      </c>
      <c r="K104" s="25" t="s">
        <v>347</v>
      </c>
      <c r="L104" s="14" t="s">
        <v>367</v>
      </c>
      <c r="M104" s="13">
        <f>COUNTIF(E2:E173,"RL_MCS3 ")</f>
        <v>1</v>
      </c>
    </row>
    <row r="105" spans="1:13">
      <c r="A105" s="15" t="s">
        <v>225</v>
      </c>
      <c r="B105" s="15" t="s">
        <v>9</v>
      </c>
      <c r="C105" s="15" t="s">
        <v>9</v>
      </c>
      <c r="D105" s="15" t="s">
        <v>107</v>
      </c>
      <c r="E105" s="15" t="s">
        <v>226</v>
      </c>
      <c r="F105" s="15" t="s">
        <v>12</v>
      </c>
    </row>
    <row r="106" spans="1:13">
      <c r="A106" s="15" t="s">
        <v>227</v>
      </c>
      <c r="B106" s="15" t="s">
        <v>14</v>
      </c>
      <c r="C106" s="15" t="s">
        <v>26</v>
      </c>
      <c r="D106" s="15" t="s">
        <v>27</v>
      </c>
      <c r="E106" s="15" t="s">
        <v>228</v>
      </c>
      <c r="F106" s="15" t="s">
        <v>12</v>
      </c>
    </row>
    <row r="107" spans="1:13">
      <c r="A107" s="15" t="s">
        <v>229</v>
      </c>
      <c r="B107" s="15" t="s">
        <v>14</v>
      </c>
      <c r="C107" s="15" t="s">
        <v>15</v>
      </c>
      <c r="D107" s="15" t="s">
        <v>34</v>
      </c>
      <c r="E107" s="15" t="s">
        <v>35</v>
      </c>
      <c r="F107" s="15" t="s">
        <v>12</v>
      </c>
    </row>
    <row r="108" spans="1:13">
      <c r="A108" s="15" t="s">
        <v>230</v>
      </c>
      <c r="B108" s="15" t="s">
        <v>14</v>
      </c>
      <c r="C108" s="15" t="s">
        <v>26</v>
      </c>
      <c r="D108" s="15" t="s">
        <v>231</v>
      </c>
      <c r="E108" s="15" t="s">
        <v>232</v>
      </c>
      <c r="F108" s="15" t="s">
        <v>12</v>
      </c>
    </row>
    <row r="109" spans="1:13">
      <c r="A109" s="15" t="s">
        <v>233</v>
      </c>
      <c r="B109" s="15" t="s">
        <v>14</v>
      </c>
      <c r="C109" s="15" t="s">
        <v>26</v>
      </c>
      <c r="D109" s="15" t="s">
        <v>142</v>
      </c>
      <c r="E109" s="15" t="s">
        <v>234</v>
      </c>
      <c r="F109" s="15" t="s">
        <v>12</v>
      </c>
    </row>
    <row r="110" spans="1:13">
      <c r="A110" s="15" t="s">
        <v>235</v>
      </c>
      <c r="B110" s="15" t="s">
        <v>9</v>
      </c>
      <c r="C110" s="15" t="s">
        <v>9</v>
      </c>
      <c r="D110" s="15" t="s">
        <v>19</v>
      </c>
      <c r="E110" s="15" t="s">
        <v>236</v>
      </c>
      <c r="F110" s="15" t="s">
        <v>12</v>
      </c>
    </row>
    <row r="111" spans="1:13">
      <c r="A111" s="15" t="s">
        <v>238</v>
      </c>
      <c r="B111" s="15" t="s">
        <v>14</v>
      </c>
      <c r="C111" s="15" t="s">
        <v>38</v>
      </c>
      <c r="D111" s="15" t="s">
        <v>38</v>
      </c>
      <c r="E111" s="15" t="s">
        <v>239</v>
      </c>
      <c r="F111" s="15" t="s">
        <v>12</v>
      </c>
    </row>
    <row r="112" spans="1:13">
      <c r="A112" s="15" t="s">
        <v>240</v>
      </c>
      <c r="B112" s="15" t="s">
        <v>14</v>
      </c>
      <c r="C112" s="15" t="s">
        <v>38</v>
      </c>
      <c r="D112" s="15" t="s">
        <v>38</v>
      </c>
      <c r="E112" s="15" t="s">
        <v>239</v>
      </c>
      <c r="F112" s="15" t="s">
        <v>12</v>
      </c>
    </row>
    <row r="113" spans="1:6">
      <c r="A113" s="15" t="s">
        <v>241</v>
      </c>
      <c r="B113" s="15" t="s">
        <v>14</v>
      </c>
      <c r="C113" s="15" t="s">
        <v>22</v>
      </c>
      <c r="D113" s="15" t="s">
        <v>97</v>
      </c>
      <c r="E113" s="15" t="s">
        <v>242</v>
      </c>
      <c r="F113" s="15" t="s">
        <v>12</v>
      </c>
    </row>
    <row r="114" spans="1:6">
      <c r="A114" s="15" t="s">
        <v>243</v>
      </c>
      <c r="B114" s="15" t="s">
        <v>14</v>
      </c>
      <c r="C114" s="15" t="s">
        <v>15</v>
      </c>
      <c r="D114" s="15" t="s">
        <v>34</v>
      </c>
      <c r="E114" s="15" t="s">
        <v>73</v>
      </c>
      <c r="F114" s="15" t="s">
        <v>12</v>
      </c>
    </row>
    <row r="115" spans="1:6">
      <c r="A115" s="15" t="s">
        <v>244</v>
      </c>
      <c r="B115" s="15" t="s">
        <v>9</v>
      </c>
      <c r="C115" s="15" t="s">
        <v>9</v>
      </c>
      <c r="D115" s="15" t="s">
        <v>107</v>
      </c>
      <c r="E115" s="15" t="s">
        <v>226</v>
      </c>
      <c r="F115" s="15" t="s">
        <v>12</v>
      </c>
    </row>
    <row r="116" spans="1:6">
      <c r="A116" s="15" t="s">
        <v>245</v>
      </c>
      <c r="B116" s="15" t="s">
        <v>14</v>
      </c>
      <c r="C116" s="15" t="s">
        <v>22</v>
      </c>
      <c r="D116" s="15" t="s">
        <v>246</v>
      </c>
      <c r="E116" s="15" t="s">
        <v>247</v>
      </c>
      <c r="F116" s="15" t="s">
        <v>12</v>
      </c>
    </row>
    <row r="117" spans="1:6">
      <c r="A117" s="15" t="s">
        <v>248</v>
      </c>
      <c r="B117" s="15" t="s">
        <v>14</v>
      </c>
      <c r="C117" s="15" t="s">
        <v>15</v>
      </c>
      <c r="D117" s="15" t="s">
        <v>34</v>
      </c>
      <c r="E117" s="15" t="s">
        <v>249</v>
      </c>
      <c r="F117" s="15" t="s">
        <v>12</v>
      </c>
    </row>
    <row r="118" spans="1:6">
      <c r="A118" s="15" t="s">
        <v>250</v>
      </c>
      <c r="B118" s="15" t="s">
        <v>14</v>
      </c>
      <c r="C118" s="15" t="s">
        <v>38</v>
      </c>
      <c r="D118" s="15" t="s">
        <v>251</v>
      </c>
      <c r="E118" s="15" t="s">
        <v>252</v>
      </c>
      <c r="F118" s="15" t="s">
        <v>12</v>
      </c>
    </row>
    <row r="119" spans="1:6">
      <c r="A119" s="15" t="s">
        <v>253</v>
      </c>
      <c r="B119" s="15" t="s">
        <v>14</v>
      </c>
      <c r="C119" s="15" t="s">
        <v>15</v>
      </c>
      <c r="D119" s="15" t="s">
        <v>34</v>
      </c>
      <c r="E119" s="15" t="s">
        <v>35</v>
      </c>
      <c r="F119" s="15" t="s">
        <v>12</v>
      </c>
    </row>
    <row r="120" spans="1:6">
      <c r="A120" s="15" t="s">
        <v>254</v>
      </c>
      <c r="B120" s="15" t="s">
        <v>14</v>
      </c>
      <c r="C120" s="15" t="s">
        <v>15</v>
      </c>
      <c r="D120" s="15" t="s">
        <v>34</v>
      </c>
      <c r="E120" s="15" t="s">
        <v>35</v>
      </c>
      <c r="F120" s="15" t="s">
        <v>12</v>
      </c>
    </row>
    <row r="121" spans="1:6">
      <c r="A121" s="15" t="s">
        <v>255</v>
      </c>
      <c r="B121" s="15" t="s">
        <v>14</v>
      </c>
      <c r="C121" s="15" t="s">
        <v>15</v>
      </c>
      <c r="D121" s="15" t="s">
        <v>34</v>
      </c>
      <c r="E121" s="15" t="s">
        <v>35</v>
      </c>
      <c r="F121" s="15" t="s">
        <v>12</v>
      </c>
    </row>
    <row r="122" spans="1:6">
      <c r="A122" s="4" t="s">
        <v>256</v>
      </c>
      <c r="B122" s="4" t="s">
        <v>14</v>
      </c>
      <c r="C122" s="4" t="s">
        <v>15</v>
      </c>
      <c r="D122" s="4" t="s">
        <v>257</v>
      </c>
      <c r="E122" s="15" t="s">
        <v>258</v>
      </c>
      <c r="F122" s="4" t="s">
        <v>12</v>
      </c>
    </row>
    <row r="123" spans="1:6">
      <c r="A123" s="15" t="s">
        <v>259</v>
      </c>
      <c r="B123" s="15" t="s">
        <v>14</v>
      </c>
      <c r="C123" s="15" t="s">
        <v>15</v>
      </c>
      <c r="D123" s="15" t="s">
        <v>257</v>
      </c>
      <c r="E123" s="15" t="s">
        <v>258</v>
      </c>
      <c r="F123" s="15" t="s">
        <v>12</v>
      </c>
    </row>
    <row r="124" spans="1:6">
      <c r="A124" s="15" t="s">
        <v>260</v>
      </c>
      <c r="B124" s="15" t="s">
        <v>14</v>
      </c>
      <c r="C124" s="15" t="s">
        <v>15</v>
      </c>
      <c r="D124" s="15" t="s">
        <v>261</v>
      </c>
      <c r="E124" s="15" t="s">
        <v>262</v>
      </c>
      <c r="F124" s="15" t="s">
        <v>12</v>
      </c>
    </row>
    <row r="125" spans="1:6">
      <c r="A125" s="15" t="s">
        <v>263</v>
      </c>
      <c r="B125" s="15" t="s">
        <v>14</v>
      </c>
      <c r="C125" s="15" t="s">
        <v>15</v>
      </c>
      <c r="D125" s="15" t="s">
        <v>261</v>
      </c>
      <c r="E125" s="15" t="s">
        <v>262</v>
      </c>
      <c r="F125" s="15" t="s">
        <v>12</v>
      </c>
    </row>
    <row r="126" spans="1:6">
      <c r="A126" s="15" t="s">
        <v>264</v>
      </c>
      <c r="B126" s="15" t="s">
        <v>14</v>
      </c>
      <c r="C126" s="15" t="s">
        <v>15</v>
      </c>
      <c r="D126" s="15" t="s">
        <v>261</v>
      </c>
      <c r="E126" s="15" t="s">
        <v>262</v>
      </c>
      <c r="F126" s="15" t="s">
        <v>12</v>
      </c>
    </row>
    <row r="127" spans="1:6">
      <c r="A127" s="15" t="s">
        <v>265</v>
      </c>
      <c r="B127" s="15" t="s">
        <v>14</v>
      </c>
      <c r="C127" s="15" t="s">
        <v>15</v>
      </c>
      <c r="D127" s="15" t="s">
        <v>261</v>
      </c>
      <c r="E127" s="15" t="s">
        <v>262</v>
      </c>
      <c r="F127" s="15" t="s">
        <v>12</v>
      </c>
    </row>
    <row r="128" spans="1:6">
      <c r="A128" s="15" t="s">
        <v>266</v>
      </c>
      <c r="B128" s="4" t="s">
        <v>14</v>
      </c>
      <c r="C128" s="4" t="s">
        <v>15</v>
      </c>
      <c r="D128" s="4" t="s">
        <v>16</v>
      </c>
      <c r="E128" s="15" t="s">
        <v>17</v>
      </c>
      <c r="F128" s="15" t="s">
        <v>12</v>
      </c>
    </row>
    <row r="129" spans="1:6">
      <c r="A129" s="15" t="s">
        <v>267</v>
      </c>
      <c r="B129" s="15" t="s">
        <v>14</v>
      </c>
      <c r="C129" s="15" t="s">
        <v>15</v>
      </c>
      <c r="D129" s="15" t="s">
        <v>261</v>
      </c>
      <c r="E129" s="15" t="s">
        <v>262</v>
      </c>
      <c r="F129" s="15" t="s">
        <v>12</v>
      </c>
    </row>
    <row r="130" spans="1:6">
      <c r="A130" s="15" t="s">
        <v>268</v>
      </c>
      <c r="B130" s="15" t="s">
        <v>14</v>
      </c>
      <c r="C130" s="15" t="s">
        <v>15</v>
      </c>
      <c r="D130" s="15" t="s">
        <v>261</v>
      </c>
      <c r="E130" s="15" t="s">
        <v>262</v>
      </c>
      <c r="F130" s="15" t="s">
        <v>12</v>
      </c>
    </row>
    <row r="131" spans="1:6">
      <c r="A131" s="15" t="s">
        <v>269</v>
      </c>
      <c r="B131" s="15" t="s">
        <v>14</v>
      </c>
      <c r="C131" s="15" t="s">
        <v>15</v>
      </c>
      <c r="D131" s="15" t="s">
        <v>261</v>
      </c>
      <c r="E131" s="15" t="s">
        <v>262</v>
      </c>
      <c r="F131" s="15" t="s">
        <v>12</v>
      </c>
    </row>
    <row r="132" spans="1:6">
      <c r="A132" s="15" t="s">
        <v>270</v>
      </c>
      <c r="B132" s="15" t="s">
        <v>14</v>
      </c>
      <c r="C132" s="15" t="s">
        <v>15</v>
      </c>
      <c r="D132" s="15" t="s">
        <v>34</v>
      </c>
      <c r="E132" s="15" t="s">
        <v>35</v>
      </c>
      <c r="F132" s="15" t="s">
        <v>12</v>
      </c>
    </row>
    <row r="133" spans="1:6">
      <c r="A133" s="15" t="s">
        <v>271</v>
      </c>
      <c r="B133" s="15" t="s">
        <v>14</v>
      </c>
      <c r="C133" s="15" t="s">
        <v>15</v>
      </c>
      <c r="D133" s="15" t="s">
        <v>69</v>
      </c>
      <c r="E133" s="15" t="s">
        <v>272</v>
      </c>
      <c r="F133" s="15" t="s">
        <v>12</v>
      </c>
    </row>
    <row r="134" spans="1:6">
      <c r="A134" s="15" t="s">
        <v>273</v>
      </c>
      <c r="B134" s="15" t="s">
        <v>14</v>
      </c>
      <c r="C134" s="15" t="s">
        <v>15</v>
      </c>
      <c r="D134" s="15" t="s">
        <v>274</v>
      </c>
      <c r="E134" s="15" t="s">
        <v>275</v>
      </c>
      <c r="F134" s="15" t="s">
        <v>12</v>
      </c>
    </row>
    <row r="135" spans="1:6">
      <c r="A135" s="15" t="s">
        <v>276</v>
      </c>
      <c r="B135" s="15" t="s">
        <v>14</v>
      </c>
      <c r="C135" s="15" t="s">
        <v>30</v>
      </c>
      <c r="D135" s="15" t="s">
        <v>277</v>
      </c>
      <c r="E135" s="15" t="s">
        <v>278</v>
      </c>
      <c r="F135" s="15" t="s">
        <v>12</v>
      </c>
    </row>
    <row r="136" spans="1:6">
      <c r="A136" s="15" t="s">
        <v>279</v>
      </c>
      <c r="B136" s="15" t="s">
        <v>14</v>
      </c>
      <c r="C136" s="15" t="s">
        <v>15</v>
      </c>
      <c r="D136" s="15" t="s">
        <v>91</v>
      </c>
      <c r="E136" s="15" t="s">
        <v>280</v>
      </c>
      <c r="F136" s="15" t="s">
        <v>12</v>
      </c>
    </row>
    <row r="137" spans="1:6">
      <c r="A137" s="15" t="s">
        <v>281</v>
      </c>
      <c r="B137" s="15" t="s">
        <v>14</v>
      </c>
      <c r="C137" s="15" t="s">
        <v>15</v>
      </c>
      <c r="D137" s="15" t="s">
        <v>34</v>
      </c>
      <c r="E137" s="15" t="s">
        <v>35</v>
      </c>
      <c r="F137" s="15" t="s">
        <v>12</v>
      </c>
    </row>
    <row r="138" spans="1:6">
      <c r="A138" s="15" t="s">
        <v>282</v>
      </c>
      <c r="B138" s="15" t="s">
        <v>14</v>
      </c>
      <c r="C138" s="15" t="s">
        <v>30</v>
      </c>
      <c r="D138" s="15" t="s">
        <v>145</v>
      </c>
      <c r="E138" s="15" t="s">
        <v>283</v>
      </c>
      <c r="F138" s="15" t="s">
        <v>12</v>
      </c>
    </row>
    <row r="139" spans="1:6">
      <c r="A139" s="15" t="s">
        <v>284</v>
      </c>
      <c r="B139" s="15" t="s">
        <v>14</v>
      </c>
      <c r="C139" s="15" t="s">
        <v>15</v>
      </c>
      <c r="D139" s="15" t="s">
        <v>285</v>
      </c>
      <c r="E139" s="15" t="s">
        <v>286</v>
      </c>
      <c r="F139" s="15" t="s">
        <v>12</v>
      </c>
    </row>
    <row r="140" spans="1:6">
      <c r="A140" s="15" t="s">
        <v>287</v>
      </c>
      <c r="B140" s="15" t="s">
        <v>14</v>
      </c>
      <c r="C140" s="15" t="s">
        <v>15</v>
      </c>
      <c r="D140" s="15" t="s">
        <v>16</v>
      </c>
      <c r="E140" s="15" t="s">
        <v>288</v>
      </c>
      <c r="F140" s="15" t="s">
        <v>12</v>
      </c>
    </row>
    <row r="141" spans="1:6">
      <c r="A141" s="15" t="s">
        <v>289</v>
      </c>
      <c r="B141" s="15" t="s">
        <v>14</v>
      </c>
      <c r="C141" s="15" t="s">
        <v>30</v>
      </c>
      <c r="D141" s="15" t="s">
        <v>145</v>
      </c>
      <c r="E141" s="15" t="s">
        <v>146</v>
      </c>
      <c r="F141" s="15" t="s">
        <v>12</v>
      </c>
    </row>
    <row r="142" spans="1:6">
      <c r="A142" s="15" t="s">
        <v>290</v>
      </c>
      <c r="B142" s="15" t="s">
        <v>14</v>
      </c>
      <c r="C142" s="15" t="s">
        <v>15</v>
      </c>
      <c r="D142" s="15" t="s">
        <v>285</v>
      </c>
      <c r="E142" s="15" t="s">
        <v>291</v>
      </c>
      <c r="F142" s="15" t="s">
        <v>12</v>
      </c>
    </row>
    <row r="143" spans="1:6">
      <c r="A143" s="15" t="s">
        <v>292</v>
      </c>
      <c r="B143" s="15" t="s">
        <v>14</v>
      </c>
      <c r="C143" s="15" t="s">
        <v>22</v>
      </c>
      <c r="D143" s="15" t="s">
        <v>55</v>
      </c>
      <c r="E143" s="15" t="s">
        <v>56</v>
      </c>
      <c r="F143" s="15" t="s">
        <v>12</v>
      </c>
    </row>
    <row r="144" spans="1:6">
      <c r="A144" s="15" t="s">
        <v>293</v>
      </c>
      <c r="B144" s="15" t="s">
        <v>14</v>
      </c>
      <c r="C144" s="15" t="s">
        <v>30</v>
      </c>
      <c r="D144" s="15" t="s">
        <v>31</v>
      </c>
      <c r="E144" s="15" t="s">
        <v>294</v>
      </c>
      <c r="F144" s="15" t="s">
        <v>12</v>
      </c>
    </row>
    <row r="145" spans="1:6">
      <c r="A145" s="15" t="s">
        <v>295</v>
      </c>
      <c r="B145" s="15" t="s">
        <v>9</v>
      </c>
      <c r="C145" s="15" t="s">
        <v>296</v>
      </c>
      <c r="D145" s="15" t="s">
        <v>296</v>
      </c>
      <c r="E145" s="15" t="s">
        <v>297</v>
      </c>
      <c r="F145" s="15" t="s">
        <v>12</v>
      </c>
    </row>
    <row r="146" spans="1:6">
      <c r="A146" s="15" t="s">
        <v>298</v>
      </c>
      <c r="B146" s="15" t="s">
        <v>9</v>
      </c>
      <c r="C146" s="15" t="s">
        <v>296</v>
      </c>
      <c r="D146" s="15" t="s">
        <v>296</v>
      </c>
      <c r="E146" s="15" t="s">
        <v>299</v>
      </c>
      <c r="F146" s="15" t="s">
        <v>12</v>
      </c>
    </row>
    <row r="147" spans="1:6">
      <c r="A147" s="15" t="s">
        <v>300</v>
      </c>
      <c r="B147" s="15" t="s">
        <v>14</v>
      </c>
      <c r="C147" s="15" t="s">
        <v>15</v>
      </c>
      <c r="D147" s="15" t="s">
        <v>34</v>
      </c>
      <c r="E147" s="15" t="s">
        <v>301</v>
      </c>
      <c r="F147" s="15" t="s">
        <v>12</v>
      </c>
    </row>
    <row r="148" spans="1:6">
      <c r="A148" s="15" t="s">
        <v>302</v>
      </c>
      <c r="B148" s="15" t="s">
        <v>14</v>
      </c>
      <c r="C148" s="15" t="s">
        <v>15</v>
      </c>
      <c r="D148" s="15" t="s">
        <v>303</v>
      </c>
      <c r="E148" s="15" t="s">
        <v>304</v>
      </c>
      <c r="F148" s="15" t="s">
        <v>12</v>
      </c>
    </row>
    <row r="149" spans="1:6">
      <c r="A149" s="15" t="s">
        <v>305</v>
      </c>
      <c r="B149" s="15" t="s">
        <v>14</v>
      </c>
      <c r="C149" s="15" t="s">
        <v>15</v>
      </c>
      <c r="D149" s="15" t="s">
        <v>34</v>
      </c>
      <c r="E149" s="15" t="s">
        <v>306</v>
      </c>
      <c r="F149" s="15" t="s">
        <v>12</v>
      </c>
    </row>
    <row r="150" spans="1:6">
      <c r="A150" s="15" t="s">
        <v>307</v>
      </c>
      <c r="B150" s="15" t="s">
        <v>14</v>
      </c>
      <c r="C150" s="15" t="s">
        <v>22</v>
      </c>
      <c r="D150" s="15" t="s">
        <v>97</v>
      </c>
      <c r="E150" s="15" t="s">
        <v>242</v>
      </c>
      <c r="F150" s="15" t="s">
        <v>12</v>
      </c>
    </row>
    <row r="151" spans="1:6">
      <c r="A151" s="15" t="s">
        <v>308</v>
      </c>
      <c r="B151" s="15" t="s">
        <v>14</v>
      </c>
      <c r="C151" s="15" t="s">
        <v>22</v>
      </c>
      <c r="D151" s="15" t="s">
        <v>97</v>
      </c>
      <c r="E151" s="15" t="s">
        <v>309</v>
      </c>
      <c r="F151" s="15" t="s">
        <v>12</v>
      </c>
    </row>
    <row r="152" spans="1:6">
      <c r="A152" s="15" t="s">
        <v>310</v>
      </c>
      <c r="B152" s="15" t="s">
        <v>14</v>
      </c>
      <c r="C152" s="15" t="s">
        <v>15</v>
      </c>
      <c r="D152" s="15" t="s">
        <v>303</v>
      </c>
      <c r="E152" s="15" t="s">
        <v>311</v>
      </c>
      <c r="F152" s="15" t="s">
        <v>12</v>
      </c>
    </row>
    <row r="153" spans="1:6">
      <c r="A153" s="15" t="s">
        <v>312</v>
      </c>
      <c r="B153" s="15" t="s">
        <v>14</v>
      </c>
      <c r="C153" s="15" t="s">
        <v>15</v>
      </c>
      <c r="D153" s="15" t="s">
        <v>34</v>
      </c>
      <c r="E153" s="15" t="s">
        <v>50</v>
      </c>
      <c r="F153" s="15" t="s">
        <v>12</v>
      </c>
    </row>
    <row r="154" spans="1:6">
      <c r="A154" s="15" t="s">
        <v>313</v>
      </c>
      <c r="B154" s="15" t="s">
        <v>14</v>
      </c>
      <c r="C154" s="15" t="s">
        <v>15</v>
      </c>
      <c r="D154" s="15" t="s">
        <v>34</v>
      </c>
      <c r="E154" s="15" t="s">
        <v>35</v>
      </c>
      <c r="F154" s="15" t="s">
        <v>12</v>
      </c>
    </row>
    <row r="155" spans="1:6">
      <c r="A155" s="15" t="s">
        <v>314</v>
      </c>
      <c r="B155" s="15" t="s">
        <v>14</v>
      </c>
      <c r="C155" s="15" t="s">
        <v>22</v>
      </c>
      <c r="D155" s="15" t="s">
        <v>315</v>
      </c>
      <c r="E155" s="15" t="s">
        <v>316</v>
      </c>
      <c r="F155" s="15" t="s">
        <v>12</v>
      </c>
    </row>
    <row r="156" spans="1:6">
      <c r="A156" s="15" t="s">
        <v>317</v>
      </c>
      <c r="B156" s="15" t="s">
        <v>14</v>
      </c>
      <c r="C156" s="15" t="s">
        <v>30</v>
      </c>
      <c r="D156" s="15" t="s">
        <v>31</v>
      </c>
      <c r="E156" s="15" t="s">
        <v>153</v>
      </c>
      <c r="F156" s="15" t="s">
        <v>12</v>
      </c>
    </row>
    <row r="157" spans="1:6">
      <c r="A157" s="15" t="s">
        <v>318</v>
      </c>
      <c r="B157" s="15" t="s">
        <v>14</v>
      </c>
      <c r="C157" s="15" t="s">
        <v>22</v>
      </c>
      <c r="D157" s="15" t="s">
        <v>214</v>
      </c>
      <c r="E157" s="15" t="s">
        <v>319</v>
      </c>
      <c r="F157" s="15" t="s">
        <v>12</v>
      </c>
    </row>
    <row r="158" spans="1:6">
      <c r="A158" s="15" t="s">
        <v>320</v>
      </c>
      <c r="B158" s="15" t="s">
        <v>14</v>
      </c>
      <c r="C158" s="15" t="s">
        <v>15</v>
      </c>
      <c r="D158" s="15" t="s">
        <v>133</v>
      </c>
      <c r="E158" s="15" t="s">
        <v>134</v>
      </c>
      <c r="F158" s="15" t="s">
        <v>12</v>
      </c>
    </row>
    <row r="159" spans="1:6">
      <c r="A159" s="15" t="s">
        <v>321</v>
      </c>
      <c r="B159" s="15" t="s">
        <v>14</v>
      </c>
      <c r="C159" s="15" t="s">
        <v>30</v>
      </c>
      <c r="D159" s="15" t="s">
        <v>145</v>
      </c>
      <c r="E159" s="15" t="s">
        <v>146</v>
      </c>
      <c r="F159" s="15" t="s">
        <v>12</v>
      </c>
    </row>
    <row r="160" spans="1:6">
      <c r="A160" s="15" t="s">
        <v>322</v>
      </c>
      <c r="B160" s="15" t="s">
        <v>14</v>
      </c>
      <c r="C160" s="15" t="s">
        <v>15</v>
      </c>
      <c r="D160" s="15" t="s">
        <v>323</v>
      </c>
      <c r="E160" s="15" t="s">
        <v>324</v>
      </c>
      <c r="F160" s="15" t="s">
        <v>12</v>
      </c>
    </row>
    <row r="161" spans="1:6">
      <c r="A161" s="15" t="s">
        <v>325</v>
      </c>
      <c r="B161" s="15" t="s">
        <v>14</v>
      </c>
      <c r="C161" s="15" t="s">
        <v>26</v>
      </c>
      <c r="D161" s="15" t="s">
        <v>326</v>
      </c>
      <c r="E161" s="15" t="s">
        <v>327</v>
      </c>
      <c r="F161" s="15" t="s">
        <v>12</v>
      </c>
    </row>
    <row r="162" spans="1:6">
      <c r="A162" s="15" t="s">
        <v>330</v>
      </c>
      <c r="B162" s="15" t="s">
        <v>9</v>
      </c>
      <c r="C162" s="15" t="s">
        <v>9</v>
      </c>
      <c r="D162" s="15" t="s">
        <v>19</v>
      </c>
      <c r="E162" s="15" t="s">
        <v>331</v>
      </c>
      <c r="F162" s="15" t="s">
        <v>12</v>
      </c>
    </row>
    <row r="163" spans="1:6">
      <c r="A163" s="15" t="s">
        <v>334</v>
      </c>
      <c r="B163" s="15" t="s">
        <v>9</v>
      </c>
      <c r="C163" s="15" t="s">
        <v>9</v>
      </c>
      <c r="D163" s="15" t="s">
        <v>19</v>
      </c>
      <c r="E163" s="15" t="s">
        <v>331</v>
      </c>
      <c r="F163" s="15" t="s">
        <v>12</v>
      </c>
    </row>
    <row r="164" spans="1:6">
      <c r="A164" s="15" t="s">
        <v>335</v>
      </c>
      <c r="B164" s="15" t="s">
        <v>14</v>
      </c>
      <c r="C164" s="15" t="s">
        <v>26</v>
      </c>
      <c r="D164" s="15" t="s">
        <v>231</v>
      </c>
      <c r="E164" s="15" t="s">
        <v>336</v>
      </c>
      <c r="F164" s="15" t="s">
        <v>12</v>
      </c>
    </row>
    <row r="165" spans="1:6">
      <c r="A165" s="15" t="s">
        <v>338</v>
      </c>
      <c r="B165" s="15" t="s">
        <v>14</v>
      </c>
      <c r="C165" s="15" t="s">
        <v>26</v>
      </c>
      <c r="D165" s="15" t="s">
        <v>231</v>
      </c>
      <c r="E165" s="15" t="s">
        <v>336</v>
      </c>
      <c r="F165" s="15" t="s">
        <v>12</v>
      </c>
    </row>
    <row r="166" spans="1:6">
      <c r="A166" s="15" t="s">
        <v>339</v>
      </c>
      <c r="B166" s="15" t="s">
        <v>9</v>
      </c>
      <c r="C166" s="15" t="s">
        <v>9</v>
      </c>
      <c r="D166" s="15" t="s">
        <v>19</v>
      </c>
      <c r="E166" s="15" t="s">
        <v>340</v>
      </c>
      <c r="F166" s="15" t="s">
        <v>12</v>
      </c>
    </row>
    <row r="167" spans="1:6">
      <c r="A167" s="15" t="s">
        <v>342</v>
      </c>
      <c r="B167" s="15" t="s">
        <v>14</v>
      </c>
      <c r="C167" s="15" t="s">
        <v>26</v>
      </c>
      <c r="D167" s="15" t="s">
        <v>142</v>
      </c>
      <c r="E167" s="15" t="s">
        <v>343</v>
      </c>
      <c r="F167" s="15" t="s">
        <v>12</v>
      </c>
    </row>
    <row r="168" spans="1:6">
      <c r="A168" s="15" t="s">
        <v>345</v>
      </c>
      <c r="B168" s="15" t="s">
        <v>14</v>
      </c>
      <c r="C168" s="15" t="s">
        <v>26</v>
      </c>
      <c r="D168" s="15" t="s">
        <v>346</v>
      </c>
      <c r="E168" s="15" t="s">
        <v>347</v>
      </c>
      <c r="F168" s="15" t="s">
        <v>12</v>
      </c>
    </row>
    <row r="169" spans="1:6">
      <c r="A169" s="15" t="s">
        <v>349</v>
      </c>
      <c r="B169" s="15" t="s">
        <v>14</v>
      </c>
      <c r="C169" s="15" t="s">
        <v>26</v>
      </c>
      <c r="D169" s="15" t="s">
        <v>87</v>
      </c>
      <c r="E169" s="15" t="s">
        <v>350</v>
      </c>
      <c r="F169" s="15" t="s">
        <v>12</v>
      </c>
    </row>
    <row r="170" spans="1:6">
      <c r="A170" s="15" t="s">
        <v>352</v>
      </c>
      <c r="B170" s="15" t="s">
        <v>9</v>
      </c>
      <c r="C170" s="15" t="s">
        <v>9</v>
      </c>
      <c r="D170" s="15" t="s">
        <v>19</v>
      </c>
      <c r="E170" s="15" t="s">
        <v>353</v>
      </c>
      <c r="F170" s="15" t="s">
        <v>12</v>
      </c>
    </row>
    <row r="171" spans="1:6">
      <c r="A171" s="15" t="s">
        <v>356</v>
      </c>
      <c r="B171" s="15" t="s">
        <v>9</v>
      </c>
      <c r="C171" s="15" t="s">
        <v>9</v>
      </c>
      <c r="D171" s="15" t="s">
        <v>10</v>
      </c>
      <c r="E171" s="15" t="s">
        <v>357</v>
      </c>
      <c r="F171" s="15" t="s">
        <v>12</v>
      </c>
    </row>
    <row r="172" spans="1:6">
      <c r="A172" s="15" t="s">
        <v>359</v>
      </c>
      <c r="B172" s="15" t="s">
        <v>14</v>
      </c>
      <c r="C172" s="15" t="s">
        <v>26</v>
      </c>
      <c r="D172" s="15" t="s">
        <v>27</v>
      </c>
      <c r="E172" s="15" t="s">
        <v>28</v>
      </c>
      <c r="F172" s="15" t="s">
        <v>12</v>
      </c>
    </row>
    <row r="173" spans="1:6">
      <c r="A173" s="15" t="s">
        <v>361</v>
      </c>
      <c r="B173" s="15" t="s">
        <v>14</v>
      </c>
      <c r="C173" s="15" t="s">
        <v>26</v>
      </c>
      <c r="D173" s="15" t="s">
        <v>181</v>
      </c>
      <c r="E173" s="15" t="s">
        <v>182</v>
      </c>
      <c r="F173" s="15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>
      <selection activeCell="E3" sqref="E3:E105"/>
    </sheetView>
  </sheetViews>
  <sheetFormatPr defaultRowHeight="18.75"/>
  <cols>
    <col min="1" max="1" width="10.5703125" style="15" bestFit="1" customWidth="1"/>
    <col min="2" max="2" width="8.85546875" style="15" bestFit="1" customWidth="1"/>
    <col min="3" max="3" width="20.28515625" style="15" bestFit="1" customWidth="1"/>
    <col min="4" max="4" width="24.7109375" style="15" customWidth="1"/>
  </cols>
  <sheetData>
    <row r="1" spans="1:5">
      <c r="A1" s="16" t="s">
        <v>365</v>
      </c>
      <c r="B1" s="16"/>
      <c r="C1" s="16"/>
      <c r="D1" s="24"/>
    </row>
    <row r="2" spans="1:5">
      <c r="A2" s="16" t="s">
        <v>1</v>
      </c>
      <c r="B2" s="16" t="s">
        <v>2</v>
      </c>
      <c r="C2" s="16" t="s">
        <v>3</v>
      </c>
      <c r="D2" s="24" t="s">
        <v>4</v>
      </c>
    </row>
    <row r="3" spans="1:5">
      <c r="A3" s="15" t="s">
        <v>14</v>
      </c>
      <c r="B3" s="15" t="s">
        <v>15</v>
      </c>
      <c r="C3" s="15" t="s">
        <v>34</v>
      </c>
      <c r="D3" s="15" t="s">
        <v>35</v>
      </c>
      <c r="E3">
        <v>18</v>
      </c>
    </row>
    <row r="4" spans="1:5">
      <c r="A4" s="15" t="s">
        <v>14</v>
      </c>
      <c r="B4" s="15" t="s">
        <v>38</v>
      </c>
      <c r="C4" s="15" t="s">
        <v>111</v>
      </c>
      <c r="D4" s="15" t="s">
        <v>120</v>
      </c>
      <c r="E4">
        <v>7</v>
      </c>
    </row>
    <row r="5" spans="1:5">
      <c r="A5" s="15" t="s">
        <v>14</v>
      </c>
      <c r="B5" s="15" t="s">
        <v>15</v>
      </c>
      <c r="C5" s="15" t="s">
        <v>261</v>
      </c>
      <c r="D5" s="15" t="s">
        <v>262</v>
      </c>
      <c r="E5">
        <v>7</v>
      </c>
    </row>
    <row r="6" spans="1:5">
      <c r="A6" s="15" t="s">
        <v>14</v>
      </c>
      <c r="B6" s="15" t="s">
        <v>30</v>
      </c>
      <c r="C6" s="15" t="s">
        <v>31</v>
      </c>
      <c r="D6" s="15" t="s">
        <v>32</v>
      </c>
      <c r="E6">
        <v>5</v>
      </c>
    </row>
    <row r="7" spans="1:5">
      <c r="A7" s="15" t="s">
        <v>14</v>
      </c>
      <c r="B7" s="15" t="s">
        <v>30</v>
      </c>
      <c r="C7" s="15" t="s">
        <v>145</v>
      </c>
      <c r="D7" s="15" t="s">
        <v>146</v>
      </c>
      <c r="E7">
        <v>5</v>
      </c>
    </row>
    <row r="8" spans="1:5">
      <c r="A8" s="15" t="s">
        <v>14</v>
      </c>
      <c r="B8" s="15" t="s">
        <v>38</v>
      </c>
      <c r="C8" s="15" t="s">
        <v>39</v>
      </c>
      <c r="D8" s="15" t="s">
        <v>40</v>
      </c>
      <c r="E8">
        <v>4</v>
      </c>
    </row>
    <row r="9" spans="1:5">
      <c r="A9" s="15" t="s">
        <v>14</v>
      </c>
      <c r="B9" s="15" t="s">
        <v>15</v>
      </c>
      <c r="C9" s="15" t="s">
        <v>34</v>
      </c>
      <c r="D9" s="15" t="s">
        <v>73</v>
      </c>
      <c r="E9">
        <v>4</v>
      </c>
    </row>
    <row r="10" spans="1:5">
      <c r="A10" s="15" t="s">
        <v>14</v>
      </c>
      <c r="B10" s="15" t="s">
        <v>26</v>
      </c>
      <c r="C10" s="15" t="s">
        <v>27</v>
      </c>
      <c r="D10" s="15" t="s">
        <v>28</v>
      </c>
      <c r="E10">
        <v>3</v>
      </c>
    </row>
    <row r="11" spans="1:5">
      <c r="A11" s="15" t="s">
        <v>14</v>
      </c>
      <c r="B11" s="15" t="s">
        <v>15</v>
      </c>
      <c r="C11" s="15" t="s">
        <v>34</v>
      </c>
      <c r="D11" s="15" t="s">
        <v>50</v>
      </c>
      <c r="E11">
        <v>3</v>
      </c>
    </row>
    <row r="12" spans="1:5">
      <c r="A12" s="15" t="s">
        <v>14</v>
      </c>
      <c r="B12" s="15" t="s">
        <v>15</v>
      </c>
      <c r="C12" s="15" t="s">
        <v>133</v>
      </c>
      <c r="D12" s="15" t="s">
        <v>134</v>
      </c>
      <c r="E12">
        <v>3</v>
      </c>
    </row>
    <row r="13" spans="1:5">
      <c r="A13" s="15" t="s">
        <v>14</v>
      </c>
      <c r="B13" s="15" t="s">
        <v>26</v>
      </c>
      <c r="C13" s="15" t="s">
        <v>63</v>
      </c>
      <c r="D13" s="15" t="s">
        <v>64</v>
      </c>
      <c r="E13">
        <v>2</v>
      </c>
    </row>
    <row r="14" spans="1:5">
      <c r="A14" s="15" t="s">
        <v>9</v>
      </c>
      <c r="B14" s="15" t="s">
        <v>9</v>
      </c>
      <c r="C14" s="15" t="s">
        <v>10</v>
      </c>
      <c r="D14" s="15" t="s">
        <v>188</v>
      </c>
      <c r="E14">
        <v>2</v>
      </c>
    </row>
    <row r="15" spans="1:5">
      <c r="A15" s="15" t="s">
        <v>14</v>
      </c>
      <c r="B15" s="15" t="s">
        <v>15</v>
      </c>
      <c r="C15" s="15" t="s">
        <v>34</v>
      </c>
      <c r="D15" s="15" t="s">
        <v>58</v>
      </c>
      <c r="E15">
        <v>2</v>
      </c>
    </row>
    <row r="16" spans="1:5">
      <c r="A16" s="15" t="s">
        <v>9</v>
      </c>
      <c r="B16" s="15" t="s">
        <v>9</v>
      </c>
      <c r="C16" s="15" t="s">
        <v>77</v>
      </c>
      <c r="D16" s="15" t="s">
        <v>178</v>
      </c>
      <c r="E16">
        <v>2</v>
      </c>
    </row>
    <row r="17" spans="1:5">
      <c r="A17" s="15" t="s">
        <v>9</v>
      </c>
      <c r="B17" s="15" t="s">
        <v>9</v>
      </c>
      <c r="C17" s="15" t="s">
        <v>107</v>
      </c>
      <c r="D17" s="15" t="s">
        <v>226</v>
      </c>
      <c r="E17">
        <v>2</v>
      </c>
    </row>
    <row r="18" spans="1:5">
      <c r="A18" s="15" t="s">
        <v>9</v>
      </c>
      <c r="B18" s="15" t="s">
        <v>9</v>
      </c>
      <c r="C18" s="15" t="s">
        <v>19</v>
      </c>
      <c r="D18" s="15" t="s">
        <v>331</v>
      </c>
      <c r="E18">
        <v>2</v>
      </c>
    </row>
    <row r="19" spans="1:5">
      <c r="A19" s="15" t="s">
        <v>14</v>
      </c>
      <c r="B19" s="15" t="s">
        <v>22</v>
      </c>
      <c r="C19" s="15" t="s">
        <v>122</v>
      </c>
      <c r="D19" s="15" t="s">
        <v>123</v>
      </c>
      <c r="E19">
        <v>2</v>
      </c>
    </row>
    <row r="20" spans="1:5">
      <c r="A20" s="15" t="s">
        <v>14</v>
      </c>
      <c r="B20" s="15" t="s">
        <v>15</v>
      </c>
      <c r="C20" s="15" t="s">
        <v>16</v>
      </c>
      <c r="D20" s="15" t="s">
        <v>17</v>
      </c>
      <c r="E20">
        <v>2</v>
      </c>
    </row>
    <row r="21" spans="1:5">
      <c r="A21" s="15" t="s">
        <v>14</v>
      </c>
      <c r="B21" s="15" t="s">
        <v>22</v>
      </c>
      <c r="C21" s="15" t="s">
        <v>97</v>
      </c>
      <c r="D21" s="15" t="s">
        <v>242</v>
      </c>
      <c r="E21">
        <v>2</v>
      </c>
    </row>
    <row r="22" spans="1:5">
      <c r="A22" s="15" t="s">
        <v>14</v>
      </c>
      <c r="B22" s="15" t="s">
        <v>30</v>
      </c>
      <c r="C22" s="15" t="s">
        <v>31</v>
      </c>
      <c r="D22" s="15" t="s">
        <v>153</v>
      </c>
      <c r="E22">
        <v>2</v>
      </c>
    </row>
    <row r="23" spans="1:5">
      <c r="A23" s="15" t="s">
        <v>9</v>
      </c>
      <c r="B23" s="15" t="s">
        <v>9</v>
      </c>
      <c r="C23" s="15" t="s">
        <v>10</v>
      </c>
      <c r="D23" s="15" t="s">
        <v>11</v>
      </c>
      <c r="E23">
        <v>2</v>
      </c>
    </row>
    <row r="24" spans="1:5">
      <c r="A24" s="15" t="s">
        <v>9</v>
      </c>
      <c r="B24" s="15" t="s">
        <v>9</v>
      </c>
      <c r="C24" s="15" t="s">
        <v>10</v>
      </c>
      <c r="D24" s="15" t="s">
        <v>60</v>
      </c>
      <c r="E24">
        <v>2</v>
      </c>
    </row>
    <row r="25" spans="1:5">
      <c r="A25" s="15" t="s">
        <v>14</v>
      </c>
      <c r="B25" s="15" t="s">
        <v>38</v>
      </c>
      <c r="C25" s="15" t="s">
        <v>39</v>
      </c>
      <c r="D25" s="15" t="s">
        <v>43</v>
      </c>
      <c r="E25">
        <v>2</v>
      </c>
    </row>
    <row r="26" spans="1:5">
      <c r="A26" s="15" t="s">
        <v>14</v>
      </c>
      <c r="B26" s="15" t="s">
        <v>38</v>
      </c>
      <c r="C26" s="15" t="s">
        <v>115</v>
      </c>
      <c r="D26" s="15" t="s">
        <v>156</v>
      </c>
      <c r="E26">
        <v>2</v>
      </c>
    </row>
    <row r="27" spans="1:5">
      <c r="A27" s="15" t="s">
        <v>14</v>
      </c>
      <c r="B27" s="15" t="s">
        <v>22</v>
      </c>
      <c r="C27" s="15" t="s">
        <v>55</v>
      </c>
      <c r="D27" s="15" t="s">
        <v>56</v>
      </c>
      <c r="E27">
        <v>2</v>
      </c>
    </row>
    <row r="28" spans="1:5">
      <c r="A28" s="15" t="s">
        <v>14</v>
      </c>
      <c r="B28" s="15" t="s">
        <v>26</v>
      </c>
      <c r="C28" s="15" t="s">
        <v>181</v>
      </c>
      <c r="D28" s="15" t="s">
        <v>182</v>
      </c>
      <c r="E28">
        <v>2</v>
      </c>
    </row>
    <row r="29" spans="1:5">
      <c r="A29" s="15" t="s">
        <v>14</v>
      </c>
      <c r="B29" s="15" t="s">
        <v>38</v>
      </c>
      <c r="C29" s="15" t="s">
        <v>38</v>
      </c>
      <c r="D29" s="15" t="s">
        <v>239</v>
      </c>
      <c r="E29">
        <v>2</v>
      </c>
    </row>
    <row r="30" spans="1:5">
      <c r="A30" s="15" t="s">
        <v>14</v>
      </c>
      <c r="B30" s="15" t="s">
        <v>26</v>
      </c>
      <c r="C30" s="15" t="s">
        <v>231</v>
      </c>
      <c r="D30" s="15" t="s">
        <v>336</v>
      </c>
      <c r="E30">
        <v>2</v>
      </c>
    </row>
    <row r="31" spans="1:5">
      <c r="A31" s="15" t="s">
        <v>14</v>
      </c>
      <c r="B31" s="15" t="s">
        <v>15</v>
      </c>
      <c r="C31" s="15" t="s">
        <v>257</v>
      </c>
      <c r="D31" s="15" t="s">
        <v>258</v>
      </c>
      <c r="E31">
        <v>2</v>
      </c>
    </row>
    <row r="32" spans="1:5">
      <c r="A32" s="15" t="s">
        <v>14</v>
      </c>
      <c r="B32" s="15" t="s">
        <v>38</v>
      </c>
      <c r="C32" s="15" t="s">
        <v>38</v>
      </c>
      <c r="D32" s="15" t="s">
        <v>104</v>
      </c>
      <c r="E32">
        <v>2</v>
      </c>
    </row>
    <row r="33" spans="1:5">
      <c r="A33" s="15" t="s">
        <v>14</v>
      </c>
      <c r="B33" s="15" t="s">
        <v>26</v>
      </c>
      <c r="C33" s="15" t="s">
        <v>63</v>
      </c>
      <c r="D33" s="15" t="s">
        <v>140</v>
      </c>
      <c r="E33">
        <v>1</v>
      </c>
    </row>
    <row r="34" spans="1:5">
      <c r="A34" s="15" t="s">
        <v>9</v>
      </c>
      <c r="B34" s="15" t="s">
        <v>9</v>
      </c>
      <c r="C34" s="15" t="s">
        <v>10</v>
      </c>
      <c r="D34" s="15" t="s">
        <v>191</v>
      </c>
      <c r="E34">
        <v>1</v>
      </c>
    </row>
    <row r="35" spans="1:5">
      <c r="A35" s="15" t="s">
        <v>9</v>
      </c>
      <c r="B35" s="15" t="s">
        <v>9</v>
      </c>
      <c r="C35" s="15" t="s">
        <v>19</v>
      </c>
      <c r="D35" s="15" t="s">
        <v>20</v>
      </c>
      <c r="E35">
        <v>1</v>
      </c>
    </row>
    <row r="36" spans="1:5">
      <c r="A36" s="15" t="s">
        <v>9</v>
      </c>
      <c r="B36" s="15" t="s">
        <v>9</v>
      </c>
      <c r="C36" s="15" t="s">
        <v>77</v>
      </c>
      <c r="D36" s="15" t="s">
        <v>78</v>
      </c>
      <c r="E36">
        <v>1</v>
      </c>
    </row>
    <row r="37" spans="1:5">
      <c r="A37" s="15" t="s">
        <v>9</v>
      </c>
      <c r="B37" s="15" t="s">
        <v>9</v>
      </c>
      <c r="C37" s="15" t="s">
        <v>19</v>
      </c>
      <c r="D37" s="15" t="s">
        <v>236</v>
      </c>
      <c r="E37">
        <v>1</v>
      </c>
    </row>
    <row r="38" spans="1:5">
      <c r="A38" s="15" t="s">
        <v>9</v>
      </c>
      <c r="B38" s="15" t="s">
        <v>9</v>
      </c>
      <c r="C38" s="15" t="s">
        <v>10</v>
      </c>
      <c r="D38" s="15" t="s">
        <v>75</v>
      </c>
      <c r="E38">
        <v>1</v>
      </c>
    </row>
    <row r="39" spans="1:5">
      <c r="A39" s="15" t="s">
        <v>14</v>
      </c>
      <c r="B39" s="15" t="s">
        <v>38</v>
      </c>
      <c r="C39" s="15" t="s">
        <v>39</v>
      </c>
      <c r="D39" s="15" t="s">
        <v>220</v>
      </c>
      <c r="E39">
        <v>1</v>
      </c>
    </row>
    <row r="40" spans="1:5">
      <c r="A40" s="15" t="s">
        <v>14</v>
      </c>
      <c r="B40" s="15" t="s">
        <v>38</v>
      </c>
      <c r="C40" s="15" t="s">
        <v>111</v>
      </c>
      <c r="D40" s="15" t="s">
        <v>112</v>
      </c>
      <c r="E40">
        <v>1</v>
      </c>
    </row>
    <row r="41" spans="1:5">
      <c r="A41" s="15" t="s">
        <v>9</v>
      </c>
      <c r="B41" s="15" t="s">
        <v>9</v>
      </c>
      <c r="C41" s="15" t="s">
        <v>107</v>
      </c>
      <c r="D41" s="15" t="s">
        <v>194</v>
      </c>
      <c r="E41">
        <v>1</v>
      </c>
    </row>
    <row r="42" spans="1:5">
      <c r="A42" s="15" t="s">
        <v>9</v>
      </c>
      <c r="B42" s="15" t="s">
        <v>9</v>
      </c>
      <c r="C42" s="15" t="s">
        <v>19</v>
      </c>
      <c r="D42" s="15" t="s">
        <v>353</v>
      </c>
      <c r="E42">
        <v>1</v>
      </c>
    </row>
    <row r="43" spans="1:5">
      <c r="A43" s="15" t="s">
        <v>14</v>
      </c>
      <c r="B43" s="15" t="s">
        <v>22</v>
      </c>
      <c r="C43" s="15" t="s">
        <v>97</v>
      </c>
      <c r="D43" s="15" t="s">
        <v>98</v>
      </c>
      <c r="E43">
        <v>1</v>
      </c>
    </row>
    <row r="44" spans="1:5">
      <c r="A44" s="15" t="s">
        <v>14</v>
      </c>
      <c r="B44" s="15" t="s">
        <v>26</v>
      </c>
      <c r="C44" s="15" t="s">
        <v>27</v>
      </c>
      <c r="D44" s="15" t="s">
        <v>228</v>
      </c>
      <c r="E44">
        <v>1</v>
      </c>
    </row>
    <row r="45" spans="1:5">
      <c r="A45" s="15" t="s">
        <v>14</v>
      </c>
      <c r="B45" s="15" t="s">
        <v>15</v>
      </c>
      <c r="C45" s="15" t="s">
        <v>303</v>
      </c>
      <c r="D45" s="15" t="s">
        <v>304</v>
      </c>
      <c r="E45">
        <v>1</v>
      </c>
    </row>
    <row r="46" spans="1:5">
      <c r="A46" s="15" t="s">
        <v>14</v>
      </c>
      <c r="B46" s="15" t="s">
        <v>15</v>
      </c>
      <c r="C46" s="15" t="s">
        <v>323</v>
      </c>
      <c r="D46" s="15" t="s">
        <v>324</v>
      </c>
      <c r="E46">
        <v>1</v>
      </c>
    </row>
    <row r="47" spans="1:5">
      <c r="A47" s="15" t="s">
        <v>9</v>
      </c>
      <c r="B47" s="15" t="s">
        <v>9</v>
      </c>
      <c r="C47" s="15" t="s">
        <v>107</v>
      </c>
      <c r="D47" s="15" t="s">
        <v>108</v>
      </c>
      <c r="E47">
        <v>1</v>
      </c>
    </row>
    <row r="48" spans="1:5">
      <c r="A48" s="15" t="s">
        <v>14</v>
      </c>
      <c r="B48" s="15" t="s">
        <v>15</v>
      </c>
      <c r="C48" s="15" t="s">
        <v>16</v>
      </c>
      <c r="D48" s="15" t="s">
        <v>288</v>
      </c>
      <c r="E48">
        <v>1</v>
      </c>
    </row>
    <row r="49" spans="1:5">
      <c r="A49" s="15" t="s">
        <v>14</v>
      </c>
      <c r="B49" s="15" t="s">
        <v>38</v>
      </c>
      <c r="C49" s="15" t="s">
        <v>39</v>
      </c>
      <c r="D49" s="15" t="s">
        <v>67</v>
      </c>
      <c r="E49">
        <v>1</v>
      </c>
    </row>
    <row r="50" spans="1:5">
      <c r="A50" s="15" t="s">
        <v>14</v>
      </c>
      <c r="B50" s="15" t="s">
        <v>15</v>
      </c>
      <c r="C50" s="15" t="s">
        <v>16</v>
      </c>
      <c r="D50" s="15" t="s">
        <v>48</v>
      </c>
      <c r="E50">
        <v>1</v>
      </c>
    </row>
    <row r="51" spans="1:5">
      <c r="A51" s="15" t="s">
        <v>9</v>
      </c>
      <c r="B51" s="15" t="s">
        <v>9</v>
      </c>
      <c r="C51" s="15" t="s">
        <v>10</v>
      </c>
      <c r="D51" s="15" t="s">
        <v>210</v>
      </c>
      <c r="E51">
        <v>1</v>
      </c>
    </row>
    <row r="52" spans="1:5">
      <c r="A52" s="15" t="s">
        <v>14</v>
      </c>
      <c r="B52" s="15" t="s">
        <v>15</v>
      </c>
      <c r="C52" s="15" t="s">
        <v>34</v>
      </c>
      <c r="D52" s="15" t="s">
        <v>249</v>
      </c>
      <c r="E52">
        <v>1</v>
      </c>
    </row>
    <row r="53" spans="1:5">
      <c r="A53" s="15" t="s">
        <v>14</v>
      </c>
      <c r="B53" s="15" t="s">
        <v>22</v>
      </c>
      <c r="C53" s="15" t="s">
        <v>97</v>
      </c>
      <c r="D53" s="15" t="s">
        <v>212</v>
      </c>
      <c r="E53">
        <v>1</v>
      </c>
    </row>
    <row r="54" spans="1:5">
      <c r="A54" s="15" t="s">
        <v>9</v>
      </c>
      <c r="B54" s="15" t="s">
        <v>9</v>
      </c>
      <c r="C54" s="15" t="s">
        <v>19</v>
      </c>
      <c r="D54" s="15" t="s">
        <v>340</v>
      </c>
      <c r="E54">
        <v>1</v>
      </c>
    </row>
    <row r="55" spans="1:5">
      <c r="A55" s="15" t="s">
        <v>14</v>
      </c>
      <c r="B55" s="15" t="s">
        <v>15</v>
      </c>
      <c r="C55" s="15" t="s">
        <v>16</v>
      </c>
      <c r="D55" s="15" t="s">
        <v>170</v>
      </c>
      <c r="E55">
        <v>1</v>
      </c>
    </row>
    <row r="56" spans="1:5">
      <c r="A56" s="15" t="s">
        <v>14</v>
      </c>
      <c r="B56" s="15" t="s">
        <v>15</v>
      </c>
      <c r="C56" s="15" t="s">
        <v>34</v>
      </c>
      <c r="D56" s="15" t="s">
        <v>301</v>
      </c>
      <c r="E56">
        <v>1</v>
      </c>
    </row>
    <row r="57" spans="1:5">
      <c r="A57" s="15" t="s">
        <v>14</v>
      </c>
      <c r="B57" s="15" t="s">
        <v>26</v>
      </c>
      <c r="C57" s="15" t="s">
        <v>27</v>
      </c>
      <c r="D57" s="15" t="s">
        <v>101</v>
      </c>
      <c r="E57">
        <v>1</v>
      </c>
    </row>
    <row r="58" spans="1:5">
      <c r="A58" s="15" t="s">
        <v>14</v>
      </c>
      <c r="B58" s="15" t="s">
        <v>22</v>
      </c>
      <c r="C58" s="15" t="s">
        <v>217</v>
      </c>
      <c r="D58" s="15" t="s">
        <v>218</v>
      </c>
      <c r="E58">
        <v>1</v>
      </c>
    </row>
    <row r="59" spans="1:5">
      <c r="A59" s="15" t="s">
        <v>14</v>
      </c>
      <c r="B59" s="15" t="s">
        <v>22</v>
      </c>
      <c r="C59" s="15" t="s">
        <v>97</v>
      </c>
      <c r="D59" s="15" t="s">
        <v>309</v>
      </c>
      <c r="E59">
        <v>1</v>
      </c>
    </row>
    <row r="60" spans="1:5">
      <c r="A60" s="15" t="s">
        <v>14</v>
      </c>
      <c r="B60" s="15" t="s">
        <v>30</v>
      </c>
      <c r="C60" s="15" t="s">
        <v>277</v>
      </c>
      <c r="D60" s="15" t="s">
        <v>278</v>
      </c>
      <c r="E60">
        <v>1</v>
      </c>
    </row>
    <row r="61" spans="1:5">
      <c r="A61" s="15" t="s">
        <v>14</v>
      </c>
      <c r="B61" s="15" t="s">
        <v>15</v>
      </c>
      <c r="C61" s="15" t="s">
        <v>303</v>
      </c>
      <c r="D61" s="15" t="s">
        <v>311</v>
      </c>
      <c r="E61">
        <v>1</v>
      </c>
    </row>
    <row r="62" spans="1:5">
      <c r="A62" s="15" t="s">
        <v>9</v>
      </c>
      <c r="B62" s="15" t="s">
        <v>9</v>
      </c>
      <c r="C62" s="15" t="s">
        <v>10</v>
      </c>
      <c r="D62" s="15" t="s">
        <v>52</v>
      </c>
      <c r="E62">
        <v>1</v>
      </c>
    </row>
    <row r="63" spans="1:5">
      <c r="A63" s="15" t="s">
        <v>14</v>
      </c>
      <c r="B63" s="15" t="s">
        <v>30</v>
      </c>
      <c r="C63" s="15" t="s">
        <v>31</v>
      </c>
      <c r="D63" s="15" t="s">
        <v>294</v>
      </c>
      <c r="E63">
        <v>1</v>
      </c>
    </row>
    <row r="64" spans="1:5">
      <c r="A64" s="15" t="s">
        <v>9</v>
      </c>
      <c r="B64" s="15" t="s">
        <v>9</v>
      </c>
      <c r="C64" s="15" t="s">
        <v>10</v>
      </c>
      <c r="D64" s="15" t="s">
        <v>357</v>
      </c>
      <c r="E64">
        <v>1</v>
      </c>
    </row>
    <row r="65" spans="1:5">
      <c r="A65" s="15" t="s">
        <v>9</v>
      </c>
      <c r="B65" s="15" t="s">
        <v>9</v>
      </c>
      <c r="C65" s="15" t="s">
        <v>10</v>
      </c>
      <c r="D65" s="15" t="s">
        <v>175</v>
      </c>
      <c r="E65">
        <v>1</v>
      </c>
    </row>
    <row r="66" spans="1:5">
      <c r="A66" s="15" t="s">
        <v>14</v>
      </c>
      <c r="B66" s="15" t="s">
        <v>30</v>
      </c>
      <c r="C66" s="15" t="s">
        <v>31</v>
      </c>
      <c r="D66" s="15" t="s">
        <v>84</v>
      </c>
      <c r="E66">
        <v>1</v>
      </c>
    </row>
    <row r="67" spans="1:5">
      <c r="A67" s="15" t="s">
        <v>14</v>
      </c>
      <c r="B67" s="15" t="s">
        <v>15</v>
      </c>
      <c r="C67" s="15" t="s">
        <v>34</v>
      </c>
      <c r="D67" s="15" t="s">
        <v>306</v>
      </c>
      <c r="E67">
        <v>1</v>
      </c>
    </row>
    <row r="68" spans="1:5">
      <c r="A68" s="15" t="s">
        <v>14</v>
      </c>
      <c r="B68" s="15" t="s">
        <v>15</v>
      </c>
      <c r="C68" s="15" t="s">
        <v>34</v>
      </c>
      <c r="D68" s="15" t="s">
        <v>46</v>
      </c>
      <c r="E68">
        <v>1</v>
      </c>
    </row>
    <row r="69" spans="1:5">
      <c r="A69" s="15" t="s">
        <v>14</v>
      </c>
      <c r="B69" s="15" t="s">
        <v>15</v>
      </c>
      <c r="C69" s="15" t="s">
        <v>91</v>
      </c>
      <c r="D69" s="15" t="s">
        <v>280</v>
      </c>
      <c r="E69">
        <v>1</v>
      </c>
    </row>
    <row r="70" spans="1:5">
      <c r="A70" s="15" t="s">
        <v>14</v>
      </c>
      <c r="B70" s="15" t="s">
        <v>15</v>
      </c>
      <c r="C70" s="15" t="s">
        <v>91</v>
      </c>
      <c r="D70" s="15" t="s">
        <v>92</v>
      </c>
      <c r="E70">
        <v>1</v>
      </c>
    </row>
    <row r="71" spans="1:5">
      <c r="A71" s="15" t="s">
        <v>14</v>
      </c>
      <c r="B71" s="15" t="s">
        <v>15</v>
      </c>
      <c r="C71" s="15" t="s">
        <v>165</v>
      </c>
      <c r="D71" s="15" t="s">
        <v>166</v>
      </c>
      <c r="E71">
        <v>1</v>
      </c>
    </row>
    <row r="72" spans="1:5">
      <c r="A72" s="15" t="s">
        <v>14</v>
      </c>
      <c r="B72" s="15" t="s">
        <v>15</v>
      </c>
      <c r="C72" s="15" t="s">
        <v>274</v>
      </c>
      <c r="D72" s="15" t="s">
        <v>275</v>
      </c>
      <c r="E72">
        <v>1</v>
      </c>
    </row>
    <row r="73" spans="1:5">
      <c r="A73" s="15" t="s">
        <v>14</v>
      </c>
      <c r="B73" s="15" t="s">
        <v>22</v>
      </c>
      <c r="C73" s="15" t="s">
        <v>136</v>
      </c>
      <c r="D73" s="15" t="s">
        <v>137</v>
      </c>
      <c r="E73">
        <v>1</v>
      </c>
    </row>
    <row r="74" spans="1:5">
      <c r="A74" s="15" t="s">
        <v>14</v>
      </c>
      <c r="B74" s="15" t="s">
        <v>15</v>
      </c>
      <c r="C74" s="15" t="s">
        <v>199</v>
      </c>
      <c r="D74" s="15" t="s">
        <v>200</v>
      </c>
      <c r="E74">
        <v>1</v>
      </c>
    </row>
    <row r="75" spans="1:5">
      <c r="A75" s="15" t="s">
        <v>14</v>
      </c>
      <c r="B75" s="15" t="s">
        <v>15</v>
      </c>
      <c r="C75" s="15" t="s">
        <v>285</v>
      </c>
      <c r="D75" s="15" t="s">
        <v>286</v>
      </c>
      <c r="E75">
        <v>1</v>
      </c>
    </row>
    <row r="76" spans="1:5">
      <c r="A76" s="15" t="s">
        <v>14</v>
      </c>
      <c r="B76" s="15" t="s">
        <v>26</v>
      </c>
      <c r="C76" s="15" t="s">
        <v>231</v>
      </c>
      <c r="D76" s="15" t="s">
        <v>232</v>
      </c>
      <c r="E76">
        <v>1</v>
      </c>
    </row>
    <row r="77" spans="1:5">
      <c r="A77" s="15" t="s">
        <v>14</v>
      </c>
      <c r="B77" s="15" t="s">
        <v>38</v>
      </c>
      <c r="C77" s="15" t="s">
        <v>115</v>
      </c>
      <c r="D77" s="15" t="s">
        <v>116</v>
      </c>
      <c r="E77">
        <v>1</v>
      </c>
    </row>
    <row r="78" spans="1:5">
      <c r="A78" s="15" t="s">
        <v>14</v>
      </c>
      <c r="B78" s="15" t="s">
        <v>22</v>
      </c>
      <c r="C78" s="15" t="s">
        <v>214</v>
      </c>
      <c r="D78" s="15" t="s">
        <v>319</v>
      </c>
      <c r="E78">
        <v>1</v>
      </c>
    </row>
    <row r="79" spans="1:5">
      <c r="A79" s="15" t="s">
        <v>9</v>
      </c>
      <c r="B79" s="15" t="s">
        <v>126</v>
      </c>
      <c r="C79" s="15" t="s">
        <v>126</v>
      </c>
      <c r="D79" s="15" t="s">
        <v>127</v>
      </c>
      <c r="E79">
        <v>1</v>
      </c>
    </row>
    <row r="80" spans="1:5">
      <c r="A80" s="15" t="s">
        <v>14</v>
      </c>
      <c r="B80" s="15" t="s">
        <v>26</v>
      </c>
      <c r="C80" s="15" t="s">
        <v>142</v>
      </c>
      <c r="D80" s="15" t="s">
        <v>234</v>
      </c>
      <c r="E80">
        <v>1</v>
      </c>
    </row>
    <row r="81" spans="1:5">
      <c r="A81" s="15" t="s">
        <v>14</v>
      </c>
      <c r="B81" s="15" t="s">
        <v>15</v>
      </c>
      <c r="C81" s="15" t="s">
        <v>69</v>
      </c>
      <c r="D81" s="15" t="s">
        <v>70</v>
      </c>
      <c r="E81">
        <v>1</v>
      </c>
    </row>
    <row r="82" spans="1:5">
      <c r="A82" s="15" t="s">
        <v>9</v>
      </c>
      <c r="B82" s="15" t="s">
        <v>296</v>
      </c>
      <c r="C82" s="15" t="s">
        <v>296</v>
      </c>
      <c r="D82" s="15" t="s">
        <v>299</v>
      </c>
      <c r="E82">
        <v>1</v>
      </c>
    </row>
    <row r="83" spans="1:5">
      <c r="A83" s="15" t="s">
        <v>9</v>
      </c>
      <c r="B83" s="15" t="s">
        <v>296</v>
      </c>
      <c r="C83" s="15" t="s">
        <v>296</v>
      </c>
      <c r="D83" s="15" t="s">
        <v>297</v>
      </c>
      <c r="E83">
        <v>1</v>
      </c>
    </row>
    <row r="84" spans="1:5">
      <c r="A84" s="15" t="s">
        <v>14</v>
      </c>
      <c r="B84" s="15" t="s">
        <v>22</v>
      </c>
      <c r="C84" s="15" t="s">
        <v>246</v>
      </c>
      <c r="D84" s="15" t="s">
        <v>247</v>
      </c>
      <c r="E84">
        <v>1</v>
      </c>
    </row>
    <row r="85" spans="1:5">
      <c r="A85" s="15" t="s">
        <v>14</v>
      </c>
      <c r="B85" s="15" t="s">
        <v>22</v>
      </c>
      <c r="C85" s="15" t="s">
        <v>22</v>
      </c>
      <c r="D85" s="15" t="s">
        <v>207</v>
      </c>
      <c r="E85">
        <v>1</v>
      </c>
    </row>
    <row r="86" spans="1:5">
      <c r="A86" s="15" t="s">
        <v>14</v>
      </c>
      <c r="B86" s="15" t="s">
        <v>30</v>
      </c>
      <c r="C86" s="15" t="s">
        <v>145</v>
      </c>
      <c r="D86" s="15" t="s">
        <v>283</v>
      </c>
      <c r="E86">
        <v>1</v>
      </c>
    </row>
    <row r="87" spans="1:5">
      <c r="A87" s="15" t="s">
        <v>14</v>
      </c>
      <c r="B87" s="15" t="s">
        <v>30</v>
      </c>
      <c r="C87" s="15" t="s">
        <v>145</v>
      </c>
      <c r="D87" s="15" t="s">
        <v>205</v>
      </c>
      <c r="E87">
        <v>1</v>
      </c>
    </row>
    <row r="88" spans="1:5">
      <c r="A88" s="15" t="s">
        <v>14</v>
      </c>
      <c r="B88" s="15" t="s">
        <v>26</v>
      </c>
      <c r="C88" s="15" t="s">
        <v>87</v>
      </c>
      <c r="D88" s="15" t="s">
        <v>350</v>
      </c>
      <c r="E88">
        <v>1</v>
      </c>
    </row>
    <row r="89" spans="1:5">
      <c r="A89" s="15" t="s">
        <v>14</v>
      </c>
      <c r="B89" s="15" t="s">
        <v>26</v>
      </c>
      <c r="C89" s="15" t="s">
        <v>326</v>
      </c>
      <c r="D89" s="15" t="s">
        <v>327</v>
      </c>
      <c r="E89">
        <v>1</v>
      </c>
    </row>
    <row r="90" spans="1:5">
      <c r="A90" s="15" t="s">
        <v>14</v>
      </c>
      <c r="B90" s="15" t="s">
        <v>30</v>
      </c>
      <c r="C90" s="15" t="s">
        <v>80</v>
      </c>
      <c r="D90" s="15" t="s">
        <v>81</v>
      </c>
      <c r="E90">
        <v>1</v>
      </c>
    </row>
    <row r="91" spans="1:5">
      <c r="A91" s="15" t="s">
        <v>14</v>
      </c>
      <c r="B91" s="15" t="s">
        <v>15</v>
      </c>
      <c r="C91" s="15" t="s">
        <v>285</v>
      </c>
      <c r="D91" s="15" t="s">
        <v>291</v>
      </c>
      <c r="E91">
        <v>1</v>
      </c>
    </row>
    <row r="92" spans="1:5">
      <c r="A92" s="15" t="s">
        <v>14</v>
      </c>
      <c r="B92" s="15" t="s">
        <v>15</v>
      </c>
      <c r="C92" s="15" t="s">
        <v>69</v>
      </c>
      <c r="D92" s="15" t="s">
        <v>272</v>
      </c>
      <c r="E92">
        <v>1</v>
      </c>
    </row>
    <row r="93" spans="1:5">
      <c r="A93" s="15" t="s">
        <v>14</v>
      </c>
      <c r="B93" s="15" t="s">
        <v>22</v>
      </c>
      <c r="C93" s="15" t="s">
        <v>22</v>
      </c>
      <c r="D93" s="15" t="s">
        <v>23</v>
      </c>
      <c r="E93">
        <v>1</v>
      </c>
    </row>
    <row r="94" spans="1:5">
      <c r="A94" s="15" t="s">
        <v>14</v>
      </c>
      <c r="B94" s="15" t="s">
        <v>30</v>
      </c>
      <c r="C94" s="15" t="s">
        <v>158</v>
      </c>
      <c r="D94" s="15" t="s">
        <v>159</v>
      </c>
      <c r="E94">
        <v>1</v>
      </c>
    </row>
    <row r="95" spans="1:5">
      <c r="A95" s="15" t="s">
        <v>14</v>
      </c>
      <c r="B95" s="15" t="s">
        <v>22</v>
      </c>
      <c r="C95" s="15" t="s">
        <v>55</v>
      </c>
      <c r="D95" s="15" t="s">
        <v>184</v>
      </c>
      <c r="E95">
        <v>1</v>
      </c>
    </row>
    <row r="96" spans="1:5">
      <c r="A96" s="15" t="s">
        <v>14</v>
      </c>
      <c r="B96" s="15" t="s">
        <v>22</v>
      </c>
      <c r="C96" s="15" t="s">
        <v>172</v>
      </c>
      <c r="D96" s="15" t="s">
        <v>173</v>
      </c>
      <c r="E96">
        <v>1</v>
      </c>
    </row>
    <row r="97" spans="1:5">
      <c r="A97" s="15" t="s">
        <v>14</v>
      </c>
      <c r="B97" s="15" t="s">
        <v>22</v>
      </c>
      <c r="C97" s="15" t="s">
        <v>315</v>
      </c>
      <c r="D97" s="15" t="s">
        <v>316</v>
      </c>
      <c r="E97">
        <v>1</v>
      </c>
    </row>
    <row r="98" spans="1:5">
      <c r="A98" s="15" t="s">
        <v>14</v>
      </c>
      <c r="B98" s="15" t="s">
        <v>26</v>
      </c>
      <c r="C98" s="15" t="s">
        <v>142</v>
      </c>
      <c r="D98" s="15" t="s">
        <v>143</v>
      </c>
      <c r="E98">
        <v>1</v>
      </c>
    </row>
    <row r="99" spans="1:5">
      <c r="A99" s="15" t="s">
        <v>14</v>
      </c>
      <c r="B99" s="15" t="s">
        <v>15</v>
      </c>
      <c r="C99" s="15" t="s">
        <v>94</v>
      </c>
      <c r="D99" s="15" t="s">
        <v>95</v>
      </c>
      <c r="E99">
        <v>1</v>
      </c>
    </row>
    <row r="100" spans="1:5">
      <c r="A100" s="15" t="s">
        <v>14</v>
      </c>
      <c r="B100" s="15" t="s">
        <v>22</v>
      </c>
      <c r="C100" s="15" t="s">
        <v>214</v>
      </c>
      <c r="D100" s="15" t="s">
        <v>215</v>
      </c>
      <c r="E100">
        <v>1</v>
      </c>
    </row>
    <row r="101" spans="1:5">
      <c r="A101" s="15" t="s">
        <v>14</v>
      </c>
      <c r="B101" s="15" t="s">
        <v>26</v>
      </c>
      <c r="C101" s="15" t="s">
        <v>87</v>
      </c>
      <c r="D101" s="15" t="s">
        <v>88</v>
      </c>
      <c r="E101">
        <v>1</v>
      </c>
    </row>
    <row r="102" spans="1:5">
      <c r="A102" s="15" t="s">
        <v>14</v>
      </c>
      <c r="B102" s="15" t="s">
        <v>38</v>
      </c>
      <c r="C102" s="15" t="s">
        <v>251</v>
      </c>
      <c r="D102" s="15" t="s">
        <v>252</v>
      </c>
      <c r="E102">
        <v>1</v>
      </c>
    </row>
    <row r="103" spans="1:5">
      <c r="A103" s="15" t="s">
        <v>14</v>
      </c>
      <c r="B103" s="15" t="s">
        <v>26</v>
      </c>
      <c r="C103" s="15" t="s">
        <v>142</v>
      </c>
      <c r="D103" s="15" t="s">
        <v>343</v>
      </c>
      <c r="E103">
        <v>1</v>
      </c>
    </row>
    <row r="104" spans="1:5">
      <c r="A104" s="15" t="s">
        <v>14</v>
      </c>
      <c r="B104" s="15" t="s">
        <v>15</v>
      </c>
      <c r="C104" s="15" t="s">
        <v>223</v>
      </c>
      <c r="D104" s="15" t="s">
        <v>224</v>
      </c>
      <c r="E104">
        <v>1</v>
      </c>
    </row>
    <row r="105" spans="1:5">
      <c r="A105" s="15" t="s">
        <v>14</v>
      </c>
      <c r="B105" s="15" t="s">
        <v>26</v>
      </c>
      <c r="C105" s="15" t="s">
        <v>346</v>
      </c>
      <c r="D105" s="15" t="s">
        <v>347</v>
      </c>
      <c r="E105">
        <v>1</v>
      </c>
    </row>
  </sheetData>
  <sortState xmlns:xlrd2="http://schemas.microsoft.com/office/spreadsheetml/2017/richdata2" ref="A3:E105">
    <sortCondition descending="1" ref="E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7"/>
  <sheetViews>
    <sheetView tabSelected="1" workbookViewId="0">
      <selection activeCell="G25" sqref="G25"/>
    </sheetView>
  </sheetViews>
  <sheetFormatPr defaultRowHeight="15"/>
  <cols>
    <col min="1" max="1" width="0.85546875" style="5" customWidth="1"/>
    <col min="2" max="2" width="10.5703125" style="18" bestFit="1" customWidth="1"/>
    <col min="3" max="3" width="8.85546875" style="18" customWidth="1"/>
    <col min="4" max="4" width="20.28515625" style="18" bestFit="1" customWidth="1"/>
    <col min="5" max="5" width="26" style="18" bestFit="1" customWidth="1"/>
    <col min="6" max="6" width="10.7109375" style="18" customWidth="1"/>
    <col min="7" max="7" width="10.7109375" style="18" bestFit="1" customWidth="1"/>
    <col min="8" max="16384" width="9.140625" style="18"/>
  </cols>
  <sheetData>
    <row r="1" spans="2:2" s="5" customFormat="1" ht="5.0999999999999996" customHeight="1"/>
    <row r="2" spans="2:2" ht="18">
      <c r="B2" s="17" t="s">
        <v>368</v>
      </c>
    </row>
    <row r="24" spans="2:10" ht="18.75">
      <c r="B24" s="16" t="s">
        <v>1</v>
      </c>
      <c r="C24" s="16" t="s">
        <v>2</v>
      </c>
      <c r="D24" s="16" t="s">
        <v>3</v>
      </c>
      <c r="E24" s="16" t="s">
        <v>4</v>
      </c>
      <c r="F24" s="24"/>
      <c r="G24" s="19" t="s">
        <v>365</v>
      </c>
      <c r="J24" s="17" t="s">
        <v>369</v>
      </c>
    </row>
    <row r="25" spans="2:10" ht="18.75">
      <c r="B25" s="15" t="s">
        <v>14</v>
      </c>
      <c r="C25" s="15" t="s">
        <v>15</v>
      </c>
      <c r="D25" s="15" t="s">
        <v>34</v>
      </c>
      <c r="E25" s="15" t="s">
        <v>35</v>
      </c>
      <c r="F25" s="22">
        <v>18</v>
      </c>
      <c r="G25" s="20">
        <v>18</v>
      </c>
    </row>
    <row r="26" spans="2:10" ht="18.75">
      <c r="B26" s="15" t="s">
        <v>14</v>
      </c>
      <c r="C26" s="15" t="s">
        <v>38</v>
      </c>
      <c r="D26" s="15" t="s">
        <v>111</v>
      </c>
      <c r="E26" s="15" t="s">
        <v>120</v>
      </c>
      <c r="F26" s="21">
        <v>7</v>
      </c>
      <c r="G26" s="20">
        <v>7</v>
      </c>
    </row>
    <row r="27" spans="2:10" ht="18.75">
      <c r="B27" s="15" t="s">
        <v>14</v>
      </c>
      <c r="C27" s="15" t="s">
        <v>15</v>
      </c>
      <c r="D27" s="15" t="s">
        <v>261</v>
      </c>
      <c r="E27" s="15" t="s">
        <v>262</v>
      </c>
      <c r="F27" s="21">
        <v>7</v>
      </c>
      <c r="G27" s="20">
        <v>7</v>
      </c>
    </row>
    <row r="28" spans="2:10" ht="18.75">
      <c r="B28" s="15" t="s">
        <v>14</v>
      </c>
      <c r="C28" s="15" t="s">
        <v>30</v>
      </c>
      <c r="D28" s="15" t="s">
        <v>31</v>
      </c>
      <c r="E28" s="15" t="s">
        <v>32</v>
      </c>
      <c r="F28" s="21">
        <v>5</v>
      </c>
      <c r="G28" s="20">
        <v>5</v>
      </c>
    </row>
    <row r="29" spans="2:10" ht="18.75">
      <c r="B29" s="15" t="s">
        <v>14</v>
      </c>
      <c r="C29" s="15" t="s">
        <v>30</v>
      </c>
      <c r="D29" s="15" t="s">
        <v>145</v>
      </c>
      <c r="E29" s="15" t="s">
        <v>146</v>
      </c>
      <c r="F29" s="21">
        <v>5</v>
      </c>
      <c r="G29" s="20">
        <v>5</v>
      </c>
    </row>
    <row r="30" spans="2:10" ht="18.75">
      <c r="B30" s="15" t="s">
        <v>14</v>
      </c>
      <c r="C30" s="15" t="s">
        <v>38</v>
      </c>
      <c r="D30" s="15" t="s">
        <v>39</v>
      </c>
      <c r="E30" s="15" t="s">
        <v>40</v>
      </c>
      <c r="F30" s="21">
        <v>4</v>
      </c>
      <c r="G30" s="20">
        <v>4</v>
      </c>
    </row>
    <row r="31" spans="2:10" ht="18.75">
      <c r="B31" s="15" t="s">
        <v>14</v>
      </c>
      <c r="C31" s="15" t="s">
        <v>15</v>
      </c>
      <c r="D31" s="15" t="s">
        <v>34</v>
      </c>
      <c r="E31" s="15" t="s">
        <v>73</v>
      </c>
      <c r="F31" s="21">
        <v>4</v>
      </c>
      <c r="G31" s="20">
        <v>4</v>
      </c>
    </row>
    <row r="32" spans="2:10" ht="18.75">
      <c r="B32" s="15" t="s">
        <v>14</v>
      </c>
      <c r="C32" s="15" t="s">
        <v>26</v>
      </c>
      <c r="D32" s="15" t="s">
        <v>27</v>
      </c>
      <c r="E32" s="15" t="s">
        <v>28</v>
      </c>
      <c r="F32" s="21">
        <v>3</v>
      </c>
      <c r="G32" s="20">
        <v>3</v>
      </c>
    </row>
    <row r="33" spans="2:7" ht="18.75">
      <c r="B33" s="15" t="s">
        <v>14</v>
      </c>
      <c r="C33" s="15" t="s">
        <v>15</v>
      </c>
      <c r="D33" s="15" t="s">
        <v>34</v>
      </c>
      <c r="E33" s="15" t="s">
        <v>50</v>
      </c>
      <c r="F33" s="21">
        <v>3</v>
      </c>
      <c r="G33" s="20">
        <v>3</v>
      </c>
    </row>
    <row r="34" spans="2:7" ht="18.75">
      <c r="B34" s="15" t="s">
        <v>14</v>
      </c>
      <c r="C34" s="15" t="s">
        <v>15</v>
      </c>
      <c r="D34" s="15" t="s">
        <v>133</v>
      </c>
      <c r="E34" s="15" t="s">
        <v>134</v>
      </c>
      <c r="F34" s="21">
        <v>3</v>
      </c>
      <c r="G34" s="20">
        <v>3</v>
      </c>
    </row>
    <row r="35" spans="2:7" ht="18.75">
      <c r="B35" s="15" t="s">
        <v>14</v>
      </c>
      <c r="C35" s="15" t="s">
        <v>26</v>
      </c>
      <c r="D35" s="15" t="s">
        <v>63</v>
      </c>
      <c r="E35" s="15" t="s">
        <v>64</v>
      </c>
      <c r="F35" s="21">
        <v>2</v>
      </c>
      <c r="G35" s="20">
        <v>2</v>
      </c>
    </row>
    <row r="36" spans="2:7" ht="18.75">
      <c r="B36" s="15" t="s">
        <v>9</v>
      </c>
      <c r="C36" s="15" t="s">
        <v>9</v>
      </c>
      <c r="D36" s="15" t="s">
        <v>10</v>
      </c>
      <c r="E36" s="15" t="s">
        <v>188</v>
      </c>
      <c r="F36" s="21">
        <v>2</v>
      </c>
      <c r="G36" s="20">
        <v>2</v>
      </c>
    </row>
    <row r="37" spans="2:7" ht="18.75">
      <c r="B37" s="15" t="s">
        <v>14</v>
      </c>
      <c r="C37" s="15" t="s">
        <v>15</v>
      </c>
      <c r="D37" s="15" t="s">
        <v>34</v>
      </c>
      <c r="E37" s="15" t="s">
        <v>58</v>
      </c>
      <c r="F37" s="21">
        <v>2</v>
      </c>
      <c r="G37" s="20">
        <v>2</v>
      </c>
    </row>
    <row r="38" spans="2:7" ht="18.75">
      <c r="B38" s="15" t="s">
        <v>9</v>
      </c>
      <c r="C38" s="15" t="s">
        <v>9</v>
      </c>
      <c r="D38" s="15" t="s">
        <v>77</v>
      </c>
      <c r="E38" s="15" t="s">
        <v>178</v>
      </c>
      <c r="F38" s="21">
        <v>2</v>
      </c>
      <c r="G38" s="20">
        <v>2</v>
      </c>
    </row>
    <row r="39" spans="2:7" ht="18.75">
      <c r="B39" s="15" t="s">
        <v>9</v>
      </c>
      <c r="C39" s="15" t="s">
        <v>9</v>
      </c>
      <c r="D39" s="15" t="s">
        <v>107</v>
      </c>
      <c r="E39" s="15" t="s">
        <v>226</v>
      </c>
      <c r="F39" s="21">
        <v>2</v>
      </c>
      <c r="G39" s="20">
        <v>2</v>
      </c>
    </row>
    <row r="40" spans="2:7" ht="18.75">
      <c r="B40" s="15" t="s">
        <v>9</v>
      </c>
      <c r="C40" s="15" t="s">
        <v>9</v>
      </c>
      <c r="D40" s="15" t="s">
        <v>19</v>
      </c>
      <c r="E40" s="15" t="s">
        <v>331</v>
      </c>
      <c r="F40" s="21">
        <v>2</v>
      </c>
      <c r="G40" s="20">
        <v>2</v>
      </c>
    </row>
    <row r="41" spans="2:7" ht="18.75">
      <c r="B41" s="15" t="s">
        <v>14</v>
      </c>
      <c r="C41" s="15" t="s">
        <v>22</v>
      </c>
      <c r="D41" s="15" t="s">
        <v>122</v>
      </c>
      <c r="E41" s="15" t="s">
        <v>123</v>
      </c>
      <c r="F41" s="21">
        <v>2</v>
      </c>
      <c r="G41" s="20">
        <v>2</v>
      </c>
    </row>
    <row r="42" spans="2:7" ht="18.75">
      <c r="B42" s="15" t="s">
        <v>14</v>
      </c>
      <c r="C42" s="15" t="s">
        <v>15</v>
      </c>
      <c r="D42" s="15" t="s">
        <v>16</v>
      </c>
      <c r="E42" s="15" t="s">
        <v>17</v>
      </c>
      <c r="F42" s="21">
        <v>2</v>
      </c>
      <c r="G42" s="20">
        <v>2</v>
      </c>
    </row>
    <row r="43" spans="2:7" ht="18.75">
      <c r="B43" s="15" t="s">
        <v>14</v>
      </c>
      <c r="C43" s="15" t="s">
        <v>22</v>
      </c>
      <c r="D43" s="15" t="s">
        <v>97</v>
      </c>
      <c r="E43" s="15" t="s">
        <v>242</v>
      </c>
      <c r="F43" s="21">
        <v>2</v>
      </c>
      <c r="G43" s="20">
        <v>2</v>
      </c>
    </row>
    <row r="44" spans="2:7" ht="18.75">
      <c r="B44" s="15" t="s">
        <v>14</v>
      </c>
      <c r="C44" s="15" t="s">
        <v>30</v>
      </c>
      <c r="D44" s="15" t="s">
        <v>31</v>
      </c>
      <c r="E44" s="15" t="s">
        <v>153</v>
      </c>
      <c r="F44" s="21">
        <v>2</v>
      </c>
      <c r="G44" s="20">
        <v>2</v>
      </c>
    </row>
    <row r="45" spans="2:7" ht="18.75">
      <c r="B45" s="15" t="s">
        <v>9</v>
      </c>
      <c r="C45" s="15" t="s">
        <v>9</v>
      </c>
      <c r="D45" s="15" t="s">
        <v>10</v>
      </c>
      <c r="E45" s="15" t="s">
        <v>11</v>
      </c>
      <c r="F45" s="21">
        <v>2</v>
      </c>
      <c r="G45" s="20">
        <v>2</v>
      </c>
    </row>
    <row r="46" spans="2:7" ht="18.75">
      <c r="B46" s="15" t="s">
        <v>9</v>
      </c>
      <c r="C46" s="15" t="s">
        <v>9</v>
      </c>
      <c r="D46" s="15" t="s">
        <v>10</v>
      </c>
      <c r="E46" s="15" t="s">
        <v>60</v>
      </c>
      <c r="F46" s="21">
        <v>2</v>
      </c>
      <c r="G46" s="20">
        <v>2</v>
      </c>
    </row>
    <row r="47" spans="2:7" ht="18.75">
      <c r="B47" s="15" t="s">
        <v>14</v>
      </c>
      <c r="C47" s="15" t="s">
        <v>38</v>
      </c>
      <c r="D47" s="15" t="s">
        <v>39</v>
      </c>
      <c r="E47" s="15" t="s">
        <v>43</v>
      </c>
      <c r="F47" s="21">
        <v>2</v>
      </c>
      <c r="G47" s="20">
        <v>2</v>
      </c>
    </row>
    <row r="48" spans="2:7" ht="18.75">
      <c r="B48" s="15" t="s">
        <v>14</v>
      </c>
      <c r="C48" s="15" t="s">
        <v>38</v>
      </c>
      <c r="D48" s="15" t="s">
        <v>115</v>
      </c>
      <c r="E48" s="15" t="s">
        <v>156</v>
      </c>
      <c r="F48" s="21">
        <v>2</v>
      </c>
      <c r="G48" s="20">
        <v>2</v>
      </c>
    </row>
    <row r="49" spans="2:7" ht="18.75">
      <c r="B49" s="15" t="s">
        <v>14</v>
      </c>
      <c r="C49" s="15" t="s">
        <v>22</v>
      </c>
      <c r="D49" s="15" t="s">
        <v>55</v>
      </c>
      <c r="E49" s="15" t="s">
        <v>56</v>
      </c>
      <c r="F49" s="21">
        <v>2</v>
      </c>
      <c r="G49" s="20">
        <v>2</v>
      </c>
    </row>
    <row r="50" spans="2:7" ht="18.75">
      <c r="B50" s="15" t="s">
        <v>14</v>
      </c>
      <c r="C50" s="15" t="s">
        <v>26</v>
      </c>
      <c r="D50" s="15" t="s">
        <v>181</v>
      </c>
      <c r="E50" s="15" t="s">
        <v>182</v>
      </c>
      <c r="F50" s="21">
        <v>2</v>
      </c>
      <c r="G50" s="20">
        <v>2</v>
      </c>
    </row>
    <row r="51" spans="2:7" ht="18.75">
      <c r="B51" s="15" t="s">
        <v>14</v>
      </c>
      <c r="C51" s="15" t="s">
        <v>38</v>
      </c>
      <c r="D51" s="15" t="s">
        <v>38</v>
      </c>
      <c r="E51" s="15" t="s">
        <v>239</v>
      </c>
      <c r="F51" s="21">
        <v>2</v>
      </c>
      <c r="G51" s="20">
        <v>2</v>
      </c>
    </row>
    <row r="52" spans="2:7" ht="18.75">
      <c r="B52" s="15" t="s">
        <v>14</v>
      </c>
      <c r="C52" s="15" t="s">
        <v>26</v>
      </c>
      <c r="D52" s="15" t="s">
        <v>231</v>
      </c>
      <c r="E52" s="15" t="s">
        <v>336</v>
      </c>
      <c r="F52" s="21">
        <v>2</v>
      </c>
      <c r="G52" s="20">
        <v>2</v>
      </c>
    </row>
    <row r="53" spans="2:7" ht="18.75">
      <c r="B53" s="15" t="s">
        <v>14</v>
      </c>
      <c r="C53" s="15" t="s">
        <v>15</v>
      </c>
      <c r="D53" s="15" t="s">
        <v>257</v>
      </c>
      <c r="E53" s="15" t="s">
        <v>258</v>
      </c>
      <c r="F53" s="21">
        <v>2</v>
      </c>
      <c r="G53" s="20">
        <v>2</v>
      </c>
    </row>
    <row r="54" spans="2:7" ht="18.75">
      <c r="B54" s="15" t="s">
        <v>14</v>
      </c>
      <c r="C54" s="15" t="s">
        <v>38</v>
      </c>
      <c r="D54" s="15" t="s">
        <v>38</v>
      </c>
      <c r="E54" s="15" t="s">
        <v>104</v>
      </c>
      <c r="F54" s="21">
        <v>2</v>
      </c>
      <c r="G54" s="20">
        <v>2</v>
      </c>
    </row>
    <row r="55" spans="2:7" ht="18.75">
      <c r="B55" s="15" t="s">
        <v>14</v>
      </c>
      <c r="C55" s="15" t="s">
        <v>26</v>
      </c>
      <c r="D55" s="15" t="s">
        <v>63</v>
      </c>
      <c r="E55" s="15" t="s">
        <v>140</v>
      </c>
      <c r="F55" s="21">
        <v>1</v>
      </c>
      <c r="G55" s="20">
        <v>1</v>
      </c>
    </row>
    <row r="56" spans="2:7" ht="18.75">
      <c r="B56" s="15" t="s">
        <v>9</v>
      </c>
      <c r="C56" s="15" t="s">
        <v>9</v>
      </c>
      <c r="D56" s="15" t="s">
        <v>10</v>
      </c>
      <c r="E56" s="15" t="s">
        <v>191</v>
      </c>
      <c r="F56" s="21">
        <v>1</v>
      </c>
      <c r="G56" s="20">
        <v>1</v>
      </c>
    </row>
    <row r="57" spans="2:7" ht="18.75">
      <c r="B57" s="15" t="s">
        <v>9</v>
      </c>
      <c r="C57" s="15" t="s">
        <v>9</v>
      </c>
      <c r="D57" s="15" t="s">
        <v>19</v>
      </c>
      <c r="E57" s="15" t="s">
        <v>20</v>
      </c>
      <c r="F57" s="21">
        <v>1</v>
      </c>
      <c r="G57" s="20">
        <v>1</v>
      </c>
    </row>
    <row r="58" spans="2:7" ht="18.75">
      <c r="B58" s="15" t="s">
        <v>9</v>
      </c>
      <c r="C58" s="15" t="s">
        <v>9</v>
      </c>
      <c r="D58" s="15" t="s">
        <v>77</v>
      </c>
      <c r="E58" s="15" t="s">
        <v>78</v>
      </c>
      <c r="F58" s="21">
        <v>1</v>
      </c>
      <c r="G58" s="20">
        <v>1</v>
      </c>
    </row>
    <row r="59" spans="2:7" ht="18.75">
      <c r="B59" s="15" t="s">
        <v>9</v>
      </c>
      <c r="C59" s="15" t="s">
        <v>9</v>
      </c>
      <c r="D59" s="15" t="s">
        <v>19</v>
      </c>
      <c r="E59" s="15" t="s">
        <v>236</v>
      </c>
      <c r="F59" s="21">
        <v>1</v>
      </c>
      <c r="G59" s="20">
        <v>1</v>
      </c>
    </row>
    <row r="60" spans="2:7" ht="18.75">
      <c r="B60" s="15" t="s">
        <v>9</v>
      </c>
      <c r="C60" s="15" t="s">
        <v>9</v>
      </c>
      <c r="D60" s="15" t="s">
        <v>10</v>
      </c>
      <c r="E60" s="15" t="s">
        <v>75</v>
      </c>
      <c r="F60" s="21">
        <v>1</v>
      </c>
      <c r="G60" s="20">
        <v>1</v>
      </c>
    </row>
    <row r="61" spans="2:7" ht="18.75">
      <c r="B61" s="15" t="s">
        <v>14</v>
      </c>
      <c r="C61" s="15" t="s">
        <v>38</v>
      </c>
      <c r="D61" s="15" t="s">
        <v>39</v>
      </c>
      <c r="E61" s="15" t="s">
        <v>220</v>
      </c>
      <c r="F61" s="21">
        <v>1</v>
      </c>
      <c r="G61" s="20">
        <v>1</v>
      </c>
    </row>
    <row r="62" spans="2:7" ht="18.75">
      <c r="B62" s="15" t="s">
        <v>14</v>
      </c>
      <c r="C62" s="15" t="s">
        <v>38</v>
      </c>
      <c r="D62" s="15" t="s">
        <v>111</v>
      </c>
      <c r="E62" s="15" t="s">
        <v>112</v>
      </c>
      <c r="F62" s="21">
        <v>1</v>
      </c>
      <c r="G62" s="20">
        <v>1</v>
      </c>
    </row>
    <row r="63" spans="2:7" ht="18.75">
      <c r="B63" s="15" t="s">
        <v>9</v>
      </c>
      <c r="C63" s="15" t="s">
        <v>9</v>
      </c>
      <c r="D63" s="15" t="s">
        <v>107</v>
      </c>
      <c r="E63" s="15" t="s">
        <v>194</v>
      </c>
      <c r="F63" s="21">
        <v>1</v>
      </c>
      <c r="G63" s="20">
        <v>1</v>
      </c>
    </row>
    <row r="64" spans="2:7" ht="18.75">
      <c r="B64" s="15" t="s">
        <v>9</v>
      </c>
      <c r="C64" s="15" t="s">
        <v>9</v>
      </c>
      <c r="D64" s="15" t="s">
        <v>19</v>
      </c>
      <c r="E64" s="15" t="s">
        <v>353</v>
      </c>
      <c r="F64" s="21">
        <v>1</v>
      </c>
      <c r="G64" s="20">
        <v>1</v>
      </c>
    </row>
    <row r="65" spans="2:7" ht="18.75">
      <c r="B65" s="15" t="s">
        <v>14</v>
      </c>
      <c r="C65" s="15" t="s">
        <v>22</v>
      </c>
      <c r="D65" s="15" t="s">
        <v>97</v>
      </c>
      <c r="E65" s="15" t="s">
        <v>98</v>
      </c>
      <c r="F65" s="21">
        <v>1</v>
      </c>
      <c r="G65" s="20">
        <v>1</v>
      </c>
    </row>
    <row r="66" spans="2:7" ht="18.75">
      <c r="B66" s="15" t="s">
        <v>14</v>
      </c>
      <c r="C66" s="15" t="s">
        <v>26</v>
      </c>
      <c r="D66" s="15" t="s">
        <v>27</v>
      </c>
      <c r="E66" s="15" t="s">
        <v>228</v>
      </c>
      <c r="F66" s="21">
        <v>1</v>
      </c>
      <c r="G66" s="20">
        <v>1</v>
      </c>
    </row>
    <row r="67" spans="2:7" ht="18.75">
      <c r="B67" s="15" t="s">
        <v>14</v>
      </c>
      <c r="C67" s="15" t="s">
        <v>15</v>
      </c>
      <c r="D67" s="15" t="s">
        <v>303</v>
      </c>
      <c r="E67" s="15" t="s">
        <v>304</v>
      </c>
      <c r="F67" s="21">
        <v>1</v>
      </c>
      <c r="G67" s="20">
        <v>1</v>
      </c>
    </row>
    <row r="68" spans="2:7" ht="18.75">
      <c r="B68" s="15" t="s">
        <v>14</v>
      </c>
      <c r="C68" s="15" t="s">
        <v>15</v>
      </c>
      <c r="D68" s="15" t="s">
        <v>323</v>
      </c>
      <c r="E68" s="15" t="s">
        <v>324</v>
      </c>
      <c r="F68" s="21">
        <v>1</v>
      </c>
      <c r="G68" s="20">
        <v>1</v>
      </c>
    </row>
    <row r="69" spans="2:7" ht="18.75">
      <c r="B69" s="15" t="s">
        <v>9</v>
      </c>
      <c r="C69" s="15" t="s">
        <v>9</v>
      </c>
      <c r="D69" s="15" t="s">
        <v>107</v>
      </c>
      <c r="E69" s="15" t="s">
        <v>108</v>
      </c>
      <c r="F69" s="21">
        <v>1</v>
      </c>
      <c r="G69" s="20">
        <v>1</v>
      </c>
    </row>
    <row r="70" spans="2:7" ht="18.75">
      <c r="B70" s="15" t="s">
        <v>14</v>
      </c>
      <c r="C70" s="15" t="s">
        <v>15</v>
      </c>
      <c r="D70" s="15" t="s">
        <v>16</v>
      </c>
      <c r="E70" s="15" t="s">
        <v>288</v>
      </c>
      <c r="F70" s="21">
        <v>1</v>
      </c>
      <c r="G70" s="20">
        <v>1</v>
      </c>
    </row>
    <row r="71" spans="2:7" ht="18.75">
      <c r="B71" s="15" t="s">
        <v>14</v>
      </c>
      <c r="C71" s="15" t="s">
        <v>38</v>
      </c>
      <c r="D71" s="15" t="s">
        <v>39</v>
      </c>
      <c r="E71" s="15" t="s">
        <v>67</v>
      </c>
      <c r="F71" s="21">
        <v>1</v>
      </c>
      <c r="G71" s="20">
        <v>1</v>
      </c>
    </row>
    <row r="72" spans="2:7" ht="18.75">
      <c r="B72" s="15" t="s">
        <v>14</v>
      </c>
      <c r="C72" s="15" t="s">
        <v>15</v>
      </c>
      <c r="D72" s="15" t="s">
        <v>16</v>
      </c>
      <c r="E72" s="15" t="s">
        <v>48</v>
      </c>
      <c r="F72" s="21">
        <v>1</v>
      </c>
      <c r="G72" s="20">
        <v>1</v>
      </c>
    </row>
    <row r="73" spans="2:7" ht="18.75">
      <c r="B73" s="15" t="s">
        <v>9</v>
      </c>
      <c r="C73" s="15" t="s">
        <v>9</v>
      </c>
      <c r="D73" s="15" t="s">
        <v>10</v>
      </c>
      <c r="E73" s="15" t="s">
        <v>210</v>
      </c>
      <c r="F73" s="21">
        <v>1</v>
      </c>
      <c r="G73" s="20">
        <v>1</v>
      </c>
    </row>
    <row r="74" spans="2:7" ht="18.75">
      <c r="B74" s="15" t="s">
        <v>14</v>
      </c>
      <c r="C74" s="15" t="s">
        <v>15</v>
      </c>
      <c r="D74" s="15" t="s">
        <v>34</v>
      </c>
      <c r="E74" s="15" t="s">
        <v>249</v>
      </c>
      <c r="F74" s="21">
        <v>1</v>
      </c>
      <c r="G74" s="20">
        <v>1</v>
      </c>
    </row>
    <row r="75" spans="2:7" ht="18.75">
      <c r="B75" s="15" t="s">
        <v>14</v>
      </c>
      <c r="C75" s="15" t="s">
        <v>22</v>
      </c>
      <c r="D75" s="15" t="s">
        <v>97</v>
      </c>
      <c r="E75" s="15" t="s">
        <v>212</v>
      </c>
      <c r="F75" s="21">
        <v>1</v>
      </c>
      <c r="G75" s="20">
        <v>1</v>
      </c>
    </row>
    <row r="76" spans="2:7" ht="18.75">
      <c r="B76" s="15" t="s">
        <v>9</v>
      </c>
      <c r="C76" s="15" t="s">
        <v>9</v>
      </c>
      <c r="D76" s="15" t="s">
        <v>19</v>
      </c>
      <c r="E76" s="15" t="s">
        <v>340</v>
      </c>
      <c r="F76" s="21">
        <v>1</v>
      </c>
      <c r="G76" s="20">
        <v>1</v>
      </c>
    </row>
    <row r="77" spans="2:7" ht="18.75">
      <c r="B77" s="15" t="s">
        <v>14</v>
      </c>
      <c r="C77" s="15" t="s">
        <v>15</v>
      </c>
      <c r="D77" s="15" t="s">
        <v>16</v>
      </c>
      <c r="E77" s="15" t="s">
        <v>170</v>
      </c>
      <c r="F77" s="21">
        <v>1</v>
      </c>
      <c r="G77" s="20">
        <v>1</v>
      </c>
    </row>
    <row r="78" spans="2:7" ht="18.75">
      <c r="B78" s="15" t="s">
        <v>14</v>
      </c>
      <c r="C78" s="15" t="s">
        <v>15</v>
      </c>
      <c r="D78" s="15" t="s">
        <v>34</v>
      </c>
      <c r="E78" s="15" t="s">
        <v>301</v>
      </c>
      <c r="F78" s="21">
        <v>1</v>
      </c>
      <c r="G78" s="20">
        <v>1</v>
      </c>
    </row>
    <row r="79" spans="2:7" ht="18.75">
      <c r="B79" s="15" t="s">
        <v>14</v>
      </c>
      <c r="C79" s="15" t="s">
        <v>26</v>
      </c>
      <c r="D79" s="15" t="s">
        <v>27</v>
      </c>
      <c r="E79" s="15" t="s">
        <v>101</v>
      </c>
      <c r="F79" s="21">
        <v>1</v>
      </c>
      <c r="G79" s="20">
        <v>1</v>
      </c>
    </row>
    <row r="80" spans="2:7" ht="18.75">
      <c r="B80" s="15" t="s">
        <v>14</v>
      </c>
      <c r="C80" s="15" t="s">
        <v>22</v>
      </c>
      <c r="D80" s="15" t="s">
        <v>217</v>
      </c>
      <c r="E80" s="15" t="s">
        <v>218</v>
      </c>
      <c r="F80" s="21">
        <v>1</v>
      </c>
      <c r="G80" s="20">
        <v>1</v>
      </c>
    </row>
    <row r="81" spans="2:7" ht="18.75">
      <c r="B81" s="15" t="s">
        <v>14</v>
      </c>
      <c r="C81" s="15" t="s">
        <v>22</v>
      </c>
      <c r="D81" s="15" t="s">
        <v>97</v>
      </c>
      <c r="E81" s="15" t="s">
        <v>309</v>
      </c>
      <c r="F81" s="21">
        <v>1</v>
      </c>
      <c r="G81" s="20">
        <v>1</v>
      </c>
    </row>
    <row r="82" spans="2:7" ht="18.75">
      <c r="B82" s="15" t="s">
        <v>14</v>
      </c>
      <c r="C82" s="15" t="s">
        <v>30</v>
      </c>
      <c r="D82" s="15" t="s">
        <v>277</v>
      </c>
      <c r="E82" s="15" t="s">
        <v>278</v>
      </c>
      <c r="F82" s="21">
        <v>1</v>
      </c>
      <c r="G82" s="20">
        <v>1</v>
      </c>
    </row>
    <row r="83" spans="2:7" ht="18.75">
      <c r="B83" s="15" t="s">
        <v>14</v>
      </c>
      <c r="C83" s="15" t="s">
        <v>15</v>
      </c>
      <c r="D83" s="15" t="s">
        <v>303</v>
      </c>
      <c r="E83" s="15" t="s">
        <v>311</v>
      </c>
      <c r="F83" s="21">
        <v>1</v>
      </c>
      <c r="G83" s="20">
        <v>1</v>
      </c>
    </row>
    <row r="84" spans="2:7" ht="18.75">
      <c r="B84" s="15" t="s">
        <v>9</v>
      </c>
      <c r="C84" s="15" t="s">
        <v>9</v>
      </c>
      <c r="D84" s="15" t="s">
        <v>10</v>
      </c>
      <c r="E84" s="15" t="s">
        <v>52</v>
      </c>
      <c r="F84" s="21">
        <v>1</v>
      </c>
      <c r="G84" s="20">
        <v>1</v>
      </c>
    </row>
    <row r="85" spans="2:7" ht="18.75">
      <c r="B85" s="15" t="s">
        <v>14</v>
      </c>
      <c r="C85" s="15" t="s">
        <v>30</v>
      </c>
      <c r="D85" s="15" t="s">
        <v>31</v>
      </c>
      <c r="E85" s="15" t="s">
        <v>294</v>
      </c>
      <c r="F85" s="21">
        <v>1</v>
      </c>
      <c r="G85" s="20">
        <v>1</v>
      </c>
    </row>
    <row r="86" spans="2:7" ht="18.75">
      <c r="B86" s="15" t="s">
        <v>9</v>
      </c>
      <c r="C86" s="15" t="s">
        <v>9</v>
      </c>
      <c r="D86" s="15" t="s">
        <v>10</v>
      </c>
      <c r="E86" s="15" t="s">
        <v>357</v>
      </c>
      <c r="F86" s="21">
        <v>1</v>
      </c>
      <c r="G86" s="20">
        <v>1</v>
      </c>
    </row>
    <row r="87" spans="2:7" ht="18.75">
      <c r="B87" s="15" t="s">
        <v>9</v>
      </c>
      <c r="C87" s="15" t="s">
        <v>9</v>
      </c>
      <c r="D87" s="15" t="s">
        <v>10</v>
      </c>
      <c r="E87" s="15" t="s">
        <v>175</v>
      </c>
      <c r="F87" s="21">
        <v>1</v>
      </c>
      <c r="G87" s="20">
        <v>1</v>
      </c>
    </row>
    <row r="88" spans="2:7" ht="18.75">
      <c r="B88" s="15" t="s">
        <v>14</v>
      </c>
      <c r="C88" s="15" t="s">
        <v>30</v>
      </c>
      <c r="D88" s="15" t="s">
        <v>31</v>
      </c>
      <c r="E88" s="15" t="s">
        <v>84</v>
      </c>
      <c r="F88" s="21">
        <v>1</v>
      </c>
      <c r="G88" s="20">
        <v>1</v>
      </c>
    </row>
    <row r="89" spans="2:7" ht="18.75">
      <c r="B89" s="15" t="s">
        <v>14</v>
      </c>
      <c r="C89" s="15" t="s">
        <v>15</v>
      </c>
      <c r="D89" s="15" t="s">
        <v>34</v>
      </c>
      <c r="E89" s="15" t="s">
        <v>306</v>
      </c>
      <c r="F89" s="21">
        <v>1</v>
      </c>
      <c r="G89" s="20">
        <v>1</v>
      </c>
    </row>
    <row r="90" spans="2:7" ht="18.75">
      <c r="B90" s="15" t="s">
        <v>14</v>
      </c>
      <c r="C90" s="15" t="s">
        <v>15</v>
      </c>
      <c r="D90" s="15" t="s">
        <v>34</v>
      </c>
      <c r="E90" s="15" t="s">
        <v>46</v>
      </c>
      <c r="F90" s="21">
        <v>1</v>
      </c>
      <c r="G90" s="20">
        <v>1</v>
      </c>
    </row>
    <row r="91" spans="2:7" ht="18.75">
      <c r="B91" s="15" t="s">
        <v>14</v>
      </c>
      <c r="C91" s="15" t="s">
        <v>15</v>
      </c>
      <c r="D91" s="15" t="s">
        <v>91</v>
      </c>
      <c r="E91" s="15" t="s">
        <v>280</v>
      </c>
      <c r="F91" s="21">
        <v>1</v>
      </c>
      <c r="G91" s="20">
        <v>1</v>
      </c>
    </row>
    <row r="92" spans="2:7" ht="18.75">
      <c r="B92" s="15" t="s">
        <v>14</v>
      </c>
      <c r="C92" s="15" t="s">
        <v>15</v>
      </c>
      <c r="D92" s="15" t="s">
        <v>91</v>
      </c>
      <c r="E92" s="15" t="s">
        <v>92</v>
      </c>
      <c r="F92" s="21">
        <v>1</v>
      </c>
      <c r="G92" s="20">
        <v>1</v>
      </c>
    </row>
    <row r="93" spans="2:7" ht="18.75">
      <c r="B93" s="15" t="s">
        <v>14</v>
      </c>
      <c r="C93" s="15" t="s">
        <v>15</v>
      </c>
      <c r="D93" s="15" t="s">
        <v>165</v>
      </c>
      <c r="E93" s="15" t="s">
        <v>166</v>
      </c>
      <c r="F93" s="21">
        <v>1</v>
      </c>
      <c r="G93" s="20">
        <v>1</v>
      </c>
    </row>
    <row r="94" spans="2:7" ht="18.75">
      <c r="B94" s="15" t="s">
        <v>14</v>
      </c>
      <c r="C94" s="15" t="s">
        <v>15</v>
      </c>
      <c r="D94" s="15" t="s">
        <v>274</v>
      </c>
      <c r="E94" s="15" t="s">
        <v>275</v>
      </c>
      <c r="F94" s="21">
        <v>1</v>
      </c>
      <c r="G94" s="20">
        <v>1</v>
      </c>
    </row>
    <row r="95" spans="2:7" ht="18.75">
      <c r="B95" s="15" t="s">
        <v>14</v>
      </c>
      <c r="C95" s="15" t="s">
        <v>22</v>
      </c>
      <c r="D95" s="15" t="s">
        <v>136</v>
      </c>
      <c r="E95" s="15" t="s">
        <v>137</v>
      </c>
      <c r="F95" s="21">
        <v>1</v>
      </c>
      <c r="G95" s="20">
        <v>1</v>
      </c>
    </row>
    <row r="96" spans="2:7" ht="18.75">
      <c r="B96" s="15" t="s">
        <v>14</v>
      </c>
      <c r="C96" s="15" t="s">
        <v>15</v>
      </c>
      <c r="D96" s="15" t="s">
        <v>199</v>
      </c>
      <c r="E96" s="15" t="s">
        <v>200</v>
      </c>
      <c r="F96" s="21">
        <v>1</v>
      </c>
      <c r="G96" s="20">
        <v>1</v>
      </c>
    </row>
    <row r="97" spans="2:7" ht="18.75">
      <c r="B97" s="15" t="s">
        <v>14</v>
      </c>
      <c r="C97" s="15" t="s">
        <v>15</v>
      </c>
      <c r="D97" s="15" t="s">
        <v>285</v>
      </c>
      <c r="E97" s="15" t="s">
        <v>286</v>
      </c>
      <c r="F97" s="21">
        <v>1</v>
      </c>
      <c r="G97" s="20">
        <v>1</v>
      </c>
    </row>
    <row r="98" spans="2:7" ht="18.75">
      <c r="B98" s="15" t="s">
        <v>14</v>
      </c>
      <c r="C98" s="15" t="s">
        <v>26</v>
      </c>
      <c r="D98" s="15" t="s">
        <v>231</v>
      </c>
      <c r="E98" s="15" t="s">
        <v>232</v>
      </c>
      <c r="F98" s="21">
        <v>1</v>
      </c>
      <c r="G98" s="20">
        <v>1</v>
      </c>
    </row>
    <row r="99" spans="2:7" ht="18.75">
      <c r="B99" s="25" t="s">
        <v>14</v>
      </c>
      <c r="C99" s="25" t="s">
        <v>38</v>
      </c>
      <c r="D99" s="25" t="s">
        <v>115</v>
      </c>
      <c r="E99" s="25" t="s">
        <v>116</v>
      </c>
      <c r="F99" s="26">
        <v>1</v>
      </c>
      <c r="G99" s="27">
        <v>1</v>
      </c>
    </row>
    <row r="100" spans="2:7" ht="18.75">
      <c r="B100" s="25" t="s">
        <v>14</v>
      </c>
      <c r="C100" s="25" t="s">
        <v>22</v>
      </c>
      <c r="D100" s="25" t="s">
        <v>214</v>
      </c>
      <c r="E100" s="25" t="s">
        <v>319</v>
      </c>
      <c r="F100" s="26">
        <v>1</v>
      </c>
      <c r="G100" s="27">
        <v>1</v>
      </c>
    </row>
    <row r="101" spans="2:7" ht="18.75">
      <c r="B101" s="25" t="s">
        <v>9</v>
      </c>
      <c r="C101" s="25" t="s">
        <v>126</v>
      </c>
      <c r="D101" s="25" t="s">
        <v>126</v>
      </c>
      <c r="E101" s="25" t="s">
        <v>127</v>
      </c>
      <c r="F101" s="26">
        <v>1</v>
      </c>
      <c r="G101" s="27">
        <v>1</v>
      </c>
    </row>
    <row r="102" spans="2:7" ht="18.75">
      <c r="B102" s="25" t="s">
        <v>14</v>
      </c>
      <c r="C102" s="25" t="s">
        <v>26</v>
      </c>
      <c r="D102" s="25" t="s">
        <v>142</v>
      </c>
      <c r="E102" s="25" t="s">
        <v>234</v>
      </c>
      <c r="F102" s="26">
        <v>1</v>
      </c>
      <c r="G102" s="27">
        <v>1</v>
      </c>
    </row>
    <row r="103" spans="2:7" ht="18.75">
      <c r="B103" s="25" t="s">
        <v>14</v>
      </c>
      <c r="C103" s="25" t="s">
        <v>15</v>
      </c>
      <c r="D103" s="25" t="s">
        <v>69</v>
      </c>
      <c r="E103" s="25" t="s">
        <v>70</v>
      </c>
      <c r="F103" s="26">
        <v>1</v>
      </c>
      <c r="G103" s="27">
        <v>1</v>
      </c>
    </row>
    <row r="104" spans="2:7" ht="18.75">
      <c r="B104" s="25" t="s">
        <v>9</v>
      </c>
      <c r="C104" s="25" t="s">
        <v>296</v>
      </c>
      <c r="D104" s="25" t="s">
        <v>296</v>
      </c>
      <c r="E104" s="25" t="s">
        <v>299</v>
      </c>
      <c r="F104" s="26">
        <v>1</v>
      </c>
      <c r="G104" s="27">
        <v>1</v>
      </c>
    </row>
    <row r="105" spans="2:7" ht="18.75">
      <c r="B105" s="25" t="s">
        <v>9</v>
      </c>
      <c r="C105" s="25" t="s">
        <v>296</v>
      </c>
      <c r="D105" s="25" t="s">
        <v>296</v>
      </c>
      <c r="E105" s="25" t="s">
        <v>297</v>
      </c>
      <c r="F105" s="26">
        <v>1</v>
      </c>
      <c r="G105" s="27">
        <v>1</v>
      </c>
    </row>
    <row r="106" spans="2:7" ht="18.75">
      <c r="B106" s="25" t="s">
        <v>14</v>
      </c>
      <c r="C106" s="25" t="s">
        <v>22</v>
      </c>
      <c r="D106" s="25" t="s">
        <v>246</v>
      </c>
      <c r="E106" s="25" t="s">
        <v>247</v>
      </c>
      <c r="F106" s="26">
        <v>1</v>
      </c>
      <c r="G106" s="27">
        <v>1</v>
      </c>
    </row>
    <row r="107" spans="2:7">
      <c r="B107" s="18" t="s">
        <v>14</v>
      </c>
      <c r="C107" s="18" t="s">
        <v>22</v>
      </c>
      <c r="D107" s="18" t="s">
        <v>22</v>
      </c>
      <c r="E107" s="18" t="s">
        <v>207</v>
      </c>
      <c r="F107" s="18">
        <v>1</v>
      </c>
      <c r="G107" s="18">
        <v>1</v>
      </c>
    </row>
    <row r="108" spans="2:7">
      <c r="B108" s="18" t="s">
        <v>14</v>
      </c>
      <c r="C108" s="18" t="s">
        <v>30</v>
      </c>
      <c r="D108" s="18" t="s">
        <v>145</v>
      </c>
      <c r="E108" s="18" t="s">
        <v>283</v>
      </c>
      <c r="F108" s="18">
        <v>1</v>
      </c>
      <c r="G108" s="18">
        <v>1</v>
      </c>
    </row>
    <row r="109" spans="2:7">
      <c r="B109" s="18" t="s">
        <v>14</v>
      </c>
      <c r="C109" s="18" t="s">
        <v>30</v>
      </c>
      <c r="D109" s="18" t="s">
        <v>145</v>
      </c>
      <c r="E109" s="18" t="s">
        <v>205</v>
      </c>
      <c r="F109" s="18">
        <v>1</v>
      </c>
      <c r="G109" s="18">
        <v>1</v>
      </c>
    </row>
    <row r="110" spans="2:7">
      <c r="B110" s="18" t="s">
        <v>14</v>
      </c>
      <c r="C110" s="18" t="s">
        <v>26</v>
      </c>
      <c r="D110" s="18" t="s">
        <v>87</v>
      </c>
      <c r="E110" s="18" t="s">
        <v>350</v>
      </c>
      <c r="F110" s="18">
        <v>1</v>
      </c>
      <c r="G110" s="18">
        <v>1</v>
      </c>
    </row>
    <row r="111" spans="2:7">
      <c r="B111" s="18" t="s">
        <v>14</v>
      </c>
      <c r="C111" s="18" t="s">
        <v>26</v>
      </c>
      <c r="D111" s="18" t="s">
        <v>326</v>
      </c>
      <c r="E111" s="18" t="s">
        <v>327</v>
      </c>
      <c r="F111" s="18">
        <v>1</v>
      </c>
      <c r="G111" s="18">
        <v>1</v>
      </c>
    </row>
    <row r="112" spans="2:7">
      <c r="B112" s="18" t="s">
        <v>14</v>
      </c>
      <c r="C112" s="18" t="s">
        <v>30</v>
      </c>
      <c r="D112" s="18" t="s">
        <v>80</v>
      </c>
      <c r="E112" s="18" t="s">
        <v>81</v>
      </c>
      <c r="F112" s="18">
        <v>1</v>
      </c>
      <c r="G112" s="18">
        <v>1</v>
      </c>
    </row>
    <row r="113" spans="2:7">
      <c r="B113" s="18" t="s">
        <v>14</v>
      </c>
      <c r="C113" s="18" t="s">
        <v>15</v>
      </c>
      <c r="D113" s="18" t="s">
        <v>285</v>
      </c>
      <c r="E113" s="18" t="s">
        <v>291</v>
      </c>
      <c r="F113" s="18">
        <v>1</v>
      </c>
      <c r="G113" s="18">
        <v>1</v>
      </c>
    </row>
    <row r="114" spans="2:7">
      <c r="B114" s="18" t="s">
        <v>14</v>
      </c>
      <c r="C114" s="18" t="s">
        <v>15</v>
      </c>
      <c r="D114" s="18" t="s">
        <v>69</v>
      </c>
      <c r="E114" s="18" t="s">
        <v>272</v>
      </c>
      <c r="F114" s="18">
        <v>1</v>
      </c>
      <c r="G114" s="18">
        <v>1</v>
      </c>
    </row>
    <row r="115" spans="2:7">
      <c r="B115" s="18" t="s">
        <v>14</v>
      </c>
      <c r="C115" s="18" t="s">
        <v>22</v>
      </c>
      <c r="D115" s="18" t="s">
        <v>22</v>
      </c>
      <c r="E115" s="18" t="s">
        <v>23</v>
      </c>
      <c r="F115" s="18">
        <v>1</v>
      </c>
      <c r="G115" s="18">
        <v>1</v>
      </c>
    </row>
    <row r="116" spans="2:7">
      <c r="B116" s="18" t="s">
        <v>14</v>
      </c>
      <c r="C116" s="18" t="s">
        <v>30</v>
      </c>
      <c r="D116" s="18" t="s">
        <v>158</v>
      </c>
      <c r="E116" s="18" t="s">
        <v>159</v>
      </c>
      <c r="F116" s="18">
        <v>1</v>
      </c>
      <c r="G116" s="18">
        <v>1</v>
      </c>
    </row>
    <row r="117" spans="2:7">
      <c r="B117" s="18" t="s">
        <v>14</v>
      </c>
      <c r="C117" s="18" t="s">
        <v>22</v>
      </c>
      <c r="D117" s="18" t="s">
        <v>55</v>
      </c>
      <c r="E117" s="18" t="s">
        <v>184</v>
      </c>
      <c r="F117" s="18">
        <v>1</v>
      </c>
      <c r="G117" s="18">
        <v>1</v>
      </c>
    </row>
    <row r="118" spans="2:7">
      <c r="B118" s="18" t="s">
        <v>14</v>
      </c>
      <c r="C118" s="18" t="s">
        <v>22</v>
      </c>
      <c r="D118" s="18" t="s">
        <v>172</v>
      </c>
      <c r="E118" s="18" t="s">
        <v>173</v>
      </c>
      <c r="F118" s="18">
        <v>1</v>
      </c>
      <c r="G118" s="18">
        <v>1</v>
      </c>
    </row>
    <row r="119" spans="2:7">
      <c r="B119" s="18" t="s">
        <v>14</v>
      </c>
      <c r="C119" s="18" t="s">
        <v>22</v>
      </c>
      <c r="D119" s="18" t="s">
        <v>315</v>
      </c>
      <c r="E119" s="18" t="s">
        <v>316</v>
      </c>
      <c r="F119" s="18">
        <v>1</v>
      </c>
      <c r="G119" s="18">
        <v>1</v>
      </c>
    </row>
    <row r="120" spans="2:7">
      <c r="B120" s="18" t="s">
        <v>14</v>
      </c>
      <c r="C120" s="18" t="s">
        <v>26</v>
      </c>
      <c r="D120" s="18" t="s">
        <v>142</v>
      </c>
      <c r="E120" s="18" t="s">
        <v>143</v>
      </c>
      <c r="F120" s="18">
        <v>1</v>
      </c>
      <c r="G120" s="18">
        <v>1</v>
      </c>
    </row>
    <row r="121" spans="2:7">
      <c r="B121" s="18" t="s">
        <v>14</v>
      </c>
      <c r="C121" s="18" t="s">
        <v>15</v>
      </c>
      <c r="D121" s="18" t="s">
        <v>94</v>
      </c>
      <c r="E121" s="18" t="s">
        <v>95</v>
      </c>
      <c r="F121" s="18">
        <v>1</v>
      </c>
      <c r="G121" s="18">
        <v>1</v>
      </c>
    </row>
    <row r="122" spans="2:7">
      <c r="B122" s="18" t="s">
        <v>14</v>
      </c>
      <c r="C122" s="18" t="s">
        <v>22</v>
      </c>
      <c r="D122" s="18" t="s">
        <v>214</v>
      </c>
      <c r="E122" s="18" t="s">
        <v>215</v>
      </c>
      <c r="F122" s="18">
        <v>1</v>
      </c>
      <c r="G122" s="18">
        <v>1</v>
      </c>
    </row>
    <row r="123" spans="2:7">
      <c r="B123" s="18" t="s">
        <v>14</v>
      </c>
      <c r="C123" s="18" t="s">
        <v>26</v>
      </c>
      <c r="D123" s="18" t="s">
        <v>87</v>
      </c>
      <c r="E123" s="18" t="s">
        <v>88</v>
      </c>
      <c r="F123" s="18">
        <v>1</v>
      </c>
      <c r="G123" s="18">
        <v>1</v>
      </c>
    </row>
    <row r="124" spans="2:7">
      <c r="B124" s="18" t="s">
        <v>14</v>
      </c>
      <c r="C124" s="18" t="s">
        <v>38</v>
      </c>
      <c r="D124" s="18" t="s">
        <v>251</v>
      </c>
      <c r="E124" s="18" t="s">
        <v>252</v>
      </c>
      <c r="F124" s="18">
        <v>1</v>
      </c>
      <c r="G124" s="18">
        <v>1</v>
      </c>
    </row>
    <row r="125" spans="2:7">
      <c r="B125" s="18" t="s">
        <v>14</v>
      </c>
      <c r="C125" s="18" t="s">
        <v>26</v>
      </c>
      <c r="D125" s="18" t="s">
        <v>142</v>
      </c>
      <c r="E125" s="18" t="s">
        <v>343</v>
      </c>
      <c r="F125" s="18">
        <v>1</v>
      </c>
      <c r="G125" s="18">
        <v>1</v>
      </c>
    </row>
    <row r="126" spans="2:7">
      <c r="B126" s="18" t="s">
        <v>14</v>
      </c>
      <c r="C126" s="18" t="s">
        <v>15</v>
      </c>
      <c r="D126" s="18" t="s">
        <v>223</v>
      </c>
      <c r="E126" s="18" t="s">
        <v>224</v>
      </c>
      <c r="F126" s="18">
        <v>1</v>
      </c>
      <c r="G126" s="18">
        <v>1</v>
      </c>
    </row>
    <row r="127" spans="2:7">
      <c r="B127" s="18" t="s">
        <v>14</v>
      </c>
      <c r="C127" s="18" t="s">
        <v>26</v>
      </c>
      <c r="D127" s="18" t="s">
        <v>346</v>
      </c>
      <c r="E127" s="18" t="s">
        <v>347</v>
      </c>
      <c r="F127" s="18">
        <v>1</v>
      </c>
      <c r="G127" s="18">
        <v>1</v>
      </c>
    </row>
  </sheetData>
  <autoFilter ref="B24:G24" xr:uid="{00000000-0009-0000-0000-000006000000}"/>
  <conditionalFormatting sqref="G99:G10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106">
    <cfRule type="dataBar" priority="3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{0848FC76-37BC-42C6-BCA3-DB04CC410EEF}</x14:id>
        </ext>
      </extLst>
    </cfRule>
  </conditionalFormatting>
  <conditionalFormatting sqref="G25:G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48FC76-37BC-42C6-BCA3-DB04CC410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F25:F106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Siemens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rdp</dc:creator>
  <cp:keywords/>
  <dc:description/>
  <cp:lastModifiedBy>Edmar Chagas Pires</cp:lastModifiedBy>
  <cp:revision/>
  <dcterms:created xsi:type="dcterms:W3CDTF">2020-08-11T13:42:06Z</dcterms:created>
  <dcterms:modified xsi:type="dcterms:W3CDTF">2021-11-03T13:38:47Z</dcterms:modified>
  <cp:category/>
  <cp:contentStatus/>
</cp:coreProperties>
</file>