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test Modules and Activities" sheetId="1" r:id="rId4"/>
    <sheet state="visible" name="Latest Navigation" sheetId="2" r:id="rId5"/>
    <sheet state="visible" name="Latest Onboarding" sheetId="3" r:id="rId6"/>
    <sheet state="visible" name="Latest Survey" sheetId="4" r:id="rId7"/>
    <sheet state="visible" name="Helper Sheet" sheetId="5" r:id="rId8"/>
    <sheet state="visible" name="Previous Modules and Activities" sheetId="6" r:id="rId9"/>
    <sheet state="visible" name="Previous Navigation" sheetId="7" r:id="rId10"/>
    <sheet state="visible" name="Previous Onboarding" sheetId="8" r:id="rId11"/>
    <sheet state="visible" name="Previous Survey"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remove brackets?
	-Chiara Facciolà
----
[Your Child]ren --&gt; fix replacement expression
	-Chiara Facciolà
this is still not correct. the "ren" should be removed from "nickname"
	-Thandi Mills
yes, I haven't acted on any of these comments yet
	-Chiara Facciolà
Oh Got it! Feel free to tag me If I can make datalist fixed on my end.
	-Thandi Mills
----
fix ** in data list
	-Chiara Facciolà</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0">
      <text>
        <t xml:space="preserve">This should be changed to: " ولا مرة " @thandi@parentingforlifelonghealth.org
_Assigned to thandi@parentingforlifelonghealth.org_
	-sydney tucker
Hi Sydney, Thank you for this. please don't make suggestions but rather make the changes directly.
	-Thandi Mills
Hi Thandi! I didn't have edit access -- just got it and have now edited directly the text @thandi@parentingforlifelonghealth.org
	-sydney tucker</t>
      </text>
    </comment>
  </commentList>
</comments>
</file>

<file path=xl/sharedStrings.xml><?xml version="1.0" encoding="utf-8"?>
<sst xmlns="http://schemas.openxmlformats.org/spreadsheetml/2006/main" count="6834" uniqueCount="1385">
  <si>
    <t>English</t>
  </si>
  <si>
    <t>Arabic</t>
  </si>
  <si>
    <t>Type</t>
  </si>
  <si>
    <t>Translators</t>
  </si>
  <si>
    <t>Proofreaders</t>
  </si>
  <si>
    <t>Suggested Changes</t>
  </si>
  <si>
    <t>Count of English Words</t>
  </si>
  <si>
    <t>Translated</t>
  </si>
  <si>
    <t>*A Friendly Chat*</t>
  </si>
  <si>
    <t xml:space="preserve">*محادثة ودّية*
</t>
  </si>
  <si>
    <t>text</t>
  </si>
  <si>
    <t>Complete</t>
  </si>
  <si>
    <t>Talk to your children about something that they are interested in! 😃</t>
  </si>
  <si>
    <t xml:space="preserve">احكي مع أطفالك عن موضوع بثير اهتمامهم!😃
</t>
  </si>
  <si>
    <t>⚽ An easy way to start talking to your children is to ask them about something they are interested in. For example, you could talk about local stories, traditions, sports, favourite books, friends, music, famous people or something they have been learning about.</t>
  </si>
  <si>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مأخراً .
</t>
  </si>
  <si>
    <t>👂 You may not find everything your children share to be interesting, but it’s important to show enthusiasm and an eagerness to learn.</t>
  </si>
  <si>
    <t xml:space="preserve">👂 ممكن اللي بشاركوه أطفالك معَك ما يثير إهتمامك ولكن مهم إنّك تظهر الهم الإهتمام والرغبة في معرفة اللي عم بشاركوه.
</t>
  </si>
  <si>
    <t>Paying attention to what matters to your children can make a big difference in your relationship and their happiness.</t>
  </si>
  <si>
    <t xml:space="preserve">إهتمامَك بالإمور اللي بتهم أطفالَك بيعمل فرق إيجابي كبير بعلاقتكم مع بعض و بسعادتهم .
</t>
  </si>
  <si>
    <t>*Reflect on Hope*</t>
  </si>
  <si>
    <t>*فكّر بالأمل*</t>
  </si>
  <si>
    <t>Spread Hope!</t>
  </si>
  <si>
    <t>أُنشر الأمل!</t>
  </si>
  <si>
    <t>💡 Together, take a minute to think about all the things you did today.</t>
  </si>
  <si>
    <t xml:space="preserve">💡 خدوا من وقتكم دقيقة عشان تفكّروا بكل الأشياء اللي عملتوها بيومكم.
</t>
  </si>
  <si>
    <t>☀️ Take turns sharing one positive thing that happened. This could be something small or big, like feeling good because you took a pause to take some deep breaths, exercised like walking or stretching, or spent time with people you care about.</t>
  </si>
  <si>
    <t xml:space="preserve">☀️ أعطي فرصة لكل فرد في العائلة إنّه يشارك إشي واحد إيجابي صار معاه بيومه. زي مثلاً إنه أخد لحظة يتأنّى و يتنفّس بعمق. أو إنّه عمل رياضة بدنيه زي المشي أو التمرينات، أو إنّه قضى وقت مع ناس عزيزين عليه.
</t>
  </si>
  <si>
    <t>⏰ Try doing this every day - even more on the days it feels like you have not done anything special.</t>
  </si>
  <si>
    <t xml:space="preserve">⏰ حاولوا بقدر الإمكان إنكم تمارسوا هاي العادة كل يوم. خصوصاً في الأيام اللي بتحسّوا فيها إنكم ما أنجزتوا إشي مميز.
</t>
  </si>
  <si>
    <t>*What’s New?*</t>
  </si>
  <si>
    <t>*إيش فيه جديد؟*</t>
  </si>
  <si>
    <t>Learning is fun! 🎓</t>
  </si>
  <si>
    <t>التعلم ممتع!🎓</t>
  </si>
  <si>
    <t>❓ Ask your children to think of a new, fun skill you could learn together.</t>
  </si>
  <si>
    <t xml:space="preserve">❓ أُطلب من أطفالك يفكّروا بمهارة جديدة و ممتعة تتعلّموها مع بعض.
</t>
  </si>
  <si>
    <t>For example, keeping a ball in the air with your foot, learning and practising local language phrases, sharing stories from your culture, playing local games and sports, or learning a new song.</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</si>
  <si>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بلدتكم.</t>
  </si>
  <si>
    <t>🔄 Take turns trying out the new skill. Make sure to praise each other and learn and play together!</t>
  </si>
  <si>
    <t>🔄 أعطوا كل شخص دور يجرّب المهارة الجديدة اللي عم تتعلّموها مع بعض. تأكّدوا إنكم تشجعوا  وتمدحوا بعض و إنتوا بتتعلّموا و بتلعبوا مع بعض!</t>
  </si>
  <si>
    <t>💛 Approach learning the skill in a kind and fun way, and do not judge your children or yourself for your ability in the skill.</t>
  </si>
  <si>
    <t>💛 مارسوا تعلّم المهارات الجديدة بطريقة مرحة و وديعة. ما تحكموا على أولادكم وعلي حالكم على أدائكم في المهارة الجديدة.</t>
  </si>
  <si>
    <t>*Check-in Chat*</t>
  </si>
  <si>
    <t>*محادثة لغاية التفقّد*</t>
  </si>
  <si>
    <t>Actively checking in on one another helps to keep relationships healthy! ⭐</t>
  </si>
  <si>
    <t>تفقّد أحوال بعضكم البعض بشكل فعّال و مستمر بساعدكم تحافظوا على علاقة صحّية و متماسكة!⭐</t>
  </si>
  <si>
    <t>Ask each other questions like: “What made you happy today?” 👂 “What was difficult today?” 👂 “How can I help you?” 👂</t>
  </si>
  <si>
    <t>اسألوا بعضكم أسئلة مثل: "إيش فرّحك اليوم؟" 👂 "إيش كان صعب اليوم؟" 👂 "كيف بقدر أساعدك؟" 👂</t>
  </si>
  <si>
    <t>For this to help, your children need to feel safe while sharing things with you. Be open to their responses. 💚</t>
  </si>
  <si>
    <t>عشان هاي الأسئلة تكون فعّالة و إلها أثر إيجابي عليهم، لازم  أطفالَك يحسّوا بأمان و همة بيحكوا معَك. خلّيك  دايماً مُتقبِّل لردودهم. 💚</t>
  </si>
  <si>
    <t>Older children tend to be more honest when they trust that what they say will not be used against them later.</t>
  </si>
  <si>
    <t>الأطفال الأكبر سنّاً بكونو عادتاً أصدق لما يثقوا إنه اللي بيحكوه ما رح يُستعمل ضدهم في المستقبل.</t>
  </si>
  <si>
    <t>Be kind to yourself if your children do not want to share their problems with you. 💙 Often, children are afraid to share as they are scared they will get in trouble. Getting upset with them won’t help - keep showing you love them and give them time! 🌷</t>
  </si>
  <si>
    <t>ما تزعل من حالك إذا أطفالك ما بدهم يحكولك مشاكلهم. 💙 غالبًا الأطفال بيخافوا يشاركو لأنهم بفكروا إنه ممكن الصراحة تسببلهم مشكلة. الزعل منهم ما راح يفيد - إظهر الهم إنك بتحبهم واعطيهم وقت! 🌷"</t>
  </si>
  <si>
    <t>*Express Yourself*</t>
  </si>
  <si>
    <t>*عبّر عن نفسك*</t>
  </si>
  <si>
    <t>Movement makes people happy!</t>
  </si>
  <si>
    <t>الحركة بتحسّن النفسية!</t>
  </si>
  <si>
    <t>This game can be played in pairs or as a group - stand facing each other or in a circle.</t>
  </si>
  <si>
    <t>بإمكانكم تلعبوا هاي اللعبة بأزواج أو بمجموعة - واقفين قدّام بعض أو بشكل دائرة.</t>
  </si>
  <si>
    <t>🎵 Together, choose a song, a fun sound, or a clapping pattern to follow and choose a person to start the game by creating one movement.</t>
  </si>
  <si>
    <t>🎵  اختاروا أغنية مع بعض، أو لحن ممتع، أو نمط تصفيق تتبعوه، واختاروا شخص يبدأ اللعبة بحركة واحدة.</t>
  </si>
  <si>
    <t>👀 The person to their right must copy that movement and add their own movement to it.</t>
  </si>
  <si>
    <t>👀 يجب على الشخص الذي على يمينهم أن يقلد تلك الحركة ويضيف حركته الخاصة إليها</t>
  </si>
  <si>
    <t>✨ Go around the circle, each person adding a new movement.</t>
  </si>
  <si>
    <t>✨ لفوا بالدائرة، وخلّوا كل شخص يضيف حركة جديدة.</t>
  </si>
  <si>
    <t>🔄 The first one who forgets someone's movements or does it in the wrong order chooses the next song, sound, or pattern and starts the game again.</t>
  </si>
  <si>
    <t>🔄 أول واحد بينسى حركة  من الحركات أو بيعملها بالترتيب الغلط هو اللي بيختار الأغنية، أو الصوت، أو النمط التالي وبيبدا اللعبة من جديد.</t>
  </si>
  <si>
    <t>🎉 Have fun trying out different movements together with this fun game.</t>
  </si>
  <si>
    <t>🎉 استمتعوا و انتو بتبتكروا و بتجربوا حركات مختلفة لهاي اللعبة.</t>
  </si>
  <si>
    <t>*2 Truths, 1 Lie*</t>
  </si>
  <si>
    <t>*حقيقتان وكذبة*</t>
  </si>
  <si>
    <t>This is a fun, quick game, and the point of it is to learn things about each other. Make your answers as interesting as possible! 🎨</t>
  </si>
  <si>
    <t>هاي لعبة سريعة ومسلية، والهدف منها نتعلم أشياء عن بعض. خلي إجاباتك ممتعة قدر الإمكان! 🎨</t>
  </si>
  <si>
    <t>💡 Everyone thinks of 3 facts about themselves. 2 must be true, and 1 must be a lie.</t>
  </si>
  <si>
    <t xml:space="preserve">💡كل واحدلازم يفكر في تلات حقائق و يحكيهم عن حاله. تنتين منهم بكونو صحيحين، و وحدة لازم تكون كذبة.
</t>
  </si>
  <si>
    <t>🔷 Here are some examples: I hate cold weather, I love cold ice cream, and my favourite thing to learn about is maths.</t>
  </si>
  <si>
    <t xml:space="preserve">🔷 على سبيل المثال، الحقائق اللي ممكن تحكيها هيه: أنا ما بحب الجو البارد ، أنا بحب البوظة الباردة ، و أكثر إشي بحب أتعلّمه هو الرياضيات.
</t>
  </si>
  <si>
    <t>👀 Share your facts with your children and ask them to guess which one is a lie.</t>
  </si>
  <si>
    <t xml:space="preserve">👀 شاركوا الحقائق مع أطفالكم و خليهم يحزروا أي وحدة فيهم الكذبة.
</t>
  </si>
  <si>
    <t>🔄 Now ask them to do the same, and guess theirs.</t>
  </si>
  <si>
    <t xml:space="preserve">🔄 هلّا، بدلوا الأدوار. همه بيحكوا وإنتوا بتحزروا.
</t>
  </si>
  <si>
    <t>Did you learn anything new about your children, or did they learn anything new about you? 💛</t>
  </si>
  <si>
    <t xml:space="preserve">هل تعلمتوا إشي جديد عن أطفالكم أو تعلموا إشي جديد عنكم؟ 💛
</t>
  </si>
  <si>
    <t>*Yes, No or Maybe*</t>
  </si>
  <si>
    <t xml:space="preserve">* نعم ، لا أو ممكن *
</t>
  </si>
  <si>
    <t>Are you tired of hearing your children say yes, no, or maybe to all of your questions? Turn your chat into a game, and don’t allow one-word answers. 🎈</t>
  </si>
  <si>
    <t>هل ملّيتوا من جواب أطفالكم يكون نعم ، لأ أو ممكن؟ حولوا حديثكم للعبة، عشان ما تسمحوا أجوبتهم يكونوا كلمة وحدة. 🎈</t>
  </si>
  <si>
    <t>🔴 Older children are known to give one-word answers to avoid talking.</t>
  </si>
  <si>
    <t>🔴 معروف إنه الأطفال الأكبر بالسن بعطوا جواب بكلمة وحدة عشان يتجنّبوا الحكي.</t>
  </si>
  <si>
    <t>💡 When you would like to really know how your children are doing, you can turn your chat into a game.</t>
  </si>
  <si>
    <t>💡 لمّا بدك تعرف عن أحوال أولادك، ممكن تحوّل الحديث معهم للعبة.</t>
  </si>
  <si>
    <t>⭐ Take turns asking each other questions. The only rule is that you cannot use one-word responses like Yes, No, Maybe, Fine, and Okay.</t>
  </si>
  <si>
    <t>⭐ خدوا أدوار تسألوا بعضكم أسألة. الشرط الوحيد للعبة إنه الإجابة ممنوع تكون كلمة وحدة زي: نعم، لأ، ممكن، منيح أو تمام.</t>
  </si>
  <si>
    <t>⚽ You can ask about things your children like or what they did today. For example, how was your day? What are you excited about? What is one thing that is worrying you today?</t>
  </si>
  <si>
    <t>⚽ ممكن تسأل أطفالك عن أشياء بحبوها أو عن شو عملوا بيومهم. مثلاً: كيف كان يومكم؟ في إشي متحمسين إله؟ في إشي معيّن مقلقكم اليوم؟</t>
  </si>
  <si>
    <t>🔄 It is important to let your children ask you questions as well. Trust is built when your children can see that you are also sharing your life with them and not only trying to learn about their life.</t>
  </si>
  <si>
    <t>🔄 مهم تخلّي أطفالك كمان يسألوك عن حالك. أطفالك بيبنو ثقة في علاقتهم معك لما يشوفوا  إنك إنت كمان بتشارك حياتك معهم مش بس عم بتحاول تعرف أكتر عن حياتهم.</t>
  </si>
  <si>
    <t>*Get Active*</t>
  </si>
  <si>
    <t>كونوا نشيطين</t>
  </si>
  <si>
    <t>Exercise is a great way to spend time together, and it is so good for your health🌱. Find an exercise activity that both you and your children want to do and try it out together! Be mindful of the safety of the space you are using for exercise.</t>
  </si>
  <si>
    <t>ممارسة الرياضة طريقة ممتازة تقضوا فيها وقت مع بعض، وهي كتير منيحة لصحتكم 🌱. دوَّر على نشاط رياضي أنت وأطفالك بدكم تعملوه وجربوه مع بعض! انتبه على أمان المكان اللي بتستخدموه للرياضة.</t>
  </si>
  <si>
    <t>⏰ Even walking for 10 minutes a day is good for you.</t>
  </si>
  <si>
    <t>⏰ المشي و لو حتى ١٠ دقايق في اليوم مفيد إلكم.</t>
  </si>
  <si>
    <t>⚽Together, try walking, running, stretching, playing games like hide-and-seek, or any other physical activities you enjoy.</t>
  </si>
  <si>
    <t>⚽  جربوا تمشوا، أو تركضوا، أو تعملوا تمارين الإطالة، أو ألعاب مثل الغميضة مع بعض، أو أي نشاطات بدنية تانية بتستمتعوا فيها.</t>
  </si>
  <si>
    <t>🏆 Together, think of ways to make it even more fun. Can you run to a certain point? Take turns being the coach? Can there be a small, free reward like getting to decide the next activity?</t>
  </si>
  <si>
    <t>🏆 فكروا مع بعض بطرق تخلي النشاط ممتع أكتر. بتقدروا تركضوا لنقطة معينة؟ تتبادلوا أدوار المدرب؟ بتقدروا تحطوا مكافأة صغيرة ومجانية زي إنه الفائز يقرر النشاط الجاي؟</t>
  </si>
  <si>
    <t>Exercise becomes easier and more enjoyable the more you do it.</t>
  </si>
  <si>
    <t>الرياضة بتصير أسهل و أكتر ممتعة  كل ما مارستوها أكتر.</t>
  </si>
  <si>
    <t>🔄 If you or your children do not like the first type of exercise you pick, try a new way to exercise.</t>
  </si>
  <si>
    <t>🔄 لو أنت أو أطفالك ما حبيتوا أول نوع رياضة اخترتوه، جربوا نوع جديد من النشاط البدني.</t>
  </si>
  <si>
    <t>*Take a Pause With Your Children*</t>
  </si>
  <si>
    <t>*خد استراحة مع أطفالك*</t>
  </si>
  <si>
    <t>Take a pause with your children. This helps them deal with stress in a healthy way!</t>
  </si>
  <si>
    <t>خد استراحة مع أطفالك . التوقّف و الهدوء لفترة بيساعدهم يتعاملوا مع الضغط بطريقة صحية!</t>
  </si>
  <si>
    <t>⏰ You could take a pause together at any time, or you could try at a specific time like before bedtime.</t>
  </si>
  <si>
    <t xml:space="preserve">⏰ ممكن تاخدوا استراحة مع بعض في أي وقت خلال اليوم. أو ممكن تجربوا في وقت محدد مثل قبل النوم.
</t>
  </si>
  <si>
    <t>👂 Sit down together and close your eyes. Listen to your breath as it goes in and out. Notice how you feel.</t>
  </si>
  <si>
    <t>أقعدوا مع بعض و سكروا عيونكم. استمعوا لنَفَسكُم و هو داخل و هو خارج. لاحظوا بشو عم بتحسّوا.👂</t>
  </si>
  <si>
    <t>⭐ Take 5 more deep breaths.</t>
  </si>
  <si>
    <t xml:space="preserve">⭐ تنفّسوا كمان خمس مرّات بعمق.
</t>
  </si>
  <si>
    <t>👀 When you are ready, open your eyes again. Do you feel any different?</t>
  </si>
  <si>
    <t>👀لما تكونوا جاهزين، افتحوا عيونكم مرة تانية. حسيتوا بفرق؟</t>
  </si>
  <si>
    <t>⏸ Ask your children what it was like to take a pause. Listen and accept whatever they say about it.</t>
  </si>
  <si>
    <t>⏸اسأل ولادك كيف حسّوا لما وقفوا شوي، وخليهم يحكوا ع راحتهم. اسمعهم وتقبّل أي إشي بقولوه.</t>
  </si>
  <si>
    <t>*This Is Who I Am*</t>
  </si>
  <si>
    <t>*هاد هو أنا*</t>
  </si>
  <si>
    <t>Self-esteem is the way you value yourself, either in a positive or negative way. Helping your children have high self-esteem is a recipe for success! 🏆</t>
  </si>
  <si>
    <t>النظرة للذات هي الطريقة اللي بتقيم فيها حالك، سواء بطريقة إيجابية أو سلبية. مساعدة أطفالك يكون عندهم تقدير عالي للذات هي وصفة للنجاح! 🏆</t>
  </si>
  <si>
    <t>⭐Share with your children 3 things you like about yourself!</t>
  </si>
  <si>
    <t>⭐ شارك مع أطفالك 3 شغلات بتحبها في حالك!</t>
  </si>
  <si>
    <t>3️⃣ Ask your children to tell you 3 things they like about themselves.</t>
  </si>
  <si>
    <t>اطلب من أطفالك يحكولك 3 شغلات بيحبوها في حالهم.</t>
  </si>
  <si>
    <t>For example, I am great at treating others kindly. I am great at playing football. I am great at drawing flowers. If this is too hard, try thinking of just one thing.</t>
  </si>
  <si>
    <t>مثلًا، أنا ممتاز في معاملة الناس بلطف. أنا ممتاز في لعب كرة القدم. أنا ممتاز في رسم الزهور. لو  كان صعب عليكم، حاولوا تفكّروا في إشي واحد بس.</t>
  </si>
  <si>
    <t>*Weekly Goal Setting*</t>
  </si>
  <si>
    <t>*تحديد هدف أسبوعي*</t>
  </si>
  <si>
    <t>Let’s set some goals ⭐</t>
  </si>
  <si>
    <t>يلا نحط شوية أهداف ⭐</t>
  </si>
  <si>
    <t>⏰ It can be helpful to set smaller weekly goals that are easier to reach, especially when life feels uncertain.</t>
  </si>
  <si>
    <t>⏰ ممكن من الأفضل نحط أهداف أسبوعية أصغر و أسهل للتحقيق، خصوصاً إذا كانت أوضاع الحياة غير متوقّعة.</t>
  </si>
  <si>
    <t>💡Ask each of your children for one goal that they would like to achieve this week.</t>
  </si>
  <si>
    <t>💡 أطلب من كل واحد من أطفالك هدف واحد بده يحققه هادا الأسبوع.</t>
  </si>
  <si>
    <t>🔄 Make sure this goal is *specific* and *achievable* to reach in 1 week, like: practising deep breathing for 5 minutes every day, exercising for 10 minutes three times a week, journaling feelings every night, or spending quality time with family or friends daily.</t>
  </si>
  <si>
    <t>🔄 تأكد إنه الهدف اللي حطوه محدد و قابل للتحقيق خلال أسبوع، مثلاً: التمرّن على التنفّس بعمق لمدة ٥ دقايق يومياً، ممارسة رياضة لمدّة ١٠ دقايق تلات مرّات خلال الأسبوع، التعبير عن المشاعر من خلال الكتابة في مذكّرات في آخر كل يوم، أو قضاء وقت مميز يومياً مع أفراد العيلة أو الأصحاب.</t>
  </si>
  <si>
    <t>💚 You can also share your own weekly goals with your children and support each other so you can both achieve your goals.</t>
  </si>
  <si>
    <t>💚 ممكن إنت كمان تشارك أهدافك الأسبوعية مع أطفالك و تشجعوا بعض تحققوا الأهداف.</t>
  </si>
  <si>
    <t>🎉 Make sure to praise and celebrate your children for their hard work towards reaching their goals.</t>
  </si>
  <si>
    <t>🎉 تأكد إنّك تمدح أطفالك و تحتفل بجهودهم وهمه عم بيسعوا إنهم يحققوا أهدافهم.</t>
  </si>
  <si>
    <t>🔔 If your children do not reach their goals, that is okay. Discuss with them the steps they still need to take or how they could reach it a different way.</t>
  </si>
  <si>
    <t xml:space="preserve">🔔 مش مشكلة لو أطفالك ما قدروا يحققوا أهدافهم. ناقش معهم شو الخطوات الجاي اللي بيحتاجو ياخدوها أو كيف ممكن يتبعوا طريقة تانية ليحققوا أهدافهم.
</t>
  </si>
  <si>
    <t>*One-on-One Time*</t>
  </si>
  <si>
    <t xml:space="preserve">* وقت مخصص لبعض*
</t>
  </si>
  <si>
    <t>💚 Spending time just with your children and taking an interest in them can improve your relationship.</t>
  </si>
  <si>
    <t>💚 قضاء وقت مخصص لأطفالك فقط والإهتمام فيهم شخصياً رح يحسّن علاقتكم.</t>
  </si>
  <si>
    <t>👀 When your children are playing alone or occupying themselves, join them and show interest in what they are doing.</t>
  </si>
  <si>
    <t>👀 لما يكونو أطفالك بيلعبوا لوحدهم و شاغلين حالهم، إنضملهم و إبدي إهتمام باللي عم بيعملوه.</t>
  </si>
  <si>
    <t>👂Ask questions about their activity and listen to them.</t>
  </si>
  <si>
    <t>👂 إسألهم أسئلة عن اللي بيعملوه و إصغِ إلهم.</t>
  </si>
  <si>
    <t>Let your children lead the activity and follow them to build their confidence and autonomy. 😃</t>
  </si>
  <si>
    <t>خلي أطفالك يقودوا النشاط واتبعهم ليعزّزوا ثقتهم بنفسهم واستقلاليتهم. 😃</t>
  </si>
  <si>
    <t>👀 Say what you see - describing everything and supporting your children’s actions.</t>
  </si>
  <si>
    <t xml:space="preserve">👀 إحكي اللي بتشوفه - أوصف كل إشيء وادعم تصرفات أطفالك خلال النشاط.
</t>
  </si>
  <si>
    <t>Be positive, praise your children and enjoy spending this time with them. 😃💚</t>
  </si>
  <si>
    <t>كون إيجابي، امدح أطفالك واستمتعوا مع بعض في هذا الوقت. 😃💚</t>
  </si>
  <si>
    <t>*Animals*</t>
  </si>
  <si>
    <t>*الحيوانات*</t>
  </si>
  <si>
    <t>🧸 **Active Animals**</t>
  </si>
  <si>
    <t>🧸 *الحيوانات النشيطة*</t>
  </si>
  <si>
    <t>Take turns with your children doing animal actions. You might hop like a frog, stretch like a cat, run like a dog, slither like a snake, or flap like a bird. Add your own actions and animals!</t>
  </si>
  <si>
    <t>تبادل الأدوار مع أطفالك وقلّدوا حركات الحيوانات. ممكن تقفزوا مثل الضفدع، أو تتمددوا مثل القطة، أو تركضوا مثل الكلب، أو تزحفوا مثل الحية، أو ترفرفوا مثل الطير. ضيفوا حركات وحيوانات تانية من عندكم.</t>
  </si>
  <si>
    <t>💡**All the Animals We Can Think Of**</t>
  </si>
  <si>
    <t xml:space="preserve">**كل الحيوانات اللي بتخطر ع بالنا**💡
</t>
  </si>
  <si>
    <t>Think about groups of animals and talk about them with your children!</t>
  </si>
  <si>
    <t>فكّر بمجموعات حيوانات واحكي عنها مع أطفالك!</t>
  </si>
  <si>
    <t>What are all the animals we can think of that have feathers? What are all the animals we can think of that eat plants? 🌱 What animals can we think of that lay eggs?</t>
  </si>
  <si>
    <t>شو الحيوانات اللي منقدر نفكر فيها  اللي عندها ريش؟ شو  الحيوانات اللي  بتاكل نباتات؟🌱 شو الحيوانات اللي بتبيض؟</t>
  </si>
  <si>
    <t>*Active Counting*</t>
  </si>
  <si>
    <t>*العد النشيط*</t>
  </si>
  <si>
    <t>👋 **Clap, hop, jump**</t>
  </si>
  <si>
    <t xml:space="preserve">👋*زقفوا، نطّوا على إجر وحدة، نطّوا*
</t>
  </si>
  <si>
    <t>Play the following game with your children. Make it active!</t>
  </si>
  <si>
    <t>العب هاي اللعبة مع أطفالك. وخليها نشطة!</t>
  </si>
  <si>
    <t>1️⃣ Clap hands 1 time.</t>
  </si>
  <si>
    <t>1️⃣ زقفوا مرّة .</t>
  </si>
  <si>
    <t>2️⃣ Clap hands 2 times.</t>
  </si>
  <si>
    <t>2️⃣ زقفوا مرتين.</t>
  </si>
  <si>
    <t>1️⃣ Jump 1 time.</t>
  </si>
  <si>
    <t>1️⃣ نطّوا مرّة.</t>
  </si>
  <si>
    <t>2️⃣ Jump 2 times.</t>
  </si>
  <si>
    <t>2️⃣ نطّوا مرتين.</t>
  </si>
  <si>
    <t>1️⃣ Hop 1 time.</t>
  </si>
  <si>
    <t xml:space="preserve">1️⃣ نطّوا على إجر وحدة، مرّة.
</t>
  </si>
  <si>
    <t>3️⃣ Hop 3 times.</t>
  </si>
  <si>
    <t>3️⃣ نطّوا على إجر وحدة، تلات مرّات.</t>
  </si>
  <si>
    <t>💡 Can you hop, then jump, then clap?</t>
  </si>
  <si>
    <t>💡 بتقدروا تنطّوا على إجر وحدة، بعدين تقفزوا، و بعدبن تزقّفوا؟</t>
  </si>
  <si>
    <t>🏆 Can you clap twice, jump once, and hop three times?</t>
  </si>
  <si>
    <t xml:space="preserve">🏆 بتقدروا تزقّفوا مرتين ، تنطّوا مرّة،  و تنطّوا على إجر وحدة تلات مرّات؟
</t>
  </si>
  <si>
    <t>💡 **Remembering Instructions**</t>
  </si>
  <si>
    <t>💡 **حفظ التعليمات**</t>
  </si>
  <si>
    <t>Take turns playing a game where you give 2-3 instructions that the other person has to remember to follow. Make sure physical movement is included!</t>
  </si>
  <si>
    <t>بدّلوا الأدوار بلعبة تعطي فيها 2-3 تعليمات لازم الشخص الثاني يتذكرها ويعملها. خلي الحركة الجسدية تكون جزء من التعليمات!</t>
  </si>
  <si>
    <t>For example:</t>
  </si>
  <si>
    <t>مثلًا:</t>
  </si>
  <si>
    <t>Hop twice, turn around.</t>
  </si>
  <si>
    <t>نطّوا على إجر وحدة مرتين ، لفّوا حوالين حالكم مرّة.</t>
  </si>
  <si>
    <t>Take ten steps forward, three steps to the side and sit down. ✅</t>
  </si>
  <si>
    <t xml:space="preserve">خذوا عشر خطوات لقدّام، وتلات خطوات للجنب، واقعدوا. ✅
</t>
  </si>
  <si>
    <t>*Active Songs*</t>
  </si>
  <si>
    <t xml:space="preserve">أغاني نشيطة
</t>
  </si>
  <si>
    <t>😃 Young children love physical games but they need reminders about how to play. 💡</t>
  </si>
  <si>
    <t xml:space="preserve">😃 الأطفال الصغار في السن بستمتعوا بالألعاب اللي فيها نشاط و حركة، بس بيحتاجو لحدا يذكّرهم كيف يلعبو.💡
</t>
  </si>
  <si>
    <t>🎵 Songs with movements are fun and active and give instructions on how to move!</t>
  </si>
  <si>
    <t>الأغاني مع الحركات ممتعة ونشيطة وبتعطي تعليمات كيف يتحركوا!</t>
  </si>
  <si>
    <t>Sing songs to your children in which they have to follow instructions like:</t>
  </si>
  <si>
    <t>غنّوا لأطفالكم أغاني يكون فيها تعليمات مثل:</t>
  </si>
  <si>
    <t>✅ Start and stop ❌</t>
  </si>
  <si>
    <t>✅ إبدأ و قِفّ❌</t>
  </si>
  <si>
    <t>⬇️ Slow down and speed up ⬆️</t>
  </si>
  <si>
    <t>⬇️ بطّئ و سرّع ⬆️</t>
  </si>
  <si>
    <t>You are not alone 🤲. Many other people are also going through very hard times, including war or having to leave their homes 💔. Many people share your pain as you face so many losses and uncertainties.</t>
  </si>
  <si>
    <t>إنتَ مش لحالَك.  🤲
في أشخاص تانيين كمان عم بيمرقوا في أوقات صعبة، في منهم عايشين في الحرب أو اضطرّوا يتركوا بيوتهم 💔.
ناس كتير بيشاركوك آلامك وأنت عم تواجه خسائر وشكوك كتيرة.</t>
  </si>
  <si>
    <t>When life is this hard, it's normal to feel overwhelmed 😣.</t>
  </si>
  <si>
    <t>لما تكون الحياة صعبة، طبيعي تحسّ إنّه الضغط أكتر من ما بتقدر تتحمّل  😣 .</t>
  </si>
  <si>
    <t>Today’s tips are about ways you can take care of yourself 🌱, even when it is very difficult.</t>
  </si>
  <si>
    <t>نصائح اليوم هيه عن طُرُق تهتم فيها بحالك 🌱، حتّى لمّا يكون الوضع صعب كتير.</t>
  </si>
  <si>
    <t>Remember, when you take good care of yourself, it can help you take good care of your children.</t>
  </si>
  <si>
    <t>إتذكّر، لمّا تعتني بحالك منيح، بتكون عم بتساعد حالك تعتني بأطفالك.</t>
  </si>
  <si>
    <t>Press Play ▶️ to learn 3️⃣ tips to help you care for yourself so you can care for your children:</t>
  </si>
  <si>
    <t>اضغط تشغيل ▶️ عشان تتعلم 3️⃣ نصائح تساعدك تهتم بحالك، عشان تقدر تهتم بأطفالك.</t>
  </si>
  <si>
    <t>1️⃣ **BREATHE**</t>
  </si>
  <si>
    <t>1️⃣ **خُد نفس**</t>
  </si>
  <si>
    <t>2️⃣ **BREATHE TOGETHER WITH YOUR CHILDREN**</t>
  </si>
  <si>
    <t>2️⃣ **خُد نفس مع أطفالك**</t>
  </si>
  <si>
    <t>3️⃣ **CONNECT AND SHARE**</t>
  </si>
  <si>
    <t>3️⃣ **تواصَل معهم وشاركهم**</t>
  </si>
  <si>
    <t>Here are 3️⃣ tips to help:</t>
  </si>
  <si>
    <t>هاي 3️⃣ النصائح رح تساعدك:</t>
  </si>
  <si>
    <t>Listen to your breath 🌬️ as it goes in and out.</t>
  </si>
  <si>
    <t>اسمع صوت نَفسك 🌬️ وهو داخل وخارج.</t>
  </si>
  <si>
    <t>Place your hands on your chest or tummy and feel how it rises and falls with each breath.</t>
  </si>
  <si>
    <t>حط إيديك على صدرك أو بطنك، وحسّ كيف بيطلع وبينزل مع كل نَفَس.</t>
  </si>
  <si>
    <t>Then, listen to your breath in a calm, gentle way for a while🌄.</t>
  </si>
  <si>
    <t>بعدها، إستمع لتنفّسَك بهدوء وراحة لمدّة قصيرة 🌄.</t>
  </si>
  <si>
    <t>🗓️ Do these breathing practices every day together with your children. It will help you and them learn to manage stress 🌱.</t>
  </si>
  <si>
    <t>🗓️ مارس تمارين التنفُّس هاي كل يوم مع أطفالك. هاي التمارين رح تساعدكم تسيطروا على التوتّر و الضغط النفسي🌱.</t>
  </si>
  <si>
    <t>If your stress feels overwhelming, please contact a trusted person, organisation or helpline. Type {HELP} after these tips for more information.</t>
  </si>
  <si>
    <t>إذا حاسس التوتّر و الضغط النفسي أكتر من ما بتقدر تتحمّل، من فضلك تواصَل مع شخص موثوق، أو منظَّمة، أو خط للمُساعدة. اكتُب {HELP} بعد هاي النصائح عشان تحصل على معلومات أكتر.</t>
  </si>
  <si>
    <t>✅ 100%</t>
  </si>
  <si>
    <t>٪١٠٠ ✅ </t>
  </si>
  <si>
    <t>💙 Thank you for joining us today. You are truly great.</t>
  </si>
  <si>
    <t>💙 شكرًا لإنضمامك إلنا اليوم. أنت شخص رائع بالفعل.</t>
  </si>
  <si>
    <t>Coping with your fears and stresses 🌊 is the first step to caring for yourself 💪 and helping others 🤝.</t>
  </si>
  <si>
    <t>التعامُل مع مخاوفك و مصاعبك 🌊 هو الخطوة الأولى عشان تهتم بحالك 💪 وتساعد غيرك 🤝.</t>
  </si>
  <si>
    <t>In these times, it can be hard for us as parents to help our children feel secure.</t>
  </si>
  <si>
    <t>في هاي الأوقات، ممكن يكون صعب علينا كأهل نخلّي أطفالنا يحسّوا بالأمان.</t>
  </si>
  <si>
    <t>Today's tips are about helping your children cope with trauma from war, displacement, and other hardships 🌍💔.</t>
  </si>
  <si>
    <t>نصائح اليوم عن مُساعدة أطفالك في التعامُل مع الصدمات بسبب الحرب، أو التهجير، أو الصعوبات التانية 🌍💔.</t>
  </si>
  <si>
    <t>It is possible that your children are feeling upset, angry, or confused. They need your support.</t>
  </si>
  <si>
    <t>ممكن أطفالك يحسّوا إنهم زعلانين، أو معصِّبين، أو محتارين. هُمّ محتاجين لدعمك.</t>
  </si>
  <si>
    <t>There are some simple things you can do! 🌟</t>
  </si>
  <si>
    <t>في شغلات بسيطة بتقدر تعملها! 🌟</t>
  </si>
  <si>
    <t>Press Play ▶️ to learn 5️⃣ tips on how you can support your children during these tough times:</t>
  </si>
  <si>
    <t>اضغط تشغيل ▶️ عشان تتعلم 5️⃣ نصائح عن كيف تدعم أطفالك بهاي الأوقات الصعبة.</t>
  </si>
  <si>
    <t>1️⃣ **LISTEN**</t>
  </si>
  <si>
    <t>1️⃣ **استمع**</t>
  </si>
  <si>
    <t>2️⃣ **ACCEPT &amp; BE SENSITIVE**</t>
  </si>
  <si>
    <t>2️⃣ **تفهَّم وكون حسّاس**</t>
  </si>
  <si>
    <t>3️⃣ **BE HONEST**</t>
  </si>
  <si>
    <t>3️⃣ **كون صادِق**</t>
  </si>
  <si>
    <t>4️⃣ **PRAISE YOURSELF AND YOUR CHILDREN**</t>
  </si>
  <si>
    <t>4️⃣ **اِمدح نفسك وأطفالك**</t>
  </si>
  <si>
    <t>5️⃣ **THERE IS HELP**</t>
  </si>
  <si>
    <t>5️⃣ **المساعدة موجودة**</t>
  </si>
  <si>
    <t>Here are 5️⃣ tips on how you can support your children during these times:</t>
  </si>
  <si>
    <t>هاي 5️⃣ نصائح عشان تدعم أطفالك بهاي الأوقات:</t>
  </si>
  <si>
    <t>👂 Listen to your children carefully when they express their feelings and try to empathise.</t>
  </si>
  <si>
    <t>👂 اسمع لأطفالك منيح لمَّا يعبّروا عن مشاعرهم وحاول تتعاطف معاهم.</t>
  </si>
  <si>
    <t>🌱 Accept whatever they are feeling and give them comfort that such feelings are quite normal under these circumstances.</t>
  </si>
  <si>
    <t>🌱تقبَّل شعورهم مهما كان، وطمِّنهم إنهم طبيعي يحسّوا هيك في هاي الظروف.</t>
  </si>
  <si>
    <t>🛑 If your children do not want to talk about this situation, do not insist.</t>
  </si>
  <si>
    <t>🛑 لو أطفالك ما بدهم يحكوا بالموضوع، لا تضغط عليهم.</t>
  </si>
  <si>
    <t>If your children ask a question about what is happening, be honest in your response and share information that is appropriate for their age.</t>
  </si>
  <si>
    <t>لو سألوك أطفالك عن شو اللي صاير، جاوبهم بصراحة وشاركهم معلومات بتناسب عمرهم.</t>
  </si>
  <si>
    <t>Try to have a compassionate attitude and accept any feelings they have.</t>
  </si>
  <si>
    <t>حاول يكون أسلوبك وديع معهم وتقبَّل أي مشاعر عندهم.</t>
  </si>
  <si>
    <t>🌟 Every night, praise yourself and your children for something, however small.</t>
  </si>
  <si>
    <t xml:space="preserve">🌟امدح حالك وأطفالك كل ليلة على أي إشي، مهما كان بسيط. </t>
  </si>
  <si>
    <t>This will make you and your children feel better and will help build a caring relationship between you 🦋.</t>
  </si>
  <si>
    <t>التشجيع المستمرّ من خلال المدح والتقدير رح يحسّن نفسيتكم، ويساعدكم تبنوا علاقة فيها محبّة واهتمام 🦋.</t>
  </si>
  <si>
    <t>🤝If you have any concerns regarding a child’s feelings and behaviours, then please contact a trusted person, organisation, or helpline. Type {HELP} after these tips, or any time you need help, for more information.</t>
  </si>
  <si>
    <t>🤝 لو كنت قلقان بخصوص مشاعر الطفل أو تصرّفاته، فمن فضلك تواصَل مع شخص موثوق، أو مُنظَّمة، أو خط مُساعدة. اكتُب {HELP} بعد هاي النصائح، أو في أي وقت بتحتاج للمُساعدة عشان تحصل على معلومات أكتر.</t>
  </si>
  <si>
    <t>Thank you for joining us today 💙. No matter how upset or tired you are, you are amazing parents.</t>
  </si>
  <si>
    <t>شكرًا لإنضمامك إلنا اليوم 💙. مهما كنت زعلان أو تعبان، فانت والِد رائع بالفعل.</t>
  </si>
  <si>
    <t>Today's tips are about practical ways to cope during difficult times.</t>
  </si>
  <si>
    <t>نصائح اليوم عن طُُرُق عمليّة بتساعدك على التأقلم بالأوقات الصعبة.</t>
  </si>
  <si>
    <t>Even though it’s hard, try to practise simple daily habits 🗓️ because routines help children feel secure.</t>
  </si>
  <si>
    <t>رغم إنه هادا الإشيء صعب، حاول تمارِس عادات يوميّة بسيطة 🗓️ لأنه الروتين بيساعد أطفالك يحسّوا بالأمان.</t>
  </si>
  <si>
    <t>Press Play ▶️ to learn 5️⃣ practical, daily habits you can do every day that will help you and your children cope with your current situation:</t>
  </si>
  <si>
    <t>اضغط تشغيل ▶️ عشان تتعرّف على 5️⃣ عادات يوميّة وعمليّة بتقدر تعملها كل يوم، بتساعدك إنت وأطفالك تتعاملوا مع الوضع الحالي:</t>
  </si>
  <si>
    <t>1️⃣ **SPEND TIME TOGETHER**</t>
  </si>
  <si>
    <t>1️⃣ **اقضوا وقت مع بعض**</t>
  </si>
  <si>
    <t>2️⃣ **ASK YOUR CHILDREN**</t>
  </si>
  <si>
    <t>2️⃣ **اسأل أطفالك**</t>
  </si>
  <si>
    <t>3️⃣ **APPRECIATE YOUR CHILDREN**</t>
  </si>
  <si>
    <t>3️⃣ **قدَّر أطفالك**</t>
  </si>
  <si>
    <t>4️⃣ **HELP OTHERS**</t>
  </si>
  <si>
    <t>4️⃣ **ساعِد غيرك**</t>
  </si>
  <si>
    <t>5️⃣ **BE PRESENT**</t>
  </si>
  <si>
    <t>5️⃣ **كون متواجد**</t>
  </si>
  <si>
    <t>Here are 5️⃣ tips for building practical habits you can do every day that will help you and your children cope with your current situation:</t>
  </si>
  <si>
    <t>هاي 5️⃣ نصائح عشان تبني عادات عمليّة تقدر تعملها كل يوم عشان تساعد حالك وأطفالك على التأقلم مع وضعكم الحالي:</t>
  </si>
  <si>
    <t>If it is possible, try to make a routine for spending time together 🕒.</t>
  </si>
  <si>
    <t>ولو ممكن، حاوِل يكون عندكم روتين تقضّوا فيه وقت مع بعض 🕒.</t>
  </si>
  <si>
    <t>🔁 You can engage children in daily activities, such as telling a story, praying together, or sharing at least one meal together.</t>
  </si>
  <si>
    <t>🔁 فيك تشرِك أطفالك بأنشطة يوميّة، زي إنك تحكيلهم قصّة، أو تصلّوا مع بعض، أو تاكلوا على الأقل وجبة واحدة مع بعض.</t>
  </si>
  <si>
    <t>Ask children what they want to do.</t>
  </si>
  <si>
    <t>اسأل أطفالك شو حابين يعملوا.</t>
  </si>
  <si>
    <t>If you can’t do that activity now, it’s still a chance to connect with your children emotionally 🤍.</t>
  </si>
  <si>
    <t>حتّى لو ما قدرتوا تعملوا النشاط هلأ، لسّاتها عندك فرصة تتواصل مع  أطفالك عاطفيًّا 🤍.</t>
  </si>
  <si>
    <t>After this lesson, you can type {PLAY} to get some activity ideas to do with children 📝.</t>
  </si>
  <si>
    <t>بعد هادا الدرس، ممكن تكتب {PLAY} عشان تتعرّف على أفكار لأنشطة ممكن تعملها مع أطفالك 📝.</t>
  </si>
  <si>
    <t>Take a moment every day to appreciate your children for engaging in activities with you 🌿.</t>
  </si>
  <si>
    <t>خُد لحظة كل يوم عشان تعطي تقدير لأطفالك لأنّهم اشتركوا في الأنشطة معاك 🌿.</t>
  </si>
  <si>
    <t>Helping others can also make you feel better 🤍. Even a smile can help someone else feel better 🌱.</t>
  </si>
  <si>
    <t>مساعدة الآخرين بتساعد كمان بتحسين النفسيّة🤍. مجرّد الابتسامة ممكن تفرّح حدا تاني 🌱.</t>
  </si>
  <si>
    <t>Our children can learn calmness and kindness from us 💙.</t>
  </si>
  <si>
    <t>أطفالنا بيتعلّموا منّا الهدوء والطيبة 💙.</t>
  </si>
  <si>
    <t>When spending time with your children, be as present as possible. Listen to them👂 and look at them 👀 when they talk.</t>
  </si>
  <si>
    <t>لمّا تقضي وقت مع أطفالك، خلّيك حاضرعلى قد ما تقدر. اسمعهم 👂واتطلّع فيهم 👀 وهمّ بيحكوا.</t>
  </si>
  <si>
    <t>Pay your full attention to them, this will help validate, reassure, and comfort children 🤍.</t>
  </si>
  <si>
    <t>أعطي أطفالك انتباهك كلّه، لأنه إنتباهك بطمّنمهم، بريّحهم و بخليهم يحسّوا بالتأييد 🤍.</t>
  </si>
  <si>
    <t>✅⬜️</t>
  </si>
  <si>
    <t>You’ve completed 50% of this tip! Press NEXT to continue.</t>
  </si>
  <si>
    <t>أكملت٥٠٪من النصيحة! إضغط **التالي** لتكمّل.</t>
  </si>
  <si>
    <t>Here are some regular activities you might want to try to do with your children:</t>
  </si>
  <si>
    <t>هاي بعض الأنشطة اليوميّة اللي ممكن تحب تجرّب تعملها مع أطفالك:</t>
  </si>
  <si>
    <t>Share one meal together</t>
  </si>
  <si>
    <t>كلوا وجبة مع بعض</t>
  </si>
  <si>
    <t>Getting ready to sleep</t>
  </si>
  <si>
    <t>الاستعداد للنوم</t>
  </si>
  <si>
    <t>Exercise daily</t>
  </si>
  <si>
    <t>ممارسة الرياضة كل يوم</t>
  </si>
  <si>
    <t>Daily play activities</t>
  </si>
  <si>
    <t>أنشطة لعب يوميّة</t>
  </si>
  <si>
    <t>✅✅ 100%</t>
  </si>
  <si>
    <t>Thank you for joining us 💙.</t>
  </si>
  <si>
    <t>شكرًا لإنضمامك إلنا 💙.</t>
  </si>
  <si>
    <t>Our children learn to show peace, love, and empathy from us 🌿.</t>
  </si>
  <si>
    <t>أطفالنا بيتعلّّموا منّا كيف يعبّروا عن السلام والمحبّة والتعاطُف 🌿.</t>
  </si>
  <si>
    <t>Playing and talking to children every day helps them feel secure 🛡️. You’re doing so much to care for your children! 🌟</t>
  </si>
  <si>
    <t>اللعب والحكي مع الأطفال كل يوم بيساعدهم يحسّوا بالأمان 🛡️. إنت عم تبذل جهد عظيم عشان تهتم فيهم! 🌟</t>
  </si>
  <si>
    <t>In these times that are so hard, we often have extra stress and tension, and it’s normal that we feel more anger.</t>
  </si>
  <si>
    <t>بهاي الأوقات الصعبة، بزيد التوتّر والضغط، وطبيعي نحس  أكتر بالغضب والعصبيّة.</t>
  </si>
  <si>
    <t>In case of any uncertainty, children observe and imitate the behaviours of their elders 👀.</t>
  </si>
  <si>
    <t>في حالات القلق والشك، الأطفال بيلاحظوا تصرُّفات الكبار وبيقلدوهم 👀.</t>
  </si>
  <si>
    <t>Children can learn to be calm from us, which helps them face challenges 🌸.</t>
  </si>
  <si>
    <t>الأطفال بيتعلّموا الهدوء منّا، وهاد بيساعدهم يواجهوا التحديّات 🌸.</t>
  </si>
  <si>
    <t>Press Play ▶️ to learn 4️⃣ tips that can help you cope with negative emotions while encouraging children:</t>
  </si>
  <si>
    <t>اضغط تشغيل ▶️ عشان تتعلم 4️⃣ نصائح تساعدك على التعامُل مع المشاعر السلبيّة وبنفس الوقت تشجّع أطفالك:</t>
  </si>
  <si>
    <t>1️⃣ **SHARE YOUR FEELINGS**</t>
  </si>
  <si>
    <t>1️⃣**عبّر عن مشاعرك**</t>
  </si>
  <si>
    <t>2️⃣ **BREATHE**</t>
  </si>
  <si>
    <t>2️⃣**تنفّس**</t>
  </si>
  <si>
    <t>3️⃣ **REASSURE YOUR CHILD**</t>
  </si>
  <si>
    <t>3️⃣**طمّن طفلك**</t>
  </si>
  <si>
    <t>4️⃣ **THERE ARE PEOPLE WHO CARE**</t>
  </si>
  <si>
    <t>4️⃣**في ناس مهتمين فيك**</t>
  </si>
  <si>
    <t>Here are 4️⃣ tips that can help you cope with negative emotions and also encourage your children:</t>
  </si>
  <si>
    <t>هاي 4️⃣ نصائح بتساعدك تتعامل مع المشاعر السلبيّة وتشجّع أطفالك كمان:</t>
  </si>
  <si>
    <t>When you are feeling stress, tension or anger, find someone who you can share your feelings with, like a family member or friend.</t>
  </si>
  <si>
    <t>لمّّا تحس بالضغط، أو التوتُّر أو الغضب، دوّر على حدا ممكن تحكي عن مشاعرك معاه، زي فرد من العائلة أو صديق.</t>
  </si>
  <si>
    <t>Avoid substance abuse as a stress coping mechanism.</t>
  </si>
  <si>
    <t>تجنّب تعاطي المواد المُخدرة كطريقة للتعامُل مع الضغط.</t>
  </si>
  <si>
    <t>If your stress feels overwhelming, you can contact an organization or helpline for extra support. Type {HELP} after these tips for more information🤲.</t>
  </si>
  <si>
    <t>إذا حسيت إنه الضغط فوق تحمّلك، فيك تتواصل مع منظّمة أو خط مُساعدة للدعم. اكتب {HELP} بعد هاي النصائح عشان تُحصُل على معلومات أكتر 🤲.</t>
  </si>
  <si>
    <t>When you feel extremely angry, take a ten-second break or pause before you engage with anyone, including your children ⏸️.</t>
  </si>
  <si>
    <t>لمّا تحس بغضب شديد، خُد استراحة لمدّة عشر ثوان أو وقّف قبل ما تتعامل مع أي حدا، من ضمنهم أطفالك ⏸️.</t>
  </si>
  <si>
    <t>Take five deep breaths🌬️.</t>
  </si>
  <si>
    <t>خُد نَفَس عميق خمس مرّات 🌬️.</t>
  </si>
  <si>
    <t>Then try to respond in a calmer way 🕊️.</t>
  </si>
  <si>
    <t>بعدها حاول تردّ بطريقة أهدأ 🕊️.</t>
  </si>
  <si>
    <t>3️⃣ **REASSURE YOUR CHILDREN**</t>
  </si>
  <si>
    <t>3️⃣**طمّن أطفالك**</t>
  </si>
  <si>
    <t>It’s ok to show your concern and emotions to your children 💬. This will help them learn about their own emotions. It’s also good to remind them that we believe that one day hope and justice will prevail ✨.</t>
  </si>
  <si>
    <t>طبيعي تبيّن لأطفالك شعورك بالقلق 💬. شفافيتك بتساعدهم يتعرّفوا على مشاعرهم .منيح كمان تذكرّهم إنا مؤمنين بإنه الأمل والعدل رح ينتصروا بيوم من الأيام ✨.</t>
  </si>
  <si>
    <t>Reassure your children that one day, war will end and our community will be able to rebuild and thrive together 🌿.</t>
  </si>
  <si>
    <t>طمّن أطفالك إنّه بيوم من الأيام، راح تنتهي الحرب ومجتمعنا رح يقدر يرجع يبني نفسه مع بعض و يزدهر 🌿.</t>
  </si>
  <si>
    <t>Share stories with them of how people in the past have worked together and come out of traumatic situations 📖.</t>
  </si>
  <si>
    <t>احكيلهم قصص عن كيف الناس بالماضي تعاونوا وطلعوا من المواقف الصعبة 📖.</t>
  </si>
  <si>
    <t>Assure your children that friends, relatives, or charitable organisations will try to find ways to help them in these situations 🤲.</t>
  </si>
  <si>
    <t>طمّن أطفالك إنّّه الأصدقاء أو الأقارب أو الجمعيات الخيرية راح يحاولوا يلاقوا طُرق تساعدهم بهيك ظروف 🤲.</t>
  </si>
  <si>
    <t>Thank you for being here with us today 💙. Be proud of yourself every time you manage your negative feelings and encourage your children. You are an amazing parent! ✨</t>
  </si>
  <si>
    <t>شكرًا لإنك كنت معنا اليوم 💙. خلّيك فخور بحالك كل مرّة بتقدر تتعامل مع المشاعر السلبيّة وتشجّع أطفالك. إنت والد رائع! ✨</t>
  </si>
  <si>
    <t>In today's tips, we will talk about some simple safety plans you can make with your children 📝.</t>
  </si>
  <si>
    <t>في نصائح اليوم رح نحكي عن شوية خطط أمان بسيطة ممكن تعملها مع أطفالك 📝.</t>
  </si>
  <si>
    <t>It can help your children when they see that you have plans 💙.</t>
  </si>
  <si>
    <t>الأطفال بيرتاحوا لمّا يشوفوا إنك عندك خطّة و ماخد إحتياطاتك للأمان💙.</t>
  </si>
  <si>
    <t>Press Play ▶️ to learn 4️⃣ tips to help you get ready to travel with children in a crisis situation:</t>
  </si>
  <si>
    <t>اضغط تشغيل ▶️ عشان تتعرّف على 4️⃣ نصائح بتساعدك على الإستعداد للسفر مع أطفالك في وقت الأزمات:</t>
  </si>
  <si>
    <t>1️⃣ **PROTECT YOUR DOCUMENTS**</t>
  </si>
  <si>
    <t>1️⃣**احفظ مستنداتك**</t>
  </si>
  <si>
    <t>2️⃣ **HIDE MONEY**</t>
  </si>
  <si>
    <t>2️⃣**خبّي المصاري**</t>
  </si>
  <si>
    <t>3️⃣ **SUPERVISE YOUR CHILDREN**</t>
  </si>
  <si>
    <t>3️⃣**راقب أطفالك**</t>
  </si>
  <si>
    <t>4️⃣ **COMMUNICATE WITH YOUR CHILDREN**</t>
  </si>
  <si>
    <t>4️⃣**تواصل مع أطفالك**</t>
  </si>
  <si>
    <t>Here are 4️⃣ tips to help you plan for safety with your children:</t>
  </si>
  <si>
    <t>هاي 4️⃣ نصائح بتساعدك تخطّط للأمان مع أطفالك:</t>
  </si>
  <si>
    <t>Take pictures 📷 or make copies of any identity documents or cards and hide these in separate secure places 🛡️.</t>
  </si>
  <si>
    <t>خد صور 📷  أوإعمل نُسَخ عن كل المستندات المهمّة وخبّي النُسَخ في أماكن مختلفة و آمنة🛡️.</t>
  </si>
  <si>
    <t>Also hide any money you have separately in different places, so that if something is lost, you won’t lose everything 💙.</t>
  </si>
  <si>
    <t>وكمان خبّي أي مصاري معاك بأماكن مختلفة وآمنه، عشان لو ضاع إشي، ما تخسر كل المصاري 💙.</t>
  </si>
  <si>
    <t>🤍 Try your best to keep children with you or someone you trust.</t>
  </si>
  <si>
    <t>🤍حاول قد ما تقدر تخلّي أطفالك معك أو مع شخص بتوثق به.</t>
  </si>
  <si>
    <t>Make sure you know that the people your children spend time with in person and online are trustworthy ✔️.</t>
  </si>
  <si>
    <t>اتأكد إنّك بتِثِق بالأشخاص اللي أطفالك بيقضوا وقت معهم، سواء وجهًا لوجه أو أونلاين ✔️.</t>
  </si>
  <si>
    <t>Tell your children they should not spend time outside alone after dark 🚫 or take a lift with someone alone.</t>
  </si>
  <si>
    <t>نبّه أطفالك إنهم يتجنّبوا التواجد في الخارج خلال ساعات العتمة🚫، و ما يقبلوا يركبوا مع أي شخص لوحدهم.</t>
  </si>
  <si>
    <t>Thank you for joining us today. 🌟 Praise yourself for doing the best you can.</t>
  </si>
  <si>
    <t>شكرًا إنك كنت معانا االيوم. 🌟 امدح حالك لأنّك عم تعمل أفضل ما في وسعك.</t>
  </si>
  <si>
    <t>In these tips, we will talk about ways you can be prepared to travel safely with your children 💙.</t>
  </si>
  <si>
    <t>في هاي النصائح، رح نحكي عن طُرق ممكن تستعد فيها للسفر بأمان مع أطفالك 💙.</t>
  </si>
  <si>
    <t>Your children will feel reassured knowing you have a plan 📝.</t>
  </si>
  <si>
    <t>أطفالك رح يحسّوا بالأمان لمّا يعرفوا إنه عندك خطّة 📝.</t>
  </si>
  <si>
    <t>Press Play ▶️ to learn 3 things you can do to ensure that you and your children are as safe as possible when you are on the move:</t>
  </si>
  <si>
    <t>اضغط تشغيل ▶️ عشان تتعلم 3 شغلات بتقدر تعملها عشان تضمن سلامتك إنت وأطفالك قدر الإمكان في أثناء التنقُّل:</t>
  </si>
  <si>
    <t>1️⃣ **MOVE SAFELY**</t>
  </si>
  <si>
    <t>1️⃣**تحرّك بأمان**</t>
  </si>
  <si>
    <t>2️⃣ **PREPARE YOUR CHILDREN**</t>
  </si>
  <si>
    <t>2️⃣**جهّز أطفالك**</t>
  </si>
  <si>
    <t>3️⃣ **MAKE A SAFETY NOTE**</t>
  </si>
  <si>
    <t>3️⃣**اكتُب ورقة أمان**</t>
  </si>
  <si>
    <t>Here are 3️⃣ things you can do to ensure that you and your children are as safe as possible when you are on the move:</t>
  </si>
  <si>
    <t>هاي 3️⃣ شغلات بتقدر تعملها عشان تضمن سلامتك إنت وأطفالك قدر الإمكان في أثناء التنقُّل:</t>
  </si>
  <si>
    <t>🔒 Travel in a group of people you know, and don’t give any ID documents or cards to anyone, where possible.</t>
  </si>
  <si>
    <t>🔒سافر مع مجموعة من الناس اللي بتعرفهم، وحاول ما تعطي أي مستندات أو بطاقات هويّة لأي حدا.</t>
  </si>
  <si>
    <t>🎵Make a song or chant with your children to help them memorise your full name and phone number, and number of someone you trust.</t>
  </si>
  <si>
    <t>🎵ألِّف أغنيّة أو أُنشودة مع أطفالك عشان تساعدهم يحفظوا إسمك الكامل ورقم تليفونك، ورقم شخص بتوثق به.</t>
  </si>
  <si>
    <t>🔁 Go over it every day.</t>
  </si>
  <si>
    <t>🔁وكرَّروها كل يوم.</t>
  </si>
  <si>
    <t>📍Every day, agree on a clear place to meet if you are separated from each other.</t>
  </si>
  <si>
    <t>📍اتفقوا كل يوم على مكان واضح تتقابلوا فيه إذا افترقتوا عن بعض.</t>
  </si>
  <si>
    <t>🗒️ Make a safety note for each child.</t>
  </si>
  <si>
    <t>🗒️حضّر ورقة أمان لكل طفل.</t>
  </si>
  <si>
    <t>Write the full name &amp; phone number of yourself and three people you trust, plus any medication your child needs and any special needs they have.</t>
  </si>
  <si>
    <t>اكتب عليها الإسم الكامل ورقم تلفوتك إنت وتلات أشخاص بثق فيهم، بالإضافة إلى أي أدوية بيحتاجها طفلك وأي إحتياجات خاصة عنده.</t>
  </si>
  <si>
    <t>Cover the note in plastic and hide it in something they always wear.</t>
  </si>
  <si>
    <t>غلِّف الورق بالبلاستيك وخبيها في إشي بيلبسوه دايمًا.</t>
  </si>
  <si>
    <t>Thank you for joining us 💙. You are being prepared – we are proud of you 🌟.</t>
  </si>
  <si>
    <t>شكرًا لإنضمامك النا 💙. انت عم تستعد- إحنا فخورين فيك 🌟.</t>
  </si>
  <si>
    <t>Today's tips are about protecting our children from harassment.</t>
  </si>
  <si>
    <t>نصائح اليوم عن كيف نحمي ولادنا من التحرُّش.</t>
  </si>
  <si>
    <t>During difficult times, children are more likely to face harassment.</t>
  </si>
  <si>
    <t>في الأوقات الصعبة، بتزيد احتماليّة تعرُّض الأطفال للتحرُّش.</t>
  </si>
  <si>
    <t>Talking to children about these things can help keep them safe 🛡️.</t>
  </si>
  <si>
    <t>والحكي مع أطفالنا عن هاي المواضيع ممكن يساعد في إنهم يضلّوا بأمان.</t>
  </si>
  <si>
    <t>Press Play ▶️ to learn 3️⃣ tips for protecting your children from harassment:</t>
  </si>
  <si>
    <t>اضغط تشغيل ▶️ عشان تتعرّف على 3️⃣نصائح بتساعدك في حماية أطفالك من التحرُّش:</t>
  </si>
  <si>
    <t>1️⃣ **"NO" IS OK!**</t>
  </si>
  <si>
    <t>1️⃣**عادي تقول "لأ"!**</t>
  </si>
  <si>
    <t>2️⃣ **TEACH YOUR CHILDREN**</t>
  </si>
  <si>
    <t>2️⃣**علِّم أطفالك**</t>
  </si>
  <si>
    <t>3️⃣ **COMFORT YOUR CHILDREN**</t>
  </si>
  <si>
    <t>3️⃣**طمِّن أطفالك**</t>
  </si>
  <si>
    <t>Here are 3️⃣ tips for protecting your children from harassment:</t>
  </si>
  <si>
    <t>هاي 3️⃣ نصائح لحماية أطفالك من التحرُّش:</t>
  </si>
  <si>
    <t>1️⃣ **”NO” IS OK!**</t>
  </si>
  <si>
    <t>Teach your children that nobody has the right to touch them.</t>
  </si>
  <si>
    <t>علِّم أطفالك إنه ما بيحق لحدا يلمسهم.</t>
  </si>
  <si>
    <t>In order to stop someone who tries to do that, practice saying and shouting “NO” with your children.</t>
  </si>
  <si>
    <t>وعشان توقّف شخص بيحاول يعمل هيك، اتمرّن مع أطفالك إنكم تقولوا "لأ" بصوت عالي.</t>
  </si>
  <si>
    <t>Talk to your children about dangerous people and places. Make plans together about how to avoid danger.</t>
  </si>
  <si>
    <t>احكي مع أطفالك عن الناس والأماكن الخطيرة. وخطِّطوا مع بعض كيف تتجنّبوا الخطر.</t>
  </si>
  <si>
    <t>If your children tell you they were abused, always believe them.</t>
  </si>
  <si>
    <t>لو حكولك أطفالك إنّهم تعرّضوا للإساءة، صدّقهم دايمًا.</t>
  </si>
  <si>
    <t>Tell them that it’s not their fault and you love them 💙.</t>
  </si>
  <si>
    <t>فهِّمهم إنه هاد مش غلطهم وإنك بتحبهم  💙.</t>
  </si>
  <si>
    <t>You can type {HELP} for resources if your children share about abuse with you.</t>
  </si>
  <si>
    <t>اكتب {HELP} عشان تُحصل على موارد تساعدك لو حكولك أطفالك إنهم تعرّضوا لإساءة.</t>
  </si>
  <si>
    <t>Thank you for joining us today💙. Remember that talking to children about these things helps keep them safe.</t>
  </si>
  <si>
    <t>شكرًا إنك كنت معانا اليوم 💙. تذكَّر إنه الحكي مع الأطفال عن هاي المواضيع بيحميهم.</t>
  </si>
  <si>
    <t>These tips are about helping your children in the case of loved ones dying.</t>
  </si>
  <si>
    <t>هاي النصائح لمساعدتك في دعم أطفالك في حالة فقدانهم لشخص عزيز عليهم.</t>
  </si>
  <si>
    <t>Losing a loved one is painful for everyone, including children.</t>
  </si>
  <si>
    <t>فقدان شخص عزيز مؤلم لكل الناس، وللأطفال كمان.</t>
  </si>
  <si>
    <t>It is possible that your children appear to be happy but deep inside are sad.</t>
  </si>
  <si>
    <t>ممكن أطفالك ببينوا إنهم مبسوطين لكنهم في أعماقهم زعلانين.</t>
  </si>
  <si>
    <t>Talking to your children about death can be hard, but it will help them make sense of what is happening.</t>
  </si>
  <si>
    <t>الحكي مع أطفالك عن الموت ممكن يكون صعب، لكن رح يساعدهم يفهموا اللي عم بصير حواليهم.</t>
  </si>
  <si>
    <t>Here are 5️⃣ tips on how to help your children when loved ones die:</t>
  </si>
  <si>
    <t>هاي 5️⃣ نصائح لمساعدة أطفالك في حالة وفاة أحد الأحباء:</t>
  </si>
  <si>
    <t>1️⃣ **TALK WITH CHILDREN**</t>
  </si>
  <si>
    <t>1️⃣**إحكي مع أطفالك**</t>
  </si>
  <si>
    <t>2️⃣ **LISTEN AND ACCEPT**</t>
  </si>
  <si>
    <t>2️⃣**اسمعهم وتقبّل مشاعرهم**</t>
  </si>
  <si>
    <t>3️⃣ **SAY GOODBYE**</t>
  </si>
  <si>
    <t>3️⃣**خلّيهم يودّعوا اللي فقدوه**</t>
  </si>
  <si>
    <t>4️⃣ **NO BLAMING**</t>
  </si>
  <si>
    <t>4️⃣**مافي لوم**</t>
  </si>
  <si>
    <t>5️⃣ **BE CLEAR**</t>
  </si>
  <si>
    <t>5️⃣ **كون واضح**</t>
  </si>
  <si>
    <t>Children often sense the pain of loss or death, even if they don't know yet what happened.</t>
  </si>
  <si>
    <t>الأطفال بيحسّوا عادةً بألم الخسارة أو الموت حتّى لو لسى مش عارفين شو اللي صار.</t>
  </si>
  <si>
    <t>Tell them in simple and honest words that the person has passed away.</t>
  </si>
  <si>
    <t>إحكي معهم بكلمات بسيطة وصادقة إنه الشخص تُوفى.</t>
  </si>
  <si>
    <t>💙Be sensitive to their emotions and try to create a compassionate space when you talk with them about the death of loved ones.</t>
  </si>
  <si>
    <t>كون حسَّاس تجاه مشاعرهم وحاول تهيء جو مليان حنان لمّا تحكي معهم عن وفاة أحد الأحباء.</t>
  </si>
  <si>
    <t>Listen to your children. Accept anything they are feeling and show them affection.</t>
  </si>
  <si>
    <t>اسمع لأطفالك، وتقبّل أي شعور بيحسّوا فيه وعبّرلهم عن محبّتك.</t>
  </si>
  <si>
    <t>Do something together to say goodbye to the person who had died – consider a prayer 🤲 or a letter 📃.</t>
  </si>
  <si>
    <t>اعمل إشي معهم عشان تودعوا الشخص المُتوفي: ممكن تصلّوا 🤲 أو تكتبوا رسالة 📃.</t>
  </si>
  <si>
    <t>Sometimes we feel like loss is our fault, even when it is not, and children may feel this way too.</t>
  </si>
  <si>
    <t>أحيانًا بنحس إنه الفقدان غلطنا، و هو بالحقيقة مش ذنبنا، والأطفال ممكن يحسّوا بنفس الإشي.</t>
  </si>
  <si>
    <t>Many people have these feelings. Remind yourself it’s not your fault and help your children see it’s not their fault either 💙.</t>
  </si>
  <si>
    <t>في ناس كتير بتراودهم هاي المشاعر.  ذكّر حالك إنّه مش ذنبك، وساعد أطفالك يفهموا إنّه مش ذنبهم كمان 💙.</t>
  </si>
  <si>
    <t>Tell children clearly who will be taking care of them now, if a change needs to happen.</t>
  </si>
  <si>
    <t>إحكي مع الأطفال بصراحة مين رح يصير يهتم فيهم هلأ، في حال لِزم الأمر.</t>
  </si>
  <si>
    <t>Let us understand how children of different ages react to death so we can support them.</t>
  </si>
  <si>
    <t>خلّّونا نفهم كيف الأطفال من أعمار مختلفة بيتعاملوا مع الموت عشان نقدر ندعمهم.</t>
  </si>
  <si>
    <t>Small children under the age of 5 years may ask if the person who has died is coming back.</t>
  </si>
  <si>
    <t>الأطفال الصغار تحت سن ال 5 سنين ممكن يسألوا إذا كان الشخص اللي مات رح يرجع.</t>
  </si>
  <si>
    <t>;</t>
  </si>
  <si>
    <t>They might hold onto you or other caregivers more or start doing things they used to do when they were younger, like wetting the bed.</t>
  </si>
  <si>
    <t>وممكن يتعلّّقوا فيك أو في الأشخاص اللي بيرعوهم أكثر، أو يرجعوا يعملوا شغلات كانوا يعملوها وهم أصغر، زي التبوّل في الفراش.</t>
  </si>
  <si>
    <t>Older children between 6 and 11 years old may ask more questions and want to understand what happened.</t>
  </si>
  <si>
    <t>الأطفال الأكبر بين سن ال6 و11 سنة ممكن يسألوا أسئلة أكتر ويحاولوا يفهموا اللي صار.</t>
  </si>
  <si>
    <t>They may show their grief through anger and experience physical aches or pains.</t>
  </si>
  <si>
    <t>وممكن يعبّروا عن حزنهم بالغضب والشعور بآلام الجسديّة.</t>
  </si>
  <si>
    <t>Adolescents and young teenagers from around the age of 12 years will wonder about why things happen.</t>
  </si>
  <si>
    <t>المراهقين بعمر ال12 سنة و فوق ممكن يسألوا ليش بتصير الأمور.</t>
  </si>
  <si>
    <t>Their reactions will vary and can include lack of interest, anger, extreme sadness and poor concentration.</t>
  </si>
  <si>
    <t xml:space="preserve"> ردود أفعالهم بتختلف. ممكن يظهروا عدم الاهتمام، أوالعصبيّة، أو الحُزن العميق، أو صعوبة التركيز.</t>
  </si>
  <si>
    <t>Thank you for joining us.</t>
  </si>
  <si>
    <t>شكراً على إنضمامك إلنا.</t>
  </si>
  <si>
    <t>If your grief feels overwhelming, contact a trusted person, organisation or helpline by typing {HELP}.</t>
  </si>
  <si>
    <t>لو كان شعورك بالحزن فوق تحمّلك، احكي مع شخص بتثق فيه، أو منظَّمة، أو خط مُساعدة بكتابة {HELP}.</t>
  </si>
  <si>
    <t>Take some moments for yourself to grieve for your losses 💔. Grieving is the pathway to healing for you and your children.</t>
  </si>
  <si>
    <t>خد لحظات لحالك عشان تحزن على خسارتك 💔. لأنه الحُزن هو طريق للشفاء إلك ولأطفالك.</t>
  </si>
  <si>
    <t>Congratulations on reaching our final set of tips! 🎉 Here we are talking about ways to build your and your children’s strength and to encourage good behaviours in them.</t>
  </si>
  <si>
    <t>وصلنا لآخر مجموعة من النصائح،أبدعت! 🎉 هاي النصائح بتورجينا طرق نستمدّ فيها قوّة إلنا و لأطفالنا و نشجّع و نعزز السلوكيات المنيحة بأطفالنا.</t>
  </si>
  <si>
    <t>Even in these times that are so hard, there is hope that you can build strength, and when your children sense your love and appreciation, it helps them build their own strength, too. 🦋</t>
  </si>
  <si>
    <t>حتى في أصعب الأوقات ،في أمل إنك تقدر تستجمع قوتك، ولمّا أطفالك يحسّوا بمحبّتك وتقديرك، همّة كمان،  بستمدّوا قوّة إلهم . 🦋</t>
  </si>
  <si>
    <t>Press Play ▶️ to learn 2️⃣ simple tips that can help you encourage your children to build strength:</t>
  </si>
  <si>
    <t>اضغط تشغيل ▶️ عشان تتعلم 2️⃣ نصيحتين بسيطتين لمساعدتك في تشجيع أطفالك يصيروا أقوى:</t>
  </si>
  <si>
    <t>1️⃣ **INVOLVE YOUR CHILDREN**</t>
  </si>
  <si>
    <t>1️⃣**خلّي أطفالك يشاركوا**</t>
  </si>
  <si>
    <t>2️⃣ **PRAISE THEM**</t>
  </si>
  <si>
    <t>2️⃣**امدحهم**</t>
  </si>
  <si>
    <t>Here are 2️⃣ simple tips that can help you to encourage your children to build strength:</t>
  </si>
  <si>
    <t>هاي 2️⃣ نصيحتين بسيطتين لمساعدتك في تشجيع أطفالك يصيروا أقوى:</t>
  </si>
  <si>
    <t>Ask children to help in simple chores 💪. This will give them a sense of responsibility.</t>
  </si>
  <si>
    <t xml:space="preserve">اطلُب من الأطفال يساعدوا في أعمال بسيطة 💪. هادا الإشي بخلّيهم يحسّوا بالمسؤوليّة.
</t>
  </si>
  <si>
    <t>💙Appreciate children when they are trying or doing something good.</t>
  </si>
  <si>
    <t xml:space="preserve">💙 قدَّر الأطفال  و إمدحهم لمّا يكونوا بحاولوا أو بيعملوا  إشي منيح.
</t>
  </si>
  <si>
    <t>This will help them to do good again.</t>
  </si>
  <si>
    <t>التقدير رح يخلّيهم بدهم يضلّوا يعملوا أشياء منيحة.</t>
  </si>
  <si>
    <t>🌟 Praising children shows them that you notice and care, and helps build confidence.</t>
  </si>
  <si>
    <t>🌟 مدح و تقديرالأطفال بخلّيهم يدركوا إنّك ملاحظهم ومهتم بأمورهم، و بيبني ثقتهم بنفسهم.</t>
  </si>
  <si>
    <t>You can also build your own strength 💪 by remembering that you are not alone.</t>
  </si>
  <si>
    <t>ممكن كمان تستمد قوّتك 💪 لمّا تتذكّر إنّك مش لحالك.</t>
  </si>
  <si>
    <t>Sharing your sorrow and worries with someone you trust often helps lighten the burden 🤝.</t>
  </si>
  <si>
    <t>غالبًا لمّا بتشارك حزنك وهمومك مع شخص بتوثق فيه، بتحس إنه الحِمل صار أخف شوي 🤝.</t>
  </si>
  <si>
    <t>If your sorrow and worries feel overwhelming, please contact a trusted person, organisation or helpline. Type {HELP} after these tips for more information.</t>
  </si>
  <si>
    <t>لو حسيت إنه حزنك وهمومك فوق احتمالك، من فضلك إحكي مع شخص بتوثق فيه، أو مُنظَّمة، أو خط مُساعدة. أكتُب {HELP} بعد هاي النصائح عشان تعرف معلومات أكتر.</t>
  </si>
  <si>
    <t>Thank you for being here with us today and for all our tips 💙. You are doing so much to care for yourself and your children.</t>
  </si>
  <si>
    <t>شكرًا إنك كنت معانا اليوم وتابعت كل نصائحنا 💙. إنت عم تبذل جهد كبيرعشان تهتم بحالك وبأطفالك.</t>
  </si>
  <si>
    <t>Remember that appreciating your children makes them realise that you give them attention and love 🤍. You can be proud of yourself.  You are truly great 🌟!</t>
  </si>
  <si>
    <t>تذكّّر إنه تقدير أطفالك بخلّيهم يحسّوا إنّك مهتم فيهم وبتحبهم 🤍. لازم تفتخر بحالك، إنت أب رائع بالفعل 🌟!</t>
  </si>
  <si>
    <t>**Let's take a pause together.**</t>
  </si>
  <si>
    <t xml:space="preserve">**خلينا ناخد إستراحة مع بعض**
</t>
  </si>
  <si>
    <t>Remember, this is something you can do whenever you are feeling stressed.</t>
  </si>
  <si>
    <t>إتذكّر، بتقدر تاخد هاي الإستراحة في أي وقت بتحسّ فيه بالضغط و التوتّر.</t>
  </si>
  <si>
    <t>Press ▶️ to take a pause together.</t>
  </si>
  <si>
    <t>إضغط على  ▶️ عشان تاخد إستراحة معنا.</t>
  </si>
  <si>
    <t>Thank you for taking a moment to pause with us. It's time for today's tips.</t>
  </si>
  <si>
    <t>شكراً لأنك أخدت وقت إستراحة معنا. هلا إجى وقت نصائح اليوم.</t>
  </si>
  <si>
    <t>**Let’s take a pause together.**</t>
  </si>
  <si>
    <t>**خلّينا ناخد إستراحة مع بعض.**</t>
  </si>
  <si>
    <t>Whenever you’re feeling stressed, remember that taking a pause like this can help you feel more grounded and calm.</t>
  </si>
  <si>
    <t>كل ما تشعر بالضغط أو التوتّر، إتذكّر إنه إذا أخدت إستراحة زي هاي ممكن تساعدك تشعر بالسكون و الهدوء.</t>
  </si>
  <si>
    <t>Sometimes when we are experiencing stress or feeling alone, it can be helpful to send thoughts of loving kindness to ourselves.</t>
  </si>
  <si>
    <t>أحيانًا لمّا بنشعر بالضغط أو الوحدة، ممكن يكون مفيد نفكّر مع حالنا بأفكار مليانة محبّة ولُطف.</t>
  </si>
  <si>
    <t>Take a moment to reflect on your experience.</t>
  </si>
  <si>
    <t>وقِّف لحظة عشان تتأمّل في تجربتك.</t>
  </si>
  <si>
    <t>When you are ready, continue to today's tips with a sense of calm.</t>
  </si>
  <si>
    <t>لمّا تِجهز، كمّل نصائح اليوم و إنت بتشعر بالهدوء.</t>
  </si>
  <si>
    <t>Thank you for taking a moment to pause with us.</t>
  </si>
  <si>
    <t>شكراً لأنك اخدت لحظة استراحة معانا.</t>
  </si>
  <si>
    <t>You can do this anytime you feel stressed or worried.</t>
  </si>
  <si>
    <t>بتقدروا تمارسوا هادا التمرين في أي وقت بتحسّوا فيه بالضغط أو القلق.</t>
  </si>
  <si>
    <t>NEXT</t>
  </si>
  <si>
    <t>التالي</t>
  </si>
  <si>
    <t>quick_replies</t>
  </si>
  <si>
    <t>Column 1</t>
  </si>
  <si>
    <t>Would you like to go back to the previous messages?</t>
  </si>
  <si>
    <t>بدّك ترجع للرسائل الماضية؟</t>
  </si>
  <si>
    <t>That's okay. Type {HELP} at any time if you would like the details of emergency services or other hotlines.</t>
  </si>
  <si>
    <t>تمام، اكتب {HELP} بأي وقت لو بدّك تفاصيل عن خدمات الطوارئ أو الخطوط الساخنة الأخرى.</t>
  </si>
  <si>
    <t>Sorry, I don't understand what you mean.</t>
  </si>
  <si>
    <t>آسف، ما فهمت شو قصدك.</t>
  </si>
  <si>
    <t>Here are some services that might be able to help:</t>
  </si>
  <si>
    <t>هاي شوية خدمات ممكن تساعدك:</t>
  </si>
  <si>
    <t>{generic_referrals}</t>
  </si>
  <si>
    <t>Type {HELP} at any time if you would like the details of emergency services or other hotlines. Remember everything you say will be completely private!</t>
  </si>
  <si>
    <t>اكتب {HELP} بأي وقت لو بدّك تفاصيل عن خدمات الطوارئ أو الخطوط الساخنة الأخرى. تذكّر، كل اشي بتحكيه رح يكون سرّي تمامًا!</t>
  </si>
  <si>
    <t>{mental_health_referrals}</t>
  </si>
  <si>
    <t>{health_referrals}</t>
  </si>
  <si>
    <t>{natural_disasters_referrals}</t>
  </si>
  <si>
    <t>Would you like information about local and international resources available to help you right now?</t>
  </si>
  <si>
    <t>بدّك معلومات عن مصادر محلية وعالمية ممكن تساعدك في هاي اللحظة؟</t>
  </si>
  <si>
    <t>Do you need some support with an emotional issue?</t>
  </si>
  <si>
    <t>بتحتاج دعم بمسألة عاطفية؟</t>
  </si>
  <si>
    <t>Are you currently experiencing a health issue?</t>
  </si>
  <si>
    <t>هل عندك مشكلة صحية في الوقت الحالي؟</t>
  </si>
  <si>
    <t>Do you have an emergency?</t>
  </si>
  <si>
    <t>هل عندك حالة طارئة؟</t>
  </si>
  <si>
    <t>It looks like you are facing an emergency. Can you please tell us what kind of assistance you need?</t>
  </si>
  <si>
    <t>يبدو إنك بتواجه حالة طارئة. بتقدر تحكيلنا شو نوع المساعدة اللي بتحتاجها؟</t>
  </si>
  <si>
    <t>{family_referrals}</t>
  </si>
  <si>
    <t>{child_protection_referrals}</t>
  </si>
  <si>
    <t>What would you like to do?</t>
  </si>
  <si>
    <t>شو بدّك تختار تعمل؟</t>
  </si>
  <si>
    <t>We hope this was helpful. You can access this information at any time by typing {HELP}.</t>
  </si>
  <si>
    <t>بنتمنى إنه نكون ساعدناك. بتقدر توصل لهاي المعلومات بأي وقت بكتابة {HELP}.</t>
  </si>
  <si>
    <t>Welcome back to ParentText!</t>
  </si>
  <si>
    <t>مرحبًا فيك مرة تانية في برنامج نصائح للوالدين!</t>
  </si>
  <si>
    <t>I don't understand your message.</t>
  </si>
  <si>
    <t>ما فهمت رسالتك.</t>
  </si>
  <si>
    <t>Please type {MENU} to access resources and review previous tips, {PLAY} to receive a playful activity you can complete with your child, {PAUSE} to take a pause with us, or {HELP} to access additional support resources.</t>
  </si>
  <si>
    <t>اكتب {MENU} علشان توصل للمصادر وتراجع النصائح السابقة، اكتب {PLAY} علشان تستقبل نشاط ممتع ممكن تعمله مع طفلك، اكتب {PAUSE} علشان توخذ لحظة استراحة ، أو اكتب {HELP} علشان توصل لمصادر دعم إضافية.</t>
  </si>
  <si>
    <t>Please type {MENU} to access resources and review previous tips, {PLAY} to receive a playful activity you can complete with your child, or {HELP} to access additional support resources.</t>
  </si>
  <si>
    <t>You have not given consent to participate in this programme. Would you like to participate?</t>
  </si>
  <si>
    <t>لسه ما وافقت على المشاركة بالبرنامج. بدّك تشارك؟</t>
  </si>
  <si>
    <t>If you ever want to receive these tips in the future just type HELLO.</t>
  </si>
  <si>
    <t>لو بدّك تستقبل هاي النصائح بالمستقبل اكتب:  **مرحبا**</t>
  </si>
  <si>
    <t>We hope to see you again soon.</t>
  </si>
  <si>
    <t>بنتمنى نشوفك عن قريب.</t>
  </si>
  <si>
    <t>We are here to help. You've received @fields.c_n_mod_compl out of @fields.c_n_mod tips. Would you like to continue?</t>
  </si>
  <si>
    <t>نحنا هون عشان نساعدك. حالياً استقبلت @fields.c_n_mod_compl من أصل @fields.c_n_mod tips نصيحة. بدّك تكمل؟</t>
  </si>
  <si>
    <t>To Do</t>
  </si>
  <si>
    <t>That's okay. If you ever decide to come back, type HELLO.</t>
  </si>
  <si>
    <t>تمام. لو قررت ترجع اكتب: **مرحبا**.</t>
  </si>
  <si>
    <t>We hope to see you again soon, and we wish you a happy and peaceful day!</t>
  </si>
  <si>
    <t>بنتمنى نشوفك مرّة تانية عن قريب، وبنتمنالك يوم سعيد وسالم!</t>
  </si>
  <si>
    <t>You are already part of ParentText</t>
  </si>
  <si>
    <t>أنت من قبل جزء من برنامج نصائح للوالدين</t>
  </si>
  <si>
    <t>You have already received all of the avilable tips. Type {MENU} to review previous tips.</t>
  </si>
  <si>
    <t>استقبلت سابقاً كل النصائح المتاحة. اكتب {MENU} علشان تراجع النصائح اللي قبل.</t>
  </si>
  <si>
    <t>Welcome back to ParentText.</t>
  </si>
  <si>
    <t>مرحبًا فيك مرة تانية في برنامج نصائح للوالدين</t>
  </si>
  <si>
    <t>Are you sure you want to stop receiving tips?</t>
  </si>
  <si>
    <t>هل أنت متأكد إنك بدّك توقف استلام النصائح؟</t>
  </si>
  <si>
    <t>If you do not want to receive any more messages, please type "EXIT".</t>
  </si>
  <si>
    <t>لو ما بدّك تستقبل رسائل أكتر، الرجاء كتابة **"خروج"**.</t>
  </si>
  <si>
    <t>If you made a mistake, please type "BACK".</t>
  </si>
  <si>
    <t>لو غلطت، الرجاء كتابة **"رجوع"**.</t>
  </si>
  <si>
    <t>Thank you for participating. If you want to return to continue receiving tips, type HELLO.</t>
  </si>
  <si>
    <t>شكرًا لمشاركتك. لو بدّك ترجع وتكمل استقبال النصائح، اكتب: **مرحبا**</t>
  </si>
  <si>
    <t>We are so glad you want to stick around! We will resume your progress tomorrow.</t>
  </si>
  <si>
    <t>إحنا سعيدين فيك لرغبتك بالإستمرار معنا! رح نكمّل معك رحلتك في التقدّم بكرا.</t>
  </si>
  <si>
    <t>This feature will be available once you have completed registration. It won’t take long. Please continue your progress!</t>
  </si>
  <si>
    <t>هاي الميزة رح تكون متاحة بس تكمّل التسجيل. ما رح تطول. كمّل تَقَدُمَك!</t>
  </si>
  <si>
    <t>The menu will be available once you have completed registration. It won’t take long. Please continue your progress!</t>
  </si>
  <si>
    <t>القائمة رح تكون متاحة بس تكمّل التسجيل. ما راح تطول. كمّل تَقَدُمَك!</t>
  </si>
  <si>
    <t>Thank you for taking a pause with me today.</t>
  </si>
  <si>
    <t>شكرًا إنك أخدت استراحة معي اليوم.</t>
  </si>
  <si>
    <t>In this program, you will receive @fields.c_n_mod tips. Your first tip is "@results.name".</t>
  </si>
  <si>
    <t>بهادا البرنامج راح تستقبل @fields.c_n_mod نصائح. أول نصيحة إلك هي "@results.name".</t>
  </si>
  <si>
    <t>fail</t>
  </si>
  <si>
    <t>فشل.</t>
  </si>
  <si>
    <t>Let’s get started. Press NEXT to begin.</t>
  </si>
  <si>
    <t>يلا نبلش. اضغط **التالي** عشان تبدأ.</t>
  </si>
  <si>
    <t>NA</t>
  </si>
  <si>
    <t>غير متوفر</t>
  </si>
  <si>
    <t>The tips you haven't finished are:</t>
  </si>
  <si>
    <t>النصائح اللي ما خلّصتها هي:</t>
  </si>
  <si>
    <t>@(text_slice(results.message_options,3)).</t>
  </si>
  <si>
    <t>Which tip would you like to receive?</t>
  </si>
  <si>
    <t>شو النصيحة اللي بتحب تستقبلها؟</t>
  </si>
  <si>
    <t>@results.message_options</t>
  </si>
  <si>
    <t>You haven't received any tips yet.</t>
  </si>
  <si>
    <t>لسى ما استلمت أي نصائح ؟</t>
  </si>
  <si>
    <t>You have received the following tips:</t>
  </si>
  <si>
    <t>النصائح اللي استقبلتها هي:</t>
  </si>
  <si>
    <t>Would you like to review it?</t>
  </si>
  <si>
    <t>بدّك تراجعها؟</t>
  </si>
  <si>
    <t>That's okay. You can come back here at any time to review it.</t>
  </si>
  <si>
    <t>تمام. بتقدر ترجع هون بأي وقت تراجعها.</t>
  </si>
  <si>
    <t>You have completed @fields.n_s_modules_compl out of @fields.n_s_modules tips. Which of the following tips would you like to review?</t>
  </si>
  <si>
    <t>لقد أكملتَ @fields.n_s_modules_compl من أصل نصائح @fields.n_s_modules. أيٌّ من النصائح التالية ترغب في مراجعتها؟</t>
  </si>
  <si>
    <t>@(word_count(fields.s_modules_compl) +1). Return to Main Menu</t>
  </si>
  <si>
    <t>@(word_count(fields.s_modules_compl) +1). رجوع للقائمة الرئيسية</t>
  </si>
  <si>
    <t>What would you like now?</t>
  </si>
  <si>
    <t>شو بتحتاج هلا؟</t>
  </si>
  <si>
    <t>Alright. I will share more tips tomorrow.</t>
  </si>
  <si>
    <t>تمام. رح أشاركك نصائح أكتر بكره.</t>
  </si>
  <si>
    <t>OK, see you tomorrow.</t>
  </si>
  <si>
    <t>أوكي، بشوفك بكره.</t>
  </si>
  <si>
    <t>What kind of activity do you want to try with your child?</t>
  </si>
  <si>
    <t>شو نوع النشاط اللي بدك تجربه مع طفلك؟</t>
  </si>
  <si>
    <t>Do you want to begin now or tomorrow?</t>
  </si>
  <si>
    <t>بدّك تبدأ هلا أم بكره؟</t>
  </si>
  <si>
    <t>Great, see you tomorrow!</t>
  </si>
  <si>
    <t>عظيم، بشوفك بكره!</t>
  </si>
  <si>
    <t>You have completed the programme. Well done!</t>
  </si>
  <si>
    <t>هيك خلصت البرنامج. أحسنت!</t>
  </si>
  <si>
    <t>Remember, you can always return to ParentText to review these tips. Just type {MENU}.</t>
  </si>
  <si>
    <t>تذكّر، بتقدر ترجع لنصائح للوالدين بأي وقت عشان تراجع هاي النصائح. بس اكتب {MENU}.</t>
  </si>
  <si>
    <t>Was ParentText helpful? If so, share it with a friend. Just send this link: {insert link}</t>
  </si>
  <si>
    <t>هل كان برنامج نصائح للوالدين مفيد؟ لو نعم، شاركه مع صاحبك. بس ابعث هادا الرابط: {insert link}</t>
  </si>
  <si>
    <t>It’s a difficult moment for your family. I’m here today with a few tips to create small moments of connection with your child to give them the routine and stability you all need right now.</t>
  </si>
  <si>
    <t>هادا الوقت صعب على عيلتك. أنا هون اليوم مع شوية نصائح عشان تخلق لحظات صغيرة للتواصل مع طفلك لتعطيه الروتين والاستقرار اللي بحتاجه</t>
  </si>
  <si>
    <t>Press a number on your keypad:</t>
  </si>
  <si>
    <t>إضغط رقم على لوحة المفاتيح عندك:</t>
  </si>
  <si>
    <t>1. Continue with my registration</t>
  </si>
  <si>
    <t>1.الإستمرار في التسجيل</t>
  </si>
  <si>
    <t>2. Remind me tomorrow</t>
  </si>
  <si>
    <t>2. الرجاء تذكيري غداً</t>
  </si>
  <si>
    <t>It looks like you started answering some baseline questions but didn't get a chance to finish. Would you like to continue now and then we can move onto the tips?</t>
  </si>
  <si>
    <t>شكلك بلشت تجاوب على شوية أسئلة أساسية بس ما كمّلت. بدّك تكمّل هلا وبعدين ننتقل للنصائح؟</t>
  </si>
  <si>
    <t>1. Continue my initial questions</t>
  </si>
  <si>
    <t>1.متابعة أسألتي الأولى</t>
  </si>
  <si>
    <t>It looks like you started a tip, but didn't finish receiving all of the information. Would you like to finish it or start learning someting new?</t>
  </si>
  <si>
    <t>شكلك بلّشت بنصيحة، بس ما خلّصت استلام كل المعلومات. بتحبّ تكمّل أو تبلّش إشي جديد؟</t>
  </si>
  <si>
    <t>1. Finish the previous tip</t>
  </si>
  <si>
    <t>1.تكميل نصيحتي السابقة</t>
  </si>
  <si>
    <t>2. Receive a new tip</t>
  </si>
  <si>
    <t>2.إستقبال نصيحة جديدة</t>
  </si>
  <si>
    <t>3. Remind me tomorrow</t>
  </si>
  <si>
    <t>3. الرجاء تذكيري غداً</t>
  </si>
  <si>
    <t>It looks like you started a parenting tip, but didn't finish receiving all of the information. What would you like to do?</t>
  </si>
  <si>
    <t>شكلك بلّشت نصيحة تربوية بس ما خلصت استلام كل المعلومات. شو بتحب تعمل؟</t>
  </si>
  <si>
    <t>1. Receive the remaining information</t>
  </si>
  <si>
    <t>1. إستقبال المعلومات المتبقية</t>
  </si>
  <si>
    <t>3. I've finished receiving all of the information that I want from this chatbot</t>
  </si>
  <si>
    <t>3. لقد إستقبلت كل المعلومات التي أرغب فيها من برنامج المحادثة هذا</t>
  </si>
  <si>
    <t>٢. الرجاء تذكيري غداً</t>
  </si>
  <si>
    <t>It looks like you have started, but not finished, @fields.c_n_mod_started tips. What would you like to do?</t>
  </si>
  <si>
    <t>مبيّن إنك بلّشت بس ما خلّصت، @fields.c_n_mod_started النصائح. شو حابب تعمل؟</t>
  </si>
  <si>
    <t>You and your family are facing a challenging time. ParentText provides tips on how you can support your child during this crisis. Would you like to recieve your first tips now?</t>
  </si>
  <si>
    <t>إنت و عيلتك عم بتمرّوا بوقت صعب. نصائح للوالدين بتوفّرلك نصائح عن كيف ممكن تدعم أطفالك بهيك أوقات. بتحب تستقبل النصائح الأولى؟</t>
  </si>
  <si>
    <t>1. Yes</t>
  </si>
  <si>
    <t>1. نعم</t>
  </si>
  <si>
    <t>2. No, remind me tomorrow</t>
  </si>
  <si>
    <t>2. لا، الرجاء تذكيري غداً</t>
  </si>
  <si>
    <t>New tips are ready for you. Would you like to continue now?</t>
  </si>
  <si>
    <t>في نصيحة جديدة بإنتظارَك. جاهز تكمّل معنا؟</t>
  </si>
  <si>
    <t>٢. لا، الرجاء تذكيري غداً</t>
  </si>
  <si>
    <t>2. No, remind me tomorrow.</t>
  </si>
  <si>
    <t>💛 We’re thinking of you today. There are simple things you can do to help your child cope. Would you like to learn about them?</t>
  </si>
  <si>
    <t>💛 إحنا عم منفكّر فيك اليوم. في أشياء بسيطة بتقدر تمارسها عشان تساعد أطفالك يتعاملوا مع الظروف. بتحب تتعرّف عليهم؟</t>
  </si>
  <si>
    <t>✨ Today’s tips can help your child feel more safe. Would you like to learn more?</t>
  </si>
  <si>
    <t>✨نصائح اليوم بتعرّفك كيف ممكن تساعد أطفالك يحسّوا بأمان. بتحب تتعرّف عليهم؟</t>
  </si>
  <si>
    <t>Today’s tips offer you some ways you can stay calm and also encourage your children during times of uncertainty 🌱.</t>
  </si>
  <si>
    <t>نصائح اليوم بتوفرّلك طرق تساعدك في تهدئة نفسك و بنفس الوقت تشجّع أطفالك في أوقات الحيرة وعدم الوضوح🌱.</t>
  </si>
  <si>
    <t>Would you like to receive them?</t>
  </si>
  <si>
    <t>بتحب تُحصُل عليهم؟</t>
  </si>
  <si>
    <t>🧡 Planning to travel with your child soon?</t>
  </si>
  <si>
    <t>🧡 عم بتخطط تسافر مع أطفالك قريباً؟</t>
  </si>
  <si>
    <t>Today’s tips can help you prepare to stay safe— Would you like to learn more?</t>
  </si>
  <si>
    <t>نصائح اليوم رح تساعدك تاخد إحتياطات الأمان خلال السفر- بتحب تتعرّف عليهم؟</t>
  </si>
  <si>
    <t>💛 In stressful moments, even simple actions can help keep your child safe and close. Today’s tips share how to stay connected and calm when traveling.</t>
  </si>
  <si>
    <t>💛 أفعال بسيطة بتساعد تخلّي طفلك قريب و آمن في الأوقات الصعبة و اللي فيها تحدّي.
نصائح اليوم بتشاركك طرق عشان تساعدك تحافظ على هدوئك و تخلّي طفلك بعلاقة قريبة منّك خلال السفر.</t>
  </si>
  <si>
    <t>💡 Many parents are having quiet talks with their children about staying safe. Today’s tips explain how to keep your child safe from harassment in a calm, age-appropriate way.</t>
  </si>
  <si>
    <t>💡 كتير من الأهالي عم يحكوا مع أطفالهم على إنفراد عن الحذر و الإبتعاد عن الخطر. نصائح اليوم بعرّفوك كيف توعّي طفلك عن خطر التحرّش بطريقة هادية و مناسبة لعمره عشان تحميه و يضلّ آمن.</t>
  </si>
  <si>
    <t>🕊️ In war and other tough times, children notice more than we think. Today’s tips help you talk to your child about death so they can feel safer, less confused, and more supported. Would you like to receive the tips?</t>
  </si>
  <si>
    <t>🕊️ الأطفال عندهم وعي و إدراك أكتر من ما منتصوّر سواء في الحرب أو الأوقات الصعبة. نصائح اليوم بتساعدك تحكي مع طفلك عن الموت عشان تطمّنه، يحسّ بالأمان و تخفف من حيرته. بتحب تُحصُل عليهم؟</t>
  </si>
  <si>
    <t>🌿 Building strength in tough times starts with simple steps. Would you like to learn how to promote good behaviors and stay strong together?</t>
  </si>
  <si>
    <t>🌿 تجميع قوانا في الأوقات الصعبة فيه تحدّي كبير بس بيطلّب منّا خطوات بسيطة. بتحب تتعرّف على خطوات بتساعدك إنت و أطفالك تشجعوا السلوكيات الإيجابية و تحافظوا على قوّتكم مع بعض؟</t>
  </si>
  <si>
    <t>This time is difficult. It doesn't seem like you have the time for the these tips right now. When you are ready to keep going, press 1.</t>
  </si>
  <si>
    <t>هاد وقت صعب. يبدو إنه ما عندك وقت للنصائح هلا. لما تكون جاهز تكمّل، اضغط 1.</t>
  </si>
  <si>
    <t>We hope this was helpful! You can access the Main Menu at any time by typing {MENU}.</t>
  </si>
  <si>
    <t>بنتمنى نكون ساعدناك! بتقدر توصل للقائمة الرئيسة في أي وقت عن طريق كتابة {MENU}.</t>
  </si>
  <si>
    <t>To invite someone to join, share this link!</t>
  </si>
  <si>
    <t>لدعوة شخص ما للانضمام، شارك معه هادا الرابط!</t>
  </si>
  <si>
    <t>{insert link}</t>
  </si>
  <si>
    <t>{share link}</t>
  </si>
  <si>
    <t>What would you like to do next?</t>
  </si>
  <si>
    <t>هلا شو حابب تعمل؟</t>
  </si>
  <si>
    <t>We hope this was helpful. You can access the Main Menu at any time by typing {MENU}.</t>
  </si>
  <si>
    <t>بنتمنى أنه نكون ساعدناك. بتقدر توصل إلى القائمة الرئيسة في أي وقت عن طريق كتابة {MENU}.</t>
  </si>
  <si>
    <t>You've reached the end of today's tip. Well done for caring for your child during this challenging time.</t>
  </si>
  <si>
    <t>وصلت لنهاية نصيحة اليوم. أحسنت في اهتمامك بطفلك بهاد الوقت الصعب.</t>
  </si>
  <si>
    <t>What would you like change?</t>
  </si>
  <si>
    <t>شو اللي بدّك تغيره؟</t>
  </si>
  <si>
    <t>Your current media setting is Text, Images, and Videos.</t>
  </si>
  <si>
    <t>إعداد الوسائط حاليًا عندك هو النص والصور ومقاطع الفيديو.</t>
  </si>
  <si>
    <t>Your current media setting is Text and Images Only.</t>
  </si>
  <si>
    <t>إعداد الوسائط حاليًا عندك هو النص والصور فقط.</t>
  </si>
  <si>
    <t>Your current media setting is</t>
  </si>
  <si>
    <t>إعداد الوسائط حاليًا عندك هو</t>
  </si>
  <si>
    <t>You didn't provide this info.</t>
  </si>
  <si>
    <t>أنت ما قدمت هاي المعلومات.</t>
  </si>
  <si>
    <t>Would you like to change it?</t>
  </si>
  <si>
    <t>هل بدّك تغيره؟</t>
  </si>
  <si>
    <t>You didn't tell us if you are a woman or a man.</t>
  </si>
  <si>
    <t>ما قلتلنا، ،أنت ذكر أم أنثى</t>
  </si>
  <si>
    <t>You told us that you are a Woman.</t>
  </si>
  <si>
    <t>قلتيلينا إنك أنثى.</t>
  </si>
  <si>
    <t>You told us that you are a Man.</t>
  </si>
  <si>
    <t>قلتلنا إنك ذكر.</t>
  </si>
  <si>
    <t>You told us that you are a</t>
  </si>
  <si>
    <t>قلت إنك</t>
  </si>
  <si>
    <t>Would you like to update your gender?</t>
  </si>
  <si>
    <t>هل ترغب بتحديث نوع جنسك؟</t>
  </si>
  <si>
    <t>You are currently receiving messages in English.</t>
  </si>
  <si>
    <t>أنت حالياً بتستلم الرسائل باللغة الإنجليزية.</t>
  </si>
  <si>
    <t>You are currently receiving messages in Arabic.</t>
  </si>
  <si>
    <t>أنت حالياً بتستلم الرسائل باللغة العربية.</t>
  </si>
  <si>
    <t>You are currently receiving messages in</t>
  </si>
  <si>
    <t>أنت حالياً بتستلم الرسائل باللغة</t>
  </si>
  <si>
    <t>Would you like to change your language?</t>
  </si>
  <si>
    <t>بدك تغيّر خَيَار اللغة؟</t>
  </si>
  <si>
    <t>*DAY @fields.curr_demo_day*</t>
  </si>
  <si>
    <t>يوم @fields.curr_demo_day</t>
  </si>
  <si>
    <t>You completed the ParentText demo. Type {RESET} and then {FACSTART} to re-start from the beginning.</t>
  </si>
  <si>
    <t>لقد أكملت العرض التوضيحي لنصائح للوالدين. أكتب {RESET} من ثم {FACSTART} لإعادة التشغيل من البداية.</t>
  </si>
  <si>
    <t>There are @(fields.c_n_mod - fields.c_n_mod_compl) more tips.</t>
  </si>
  <si>
    <t>في كمان @(fields.c_n_mod - fields.c_n_mod_compl) نصائح.</t>
  </si>
  <si>
    <t>There is one more tip.</t>
  </si>
  <si>
    <t>في كمان نصيحة.</t>
  </si>
  <si>
    <t>Yes</t>
  </si>
  <si>
    <t>نعم</t>
  </si>
  <si>
    <t>No</t>
  </si>
  <si>
    <t>لا</t>
  </si>
  <si>
    <t>Local and international support</t>
  </si>
  <si>
    <t>الدعم المحلي والدولي</t>
  </si>
  <si>
    <t>Medical services</t>
  </si>
  <si>
    <t>الخِدْمَات الطبية</t>
  </si>
  <si>
    <t>Mental health support</t>
  </si>
  <si>
    <t>دعم الصحة العقلية</t>
  </si>
  <si>
    <t>Family counselling services</t>
  </si>
  <si>
    <t>خدمات الاستشارة العائلية</t>
  </si>
  <si>
    <t>Natural disasters</t>
  </si>
  <si>
    <t>الكوارث الطبيعية</t>
  </si>
  <si>
    <t>Child Protection</t>
  </si>
  <si>
    <t>حماية الطفل</t>
  </si>
  <si>
    <t>Get other emergency contacts</t>
  </si>
  <si>
    <t>الحصول على جهات اتصال أخرى للطوارئ</t>
  </si>
  <si>
    <t>Go to the Main Menu</t>
  </si>
  <si>
    <t>انتقل إلى القائمة الرئيسة</t>
  </si>
  <si>
    <t>Exit menu</t>
  </si>
  <si>
    <t>اخرج من القائمة</t>
  </si>
  <si>
    <t>BACK</t>
  </si>
  <si>
    <t>الرجوع</t>
  </si>
  <si>
    <t>A fun activity I can do with my child</t>
  </si>
  <si>
    <t>نشاط ممتع ممكن أعمله مع طفلي</t>
  </si>
  <si>
    <t>Proceed to the next tips</t>
  </si>
  <si>
    <t>انتقل إلى النصائح التالية</t>
  </si>
  <si>
    <t>Nothing. Let's continue tomorrow.</t>
  </si>
  <si>
    <t>ما في إشي. يلا نكمل بكره.</t>
  </si>
  <si>
    <t>Another fun activity I can do with my child</t>
  </si>
  <si>
    <t>نشاط ممتع تاني ممكن أعمله مع طفلي</t>
  </si>
  <si>
    <t>Continue with more tips tomorrow.</t>
  </si>
  <si>
    <t>كمِّل مع نصائح أكترغداً.</t>
  </si>
  <si>
    <t>View another activity idea</t>
  </si>
  <si>
    <t>عرض فكرة نشاط تاني</t>
  </si>
  <si>
    <t>Go to Main Menu</t>
  </si>
  <si>
    <t>انتقل إلى القائمة الرئيسية</t>
  </si>
  <si>
    <t>Something Quick</t>
  </si>
  <si>
    <t>إشي سريع</t>
  </si>
  <si>
    <t>Something Active</t>
  </si>
  <si>
    <t>إشي نشيط</t>
  </si>
  <si>
    <t>Something Calm</t>
  </si>
  <si>
    <t>إشي هادي</t>
  </si>
  <si>
    <t>Now</t>
  </si>
  <si>
    <t>هلا</t>
  </si>
  <si>
    <t>Tomorrow</t>
  </si>
  <si>
    <t>غدًا</t>
  </si>
  <si>
    <t>Return to Menu</t>
  </si>
  <si>
    <t>العودة إلى القائمة</t>
  </si>
  <si>
    <t>Review a different tip</t>
  </si>
  <si>
    <t>مراجعة نصيحة مختلفة</t>
  </si>
  <si>
    <t>Review tips</t>
  </si>
  <si>
    <t>مراجعة النصائح</t>
  </si>
  <si>
    <t>Change my settings</t>
  </si>
  <si>
    <t>تغيير إعداداتي</t>
  </si>
  <si>
    <t>Invite a friend to ParentText</t>
  </si>
  <si>
    <t>ادعُ صديق إلى برنامج نصائح للوالدين</t>
  </si>
  <si>
    <t>Get more help</t>
  </si>
  <si>
    <t>احصل على مزيد من المساعدة</t>
  </si>
  <si>
    <t>Watch a video about ParentText</t>
  </si>
  <si>
    <t>شاهد فيديو عن برنامج نصائح للوالدين</t>
  </si>
  <si>
    <t>Get the next tip</t>
  </si>
  <si>
    <t>احصل على النصيحة التالية</t>
  </si>
  <si>
    <t>Nothing, let's continue tomorrow</t>
  </si>
  <si>
    <t>ما في إشي، يلا نكمل بكره</t>
  </si>
  <si>
    <t>Change my profile</t>
  </si>
  <si>
    <t>تغيير ملفي الشخصي</t>
  </si>
  <si>
    <t>Stop receiving the messages</t>
  </si>
  <si>
    <t>وقف استلام الرسائل</t>
  </si>
  <si>
    <t>Return to Main Menu</t>
  </si>
  <si>
    <t>العودة إلى القائمة الرئيسة</t>
  </si>
  <si>
    <t>Change my language</t>
  </si>
  <si>
    <t>تغيير اللغة</t>
  </si>
  <si>
    <t>Change the way I receive content</t>
  </si>
  <si>
    <t>تغيير طريقة استلامي للمحتوى</t>
  </si>
  <si>
    <t>Change my gender</t>
  </si>
  <si>
    <t>تغيير الجنس</t>
  </si>
  <si>
    <t>Get the next tip.</t>
  </si>
  <si>
    <t>احصل على النصيحة التالية.</t>
  </si>
  <si>
    <t>generic</t>
  </si>
  <si>
    <t>عام</t>
  </si>
  <si>
    <t>arguments</t>
  </si>
  <si>
    <t>mental_health</t>
  </si>
  <si>
    <t>الصحة_العقلية</t>
  </si>
  <si>
    <t>health</t>
  </si>
  <si>
    <t>الصحة</t>
  </si>
  <si>
    <t>natural_disasters</t>
  </si>
  <si>
    <t>help</t>
  </si>
  <si>
    <t>المساعدة</t>
  </si>
  <si>
    <t>menu</t>
  </si>
  <si>
    <t>القائمة</t>
  </si>
  <si>
    <t>play</t>
  </si>
  <si>
    <t>تشغيل</t>
  </si>
  <si>
    <t>stop</t>
  </si>
  <si>
    <t>توقف</t>
  </si>
  <si>
    <t>start</t>
  </si>
  <si>
    <t>ابدأ</t>
  </si>
  <si>
    <t>pause</t>
  </si>
  <si>
    <t>yes y yeah yep</t>
  </si>
  <si>
    <t>نعم حسنًا أوكي</t>
  </si>
  <si>
    <t>no n nope nah</t>
  </si>
  <si>
    <t>لا لأ</t>
  </si>
  <si>
    <t>no n nope</t>
  </si>
  <si>
    <t>local and international support</t>
  </si>
  <si>
    <t>medical services</t>
  </si>
  <si>
    <t>mental health support</t>
  </si>
  <si>
    <t>family counselling services</t>
  </si>
  <si>
    <t>natural disasters</t>
  </si>
  <si>
    <t>child protection</t>
  </si>
  <si>
    <t>get other emergency contacts</t>
  </si>
  <si>
    <t>go to the main menu</t>
  </si>
  <si>
    <t>exit menu</t>
  </si>
  <si>
    <t>yes</t>
  </si>
  <si>
    <t>no</t>
  </si>
  <si>
    <t>exit</t>
  </si>
  <si>
    <t>خروج</t>
  </si>
  <si>
    <t>back</t>
  </si>
  <si>
    <t>nothing. let's continue tomorrow.</t>
  </si>
  <si>
    <t>a fun activity i can do with my child</t>
  </si>
  <si>
    <t>proceed to the next tips</t>
  </si>
  <si>
    <t>na</t>
  </si>
  <si>
    <t>another fun activity i can do with my child</t>
  </si>
  <si>
    <t>continue with more tips tomorrow.</t>
  </si>
  <si>
    <t>view another activity idea</t>
  </si>
  <si>
    <t>go to main menu</t>
  </si>
  <si>
    <t>something quick</t>
  </si>
  <si>
    <t>something active</t>
  </si>
  <si>
    <t>something calm</t>
  </si>
  <si>
    <t>now</t>
  </si>
  <si>
    <t>tomorrow</t>
  </si>
  <si>
    <t>return to menu</t>
  </si>
  <si>
    <t>review a different tip</t>
  </si>
  <si>
    <t>review tips</t>
  </si>
  <si>
    <t>change my settings</t>
  </si>
  <si>
    <t>invite a friend to parenttext</t>
  </si>
  <si>
    <t>get more help</t>
  </si>
  <si>
    <t>watch a video about parenttext</t>
  </si>
  <si>
    <t>get the next tip</t>
  </si>
  <si>
    <t>nothing, let's continue tomorrow</t>
  </si>
  <si>
    <t>change my profile</t>
  </si>
  <si>
    <t>stop receiving the messages</t>
  </si>
  <si>
    <t>return to main menu</t>
  </si>
  <si>
    <t>change my language</t>
  </si>
  <si>
    <t>تغير اللغة</t>
  </si>
  <si>
    <t>change the way i receive content</t>
  </si>
  <si>
    <t>change my gender</t>
  </si>
  <si>
    <t>get the next tip.</t>
  </si>
  <si>
    <t>yes y yeah yep ok</t>
  </si>
  <si>
    <t>نعم حسنا أوكي</t>
  </si>
  <si>
    <t>Your current media setting is Text / Images.</t>
  </si>
  <si>
    <t>إعداد العرض عندك حاليًا هو نصوص وصور.</t>
  </si>
  <si>
    <t>Your current media setting is Audio.</t>
  </si>
  <si>
    <t>إعداد العرض عندك حاليًا هو صوت.</t>
  </si>
  <si>
    <t>Thanks for reaching out 🤍 It really shows how much you care about your children. Right now, the programme is full, but we’ve added you to the waiting list. As soon as a spot opens up, we’ll let you know.</t>
  </si>
  <si>
    <t>شكرًا إنك تواصلت معنا 🤍 هذا يدل قدّيش بتحب أولادك وبتخاف عليهم. حاليًا البرنامج مليان، بس حطيناك عاللائحة ورح نبلغك أول ما يفضى مكان.</t>
  </si>
  <si>
    <t>Proceed to the next tip</t>
  </si>
  <si>
    <t>كمّل للنصيحة الجاي</t>
  </si>
  <si>
    <t>Get another tip</t>
  </si>
  <si>
    <t>خد نصيحة تانية</t>
  </si>
  <si>
    <t>اللغة العربية</t>
  </si>
  <si>
    <t>proceed to the next tip</t>
  </si>
  <si>
    <t>get another tip</t>
  </si>
  <si>
    <t>arabic</t>
  </si>
  <si>
    <t>Was ParentText helpful? If so, share it with a friend. Just send this link: {share link}</t>
  </si>
  <si>
    <t>هل كانت "نصائح للوالدين" مفيدة الك ، اذا كانت كذلك شاركها مع صديق. فقط ارسل له هذا الرابط: {share link}</t>
  </si>
  <si>
    <t>Welcome back!</t>
  </si>
  <si>
    <t>مرحبًا فيك مرة تانية!</t>
  </si>
  <si>
    <t>You will continue with your progress tomorrow.</t>
  </si>
  <si>
    <t>رح تكمل تقدّمك بكرا.</t>
  </si>
  <si>
    <t>2. No</t>
  </si>
  <si>
    <t>2. لا</t>
  </si>
  <si>
    <t>That's okay.</t>
  </si>
  <si>
    <t>عادي، ما في مشكلة.</t>
  </si>
  <si>
    <t>It looks like this is not a good time. Please type 1 if you'd like to continue.</t>
  </si>
  <si>
    <t>ممكن الوقت هلا مش مناسب. أكتب ١ إذا حابب تستمر.</t>
  </si>
  <si>
    <t>Please select your language:</t>
  </si>
  <si>
    <t>من فضلك ادخل اللغة</t>
  </si>
  <si>
    <t>Welcome to ParentText. Every parent everywhere needs support. We hope we can help. 💚</t>
  </si>
  <si>
    <t>مرحبًا في نصائح للوالدين. كل أب وأم بحاجة للدعم. بنتمنى إنه نقدر نساعدكم. 💚</t>
  </si>
  <si>
    <t>The tips you will receive in this programme have been developed with support from Sanadak, Anar for Empowerment and Psychosocial Support, World Without Orphans, and Parenting for Lifelong Health.</t>
  </si>
  <si>
    <t>النصائح اللي رح تستقبلها بهالبرنامج تم تطويرها بدعم من "سَنًدَك"، و"أنَارَ" للتمكين والدعم النفسي، و"عالم بلا أيتام"، و"التربية من أجل صحة مستدامة".</t>
  </si>
  <si>
    <t>🧡 You are a great parent. Thank you for joining us.</t>
  </si>
  <si>
    <t xml:space="preserve"> 🧡إنتو أهل رائعين. شكرًا على انضمامكم إلنا.</t>
  </si>
  <si>
    <t>✅ Participating in ParentText is optional.</t>
  </si>
  <si>
    <t>✅ المشاركة في نصائح للوالدين اختيارية.</t>
  </si>
  <si>
    <t>✅ We won’t ever ask for your name. Anything you share is safe, private, and anonymous.</t>
  </si>
  <si>
    <t>✅ إحنا ما رح نطلب اسمك أبداً. كل شيء بتشاركه آمن، وخاص، ومجهول الهوية.</t>
  </si>
  <si>
    <t>✅Your anonymous information may also be shared with others working to help families like yours build strength and hope in tough times. All your information will be private and can’t be linked back to you.</t>
  </si>
  <si>
    <t>✅ إجاباتك مجهولة الهوية ممكن يتم مشاركتها مع اللي بيشتغلوا لمساعدة عائلات زي عائلتك لبناء القوة والأمل في الأوقات الصعبة. كل معلوماتك رح تكون خاصة وما رح يقدر حدا يربطها فيك.</t>
  </si>
  <si>
    <t>❌You can stop when you want. Just type {STOP}</t>
  </si>
  <si>
    <t>❌فيك توقّف وقت ما بدك. بس اكتب {STOP}</t>
  </si>
  <si>
    <t>ParentText Terms and Conditions are available here: {consent_link}.</t>
  </si>
  <si>
    <t>شروط وأحكام نصائح للوالدين متوفرة هون: {consent_link}.</t>
  </si>
  <si>
    <t>Press YES if you understand and want to receive ParentText. Type 'EXIT' if you do not wish to participate.</t>
  </si>
  <si>
    <t>اضغط نعم إذا فهمت وبدك تستلم نصائح للوالدين. اكتب **'خروج'** إذا ما بدك تشارك.</t>
  </si>
  <si>
    <t>Are you sure you do not want to get these messages? If you do not want to receive any more messages, please press NO. If you made a mistake, please press BACK and choose another option.</t>
  </si>
  <si>
    <t>هل إنت متأكد إنك ما بدك تستقبل هاي الرسائل؟ إذا مش حابب تستقبل هاي الرسائل ، إضغط :لا. إذا غلطت، إضغط : **رجوع،** و إختار خَيار تاني. </t>
  </si>
  <si>
    <t>That's okay. If you decide you want these tips later, type {joining_trigger}.</t>
  </si>
  <si>
    <t>مافي مشكلة. إذا قررت تحصل على هدول النصائح في وقت تاني، أكتب {joining_trigger}.</t>
  </si>
  <si>
    <t>Thank you! 🤲 We hope these tips will help you build strength and hope for you and your family.</t>
  </si>
  <si>
    <t>شكراً إلك! 🤲 نتمنى هالنصائح تساعدك تستمدّ القوة والأمل إلك ولعائلتك.</t>
  </si>
  <si>
    <t>❔Before we get started, we have a few questions to make this journey personalised:</t>
  </si>
  <si>
    <t>❤️ قبل ما نبدأ، في عنّا شوية أسئلة لحتى نخصّص هالرحلة إلك:</t>
  </si>
  <si>
    <t>📲 How would you prefer to receive content —through mostly text / images or with audio guides?</t>
  </si>
  <si>
    <t>📲 كيف بتحب ينبعتلك المحتوى — عن طريق النصوص والصور غالبًا أو مع إرشادات صوتية؟</t>
  </si>
  <si>
    <t>How old are you?</t>
  </si>
  <si>
    <t>قديش عمرك؟</t>
  </si>
  <si>
    <t>Are you a WOMAN or MAN?</t>
  </si>
  <si>
    <t>هل إنت امرأة أم رجل؟</t>
  </si>
  <si>
    <t>How many children do you take care of?</t>
  </si>
  <si>
    <t>كم عدد الأطفال اللي بتعتني فيهم؟</t>
  </si>
  <si>
    <t>These tips are designed for those who look after children. Would you still like to receive the tips so you can share the advice with friends and family?</t>
  </si>
  <si>
    <t>هاي النصائح مصممة للأشخاص اللي يقومون برعاية الأطفال. هل لسى بتحب تستلم النصائح لتقدر تشاركها مع أصدقائك وعيلتك؟</t>
  </si>
  <si>
    <t>Thank you for your time. If you decide you want these tips later, type {joining_trigger}.</t>
  </si>
  <si>
    <t>شكراً على وقتك. إذا قررت إنك بدك هاي النصائح في وقت تاني، أكتب {joining_trigger}.</t>
  </si>
  <si>
    <t>📍 Where are you located?</t>
  </si>
  <si>
    <t>📍 وين موقعك؟</t>
  </si>
  <si>
    <t>This is a very difficult and dangerous time for you and your family. These tips might be different from what you need right now. What would you like to do?</t>
  </si>
  <si>
    <t>هاي الفترة كتير صعبة وخطرة عليك إنت وعيلتك. وممكن هاي النصائح تكون مختلفة عن اللي إنت محتاجه بهالوقت. هل تريد أن تطلع على النصائح؟</t>
  </si>
  <si>
    <t>What is your current living situation?</t>
  </si>
  <si>
    <t>شو وضعك السكني الحالي؟</t>
  </si>
  <si>
    <t>Thanks for answering our questions. We're ready to get started. 💚</t>
  </si>
  <si>
    <t>شكراً على إجاباتك لأسئلتنا. إحنا جاهزين نبلش. 💚</t>
  </si>
  <si>
    <t>To start, you can watch this video to learn about ParentText.</t>
  </si>
  <si>
    <t>عشان تبدأ، فيك تشوف هالفيديو لتتعرّف على نصائح للوالدين.</t>
  </si>
  <si>
    <t>اللغة العربية</t>
  </si>
  <si>
    <t>YES</t>
  </si>
  <si>
    <t>NO</t>
  </si>
  <si>
    <t>Text / Images</t>
  </si>
  <si>
    <t>نص/ صور</t>
  </si>
  <si>
    <t>Audio</t>
  </si>
  <si>
    <t>ملف صوتي</t>
  </si>
  <si>
    <t>Under 16 years old</t>
  </si>
  <si>
    <t>أقل من 16 سنة</t>
  </si>
  <si>
    <t>16-19 years old</t>
  </si>
  <si>
    <t>من 16 إلى 19 سنة</t>
  </si>
  <si>
    <t>20-35 years old</t>
  </si>
  <si>
    <t>من 20 إلى 35 سنة</t>
  </si>
  <si>
    <t>Over 35 years old</t>
  </si>
  <si>
    <t>أكتر من 35 سنة</t>
  </si>
  <si>
    <t>Woman</t>
  </si>
  <si>
    <t>امرأة</t>
  </si>
  <si>
    <t>Man</t>
  </si>
  <si>
    <t>رجل</t>
  </si>
  <si>
    <t>None</t>
  </si>
  <si>
    <t>لا يوجد</t>
  </si>
  <si>
    <t>One to three</t>
  </si>
  <si>
    <t>من واحد لثلاثة</t>
  </si>
  <si>
    <t>More than four</t>
  </si>
  <si>
    <t>أكتر من أربعة</t>
  </si>
  <si>
    <t>I want the tips</t>
  </si>
  <si>
    <t>أريد النصائح</t>
  </si>
  <si>
    <t>I do not want the tips</t>
  </si>
  <si>
    <t>لا أريد النصائح</t>
  </si>
  <si>
    <t>Jordan</t>
  </si>
  <si>
    <t>الأردن</t>
  </si>
  <si>
    <t>Gaza</t>
  </si>
  <si>
    <t>غزة</t>
  </si>
  <si>
    <t>West Bank</t>
  </si>
  <si>
    <t>الضفة الغربية</t>
  </si>
  <si>
    <t>Lebanon</t>
  </si>
  <si>
    <t>لبنان</t>
  </si>
  <si>
    <t>Egypt</t>
  </si>
  <si>
    <t>مصر</t>
  </si>
  <si>
    <t>Syria</t>
  </si>
  <si>
    <t>سوريا</t>
  </si>
  <si>
    <t>Yemen</t>
  </si>
  <si>
    <t>اليمن</t>
  </si>
  <si>
    <t>Other</t>
  </si>
  <si>
    <t>أخرى</t>
  </si>
  <si>
    <t>Living in a camp or shelter</t>
  </si>
  <si>
    <t>عايش في مُخيّم أو مأوى</t>
  </si>
  <si>
    <t>Living in a house or apartment</t>
  </si>
  <si>
    <t>عايش في بيت أو شقة</t>
  </si>
  <si>
    <t>Moving around often</t>
  </si>
  <si>
    <t>عم بغيّر مكاني كتير</t>
  </si>
  <si>
    <t>Prefer not to say</t>
  </si>
  <si>
    <t>بفضّل ما أجاوب</t>
  </si>
  <si>
    <t>english</t>
  </si>
  <si>
    <t>اللغة الإنجليزية</t>
  </si>
  <si>
    <t>text / images</t>
  </si>
  <si>
    <t>audio</t>
  </si>
  <si>
    <t>under 16 years old</t>
  </si>
  <si>
    <t>over 35 years old</t>
  </si>
  <si>
    <t>woman</t>
  </si>
  <si>
    <t>man</t>
  </si>
  <si>
    <t>none</t>
  </si>
  <si>
    <t>لا شيء</t>
  </si>
  <si>
    <t>one to three</t>
  </si>
  <si>
    <t>more than four</t>
  </si>
  <si>
    <t>i want the tips</t>
  </si>
  <si>
    <t>بدي النصائح</t>
  </si>
  <si>
    <t>i do not want the tips</t>
  </si>
  <si>
    <t>ما بدي النصائح</t>
  </si>
  <si>
    <t>jordan</t>
  </si>
  <si>
    <t>gaza</t>
  </si>
  <si>
    <t>west bank</t>
  </si>
  <si>
    <t>lebanon</t>
  </si>
  <si>
    <t>egypt</t>
  </si>
  <si>
    <t>syria</t>
  </si>
  <si>
    <t>yemen</t>
  </si>
  <si>
    <t>other</t>
  </si>
  <si>
    <t>living in a camp or shelter</t>
  </si>
  <si>
    <t>living in a house or apartment</t>
  </si>
  <si>
    <t>moving around often</t>
  </si>
  <si>
    <t>prefer not to say</t>
  </si>
  <si>
    <t>This is a very difficult time for you and your family. We are glad you are here. You may need more support than just these tips, but we hope these tips can help even just a little.</t>
  </si>
  <si>
    <t>منعرف إنو هالوقت كتير صعب عليك وعلى عيلتك، وإحنا مبسوطين إنك هون. يمكن تحتاج دعم أكبر من هالنصائح، بس منتمنّى إنها تساعدك ولو شوي. هل بتحب تطلع على النصائح؟</t>
  </si>
  <si>
    <t>GTranslate Sense Check</t>
  </si>
  <si>
    <t>مبين إنه الوقت مش مناسب. إذا بتحب تكمّل، اكتب رقم 1.</t>
  </si>
  <si>
    <t>We’ll ask 3 quick questions first 💬</t>
  </si>
  <si>
    <t>رح نسألك 3 أسئلة سريعة بالأول 💬</t>
  </si>
  <si>
    <t>This helps us share tips that are right for families like yours 💔🕊️</t>
  </si>
  <si>
    <t>هاد بساعدنا نشارك نصائح مناسبة لعائلات زي عيلتك 💔🕊️</t>
  </si>
  <si>
    <t>Over the last week, how often have you been bothered by feeling down, depressed, or hopeless?</t>
  </si>
  <si>
    <t>بالأسبوع الماضي، كم مرّة حسيت بضيق أو حزن، أو اكتئاب، أو إنّه ما في أمل؟</t>
  </si>
  <si>
    <t>Over the last week, how often have you been bothered by little interest or pleasure in doing things?</t>
  </si>
  <si>
    <t>بالأسبوع الماضي، كم مرّة حسيت بضيق لأنك ما بدك تعمل إشي أو مش مستمتع بللي بتعمله؟</t>
  </si>
  <si>
    <t>How many days in the past week did you play with your children or help them learn something new?</t>
  </si>
  <si>
    <t>وأخيراً، كم يوم بالأسبوع الماضي لعبت مع أولادك أو ساعدتهم يتعلّموا إشي جديد؟</t>
  </si>
  <si>
    <t>Before we continue, would you like to answer 5 quick questions? 📝</t>
  </si>
  <si>
    <t>قبل ما نكمّل، بتحب تجاوب على ٥ أسئلة سريعة؟ 📝</t>
  </si>
  <si>
    <t xml:space="preserve">"How you’re doing matters to us &lt;3 </t>
  </si>
  <si>
    <t>Your answers will help us make these tips better for parents and children finding strength and hope during war, displacement, and other tough times 💔🌱</t>
  </si>
  <si>
    <t>إجاباتك رح تساعدنا نطوّر النصائح لدعم الأهالي والأطفال اللي بيبحثوا عن القوة والأمل بأوقات الحرب والتهجير والظروف الصعبة 💔🌱</t>
  </si>
  <si>
    <t xml:space="preserve">Your answers help us make these tips better for you and all families seeking strength and hope during war, displacement, and other tough times. </t>
  </si>
  <si>
    <t>That's ok, you will get more tips tomorrow.</t>
  </si>
  <si>
    <t>تمام، رح توصلك نصائح جديدة بكرة.</t>
  </si>
  <si>
    <t>How many days in the past week did you do something to keep your child(ren) safe, such as make sure they don't spend time alone with unknown adults/children or walk home alone outside after dark?</t>
  </si>
  <si>
    <t>كم يوم بالأسبوع الماضي عملت إشي لتحافظ على أمان طفلك (أطفالك)، زي إنَّك ما تخليهم يقضوا وقت لحالهم مع ناس غريبة أو ما يرجعوا لحالهم للبيت بعد العتمة؟</t>
  </si>
  <si>
    <t>How many days in the past week did you shout, yell, or scream at your child(ren)?</t>
  </si>
  <si>
    <t>كم يوم بالأسبوع الماضي علّيت صوتك أو صرخت في طفلك (أطفالك)؟</t>
  </si>
  <si>
    <t>How many days in the past week did you discipline your child(ren) physically, such as hitting them with your hand or another object?</t>
  </si>
  <si>
    <t>كم يوم بالأسبوع الماضي عاقبت أولادك جسديًا بضربهم بإيديك أو بإشي تاني؟</t>
  </si>
  <si>
    <t>How many days in the past week did you try to speak calmly with your child when you were upset with them?</t>
  </si>
  <si>
    <t>كم يوم بالأسبوع الماضي حاولت تحكي مع ابنك بهدوء رغم إنّك كنت معصّب منه؟</t>
  </si>
  <si>
    <t>How many days in the past week did you have a meaningful conversation with your child(ren) about how they’re doing amidst the current war, displacement, and other tough times?</t>
  </si>
  <si>
    <t>كم يوم بالأسبوع الماضي كان عندك محادثة عميقة مع أولادك بتسألهم عن وضعهم وسط الحرب والتهجير والصعوبات اللي بتمروا فيها؟</t>
  </si>
  <si>
    <t>Just 3 more quick questions 💬</t>
  </si>
  <si>
    <t>كمان بس ٣ أسئلة سريعة  💬</t>
  </si>
  <si>
    <t>This helps us give tips that truly help parents like you.</t>
  </si>
  <si>
    <t>هاد بيساعدنا نقدّم نصائح فعلاً بتفيد أهالي مثلك.</t>
  </si>
  <si>
    <t>What is your home nationality?</t>
  </si>
  <si>
    <t>شو جنسيتك الأصلية؟</t>
  </si>
  <si>
    <t>How long have you been displaced from your home?</t>
  </si>
  <si>
    <t>قديش صار لك من وقت ما تركت بيتك؟</t>
  </si>
  <si>
    <t>Thank you for answering ♥️  We’ll see you back for the next tip soon 👏</t>
  </si>
  <si>
    <t>شكراً لإجابتك ♥️ رح نشوفك عن قريب مع النصيحة الجاي 👏</t>
  </si>
  <si>
    <t>Lastly, today we want to ask 2 questions to make these tips better for others 🎉</t>
  </si>
  <si>
    <t>اليوم بدنا نسألك سؤالين عشان نحسّن هالنصائح لغيرك 🎉</t>
  </si>
  <si>
    <t>Did these parenting tips help you and your family during war, displacement or other tough times?</t>
  </si>
  <si>
    <t>هل نصائح التربية هاي ساعدتك إنت وعيلتك خلال الحرب أو التهجير أو الأوقات الصعبة؟</t>
  </si>
  <si>
    <t>From using these tips, have you reached out to a trusted friend, family member, person, organisation, or helpline for support?</t>
  </si>
  <si>
    <t>هل تواصلت مع صديق موثوق، أو فرد من العائلة، أو منظّمة، أو خط مساعدة للدعم، بواسطة استخدامك للنصائح هاي؟</t>
  </si>
  <si>
    <t>Thanks for your responses! You will help make ParentText better for families 🎉See you back for another tip soon.</t>
  </si>
  <si>
    <t xml:space="preserve">شكراً على إجاباتك! رح تساعد في تحسين نصائح للأهالي 🎉 بنشوفك عن قريب مع نصيحة جديدة. </t>
  </si>
  <si>
    <t>Thank you so much for participating in these tips! You are so brave and such an amazing caregiver.</t>
  </si>
  <si>
    <t>شكراً كتير لمشاركتك بهالنصائح! إنت شجاع كتير وراعي رائع لعائلتك.</t>
  </si>
  <si>
    <t>Today you will receive your final tips. First, we have 3 questions to ask about how you and your children are doing. ❤️</t>
  </si>
  <si>
    <t>اليوم رح توصلك آخر نصائح! بس بالأول في عنا ٣ أسئلة عن كيف حالك إنت وأولادك. ❤️</t>
  </si>
  <si>
    <t>Not at all</t>
  </si>
  <si>
    <t>ولا مرة</t>
  </si>
  <si>
    <t>Some days</t>
  </si>
  <si>
    <t>بعض الأيام</t>
  </si>
  <si>
    <t>More than half the days</t>
  </si>
  <si>
    <t>أكتر من نص الأيام</t>
  </si>
  <si>
    <t>Nearly every day</t>
  </si>
  <si>
    <t>كل يوم تقريبًا</t>
  </si>
  <si>
    <t>Prefer not to answer</t>
  </si>
  <si>
    <t>0 days</t>
  </si>
  <si>
    <t>ولا يوم</t>
  </si>
  <si>
    <t>1 day</t>
  </si>
  <si>
    <t>يوم واحد</t>
  </si>
  <si>
    <t>2 days</t>
  </si>
  <si>
    <t>يومين</t>
  </si>
  <si>
    <t>3 days</t>
  </si>
  <si>
    <t>3 أيام</t>
  </si>
  <si>
    <t>4 days</t>
  </si>
  <si>
    <t>4 أيام</t>
  </si>
  <si>
    <t>5 days</t>
  </si>
  <si>
    <t>5 أيام</t>
  </si>
  <si>
    <t>6 days</t>
  </si>
  <si>
    <t>6 أيام</t>
  </si>
  <si>
    <t>7 days</t>
  </si>
  <si>
    <t>7 أيام</t>
  </si>
  <si>
    <t>Palestinian</t>
  </si>
  <si>
    <t>فلسطيني</t>
  </si>
  <si>
    <t>Lebanese</t>
  </si>
  <si>
    <t>لبناني</t>
  </si>
  <si>
    <t>Syrian</t>
  </si>
  <si>
    <t>سوري</t>
  </si>
  <si>
    <t>Jordanian</t>
  </si>
  <si>
    <t>أردني</t>
  </si>
  <si>
    <t>Yemeni</t>
  </si>
  <si>
    <t>يمني</t>
  </si>
  <si>
    <t>بلد تاني</t>
  </si>
  <si>
    <t>My whole life</t>
  </si>
  <si>
    <t>حياتي كلها</t>
  </si>
  <si>
    <t>Less than 1 year</t>
  </si>
  <si>
    <t>أقل من عام واحد</t>
  </si>
  <si>
    <t>1-5 years</t>
  </si>
  <si>
    <t>من 1 إلى 5 أعوام</t>
  </si>
  <si>
    <t>5-10 years</t>
  </si>
  <si>
    <t>من 5 إلى 10 أعوام</t>
  </si>
  <si>
    <t>More than 10 years</t>
  </si>
  <si>
    <t>أكتر من 10 أعوام</t>
  </si>
  <si>
    <t>Not displaced</t>
  </si>
  <si>
    <t>غير مُهجَّر</t>
  </si>
  <si>
    <t>Yes, ALL of the tips helped</t>
  </si>
  <si>
    <r>
      <rPr>
        <rFont val="Aptos Narrow"/>
        <color theme="1"/>
      </rPr>
      <t>نعم،</t>
    </r>
    <r>
      <rPr>
        <rFont val="Aptos Narrow"/>
        <b/>
        <color theme="1"/>
      </rPr>
      <t xml:space="preserve"> كل</t>
    </r>
    <r>
      <rPr>
        <rFont val="Aptos Narrow"/>
        <color theme="1"/>
      </rPr>
      <t xml:space="preserve"> النصائح كانت مفيدة</t>
    </r>
  </si>
  <si>
    <t>Yes, MANY of the tips helped</t>
  </si>
  <si>
    <r>
      <rPr>
        <rFont val="Aptos Narrow"/>
        <color theme="1"/>
      </rPr>
      <t xml:space="preserve">نعم، </t>
    </r>
    <r>
      <rPr>
        <rFont val="Aptos Narrow"/>
        <b/>
        <color theme="1"/>
      </rPr>
      <t>كتير</t>
    </r>
    <r>
      <rPr>
        <rFont val="Aptos Narrow"/>
        <color theme="1"/>
      </rPr>
      <t xml:space="preserve"> من النصائح كانت مفيدة</t>
    </r>
  </si>
  <si>
    <t>Yes, a FEW of the tips helped</t>
  </si>
  <si>
    <r>
      <rPr>
        <rFont val="Aptos Narrow"/>
        <color theme="1"/>
      </rPr>
      <t>نعم،</t>
    </r>
    <r>
      <rPr>
        <rFont val="Aptos Narrow"/>
        <b/>
        <color theme="1"/>
      </rPr>
      <t xml:space="preserve"> قليل  </t>
    </r>
    <r>
      <rPr>
        <rFont val="Aptos Narrow"/>
        <color theme="1"/>
      </rPr>
      <t>من النصائح كانت مفيدة</t>
    </r>
  </si>
  <si>
    <t>NONE of the tips helped</t>
  </si>
  <si>
    <r>
      <rPr>
        <rFont val="Aptos Narrow"/>
        <color theme="1"/>
      </rPr>
      <t>ما في</t>
    </r>
    <r>
      <rPr>
        <rFont val="Aptos Narrow"/>
        <b/>
        <color theme="1"/>
      </rPr>
      <t xml:space="preserve"> ولا</t>
    </r>
    <r>
      <rPr>
        <rFont val="Aptos Narrow"/>
        <color theme="1"/>
      </rPr>
      <t xml:space="preserve"> نصيحة فادتني</t>
    </r>
  </si>
  <si>
    <t>next</t>
  </si>
  <si>
    <t>not at all</t>
  </si>
  <si>
    <t>أبدًا</t>
  </si>
  <si>
    <t>some days</t>
  </si>
  <si>
    <t>more than half the days</t>
  </si>
  <si>
    <t>nearly every day</t>
  </si>
  <si>
    <t>prefer not to answer</t>
  </si>
  <si>
    <t>palestinian</t>
  </si>
  <si>
    <t>lebanese</t>
  </si>
  <si>
    <t>syrian</t>
  </si>
  <si>
    <t>jordanian</t>
  </si>
  <si>
    <t>yemeni</t>
  </si>
  <si>
    <t>my whole life</t>
  </si>
  <si>
    <t>less than 1 year</t>
  </si>
  <si>
    <t>more than 10 years</t>
  </si>
  <si>
    <t>not displaced</t>
  </si>
  <si>
    <t>yes, all of the tips helped</t>
  </si>
  <si>
    <t>نعم، كل النصائح كانت مفيدة</t>
  </si>
  <si>
    <t>yes, many of the tips helped</t>
  </si>
  <si>
    <t>نعم، كتير من النصائح كانت مفيدة</t>
  </si>
  <si>
    <t>yes, a few of the tips helped</t>
  </si>
  <si>
    <t>نعم، قليل من النصائح كانت مفيدة</t>
  </si>
  <si>
    <t>none of the tips helped</t>
  </si>
  <si>
    <t>ما في ولا نصيحة فادتني</t>
  </si>
  <si>
    <t>Just 2 more quick questions 💬</t>
  </si>
  <si>
    <t>كمان بس ٢ أسئلة سريعة 💬</t>
  </si>
  <si>
    <t>Lastly, how many days in the past week did you play with your children or help them learn something new?</t>
  </si>
  <si>
    <t>How you’re doing matters to us ❤️</t>
  </si>
  <si>
    <t>أحوالك بتهمنا ❤️</t>
  </si>
  <si>
    <t>Your answers help us make these tips better for you and all families seeking strength and hope during war, displacement, and other tough times.💔🌱</t>
  </si>
  <si>
    <t>جاباتك رح تساعدنا في تحسين هاي النصائح لالك ولكل الأهالي والأطفال الباحثين عن القوة والأمل في أوقات الحرب، التهجير، والظروف الصعبة الأخرى.💔🌱</t>
  </si>
  <si>
    <t>Will you answer 5 final quick questions?📝</t>
  </si>
  <si>
    <t>بهمنا نسمع منكم. هل ممكن تجاوبوا على 5 أسئلة سريعة وأخيرة؟📝</t>
  </si>
  <si>
    <t>How many days in the past week did you ask who your children were spending time with (both in person or online)?</t>
  </si>
  <si>
    <t>كم عدد الأيام خلال الأسبوع الماضي التي سألت فيها مع من يقضي أطفالك وقتهم (سواء بشكل مباشر أو عبر الإنترنت)؟</t>
  </si>
  <si>
    <t>How many days in the past week did you feel hopeful, purposeful, or like you have meaning?</t>
  </si>
  <si>
    <t>وأخيراً، كم عدد الأيام التي شعرت فيها بالأمل، وبأن عندك هدف أو لك معنى بالحياة؟</t>
  </si>
  <si>
    <t>Thank you for your answers. ❤️</t>
  </si>
  <si>
    <t>شكرًا لك على إجابتك.  ❤️</t>
  </si>
  <si>
    <t>We have 8 quick questions. Your answers help us make these tips better for parents and children finding strength and hope during war, displacement, and other tough times.</t>
  </si>
  <si>
    <t>عنا ٨ أسئلة سريعة. إجاباتك بتساعدنا نطور هالنصايح للأهل والأولاد اللي عم يلاقوا قوة وأمل وقت الحرب، النزوح، والأوقات الصعبة.</t>
  </si>
  <si>
    <t>Can you believe it’s been a month? ⏳</t>
  </si>
  <si>
    <t>بتصدق إنه صار شهر؟ ⏳</t>
  </si>
  <si>
    <t>We’d love to check in and see how you’re doing ❤️. It’ll take less than 5 minutes.</t>
  </si>
  <si>
    <t>حابين نطمن عليك ونشوف كيف حالك ❤️ رح ياخد منك أقل من ٥ دقايق.</t>
  </si>
  <si>
    <t>Is now a good time? 🙂</t>
  </si>
  <si>
    <t>هل هلأ وقت مناسب؟ 🙂</t>
  </si>
  <si>
    <t>Translation Count</t>
  </si>
  <si>
    <t>Sheet</t>
  </si>
  <si>
    <t>Number of Phrases</t>
  </si>
  <si>
    <t>Word Count</t>
  </si>
  <si>
    <t>Moudules and Activities</t>
  </si>
  <si>
    <t>Navigation</t>
  </si>
  <si>
    <t>Onboarding</t>
  </si>
  <si>
    <t>Survey</t>
  </si>
  <si>
    <t>Useful formulas</t>
  </si>
  <si>
    <t>Lookup Translations</t>
  </si>
  <si>
    <t>Lookup Type</t>
  </si>
  <si>
    <t>Lookup Translators</t>
  </si>
  <si>
    <t>Lookup Proofreaders</t>
  </si>
  <si>
    <t>iferror(xlookup(A2,Previous_Modules_and_Activites[English],Previous_Modules_and_Activites[Arabic]),"")</t>
  </si>
  <si>
    <t>iferror(xlookup(B2,Previous_Modules_and_Activites[Arabic],Previous_Modules_and_Activites[Type]),"")</t>
  </si>
  <si>
    <t>iferror(xlookup(B2,Previous_Modules_and_Activites[Arabic],Previous_Modules_and_Activites[Translators]),"")</t>
  </si>
  <si>
    <t>iferror(xlookup(B2,Previous_Modules_and_Activites[Arabic],Previous_Modules_and_Activites[Proofreaders]),"")</t>
  </si>
  <si>
    <t>iferror(xlookup(A2,Previous_Navigation[English],Previous_Navigation[Arabic]),"")</t>
  </si>
  <si>
    <t>iferror(xlookup(B2,Previous_Navigation[Arabic],Previous_Navigation[Type]),"")</t>
  </si>
  <si>
    <t>iferror(xlookup(B2,Previous_Navigation[Arabic],Previous_Navigation[Translators]),"")</t>
  </si>
  <si>
    <t>iferror(xlookup(B2,Previous_Navigation[Arabic],Previous_Navigation[Proofreaders]),"")</t>
  </si>
  <si>
    <t>iferror(xlookup(A2,Previous_Onboarding[English],Previous_Onboarding[Arabic]),"")</t>
  </si>
  <si>
    <t>iferror(xlookup(B2,Previous_Onboarding[Arabic],Previous_Onboarding[Type]),"")</t>
  </si>
  <si>
    <t>iferror(xlookup(B2,Previous_Onboarding[Arabic],Previous_Onboarding[Translators]),"")</t>
  </si>
  <si>
    <t>iferror(xlookup(B2,Previous_Onboarding[Arabic],Previous_Onboarding[Proofreaders]),"")</t>
  </si>
  <si>
    <t>iferror(xlookup(A2,Previous_Survey[English],Previous_Survey[Arabic]),"")</t>
  </si>
  <si>
    <t>iferror(xlookup(B2,Previous_Survey[Arabic],Previous_Survey[Type]),"")</t>
  </si>
  <si>
    <t>iferror(xlookup(B2,Previous_Survey[Arabic],Previous_Survey[Translators]),"")</t>
  </si>
  <si>
    <t>iferror(xlookup(B2,Previous_Survey[Arabic],Previous_Survey[Proofreaders]),"")</t>
  </si>
  <si>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مؤخراً .
</t>
  </si>
  <si>
    <t>فكّر بالأمل</t>
  </si>
  <si>
    <t>التعلم ممتع ! 🎓</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</si>
  <si>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بلدكم.</t>
  </si>
  <si>
    <t>💛 مارسوا تعلّم المهارات الجديدة بطريقة مرحة و وديعة. ما تحكموا على أولادكم و علي حالكم  على أدائكم في المهارة الجديدة.</t>
  </si>
  <si>
    <t>محادثة لغاية التفقّد</t>
  </si>
  <si>
    <t>عشان هاي الاسئلة تكون فعّالة و إلها أثر إيجابي عليهم، لازم  أطفالَك يحسّوا بأمان و همة بيحكوا معَك. خلّيك  دايماً مُتقبِّل لردودهم. 💚</t>
  </si>
  <si>
    <t>الأطفال الأكبر سنّاً بكونو عادة أصدق لما يثقوا إنه اللي بيحكوه ما رح يُستعمل ضدهم في المستقبل.</t>
  </si>
  <si>
    <t>بإمكانكم تلعبوا هاي اللعبة بأزواج أو بمجموعة - واقفين قدّام بعض أو في شكل دائرة.</t>
  </si>
  <si>
    <t>👀الشخص اللي على اليمين لازم يقلد الحركة ويضيف حركة ثانية كمان.</t>
  </si>
  <si>
    <t>🎉 استمتعوا و انتو بتبكروا و بتجربوا حركات مختلفة لهاي اللعبة.</t>
  </si>
  <si>
    <t>حقيقتين وكذبة</t>
  </si>
  <si>
    <t xml:space="preserve">🔷 على سبيل الميثال، الحقائق اللي ممكن تحكيها هيه: أنا ما بحب الجو البارد ، أنا بحب البوظة الباردة ، و أكثر إشي بحب أتعلّمه هو الرياضيات.
</t>
  </si>
  <si>
    <t>⚽ ممكن تسأل أطفالك عن أشياء بحبوها أو عن شو عملوا يومهم. مثلاً: كيف كان يومكم؟ في إشي متحمسين إله؟ في إشي معيّن مقلقكم اليوم؟</t>
  </si>
  <si>
    <t>⏸اسال اولادك عن شعورهم بعد ما اخذوا استراحه.اصغي الهم وتقبل اي شئ بقولوه.</t>
  </si>
  <si>
    <t>Revised</t>
  </si>
  <si>
    <t>⏰ ممكن من الأفضل نحط أهداف أسبوعية أصغر و أسهل للتحقيق، خصوصاً إذا كانت أوضاع الحياة مش غير متوقّعة.</t>
  </si>
  <si>
    <t>💚 ممكن إنت كمات تشارك أهدافك الأسبوعية مع أطفالك و تشجعوا بعض تحققوا الأهداف.</t>
  </si>
  <si>
    <t>🎉 تأكد إنّك تمدح أطفالك و تحتفل بجهودهم و همه عم بيسعوا إنهم يحققوا أهدافهم.</t>
  </si>
  <si>
    <t>👂 إسألهم أسألة عن اللي بيعملوه و إصغِ إلهم.</t>
  </si>
  <si>
    <t>شو  الحيوانات اللي منقدر نفكر فيها  اللي عندها ريش؟ شو  الحيوانات اللي  بتاكل نباتات؟🌱 شو الحيوانات اللي بتبيض؟</t>
  </si>
  <si>
    <t>نصائح اليوم هيه عن طُرُق تهتم بفها بحالك 🌱، حتّى لمّا يكون الوضع صعب كتير.</t>
  </si>
  <si>
    <t>اسمع صوت نفسك 🌬️ وهو داخل وخارج.</t>
  </si>
  <si>
    <t>🤝 لو كنت قلقان بخصوص مشاعر الطفل أو تصرّفاته، فمن فضلك تواصَل مع شخص موثوق، أو مُنظَّمة، أو خط مُساعدة. اكتُب {HELP} بعد هاي النصاCح، أو في أي وقت بتحتاج للمُساعدة عشان تحصل على معلومات أكتر.</t>
  </si>
  <si>
    <t>أكملت٥٠٪من النصيحة! إضغط NEXT لتكمّل.</t>
  </si>
  <si>
    <t>اتأكد إنّك بتِثِق ابلأشخاص اللي أطفالك بيقضوا وقت معهم، سواء وجهًا لوجه أو أونلاين ✔️.</t>
  </si>
  <si>
    <t>في هاي النصائح، رح ننحكي عن طُرق ممكن تستعد فيها للسفر بأمان مع أطفالك 💙.</t>
  </si>
  <si>
    <t>اكتب عليها اإاسم الكامل ورقم تلفوتك إنت وتلات أشخاص بثق فيهم، بالإضافة إلى أي أدوية بيحتاجها طفلك وأي إحتياجات خاصة عنده.</t>
  </si>
  <si>
    <t>كون حسَّاس تجاه مشاعرهم وحاول تهيأ جو مليان حنان لمّا تحكي معهم عن وفاة أحد الأحباء.</t>
  </si>
  <si>
    <t>أحيانًا بنحس إنه الخسارة غلطتنا، و هو بالحقيقة مش ذنبنا، والأطفال ممكن يحسّوا بنفس الإشي.</t>
  </si>
  <si>
    <t>شكرًا إنك كنت معانا اليوم وتابعت كل نصائحنا 💙. إنت عم تبذل جهد كبير عشان تهتم بحالك وبأطفالك.</t>
  </si>
  <si>
    <t>شكراً لأنك خدت لحظة استراحة معانا.</t>
  </si>
  <si>
    <t>{mental_health referrals}</t>
  </si>
  <si>
    <t>{natural_disasters referrals}</t>
  </si>
  <si>
    <t>{child_protection}</t>
  </si>
  <si>
    <t>اكتب {MENU} علشان توصل للمصادر وتراجع النصائح السابقة، اكتب {PLAY} علشان تستقبل نشاط ممتع ممكن تعمله مع طفلك، أو اكتب {HELP} علشان توصل لمصادر دعم إضافية.</t>
  </si>
  <si>
    <t>لو بدّك تستقبل هاي النصائح بالمستقبل اكتب:  مرحبا</t>
  </si>
  <si>
    <t>نحنا هون عشان نساعدك. حالياً استقبلت qqfields.c_n_mod_compl من أصل @fields.c_n_mod tips نصيحة. بدّك تكمل؟</t>
  </si>
  <si>
    <t>تمام. لو قررت ترجع اكتب: مرحبا.</t>
  </si>
  <si>
    <t>لو ما بدّك تستقبل رسائل أكتر، الرجاء كتابة "خروج".</t>
  </si>
  <si>
    <t>لو غلطت، الرجاء كتابة "رجوع".</t>
  </si>
  <si>
    <t>شكرًا لمشاركتك. لو بدّك ترجع وتكمل استقبال النصائح، اكتب: مرحبا</t>
  </si>
  <si>
    <t/>
  </si>
  <si>
    <t>بهادا البرنامج راح تستقبل @fields.c_n_mod نصيحة. أول نصيحة إلك هي "@results.name".</t>
  </si>
  <si>
    <t>يلا نبلش. اضغط : التالي عشان تبدأ.</t>
  </si>
  <si>
    <t>هادا الوقت صعب على عيلتك. أنا هون اليوم مع شوية نصائح عشان تخلق لحظات صغيرة للتواصل مع طفلك لتعطيه الروتين والاستقرار اللي</t>
  </si>
  <si>
    <t>٣. الرجاء تذكيري غداً</t>
  </si>
  <si>
    <t>2. Remind me about this tomorrow</t>
  </si>
  <si>
    <t>١. نعم</t>
  </si>
  <si>
    <t>💛 أفعال بسيطة بتساعد تخلّي طفلك قريب و آمن في الأوقات الصعبة و اللي فيها تحدّي.
نصائح اليوم بتشاركك طرق عشان تساعدك تحافظ على هدوئك و تخلّي طفلك بعلاقة قريبة منّك خلال السفر.
بتحب تُحصُل عليهم؟</t>
  </si>
  <si>
    <t>🫂 Many parents are having quiet talks with their children about staying safe. Today’s tips explain how to keep your child safe from harassment in a calm, age-appropriate way.</t>
  </si>
  <si>
    <t>🫂 كتير من الأهالي عم يحكوا مع أطفالهم على إنفراد عن الحذر و الإبتعاد عن الخطر. نصائح اليوم بعرّفوك كيف توعّي طفلك عن خطر التحرّش بطريقة هادية و مناسبة لعمره عشان تحميه و يضلّ آمن. 
بتحب تُحصُل عليهم؟</t>
  </si>
  <si>
    <t>🕊️ الأطفال عندهم وعي و إدراك أكتر من ما منتصوّر سواء في الحرب أو الأوقات الصعبة. نصائح اليوم بستاعدك تحكي مع طفلك عن الموت عشان تطمّنه، يحسّ بالأمان و تخفف من حيرته. بتحب تُحصُل عليهم؟</t>
  </si>
  <si>
    <t>🌿  تجميع قوانا في الأوقات الصعبة فيه تحدّي كبير بس بيطلّب منّا خطوات بسيطة. بتحب تتعرّف على خطوات بتساعدك إنت و أطفالك تشجعوا السلوكيات الإجابية و تحافظوا على قوّتكم مع بعض؟</t>
  </si>
  <si>
    <t>في كمان نصائح في@(fields.c_n_mod - fields.c_n_mod_compl)</t>
  </si>
  <si>
    <t>يُرجى اختيار لغتك:</t>
  </si>
  <si>
    <t>✅ معلوماتك المجهولة ممكن يتم مشاركتها مع اللي بيشتغلوا لمساعدة عائلات زي عائلتك لبناء القوة والأمل في الأوقات الصعبة. كل معلوماتك رح تكون خاصة وما رح يقدر حدا يربطها فيك.</t>
  </si>
  <si>
    <t>اضغط نعم إذا فهمت وبدك تستلم نصائح للوالدين. اكتب 'خروج' إذا ما بدك تشارك.</t>
  </si>
  <si>
    <t>That's okay. If you decide you want these tips later, type HELLO.</t>
  </si>
  <si>
    <t>مافي مشكلة. إذا قررت بعدين إنك بدك هالنصائح، اكتب مرحبًا.</t>
  </si>
  <si>
    <t>❔قبل ما نبدأ، في عنّا شوية أسئلة لحتى نخصّص هالرحلة إلك:</t>
  </si>
  <si>
    <t>هالنصائح مصممة للأشخاص اللي بيرعوا الأطفال. هل لسى بتحب تستلم النصائح لتقدر تشاركها مع أصدقائك وعيلتك؟</t>
  </si>
  <si>
    <t>Thank you for your time.</t>
  </si>
  <si>
    <t>شكرًا لوقتك.</t>
  </si>
  <si>
    <t>هاي الفترة كتير صعبة وخطرة عليك إنت وعيلتك. وممكن هاي النصائح تكون مختلفة عن اللي إنت محتاجه بهالوقت. إنت شو حابب تعمل؟</t>
  </si>
  <si>
    <t>بالأسبوع الماضي، كم مرّة حسيت بضيق لأنك ما بدك تعمل إشي أو مش مستمتع؟</t>
  </si>
  <si>
    <t>كم يوم بالأسبوع الماضي لعبت مع أولادك أو ساعدتهم يتعلّموا إشي جديد؟</t>
  </si>
</sst>
</file>

<file path=xl/styles.xml><?xml version="1.0" encoding="utf-8"?>
<styleSheet xmlns="http://schemas.openxmlformats.org/spreadsheetml/2006/main" xmlns:x14ac="http://schemas.microsoft.com/office/spreadsheetml/2009/9/ac" xmlns:mc="http://schemas.openxmlformats.org/markup-compatibility/2006">
  <fonts count="26">
    <font>
      <sz val="11.0"/>
      <color theme="1"/>
      <name val="Aptos Narrow"/>
      <scheme val="minor"/>
    </font>
    <font>
      <b/>
      <sz val="11.0"/>
      <color theme="1"/>
      <name val="Calibri"/>
    </font>
    <font>
      <sz val="11.0"/>
      <color theme="1"/>
      <name val="Arial"/>
    </font>
    <font>
      <sz val="11.0"/>
      <color rgb="FF444746"/>
      <name val="&quot;Google Sans&quot;"/>
    </font>
    <font>
      <color theme="1"/>
      <name val="Aptos Narrow"/>
      <scheme val="minor"/>
    </font>
    <font>
      <sz val="11.0"/>
      <color theme="1"/>
      <name val="Aptos Narrow"/>
    </font>
    <font>
      <sz val="11.0"/>
      <color rgb="FF000000"/>
      <name val="Arial"/>
    </font>
    <font>
      <color rgb="FF000000"/>
      <name val="Arial"/>
    </font>
    <font>
      <b/>
      <sz val="12.0"/>
      <color theme="1"/>
      <name val="Arial"/>
    </font>
    <font>
      <b/>
      <sz val="13.0"/>
      <color theme="1"/>
      <name val="Calibri"/>
    </font>
    <font>
      <b/>
      <sz val="11.0"/>
      <color rgb="FFFFFFFF"/>
      <name val="Calibri"/>
    </font>
    <font>
      <sz val="13.0"/>
      <color theme="1"/>
      <name val="Aptos Narrow"/>
      <scheme val="minor"/>
    </font>
    <font>
      <sz val="11.0"/>
      <color theme="1"/>
      <name val="&quot;Aptos Narrow&quot;"/>
    </font>
    <font>
      <sz val="13.0"/>
      <color theme="1"/>
      <name val="Arial"/>
    </font>
    <font>
      <sz val="13.0"/>
      <color rgb="FF434343"/>
      <name val="Roboto"/>
    </font>
    <font>
      <sz val="13.0"/>
      <color theme="1"/>
      <name val="Aptos Narrow"/>
    </font>
    <font>
      <color rgb="FF1F1F1F"/>
      <name val="&quot;Google Sans&quot;"/>
    </font>
    <font>
      <sz val="11.0"/>
      <color theme="1"/>
      <name val="Calibri"/>
    </font>
    <font>
      <sz val="11.0"/>
      <color rgb="FF000000"/>
      <name val="&quot;docs-Aptos Narrow&quot;"/>
    </font>
    <font>
      <sz val="11.0"/>
      <color rgb="FFFF00FF"/>
      <name val="Arial"/>
    </font>
    <font>
      <color rgb="FFFF00FF"/>
      <name val="Arial"/>
    </font>
    <font>
      <sz val="11.0"/>
      <color rgb="FFFF00FF"/>
      <name val="Roboto"/>
    </font>
    <font>
      <sz val="11.0"/>
      <color rgb="FF1F2328"/>
      <name val="-apple-system"/>
    </font>
    <font>
      <b/>
      <color theme="1"/>
      <name val="Arial"/>
    </font>
    <font>
      <color theme="1"/>
      <name val="Arial"/>
    </font>
    <font>
      <sz val="11.0"/>
      <color rgb="FF000000"/>
      <name val="&quot;Aptos Narrow&quot;"/>
    </font>
  </fonts>
  <fills count="8">
    <fill>
      <patternFill patternType="none"/>
    </fill>
    <fill>
      <patternFill patternType="lightGray"/>
    </fill>
    <fill>
      <patternFill patternType="solid">
        <fgColor rgb="FFFFFFFF"/>
        <bgColor rgb="FFFFFFFF"/>
      </patternFill>
    </fill>
    <fill>
      <patternFill patternType="solid">
        <fgColor rgb="FF71CEF8"/>
        <bgColor rgb="FF71CEF8"/>
      </patternFill>
    </fill>
    <fill>
      <patternFill patternType="solid">
        <fgColor rgb="FFFFE599"/>
        <bgColor rgb="FFFFE599"/>
      </patternFill>
    </fill>
    <fill>
      <patternFill patternType="solid">
        <fgColor rgb="FF356854"/>
        <bgColor rgb="FF356854"/>
      </patternFill>
    </fill>
    <fill>
      <patternFill patternType="solid">
        <fgColor rgb="FFF6F8F9"/>
        <bgColor rgb="FFF6F8F9"/>
      </patternFill>
    </fill>
    <fill>
      <patternFill patternType="solid">
        <fgColor rgb="FFF9F9F9"/>
        <bgColor rgb="FFF9F9F9"/>
      </patternFill>
    </fill>
  </fills>
  <borders count="2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color rgb="FF284E3F"/>
      </top>
      <bottom style="thin">
        <color rgb="FF284E3F"/>
      </bottom>
    </border>
    <border>
      <left style="thin">
        <color rgb="FFFFFFFF"/>
      </left>
      <right style="thin">
        <color rgb="FFFFFFFF"/>
      </right>
      <top>
        <color rgb="FF284E3F"/>
      </top>
      <bottom style="thin">
        <color rgb="FF284E3F"/>
      </bottom>
    </border>
    <border>
      <left style="thin">
        <color rgb="FFFFFFFF"/>
      </left>
      <right style="thin">
        <color rgb="FF284E3F"/>
      </right>
      <top>
        <color rgb="FF284E3F"/>
      </top>
      <bottom style="thin">
        <color rgb="FF284E3F"/>
      </bottom>
    </border>
    <border>
      <left style="thin">
        <color rgb="FF71CEF8"/>
      </left>
      <right style="thin">
        <color rgb="FF71CEF8"/>
      </right>
      <top style="thin">
        <color rgb="FF71CEF8"/>
      </top>
      <bottom style="thin">
        <color rgb="FF71CEF8"/>
      </bottom>
    </border>
    <border>
      <left style="thin">
        <color rgb="FF284E3F"/>
      </left>
      <right style="thin">
        <color rgb="FFFFE599"/>
      </right>
      <top style="thin">
        <color rgb="FFFFE599"/>
      </top>
      <bottom style="thin">
        <color rgb="FFFFE59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FFFFFF"/>
      </left>
      <right style="thin">
        <color rgb="FFF6F8F9"/>
      </right>
      <top style="thin">
        <color rgb="FFFFFFFF"/>
      </top>
      <bottom style="thin">
        <color rgb="FFF6F8F9"/>
      </bottom>
    </border>
    <border>
      <left style="thin">
        <color rgb="FFF6F8F9"/>
      </left>
      <right style="thin">
        <color rgb="FFFFFFFF"/>
      </right>
      <top style="thin">
        <color rgb="FFF6F8F9"/>
      </top>
      <bottom style="thin">
        <color rgb="FFF6F8F9"/>
      </bottom>
    </border>
    <border>
      <left style="thin">
        <color rgb="FFFFFFFF"/>
      </left>
      <right style="thin">
        <color rgb="FF356854"/>
      </right>
      <top style="thin">
        <color rgb="FF284E3F"/>
      </top>
      <bottom style="thin">
        <color rgb="FF284E3F"/>
      </bottom>
    </border>
    <border>
      <left style="thin">
        <color rgb="FFFFFFFF"/>
      </left>
      <right style="thin">
        <color rgb="FFFFFFFF"/>
      </right>
      <top style="thin">
        <color rgb="FFFFFFFF"/>
      </top>
      <bottom style="thin">
        <color rgb="FFF6F8F9"/>
      </bottom>
    </border>
    <border>
      <left style="thin">
        <color rgb="FFF9F9F9"/>
      </left>
      <right style="thin">
        <color rgb="FFF9F9F9"/>
      </right>
      <top style="thin">
        <color rgb="FFF9F9F9"/>
      </top>
      <bottom style="thin">
        <color rgb="FFF9F9F9"/>
      </bottom>
    </border>
    <border>
      <left style="thin">
        <color rgb="FF000000"/>
      </left>
      <right style="thin">
        <color rgb="FF000000"/>
      </right>
      <top style="thin">
        <color rgb="FF000000"/>
      </top>
      <bottom style="thin">
        <color rgb="FF000000"/>
      </bottom>
    </border>
    <border>
      <left style="thin">
        <color rgb="FFFFE599"/>
      </left>
      <right style="thin">
        <color rgb="FFFFE599"/>
      </right>
      <top style="thin">
        <color rgb="FFFFE599"/>
      </top>
      <bottom style="thin">
        <color rgb="FFFFE59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FE599"/>
      </left>
      <right style="thin">
        <color rgb="FFFFE599"/>
      </right>
      <top style="thin">
        <color rgb="FFFFE59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2" fillId="0" fontId="1" numFmtId="0" xfId="0" applyAlignment="1" applyBorder="1" applyFont="1">
      <alignment horizontal="center" readingOrder="0" shrinkToFit="0" vertical="top" wrapText="1"/>
    </xf>
    <xf borderId="2" fillId="0" fontId="1" numFmtId="49" xfId="0" applyAlignment="1" applyBorder="1" applyFont="1" applyNumberFormat="1">
      <alignment horizontal="center" readingOrder="0" shrinkToFit="0" vertical="top" wrapText="1"/>
    </xf>
    <xf borderId="3" fillId="0" fontId="1" numFmtId="49" xfId="0" applyAlignment="1" applyBorder="1" applyFont="1" applyNumberFormat="1">
      <alignment horizontal="center" readingOrder="0" shrinkToFit="0" vertical="top" wrapText="1"/>
    </xf>
    <xf borderId="4" fillId="0" fontId="2" numFmtId="0" xfId="0" applyAlignment="1" applyBorder="1" applyFont="1">
      <alignment readingOrder="0" shrinkToFit="0" vertical="center" wrapText="1"/>
    </xf>
    <xf borderId="5" fillId="2" fontId="3" numFmtId="0" xfId="0" applyAlignment="1" applyBorder="1" applyFill="1" applyFont="1">
      <alignment horizontal="righ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4" numFmtId="0" xfId="0" applyAlignment="1" applyBorder="1" applyFont="1">
      <alignment shrinkToFit="0" vertical="center" wrapText="0"/>
    </xf>
    <xf borderId="6" fillId="0" fontId="4" numFmtId="0" xfId="0" applyAlignment="1" applyBorder="1" applyFont="1">
      <alignment readingOrder="0" shrinkToFit="0" vertical="center" wrapText="0"/>
    </xf>
    <xf borderId="7"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4" numFmtId="0" xfId="0" applyAlignment="1" applyBorder="1" applyFont="1">
      <alignment shrinkToFit="0" vertical="center" wrapText="0"/>
    </xf>
    <xf borderId="9" fillId="0" fontId="4"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2" numFmtId="0" xfId="0" applyAlignment="1" applyBorder="1" applyFont="1">
      <alignment readingOrder="0" shrinkToFit="0" vertical="center" wrapText="0"/>
    </xf>
    <xf borderId="6" fillId="0" fontId="4" numFmtId="0" xfId="0" applyAlignment="1" applyBorder="1" applyFont="1">
      <alignment shrinkToFit="0" vertical="center" wrapText="0"/>
    </xf>
    <xf borderId="8" fillId="0" fontId="3" numFmtId="0" xfId="0" applyAlignment="1" applyBorder="1" applyFont="1">
      <alignment horizontal="right" readingOrder="0" shrinkToFit="0" vertical="center" wrapText="0"/>
    </xf>
    <xf borderId="7" fillId="0" fontId="5"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3"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center" wrapText="0"/>
    </xf>
    <xf borderId="10" fillId="2" fontId="5" numFmtId="0" xfId="0" applyAlignment="1" applyBorder="1" applyFont="1">
      <alignment readingOrder="0" shrinkToFit="0" vertical="center" wrapText="1"/>
    </xf>
    <xf borderId="11" fillId="2" fontId="6" numFmtId="0" xfId="0" applyAlignment="1" applyBorder="1" applyFont="1">
      <alignment horizontal="right" readingOrder="0" shrinkToFit="0" vertical="center" wrapText="0"/>
    </xf>
    <xf borderId="11" fillId="2" fontId="2" numFmtId="0" xfId="0" applyAlignment="1" applyBorder="1" applyFont="1">
      <alignment readingOrder="0" shrinkToFit="0" vertical="center" wrapText="0"/>
    </xf>
    <xf borderId="11" fillId="2" fontId="2" numFmtId="0" xfId="0" applyAlignment="1" applyBorder="1" applyFont="1">
      <alignment readingOrder="0" shrinkToFit="0" vertical="center" wrapText="0"/>
    </xf>
    <xf borderId="11" fillId="2" fontId="4" numFmtId="0" xfId="0" applyAlignment="1" applyBorder="1" applyFont="1">
      <alignment shrinkToFit="0" vertical="center" wrapText="0"/>
    </xf>
    <xf borderId="12" fillId="2" fontId="4" numFmtId="0" xfId="0" applyAlignment="1" applyBorder="1" applyFont="1">
      <alignment shrinkToFit="0" vertical="center" wrapText="0"/>
    </xf>
    <xf borderId="0" fillId="2" fontId="4" numFmtId="0" xfId="0" applyFont="1"/>
    <xf borderId="3" fillId="0" fontId="1" numFmtId="0" xfId="0" applyAlignment="1" applyBorder="1" applyFont="1">
      <alignment horizontal="center" readingOrder="0" shrinkToFit="0" vertical="top" wrapText="1"/>
    </xf>
    <xf borderId="5" fillId="0" fontId="6" numFmtId="0" xfId="0" applyAlignment="1" applyBorder="1" applyFont="1">
      <alignment horizontal="right" readingOrder="0" shrinkToFit="0" vertical="bottom" wrapText="1"/>
    </xf>
    <xf borderId="5" fillId="0" fontId="5" numFmtId="0" xfId="0" applyAlignment="1" applyBorder="1" applyFont="1">
      <alignment horizontal="right" shrinkToFit="0" vertical="center" wrapText="1"/>
    </xf>
    <xf borderId="8" fillId="0" fontId="6" numFmtId="0" xfId="0" applyAlignment="1" applyBorder="1" applyFont="1">
      <alignment horizontal="right" readingOrder="0" shrinkToFit="0" vertical="bottom" wrapText="1"/>
    </xf>
    <xf borderId="8" fillId="0" fontId="5" numFmtId="0" xfId="0" applyAlignment="1" applyBorder="1" applyFont="1">
      <alignment horizontal="right" shrinkToFit="0" vertical="center" wrapText="1"/>
    </xf>
    <xf borderId="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8" fillId="0" fontId="6" numFmtId="0" xfId="0" applyAlignment="1" applyBorder="1" applyFont="1">
      <alignment horizontal="right" readingOrder="0" shrinkToFit="0" vertical="bottom" wrapText="0"/>
    </xf>
    <xf borderId="9" fillId="0" fontId="5" numFmtId="0" xfId="0" applyAlignment="1" applyBorder="1" applyFont="1">
      <alignment readingOrder="0" shrinkToFit="0" vertical="center" wrapText="1"/>
    </xf>
    <xf borderId="13" fillId="3" fontId="7" numFmtId="0" xfId="0" applyAlignment="1" applyBorder="1" applyFill="1" applyFont="1">
      <alignment horizontal="right" readingOrder="0" shrinkToFit="0" vertical="center" wrapText="1"/>
    </xf>
    <xf borderId="5" fillId="0" fontId="6" numFmtId="0" xfId="0" applyAlignment="1" applyBorder="1" applyFont="1">
      <alignment horizontal="right" readingOrder="0" shrinkToFit="0" vertical="bottom" wrapText="1"/>
    </xf>
    <xf borderId="14" fillId="4" fontId="5" numFmtId="0" xfId="0" applyAlignment="1" applyBorder="1" applyFill="1" applyFont="1">
      <alignment readingOrder="0" shrinkToFit="0" vertical="center" wrapText="1"/>
    </xf>
    <xf borderId="8" fillId="2" fontId="6" numFmtId="0" xfId="0" applyAlignment="1" applyBorder="1" applyFont="1">
      <alignment horizontal="right" readingOrder="0" shrinkToFit="0" vertical="center" wrapText="1"/>
    </xf>
    <xf borderId="5" fillId="0" fontId="8" numFmtId="0" xfId="0" applyAlignment="1" applyBorder="1" applyFont="1">
      <alignment horizontal="center" shrinkToFit="0" vertical="bottom" wrapText="1"/>
    </xf>
    <xf borderId="8" fillId="0" fontId="8" numFmtId="0" xfId="0" applyAlignment="1" applyBorder="1" applyFont="1">
      <alignment horizontal="center" shrinkToFit="0" vertical="bottom" wrapText="1"/>
    </xf>
    <xf borderId="5" fillId="0" fontId="8" numFmtId="0" xfId="0" applyAlignment="1" applyBorder="1" applyFont="1">
      <alignment horizontal="center" readingOrder="0" shrinkToFit="0" vertical="bottom" wrapText="1"/>
    </xf>
    <xf borderId="8" fillId="0" fontId="8" numFmtId="0" xfId="0" applyAlignment="1" applyBorder="1" applyFont="1">
      <alignment horizontal="center" readingOrder="0" shrinkToFit="0" vertical="bottom" wrapText="1"/>
    </xf>
    <xf borderId="15" fillId="0" fontId="2" numFmtId="0" xfId="0" applyAlignment="1" applyBorder="1" applyFont="1">
      <alignment readingOrder="0" shrinkToFit="0" vertical="center" wrapText="1"/>
    </xf>
    <xf borderId="16" fillId="0" fontId="8" numFmtId="0" xfId="0" applyAlignment="1" applyBorder="1" applyFont="1">
      <alignment horizontal="center" readingOrder="0" shrinkToFit="0" vertical="bottom" wrapText="1"/>
    </xf>
    <xf borderId="16"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16" fillId="0" fontId="5" numFmtId="0" xfId="0" applyAlignment="1" applyBorder="1" applyFont="1">
      <alignment horizontal="right" shrinkToFit="0" vertical="center" wrapText="1"/>
    </xf>
    <xf borderId="16" fillId="0" fontId="4" numFmtId="0" xfId="0" applyAlignment="1" applyBorder="1" applyFont="1">
      <alignment shrinkToFit="0" vertical="center" wrapText="0"/>
    </xf>
    <xf borderId="17" fillId="0" fontId="4" numFmtId="0" xfId="0" applyAlignment="1" applyBorder="1" applyFont="1">
      <alignment shrinkToFit="0" vertical="center" wrapText="0"/>
    </xf>
    <xf borderId="2" fillId="0" fontId="9" numFmtId="0" xfId="0" applyAlignment="1" applyBorder="1" applyFont="1">
      <alignment horizontal="center" readingOrder="0" shrinkToFit="0" vertical="top" wrapText="1"/>
    </xf>
    <xf borderId="2" fillId="5" fontId="10" numFmtId="49" xfId="0" applyAlignment="1" applyBorder="1" applyFill="1" applyFont="1" applyNumberFormat="1">
      <alignment horizontal="center" readingOrder="0" shrinkToFit="0" vertical="top" wrapText="1"/>
    </xf>
    <xf borderId="5" fillId="0" fontId="11" numFmtId="0" xfId="0" applyAlignment="1" applyBorder="1" applyFont="1">
      <alignment readingOrder="0" shrinkToFit="0" vertical="center" wrapText="1"/>
    </xf>
    <xf borderId="18" fillId="6" fontId="12" numFmtId="0" xfId="0" applyAlignment="1" applyBorder="1" applyFill="1" applyFont="1">
      <alignment shrinkToFit="0" vertical="center" wrapText="0"/>
    </xf>
    <xf borderId="19" fillId="2" fontId="12"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13" numFmtId="0" xfId="0" applyAlignment="1" applyBorder="1" applyFont="1">
      <alignment readingOrder="0" shrinkToFit="0" vertical="center" wrapText="1"/>
    </xf>
    <xf borderId="8" fillId="0" fontId="13" numFmtId="0" xfId="0" applyAlignment="1" applyBorder="1" applyFont="1">
      <alignment readingOrder="0" shrinkToFit="0" vertical="center" wrapText="1"/>
    </xf>
    <xf borderId="8" fillId="0" fontId="14" numFmtId="0" xfId="0" applyAlignment="1" applyBorder="1" applyFont="1">
      <alignment readingOrder="0" shrinkToFit="0" vertical="center" wrapText="1"/>
    </xf>
    <xf borderId="8" fillId="0" fontId="11" numFmtId="0" xfId="0" applyAlignment="1" applyBorder="1" applyFont="1">
      <alignment readingOrder="0" shrinkToFit="0" vertical="center" wrapText="1"/>
    </xf>
    <xf borderId="5" fillId="0" fontId="15" numFmtId="0" xfId="0" applyAlignment="1" applyBorder="1" applyFont="1">
      <alignment readingOrder="0" shrinkToFit="0" vertical="center" wrapText="1"/>
    </xf>
    <xf borderId="8" fillId="0" fontId="6" numFmtId="0" xfId="0" applyAlignment="1" applyBorder="1" applyFont="1">
      <alignment readingOrder="0" shrinkToFit="0" vertical="center" wrapText="1"/>
    </xf>
    <xf borderId="7" fillId="0" fontId="5" numFmtId="0" xfId="0" applyAlignment="1" applyBorder="1" applyFont="1">
      <alignment readingOrder="0" shrinkToFit="0" vertical="center" wrapText="1"/>
    </xf>
    <xf borderId="8" fillId="0" fontId="15" numFmtId="0" xfId="0" applyAlignment="1" applyBorder="1" applyFont="1">
      <alignment readingOrder="0" shrinkToFit="0" vertical="center" wrapText="1"/>
    </xf>
    <xf borderId="5" fillId="0" fontId="15" numFmtId="0" xfId="0" applyAlignment="1" applyBorder="1" applyFont="1">
      <alignment readingOrder="0" shrinkToFit="0" vertical="center" wrapText="1"/>
    </xf>
    <xf borderId="5" fillId="2" fontId="16" numFmtId="0" xfId="0" applyAlignment="1" applyBorder="1" applyFont="1">
      <alignment horizontal="left" readingOrder="0" shrinkToFit="0" vertical="center" wrapText="0"/>
    </xf>
    <xf borderId="5" fillId="2" fontId="13" numFmtId="0" xfId="0" applyAlignment="1" applyBorder="1" applyFont="1">
      <alignment horizontal="right" shrinkToFit="0" vertical="center" wrapText="1"/>
    </xf>
    <xf borderId="8" fillId="0" fontId="13" numFmtId="0" xfId="0" applyAlignment="1" applyBorder="1" applyFont="1">
      <alignment horizontal="right" readingOrder="0" shrinkToFit="0" vertical="center" wrapText="1"/>
    </xf>
    <xf borderId="5" fillId="0" fontId="11" numFmtId="0" xfId="0" applyAlignment="1" applyBorder="1" applyFont="1">
      <alignment readingOrder="0" shrinkToFit="0" vertical="center" wrapText="0"/>
    </xf>
    <xf borderId="8" fillId="6" fontId="13" numFmtId="0" xfId="0" applyAlignment="1" applyBorder="1" applyFont="1">
      <alignment horizontal="right" readingOrder="0" shrinkToFit="0" vertical="center" wrapText="1"/>
    </xf>
    <xf borderId="5" fillId="0" fontId="13" numFmtId="0" xfId="0" applyAlignment="1" applyBorder="1" applyFont="1">
      <alignment horizontal="right" readingOrder="0" shrinkToFit="0" vertical="center" wrapText="1"/>
    </xf>
    <xf borderId="8" fillId="0" fontId="11" numFmtId="0" xfId="0" applyAlignment="1" applyBorder="1" applyFont="1">
      <alignment readingOrder="0" shrinkToFit="0" vertical="center" wrapText="0"/>
    </xf>
    <xf borderId="5" fillId="2" fontId="12" numFmtId="0" xfId="0" applyAlignment="1" applyBorder="1" applyFont="1">
      <alignment shrinkToFit="0" vertical="center" wrapText="0"/>
    </xf>
    <xf borderId="8" fillId="2" fontId="12" numFmtId="0" xfId="0" applyAlignment="1" applyBorder="1" applyFont="1">
      <alignment shrinkToFit="0" vertical="center" wrapText="0"/>
    </xf>
    <xf borderId="15" fillId="0" fontId="5" numFmtId="0" xfId="0" applyAlignment="1" applyBorder="1" applyFont="1">
      <alignment readingOrder="0" shrinkToFit="0" vertical="center" wrapText="1"/>
    </xf>
    <xf borderId="16" fillId="0" fontId="15" numFmtId="0" xfId="0" applyAlignment="1" applyBorder="1" applyFont="1">
      <alignment readingOrder="0" shrinkToFit="0" vertical="center" wrapText="1"/>
    </xf>
    <xf borderId="16" fillId="2" fontId="12" numFmtId="0" xfId="0" applyAlignment="1" applyBorder="1" applyFont="1">
      <alignment shrinkToFit="0" vertical="center" wrapText="0"/>
    </xf>
    <xf borderId="2" fillId="5" fontId="17" numFmtId="49" xfId="0" applyAlignment="1" applyBorder="1" applyFont="1" applyNumberFormat="1">
      <alignment horizontal="left" readingOrder="0" shrinkToFit="0" vertical="top" wrapText="1"/>
    </xf>
    <xf borderId="5" fillId="0" fontId="4" numFmtId="0" xfId="0" applyAlignment="1" applyBorder="1" applyFont="1">
      <alignment readingOrder="0" shrinkToFit="0" vertical="center" wrapText="1"/>
    </xf>
    <xf borderId="5" fillId="5" fontId="17" numFmtId="0" xfId="0" applyAlignment="1" applyBorder="1" applyFont="1">
      <alignment horizontal="left" readingOrder="0" shrinkToFit="0" vertical="top" wrapText="1"/>
    </xf>
    <xf borderId="20" fillId="5" fontId="10" numFmtId="0" xfId="0" applyAlignment="1" applyBorder="1" applyFont="1">
      <alignment horizontal="center" readingOrder="0" shrinkToFit="0" vertical="top" wrapText="1"/>
    </xf>
    <xf borderId="8" fillId="0" fontId="2" numFmtId="0" xfId="0" applyAlignment="1" applyBorder="1" applyFont="1">
      <alignment horizontal="right" readingOrder="0" shrinkToFit="0" vertical="center" wrapText="1"/>
    </xf>
    <xf borderId="8" fillId="5" fontId="17" numFmtId="0" xfId="0" applyAlignment="1" applyBorder="1" applyFont="1">
      <alignment horizontal="left" readingOrder="0" shrinkToFit="0" vertical="top" wrapText="1"/>
    </xf>
    <xf borderId="5" fillId="0" fontId="2" numFmtId="0" xfId="0" applyAlignment="1" applyBorder="1" applyFont="1">
      <alignment horizontal="right" readingOrder="0" shrinkToFit="0" vertical="center" wrapText="1"/>
    </xf>
    <xf borderId="5" fillId="0" fontId="6" numFmtId="0" xfId="0" applyAlignment="1" applyBorder="1" applyFont="1">
      <alignment readingOrder="0" shrinkToFit="0" vertical="center" wrapText="0"/>
    </xf>
    <xf borderId="8" fillId="0" fontId="4" numFmtId="0" xfId="0" applyAlignment="1" applyBorder="1" applyFont="1">
      <alignment readingOrder="0" shrinkToFit="0" vertical="center" wrapText="1"/>
    </xf>
    <xf borderId="8" fillId="0" fontId="17" numFmtId="0" xfId="0" applyAlignment="1" applyBorder="1" applyFont="1">
      <alignment horizontal="left" readingOrder="0" shrinkToFit="0" vertical="top" wrapText="1"/>
    </xf>
    <xf borderId="8" fillId="6" fontId="12" numFmtId="0" xfId="0" applyAlignment="1" applyBorder="1" applyFont="1">
      <alignment readingOrder="0" shrinkToFit="0" vertical="center" wrapText="0"/>
    </xf>
    <xf borderId="5" fillId="2" fontId="18" numFmtId="0" xfId="0" applyAlignment="1" applyBorder="1" applyFont="1">
      <alignment horizontal="right" readingOrder="0" shrinkToFit="0" vertical="center" wrapText="1"/>
    </xf>
    <xf borderId="5" fillId="0" fontId="17" numFmtId="0" xfId="0" applyAlignment="1" applyBorder="1" applyFont="1">
      <alignment horizontal="left" readingOrder="0" shrinkToFit="0" vertical="top" wrapText="1"/>
    </xf>
    <xf borderId="21" fillId="2" fontId="2" numFmtId="0" xfId="0" applyAlignment="1" applyBorder="1" applyFont="1">
      <alignment readingOrder="0" shrinkToFit="0" vertical="center" wrapText="1"/>
    </xf>
    <xf borderId="8" fillId="0" fontId="6" numFmtId="0" xfId="0" applyAlignment="1" applyBorder="1" applyFont="1">
      <alignment readingOrder="0" shrinkToFit="0" vertical="center" wrapText="0"/>
    </xf>
    <xf borderId="22" fillId="7" fontId="18" numFmtId="0" xfId="0" applyAlignment="1" applyBorder="1" applyFill="1" applyFont="1">
      <alignment horizontal="right" readingOrder="0" shrinkToFit="0" vertical="center" wrapText="0"/>
    </xf>
    <xf borderId="5" fillId="0" fontId="19"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5" fillId="0" fontId="4" numFmtId="0" xfId="0" applyAlignment="1" applyBorder="1" applyFont="1">
      <alignment readingOrder="0" shrinkToFit="0" vertical="center" wrapText="0"/>
    </xf>
    <xf borderId="5" fillId="0" fontId="6" numFmtId="0" xfId="0" applyAlignment="1" applyBorder="1" applyFont="1">
      <alignment horizontal="right" readingOrder="0" shrinkToFit="0" vertical="center" wrapText="1"/>
    </xf>
    <xf borderId="8" fillId="6" fontId="12" numFmtId="0" xfId="0" applyAlignment="1" applyBorder="1" applyFont="1">
      <alignment shrinkToFit="0" vertical="center" wrapText="0"/>
    </xf>
    <xf borderId="5" fillId="6" fontId="12" numFmtId="0" xfId="0" applyAlignment="1" applyBorder="1" applyFont="1">
      <alignment shrinkToFit="0" vertical="center" wrapText="0"/>
    </xf>
    <xf borderId="8" fillId="0" fontId="6" numFmtId="0" xfId="0" applyAlignment="1" applyBorder="1" applyFont="1">
      <alignment horizontal="right" readingOrder="0" shrinkToFit="0" vertical="center" wrapText="1"/>
    </xf>
    <xf borderId="8" fillId="0" fontId="19" numFmtId="0" xfId="0" applyAlignment="1" applyBorder="1" applyFont="1">
      <alignment readingOrder="0" shrinkToFit="0" vertical="center" wrapText="0"/>
    </xf>
    <xf borderId="5" fillId="0" fontId="19" numFmtId="0" xfId="0" applyAlignment="1" applyBorder="1" applyFont="1">
      <alignment readingOrder="0" shrinkToFit="0" vertical="center" wrapText="1"/>
    </xf>
    <xf borderId="5" fillId="0" fontId="20" numFmtId="0" xfId="0" applyAlignment="1" applyBorder="1" applyFont="1">
      <alignment readingOrder="0" shrinkToFit="0" vertical="center" wrapText="1"/>
    </xf>
    <xf borderId="8" fillId="0" fontId="21" numFmtId="0" xfId="0" applyAlignment="1" applyBorder="1" applyFont="1">
      <alignment readingOrder="0" shrinkToFit="0" vertical="center" wrapText="0"/>
    </xf>
    <xf borderId="8" fillId="0" fontId="19" numFmtId="0" xfId="0" applyAlignment="1" applyBorder="1" applyFont="1">
      <alignment readingOrder="0" shrinkToFit="0" vertical="center" wrapText="1"/>
    </xf>
    <xf borderId="4" fillId="2" fontId="22" numFmtId="0" xfId="0" applyAlignment="1" applyBorder="1" applyFont="1">
      <alignment readingOrder="0" shrinkToFit="0" vertical="center" wrapText="0"/>
    </xf>
    <xf borderId="5" fillId="2" fontId="22" numFmtId="0" xfId="0" applyAlignment="1" applyBorder="1" applyFont="1">
      <alignment readingOrder="0" shrinkToFit="0" vertical="center" wrapText="0"/>
    </xf>
    <xf borderId="15" fillId="2" fontId="22" numFmtId="0" xfId="0" applyAlignment="1" applyBorder="1" applyFont="1">
      <alignment readingOrder="0" shrinkToFit="0" vertical="center" wrapText="0"/>
    </xf>
    <xf borderId="16" fillId="2" fontId="22" numFmtId="0" xfId="0" applyAlignment="1" applyBorder="1" applyFont="1">
      <alignment readingOrder="0" shrinkToFit="0" vertical="center" wrapText="0"/>
    </xf>
    <xf borderId="16" fillId="5" fontId="17" numFmtId="0" xfId="0" applyAlignment="1" applyBorder="1" applyFont="1">
      <alignment horizontal="left" readingOrder="0" shrinkToFit="0" vertical="top" wrapText="1"/>
    </xf>
    <xf borderId="16" fillId="6" fontId="12" numFmtId="0" xfId="0" applyAlignment="1" applyBorder="1" applyFont="1">
      <alignment shrinkToFit="0" vertical="center" wrapText="0"/>
    </xf>
    <xf borderId="0" fillId="0" fontId="23" numFmtId="0" xfId="0" applyAlignment="1" applyFont="1">
      <alignment readingOrder="0"/>
    </xf>
    <xf borderId="23" fillId="0" fontId="23" numFmtId="0" xfId="0" applyAlignment="1" applyBorder="1" applyFont="1">
      <alignment readingOrder="0"/>
    </xf>
    <xf borderId="0" fillId="0" fontId="24" numFmtId="0" xfId="0" applyAlignment="1" applyFont="1">
      <alignment readingOrder="0"/>
    </xf>
    <xf borderId="23" fillId="0" fontId="24" numFmtId="0" xfId="0" applyAlignment="1" applyBorder="1" applyFont="1">
      <alignment readingOrder="0"/>
    </xf>
    <xf borderId="23" fillId="0" fontId="4" numFmtId="0" xfId="0" applyBorder="1" applyFont="1"/>
    <xf borderId="0" fillId="0" fontId="4" numFmtId="0" xfId="0" applyAlignment="1" applyFont="1">
      <alignment readingOrder="0"/>
    </xf>
    <xf borderId="24"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8" fillId="6" fontId="6" numFmtId="0" xfId="0" applyAlignment="1" applyBorder="1" applyFont="1">
      <alignment horizontal="right" readingOrder="0" shrinkToFit="0" vertical="center" wrapText="0"/>
    </xf>
    <xf borderId="9" fillId="0" fontId="2" numFmtId="0" xfId="0" applyAlignment="1" applyBorder="1" applyFont="1">
      <alignment readingOrder="0" shrinkToFit="0" vertical="center" wrapText="0"/>
    </xf>
    <xf borderId="8" fillId="6" fontId="6" numFmtId="0" xfId="0" applyAlignment="1" applyBorder="1" applyFont="1">
      <alignment horizontal="right" readingOrder="0" shrinkToFit="0" vertical="bottom" wrapText="0"/>
    </xf>
    <xf borderId="24" fillId="6" fontId="6" numFmtId="0" xfId="0" applyAlignment="1" applyBorder="1" applyFont="1">
      <alignment horizontal="right" readingOrder="0" shrinkToFit="0" vertical="center" wrapText="0"/>
    </xf>
    <xf borderId="24" fillId="2" fontId="6" numFmtId="0" xfId="0" applyAlignment="1" applyBorder="1" applyFont="1">
      <alignment horizontal="right" readingOrder="0" shrinkToFit="0" vertical="center" wrapText="0"/>
    </xf>
    <xf borderId="8" fillId="6" fontId="25" numFmtId="0" xfId="0" applyAlignment="1" applyBorder="1" applyFont="1">
      <alignment horizontal="right" readingOrder="0" shrinkToFit="0" vertical="bottom" wrapText="0"/>
    </xf>
    <xf borderId="5" fillId="2" fontId="25" numFmtId="0" xfId="0" applyAlignment="1" applyBorder="1" applyFont="1">
      <alignment horizontal="right" readingOrder="0" shrinkToFit="0" vertical="bottom" wrapText="0"/>
    </xf>
    <xf borderId="5" fillId="2" fontId="6" numFmtId="0" xfId="0" applyAlignment="1" applyBorder="1" applyFont="1">
      <alignment horizontal="right" readingOrder="0" shrinkToFit="0" vertical="bottom" wrapText="0"/>
    </xf>
    <xf borderId="5" fillId="2" fontId="25" numFmtId="0" xfId="0" applyAlignment="1" applyBorder="1" applyFont="1">
      <alignment horizontal="right" readingOrder="0" shrinkToFit="0" vertical="center" wrapText="0"/>
    </xf>
    <xf borderId="24" fillId="6" fontId="25" numFmtId="0" xfId="0" applyAlignment="1" applyBorder="1" applyFont="1">
      <alignment horizontal="right" readingOrder="0" shrinkToFit="0" vertical="center" wrapText="0"/>
    </xf>
    <xf borderId="24" fillId="6" fontId="25" numFmtId="0" xfId="0" applyAlignment="1" applyBorder="1" applyFont="1">
      <alignment horizontal="right" readingOrder="0" shrinkToFit="0" vertical="bottom" wrapText="0"/>
    </xf>
    <xf borderId="24" fillId="2" fontId="25" numFmtId="0" xfId="0" applyAlignment="1" applyBorder="1" applyFont="1">
      <alignment readingOrder="0" shrinkToFit="0" vertical="bottom" wrapText="0"/>
    </xf>
    <xf borderId="8" fillId="6" fontId="25" numFmtId="0" xfId="0" applyAlignment="1" applyBorder="1" applyFont="1">
      <alignment horizontal="right" readingOrder="0" shrinkToFit="0" vertical="center" wrapText="0"/>
    </xf>
    <xf borderId="24" fillId="2" fontId="25"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1"/>
    </xf>
    <xf borderId="9"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1"/>
    </xf>
    <xf borderId="6" fillId="0" fontId="2" numFmtId="0" xfId="0" applyAlignment="1" applyBorder="1" applyFont="1">
      <alignment readingOrder="0" shrinkToFit="0" vertical="center" wrapText="0"/>
    </xf>
    <xf borderId="8" fillId="0" fontId="5" numFmtId="0" xfId="0" applyAlignment="1" applyBorder="1" applyFont="1">
      <alignment horizontal="right" readingOrder="0" shrinkToFit="0" vertical="center" wrapText="1"/>
    </xf>
    <xf borderId="8" fillId="0" fontId="4" numFmtId="0" xfId="0" applyAlignment="1" applyBorder="1" applyFont="1">
      <alignment horizontal="right" readingOrder="0" shrinkToFit="0" vertical="center" wrapText="0"/>
    </xf>
    <xf borderId="5" fillId="0" fontId="4" numFmtId="0" xfId="0" applyAlignment="1" applyBorder="1" applyFont="1">
      <alignment horizontal="right" readingOrder="0" shrinkToFit="0" vertical="center" wrapText="0"/>
    </xf>
    <xf borderId="8" fillId="0" fontId="5" numFmtId="0" xfId="0" applyAlignment="1" applyBorder="1" applyFont="1">
      <alignment horizontal="right" readingOrder="0" shrinkToFit="0" vertical="center" wrapText="1"/>
    </xf>
    <xf borderId="5" fillId="0" fontId="5" numFmtId="0" xfId="0" applyAlignment="1" applyBorder="1" applyFont="1">
      <alignment readingOrder="0" shrinkToFit="0" vertical="center" wrapText="1"/>
    </xf>
    <xf borderId="5" fillId="0" fontId="5" numFmtId="0" xfId="0" applyAlignment="1" applyBorder="1" applyFont="1">
      <alignment horizontal="right" readingOrder="0" shrinkToFit="0" vertical="center" wrapText="1"/>
    </xf>
    <xf borderId="5" fillId="0" fontId="2" numFmtId="0" xfId="0" applyAlignment="1" applyBorder="1" applyFont="1">
      <alignment readingOrder="0" shrinkToFit="0" vertical="center" wrapText="1"/>
    </xf>
    <xf borderId="25" fillId="0" fontId="5" numFmtId="0" xfId="0" applyAlignment="1" applyBorder="1" applyFont="1">
      <alignment readingOrder="0" shrinkToFit="0" vertical="center" wrapText="1"/>
    </xf>
    <xf borderId="26" fillId="0" fontId="2" numFmtId="0" xfId="0" applyAlignment="1" applyBorder="1" applyFont="1">
      <alignment readingOrder="0" shrinkToFit="0" vertical="center" wrapText="1"/>
    </xf>
    <xf borderId="27" fillId="0" fontId="2" numFmtId="0" xfId="0" applyAlignment="1" applyBorder="1" applyFont="1">
      <alignment readingOrder="0" shrinkToFit="0" vertical="center" wrapText="0"/>
    </xf>
    <xf borderId="26" fillId="0" fontId="2" numFmtId="0" xfId="0" applyAlignment="1" applyBorder="1" applyFont="1">
      <alignment readingOrder="0" shrinkToFit="0" vertical="center" wrapText="0"/>
    </xf>
    <xf borderId="2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6" fontId="6" numFmtId="0" xfId="0" applyAlignment="1" applyBorder="1" applyFont="1">
      <alignment horizontal="left" readingOrder="0" shrinkToFit="0" vertical="center" wrapText="0"/>
    </xf>
    <xf borderId="7" fillId="6" fontId="6" numFmtId="0" xfId="0" applyAlignment="1" applyBorder="1" applyFont="1">
      <alignment horizontal="right" readingOrder="0" shrinkToFit="0" vertical="center" wrapText="0"/>
    </xf>
    <xf borderId="4" fillId="2" fontId="6" numFmtId="0" xfId="0" applyAlignment="1" applyBorder="1" applyFont="1">
      <alignment horizontal="right" readingOrder="0" shrinkToFit="0" vertical="center" wrapText="0"/>
    </xf>
    <xf borderId="8" fillId="6"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bottom" wrapText="0"/>
    </xf>
    <xf borderId="8" fillId="6" fontId="6" numFmtId="0" xfId="0" applyAlignment="1" applyBorder="1" applyFont="1">
      <alignment horizontal="right" readingOrder="0" shrinkToFit="0" vertical="bottom" wrapText="0"/>
    </xf>
    <xf borderId="24" fillId="2" fontId="6" numFmtId="0" xfId="0" applyAlignment="1" applyBorder="1" applyFont="1">
      <alignment horizontal="right" readingOrder="0" shrinkToFit="0" vertical="bottom" wrapText="0"/>
    </xf>
    <xf borderId="8" fillId="6" fontId="6" numFmtId="0" xfId="0" applyAlignment="1" applyBorder="1" applyFont="1">
      <alignment horizontal="left" readingOrder="0" shrinkToFit="0" vertical="bottom" wrapText="0"/>
    </xf>
    <xf borderId="8" fillId="6" fontId="6" numFmtId="0" xfId="0" applyAlignment="1" applyBorder="1" applyFont="1">
      <alignment horizontal="left" readingOrder="0" shrinkToFit="0" vertical="center" wrapText="0"/>
    </xf>
    <xf borderId="7" fillId="6" fontId="6" numFmtId="0" xfId="0" applyAlignment="1" applyBorder="1" applyFont="1">
      <alignment horizontal="right" readingOrder="0" shrinkToFit="0" vertical="center" wrapText="0"/>
    </xf>
    <xf borderId="24" fillId="6" fontId="6" numFmtId="0" xfId="0" applyAlignment="1" applyBorder="1" applyFont="1">
      <alignment horizontal="right" readingOrder="0" shrinkToFit="0" vertical="bottom" wrapText="0"/>
    </xf>
    <xf borderId="5" fillId="2" fontId="6" numFmtId="0" xfId="0" applyAlignment="1" applyBorder="1" applyFont="1">
      <alignment horizontal="lef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24" fillId="4" fontId="6" numFmtId="0" xfId="0" applyAlignment="1" applyBorder="1" applyFont="1">
      <alignment readingOrder="0" shrinkToFit="0" vertical="center" wrapText="0"/>
    </xf>
    <xf borderId="8" fillId="6" fontId="6" numFmtId="0" xfId="0" applyAlignment="1" applyBorder="1" applyFont="1">
      <alignment horizontal="right" readingOrder="0" shrinkToFit="0" vertical="center" wrapText="0"/>
    </xf>
    <xf borderId="5" fillId="2" fontId="6" numFmtId="0" xfId="0" applyAlignment="1" applyBorder="1" applyFont="1">
      <alignment horizontal="right" readingOrder="2" shrinkToFit="0" vertical="center" wrapText="0"/>
    </xf>
    <xf borderId="8" fillId="2"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center" wrapText="0"/>
    </xf>
    <xf borderId="26" fillId="2" fontId="6" numFmtId="0" xfId="0" applyAlignment="1" applyBorder="1" applyFont="1">
      <alignment horizontal="right" readingOrder="0" shrinkToFit="0" vertical="center" wrapText="0"/>
    </xf>
    <xf borderId="26" fillId="0" fontId="2" numFmtId="0" xfId="0" applyAlignment="1" applyBorder="1" applyFont="1">
      <alignment readingOrder="0" shrinkToFit="0" vertical="center" wrapText="0"/>
    </xf>
    <xf borderId="26" fillId="0" fontId="2" numFmtId="0" xfId="0" applyAlignment="1" applyBorder="1" applyFont="1">
      <alignment readingOrder="0" shrinkToFit="0" vertical="center" wrapText="0"/>
    </xf>
    <xf borderId="28" fillId="0" fontId="2" numFmtId="0" xfId="0" applyAlignment="1" applyBorder="1" applyFont="1">
      <alignment readingOrder="0" shrinkToFit="0" vertical="center" wrapText="0"/>
    </xf>
    <xf borderId="24"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24" fillId="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8" fillId="0" fontId="5" numFmtId="0" xfId="0" applyAlignment="1" applyBorder="1" applyFont="1">
      <alignment shrinkToFit="0" vertical="center" wrapText="1"/>
    </xf>
    <xf borderId="5" fillId="0" fontId="5" numFmtId="0" xfId="0" applyAlignment="1" applyBorder="1" applyFont="1">
      <alignment shrinkToFit="0" vertical="center" wrapText="1"/>
    </xf>
    <xf borderId="8" fillId="0" fontId="2" numFmtId="0" xfId="0" applyAlignment="1" applyBorder="1" applyFont="1">
      <alignment readingOrder="0" shrinkToFit="0" vertical="center" wrapText="0"/>
    </xf>
    <xf borderId="26" fillId="0" fontId="5" numFmtId="0" xfId="0" applyAlignment="1" applyBorder="1" applyFont="1">
      <alignment readingOrder="0" shrinkToFit="0" vertical="center" wrapText="1"/>
    </xf>
    <xf borderId="26" fillId="0" fontId="2" numFmtId="0" xfId="0" applyAlignment="1" applyBorder="1" applyFont="1">
      <alignment readingOrder="0" shrinkToFit="0" vertical="center" wrapText="0"/>
    </xf>
    <xf borderId="24" fillId="0" fontId="2" numFmtId="0" xfId="0" applyAlignment="1" applyBorder="1" applyFont="1">
      <alignment readingOrder="0" shrinkToFit="0" vertical="center" wrapText="0"/>
    </xf>
    <xf borderId="16" fillId="0" fontId="5" numFmtId="0" xfId="0" applyAlignment="1" applyBorder="1" applyFont="1">
      <alignment horizontal="right" readingOrder="0" shrinkToFit="0" vertical="center" wrapText="1"/>
    </xf>
    <xf borderId="27"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cellXfs>
  <cellStyles count="1">
    <cellStyle xfId="0" name="Normal" builtinId="0"/>
  </cellStyles>
  <dxfs count="8">
    <dxf>
      <font/>
      <fill>
        <patternFill patternType="solid">
          <fgColor rgb="FFFFE599"/>
          <bgColor rgb="FFFFE599"/>
        </patternFill>
      </fill>
      <border/>
    </dxf>
    <dxf>
      <font/>
      <fill>
        <patternFill patternType="solid">
          <fgColor rgb="FFEA9999"/>
          <bgColor rgb="FFEA9999"/>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CCD9D4"/>
          <bgColor rgb="FFCCD9D4"/>
        </patternFill>
      </fill>
      <border/>
    </dxf>
    <dxf>
      <font/>
      <fill>
        <patternFill patternType="solid">
          <fgColor rgb="FFF4C7C3"/>
          <bgColor rgb="FFF4C7C3"/>
        </patternFill>
      </fill>
      <border/>
    </dxf>
  </dxfs>
  <tableStyles count="8">
    <tableStyle count="4" pivot="0" name="Latest Modules and Activities-style">
      <tableStyleElement dxfId="3" type="headerRow"/>
      <tableStyleElement dxfId="4" type="firstRowStripe"/>
      <tableStyleElement dxfId="5" type="secondRowStripe"/>
      <tableStyleElement dxfId="6" type="totalRow"/>
    </tableStyle>
    <tableStyle count="3" pivot="0" name="Latest Navigation-style">
      <tableStyleElement dxfId="3" type="headerRow"/>
      <tableStyleElement dxfId="4" type="firstRowStripe"/>
      <tableStyleElement dxfId="5" type="secondRowStripe"/>
    </tableStyle>
    <tableStyle count="3" pivot="0" name="Latest Onboarding-style">
      <tableStyleElement dxfId="3" type="headerRow"/>
      <tableStyleElement dxfId="4" type="firstRowStripe"/>
      <tableStyleElement dxfId="5" type="secondRowStripe"/>
    </tableStyle>
    <tableStyle count="3" pivot="0" name="Latest Survey-style">
      <tableStyleElement dxfId="3" type="headerRow"/>
      <tableStyleElement dxfId="4" type="firstRowStripe"/>
      <tableStyleElement dxfId="5" type="secondRowStripe"/>
    </tableStyle>
    <tableStyle count="3" pivot="0" name="Previous Modules and Activities-style">
      <tableStyleElement dxfId="3" type="headerRow"/>
      <tableStyleElement dxfId="4" type="firstRowStripe"/>
      <tableStyleElement dxfId="5" type="secondRowStripe"/>
    </tableStyle>
    <tableStyle count="3" pivot="0" name="Previous Navigation-style">
      <tableStyleElement dxfId="3" type="headerRow"/>
      <tableStyleElement dxfId="4" type="firstRowStripe"/>
      <tableStyleElement dxfId="5" type="secondRowStripe"/>
    </tableStyle>
    <tableStyle count="3" pivot="0" name="Previous Onboarding-style">
      <tableStyleElement dxfId="3" type="headerRow"/>
      <tableStyleElement dxfId="4" type="firstRowStripe"/>
      <tableStyleElement dxfId="5" type="secondRowStripe"/>
    </tableStyle>
    <tableStyle count="3" pivot="0" name="Previous Survey-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296" displayName="Latest_Modules_and_Activites" name="Latest_Modules_and_Activites" id="1">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Modules and Activities-style" showColumnStripes="0" showFirstColumn="1" showLastColumn="1" showRowStripes="1"/>
</table>
</file>

<file path=xl/tables/table2.xml><?xml version="1.0" encoding="utf-8"?>
<table xmlns="http://schemas.openxmlformats.org/spreadsheetml/2006/main" ref="A1:I236" displayName="Latest_Navigation" name="Latest_Navigation" id="2">
  <tableColumns count="9">
    <tableColumn name="English" id="1"/>
    <tableColumn name="Arabic" id="2"/>
    <tableColumn name="Type" id="3"/>
    <tableColumn name="Translators" id="4"/>
    <tableColumn name="Proofreaders" id="5"/>
    <tableColumn name="Suggested Changes" id="6"/>
    <tableColumn name="Count of English Words" id="7"/>
    <tableColumn name="Translated" id="8"/>
    <tableColumn name="Column 1" id="9"/>
  </tableColumns>
  <tableStyleInfo name="Latest Navigation-style" showColumnStripes="0" showFirstColumn="1" showLastColumn="1" showRowStripes="1"/>
</table>
</file>

<file path=xl/tables/table3.xml><?xml version="1.0" encoding="utf-8"?>
<table xmlns="http://schemas.openxmlformats.org/spreadsheetml/2006/main" ref="A1:H92" displayName="Latest_Onboarding" name="Latest_Onboarding" id="3">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Onboarding-style" showColumnStripes="0" showFirstColumn="1" showLastColumn="1" showRowStripes="1"/>
</table>
</file>

<file path=xl/tables/table4.xml><?xml version="1.0" encoding="utf-8"?>
<table xmlns="http://schemas.openxmlformats.org/spreadsheetml/2006/main" ref="A1:I110" displayName="Latest_Survey" name="Latest_Survey" id="4">
  <tableColumns count="9">
    <tableColumn name="English" id="1"/>
    <tableColumn name="Arabic" id="2"/>
    <tableColumn name="Type" id="3"/>
    <tableColumn name="Translators" id="4"/>
    <tableColumn name="Proofreaders" id="5"/>
    <tableColumn name="GTranslate Sense Check" id="6"/>
    <tableColumn name="Suggested Changes" id="7"/>
    <tableColumn name="Count of English Words" id="8"/>
    <tableColumn name="Translated" id="9"/>
  </tableColumns>
  <tableStyleInfo name="Latest Survey-style" showColumnStripes="0" showFirstColumn="1" showLastColumn="1" showRowStripes="1"/>
</table>
</file>

<file path=xl/tables/table5.xml><?xml version="1.0" encoding="utf-8"?>
<table xmlns="http://schemas.openxmlformats.org/spreadsheetml/2006/main" ref="A1:E297" displayName="Previous_Modules_and_Activites" name="Previous_Modules_and_Activites" id="5">
  <tableColumns count="5">
    <tableColumn name="English" id="1"/>
    <tableColumn name="Arabic" id="2"/>
    <tableColumn name="Type" id="3"/>
    <tableColumn name="Translators" id="4"/>
    <tableColumn name="Proofreaders" id="5"/>
  </tableColumns>
  <tableStyleInfo name="Previous Modules and Activities-style" showColumnStripes="0" showFirstColumn="1" showLastColumn="1" showRowStripes="1"/>
</table>
</file>

<file path=xl/tables/table6.xml><?xml version="1.0" encoding="utf-8"?>
<table xmlns="http://schemas.openxmlformats.org/spreadsheetml/2006/main" ref="A1:E221" displayName="Previous_Navigation" name="Previous_Navigation" id="6">
  <tableColumns count="5">
    <tableColumn name="English" id="1"/>
    <tableColumn name="Arabic" id="2"/>
    <tableColumn name="Type" id="3"/>
    <tableColumn name="Translators" id="4"/>
    <tableColumn name="Proofreaders" id="5"/>
  </tableColumns>
  <tableStyleInfo name="Previous Navigation-style" showColumnStripes="0" showFirstColumn="1" showLastColumn="1" showRowStripes="1"/>
</table>
</file>

<file path=xl/tables/table7.xml><?xml version="1.0" encoding="utf-8"?>
<table xmlns="http://schemas.openxmlformats.org/spreadsheetml/2006/main" ref="A1:E91" displayName="Previous_Onboarding" name="Previous_Onboarding" id="7">
  <tableColumns count="5">
    <tableColumn name="English" id="1"/>
    <tableColumn name="Arabic" id="2"/>
    <tableColumn name="Type" id="3"/>
    <tableColumn name="Translators" id="4"/>
    <tableColumn name="Proofreaders" id="5"/>
  </tableColumns>
  <tableStyleInfo name="Previous Onboarding-style" showColumnStripes="0" showFirstColumn="1" showLastColumn="1" showRowStripes="1"/>
</table>
</file>

<file path=xl/tables/table8.xml><?xml version="1.0" encoding="utf-8"?>
<table xmlns="http://schemas.openxmlformats.org/spreadsheetml/2006/main" ref="A1:E98" displayName="Previous_Survey" name="Previous_Survey" id="8">
  <tableColumns count="5">
    <tableColumn name="English" id="1"/>
    <tableColumn name="Arabic" id="2"/>
    <tableColumn name="Type" id="3"/>
    <tableColumn name="Translators" id="4"/>
    <tableColumn name="Proofreaders" id="5"/>
  </tableColumns>
  <tableStyleInfo name="Previous Surve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 Id="rId5"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1.25"/>
    <col customWidth="1" min="2" max="2" width="76.25"/>
    <col customWidth="1" min="3" max="3" width="13.88"/>
    <col customWidth="1" min="4" max="4" width="17.13"/>
    <col customWidth="1" min="5" max="5" width="18.63"/>
    <col customWidth="1" min="6" max="6" width="39.13"/>
    <col customWidth="1" hidden="1" min="7" max="7" width="25.88"/>
    <col customWidth="1" hidden="1" min="8" max="8" width="19.75"/>
    <col customWidth="1" min="9" max="20" width="8.63"/>
  </cols>
  <sheetData>
    <row r="1" ht="14.25" customHeight="1">
      <c r="A1" s="1" t="s">
        <v>0</v>
      </c>
      <c r="B1" s="2" t="s">
        <v>1</v>
      </c>
      <c r="C1" s="3" t="s">
        <v>2</v>
      </c>
      <c r="D1" s="3" t="s">
        <v>3</v>
      </c>
      <c r="E1" s="3" t="s">
        <v>4</v>
      </c>
      <c r="F1" s="3" t="s">
        <v>5</v>
      </c>
      <c r="G1" s="3" t="s">
        <v>6</v>
      </c>
      <c r="H1" s="4" t="s">
        <v>7</v>
      </c>
    </row>
    <row r="2" ht="14.25" customHeight="1">
      <c r="A2" s="5" t="s">
        <v>8</v>
      </c>
      <c r="B2" s="6" t="s">
        <v>9</v>
      </c>
      <c r="C2" s="7" t="s">
        <v>10</v>
      </c>
      <c r="D2" s="8" t="s">
        <v>11</v>
      </c>
      <c r="E2" s="8" t="s">
        <v>11</v>
      </c>
      <c r="F2" s="6"/>
      <c r="G2" s="9">
        <f>IFERROR(__xludf.DUMMYFUNCTION("COUNTA(SPLIT(A2, "" ""))"),3.0)</f>
        <v>3</v>
      </c>
      <c r="H2" s="10" t="b">
        <f t="shared" ref="H2:H296" si="1">if(len(B2)&gt;0,TRUE,FALSE)</f>
        <v>1</v>
      </c>
    </row>
    <row r="3" ht="14.25" customHeight="1">
      <c r="A3" s="11" t="s">
        <v>12</v>
      </c>
      <c r="B3" s="6" t="s">
        <v>13</v>
      </c>
      <c r="C3" s="12" t="s">
        <v>10</v>
      </c>
      <c r="D3" s="13" t="s">
        <v>11</v>
      </c>
      <c r="E3" s="14" t="s">
        <v>11</v>
      </c>
      <c r="F3" s="6"/>
      <c r="G3" s="15">
        <f>IFERROR(__xludf.DUMMYFUNCTION("COUNTA(SPLIT(A3, "" ""))"),12.0)</f>
        <v>12</v>
      </c>
      <c r="H3" s="16" t="b">
        <f t="shared" si="1"/>
        <v>1</v>
      </c>
    </row>
    <row r="4" ht="14.25" customHeight="1">
      <c r="A4" s="17" t="s">
        <v>14</v>
      </c>
      <c r="B4" s="6" t="s">
        <v>15</v>
      </c>
      <c r="C4" s="7" t="s">
        <v>10</v>
      </c>
      <c r="D4" s="18" t="s">
        <v>11</v>
      </c>
      <c r="E4" s="8" t="s">
        <v>11</v>
      </c>
      <c r="F4" s="6"/>
      <c r="G4" s="9">
        <f>IFERROR(__xludf.DUMMYFUNCTION("COUNTA(SPLIT(A4, "" ""))"),43.0)</f>
        <v>43</v>
      </c>
      <c r="H4" s="19" t="b">
        <f t="shared" si="1"/>
        <v>1</v>
      </c>
    </row>
    <row r="5" ht="14.25" customHeight="1">
      <c r="A5" s="11" t="s">
        <v>16</v>
      </c>
      <c r="B5" s="20" t="s">
        <v>17</v>
      </c>
      <c r="C5" s="12" t="s">
        <v>10</v>
      </c>
      <c r="D5" s="13" t="s">
        <v>11</v>
      </c>
      <c r="E5" s="14" t="s">
        <v>11</v>
      </c>
      <c r="F5" s="20"/>
      <c r="G5" s="15">
        <f>IFERROR(__xludf.DUMMYFUNCTION("COUNTA(SPLIT(A5, "" ""))"),23.0)</f>
        <v>23</v>
      </c>
      <c r="H5" s="16" t="b">
        <f t="shared" si="1"/>
        <v>1</v>
      </c>
    </row>
    <row r="6" ht="14.25" customHeight="1">
      <c r="A6" s="17" t="s">
        <v>18</v>
      </c>
      <c r="B6" s="6" t="s">
        <v>19</v>
      </c>
      <c r="C6" s="7" t="s">
        <v>10</v>
      </c>
      <c r="D6" s="18" t="s">
        <v>11</v>
      </c>
      <c r="E6" s="8" t="s">
        <v>11</v>
      </c>
      <c r="F6" s="6"/>
      <c r="G6" s="9">
        <f>IFERROR(__xludf.DUMMYFUNCTION("COUNTA(SPLIT(A6, "" ""))"),19.0)</f>
        <v>19</v>
      </c>
      <c r="H6" s="19" t="b">
        <f t="shared" si="1"/>
        <v>1</v>
      </c>
    </row>
    <row r="7" ht="14.25" customHeight="1">
      <c r="A7" s="21" t="s">
        <v>20</v>
      </c>
      <c r="B7" s="22" t="s">
        <v>21</v>
      </c>
      <c r="C7" s="12" t="s">
        <v>10</v>
      </c>
      <c r="D7" s="13" t="s">
        <v>11</v>
      </c>
      <c r="E7" s="14" t="s">
        <v>11</v>
      </c>
      <c r="F7" s="22"/>
      <c r="G7" s="15">
        <f>IFERROR(__xludf.DUMMYFUNCTION("COUNTA(SPLIT(A7, "" ""))"),3.0)</f>
        <v>3</v>
      </c>
      <c r="H7" s="16" t="b">
        <f t="shared" si="1"/>
        <v>1</v>
      </c>
    </row>
    <row r="8" ht="14.25" customHeight="1">
      <c r="A8" s="5" t="s">
        <v>22</v>
      </c>
      <c r="B8" s="23" t="s">
        <v>23</v>
      </c>
      <c r="C8" s="7" t="s">
        <v>10</v>
      </c>
      <c r="D8" s="18" t="s">
        <v>11</v>
      </c>
      <c r="E8" s="8" t="s">
        <v>11</v>
      </c>
      <c r="F8" s="23"/>
      <c r="G8" s="9">
        <f>IFERROR(__xludf.DUMMYFUNCTION("COUNTA(SPLIT(A8, "" ""))"),2.0)</f>
        <v>2</v>
      </c>
      <c r="H8" s="19" t="b">
        <f t="shared" si="1"/>
        <v>1</v>
      </c>
    </row>
    <row r="9" ht="14.25" customHeight="1">
      <c r="A9" s="11" t="s">
        <v>24</v>
      </c>
      <c r="B9" s="6" t="s">
        <v>25</v>
      </c>
      <c r="C9" s="12" t="s">
        <v>10</v>
      </c>
      <c r="D9" s="13" t="s">
        <v>11</v>
      </c>
      <c r="E9" s="14" t="s">
        <v>11</v>
      </c>
      <c r="F9" s="6"/>
      <c r="G9" s="15">
        <f>IFERROR(__xludf.DUMMYFUNCTION("COUNTA(SPLIT(A9, "" ""))"),14.0)</f>
        <v>14</v>
      </c>
      <c r="H9" s="16" t="b">
        <f t="shared" si="1"/>
        <v>1</v>
      </c>
    </row>
    <row r="10" ht="14.25" customHeight="1">
      <c r="A10" s="5" t="s">
        <v>26</v>
      </c>
      <c r="B10" s="6" t="s">
        <v>27</v>
      </c>
      <c r="C10" s="7" t="s">
        <v>10</v>
      </c>
      <c r="D10" s="18" t="s">
        <v>11</v>
      </c>
      <c r="E10" s="8" t="s">
        <v>11</v>
      </c>
      <c r="F10" s="6"/>
      <c r="G10" s="9">
        <f>IFERROR(__xludf.DUMMYFUNCTION("COUNTA(SPLIT(A10, "" ""))"),42.0)</f>
        <v>42</v>
      </c>
      <c r="H10" s="19" t="b">
        <f t="shared" si="1"/>
        <v>1</v>
      </c>
    </row>
    <row r="11" ht="14.25" customHeight="1">
      <c r="A11" s="11" t="s">
        <v>28</v>
      </c>
      <c r="B11" s="20" t="s">
        <v>29</v>
      </c>
      <c r="C11" s="12" t="s">
        <v>10</v>
      </c>
      <c r="D11" s="13" t="s">
        <v>11</v>
      </c>
      <c r="E11" s="14" t="s">
        <v>11</v>
      </c>
      <c r="F11" s="20"/>
      <c r="G11" s="15">
        <f>IFERROR(__xludf.DUMMYFUNCTION("COUNTA(SPLIT(A11, "" ""))"),21.0)</f>
        <v>21</v>
      </c>
      <c r="H11" s="16" t="b">
        <f t="shared" si="1"/>
        <v>1</v>
      </c>
    </row>
    <row r="12" ht="14.25" customHeight="1">
      <c r="A12" s="17" t="s">
        <v>30</v>
      </c>
      <c r="B12" s="6" t="s">
        <v>31</v>
      </c>
      <c r="C12" s="7" t="s">
        <v>10</v>
      </c>
      <c r="D12" s="18" t="s">
        <v>11</v>
      </c>
      <c r="E12" s="8" t="s">
        <v>11</v>
      </c>
      <c r="F12" s="6"/>
      <c r="G12" s="9">
        <f>IFERROR(__xludf.DUMMYFUNCTION("COUNTA(SPLIT(A12, "" ""))"),2.0)</f>
        <v>2</v>
      </c>
      <c r="H12" s="19" t="b">
        <f t="shared" si="1"/>
        <v>1</v>
      </c>
    </row>
    <row r="13" ht="14.25" customHeight="1">
      <c r="A13" s="11" t="s">
        <v>32</v>
      </c>
      <c r="B13" s="24" t="s">
        <v>33</v>
      </c>
      <c r="C13" s="12" t="s">
        <v>10</v>
      </c>
      <c r="D13" s="14" t="s">
        <v>11</v>
      </c>
      <c r="E13" s="14" t="s">
        <v>11</v>
      </c>
      <c r="F13" s="25"/>
      <c r="G13" s="15">
        <f>IFERROR(__xludf.DUMMYFUNCTION("COUNTA(SPLIT(A13, "" ""))"),4.0)</f>
        <v>4</v>
      </c>
      <c r="H13" s="16" t="b">
        <f t="shared" si="1"/>
        <v>1</v>
      </c>
    </row>
    <row r="14" ht="14.25" customHeight="1">
      <c r="A14" s="5" t="s">
        <v>34</v>
      </c>
      <c r="B14" s="26" t="s">
        <v>35</v>
      </c>
      <c r="C14" s="7" t="s">
        <v>10</v>
      </c>
      <c r="D14" s="18" t="s">
        <v>11</v>
      </c>
      <c r="E14" s="8" t="s">
        <v>11</v>
      </c>
      <c r="F14" s="26"/>
      <c r="G14" s="9">
        <f>IFERROR(__xludf.DUMMYFUNCTION("COUNTA(SPLIT(A14, "" ""))"),15.0)</f>
        <v>15</v>
      </c>
      <c r="H14" s="19" t="b">
        <f t="shared" si="1"/>
        <v>1</v>
      </c>
    </row>
    <row r="15" ht="14.25" customHeight="1">
      <c r="A15" s="21" t="s">
        <v>36</v>
      </c>
      <c r="B15" s="22" t="s">
        <v>37</v>
      </c>
      <c r="C15" s="12" t="s">
        <v>10</v>
      </c>
      <c r="D15" s="13" t="s">
        <v>11</v>
      </c>
      <c r="E15" s="14" t="s">
        <v>11</v>
      </c>
      <c r="F15" s="22"/>
      <c r="G15" s="15">
        <f>IFERROR(__xludf.DUMMYFUNCTION("COUNTA(SPLIT(A15, "" ""))"),32.0)</f>
        <v>32</v>
      </c>
      <c r="H15" s="16" t="b">
        <f t="shared" si="1"/>
        <v>1</v>
      </c>
    </row>
    <row r="16" ht="14.25" customHeight="1">
      <c r="A16" s="5" t="s">
        <v>38</v>
      </c>
      <c r="B16" s="23" t="s">
        <v>39</v>
      </c>
      <c r="C16" s="7" t="s">
        <v>10</v>
      </c>
      <c r="D16" s="18" t="s">
        <v>11</v>
      </c>
      <c r="E16" s="8" t="s">
        <v>11</v>
      </c>
      <c r="F16" s="23"/>
      <c r="G16" s="9">
        <f>IFERROR(__xludf.DUMMYFUNCTION("COUNTA(SPLIT(A16, "" ""))"),19.0)</f>
        <v>19</v>
      </c>
      <c r="H16" s="19" t="b">
        <f t="shared" si="1"/>
        <v>1</v>
      </c>
    </row>
    <row r="17" ht="14.25" customHeight="1">
      <c r="A17" s="11" t="s">
        <v>40</v>
      </c>
      <c r="B17" s="22" t="s">
        <v>41</v>
      </c>
      <c r="C17" s="12" t="s">
        <v>10</v>
      </c>
      <c r="D17" s="13" t="s">
        <v>11</v>
      </c>
      <c r="E17" s="14" t="s">
        <v>11</v>
      </c>
      <c r="F17" s="22"/>
      <c r="G17" s="15">
        <f>IFERROR(__xludf.DUMMYFUNCTION("COUNTA(SPLIT(A17, "" ""))"),25.0)</f>
        <v>25</v>
      </c>
      <c r="H17" s="16" t="b">
        <f t="shared" si="1"/>
        <v>1</v>
      </c>
    </row>
    <row r="18" ht="14.25" customHeight="1">
      <c r="A18" s="5" t="s">
        <v>42</v>
      </c>
      <c r="B18" s="23" t="s">
        <v>43</v>
      </c>
      <c r="C18" s="7" t="s">
        <v>10</v>
      </c>
      <c r="D18" s="18" t="s">
        <v>11</v>
      </c>
      <c r="E18" s="8" t="s">
        <v>11</v>
      </c>
      <c r="F18" s="23"/>
      <c r="G18" s="9">
        <f>IFERROR(__xludf.DUMMYFUNCTION("COUNTA(SPLIT(A18, "" ""))"),2.0)</f>
        <v>2</v>
      </c>
      <c r="H18" s="19" t="b">
        <f t="shared" si="1"/>
        <v>1</v>
      </c>
    </row>
    <row r="19" ht="14.25" customHeight="1">
      <c r="A19" s="11" t="s">
        <v>44</v>
      </c>
      <c r="B19" s="22" t="s">
        <v>45</v>
      </c>
      <c r="C19" s="12" t="s">
        <v>10</v>
      </c>
      <c r="D19" s="13" t="s">
        <v>11</v>
      </c>
      <c r="E19" s="14" t="s">
        <v>11</v>
      </c>
      <c r="F19" s="22"/>
      <c r="G19" s="15">
        <f>IFERROR(__xludf.DUMMYFUNCTION("COUNTA(SPLIT(A19, "" ""))"),12.0)</f>
        <v>12</v>
      </c>
      <c r="H19" s="16" t="b">
        <f t="shared" si="1"/>
        <v>1</v>
      </c>
    </row>
    <row r="20" ht="14.25" customHeight="1">
      <c r="A20" s="17" t="s">
        <v>46</v>
      </c>
      <c r="B20" s="23" t="s">
        <v>47</v>
      </c>
      <c r="C20" s="7" t="s">
        <v>10</v>
      </c>
      <c r="D20" s="18" t="s">
        <v>11</v>
      </c>
      <c r="E20" s="8" t="s">
        <v>11</v>
      </c>
      <c r="F20" s="23"/>
      <c r="G20" s="9">
        <f>IFERROR(__xludf.DUMMYFUNCTION("COUNTA(SPLIT(A20, "" ""))"),22.0)</f>
        <v>22</v>
      </c>
      <c r="H20" s="19" t="b">
        <f t="shared" si="1"/>
        <v>1</v>
      </c>
    </row>
    <row r="21" ht="14.25" customHeight="1">
      <c r="A21" s="21" t="s">
        <v>48</v>
      </c>
      <c r="B21" s="22" t="s">
        <v>49</v>
      </c>
      <c r="C21" s="12" t="s">
        <v>10</v>
      </c>
      <c r="D21" s="13" t="s">
        <v>11</v>
      </c>
      <c r="E21" s="14" t="s">
        <v>11</v>
      </c>
      <c r="F21" s="22"/>
      <c r="G21" s="15">
        <f>IFERROR(__xludf.DUMMYFUNCTION("COUNTA(SPLIT(A21, "" ""))"),21.0)</f>
        <v>21</v>
      </c>
      <c r="H21" s="16" t="b">
        <f t="shared" si="1"/>
        <v>1</v>
      </c>
    </row>
    <row r="22" ht="14.25" customHeight="1">
      <c r="A22" s="17" t="s">
        <v>50</v>
      </c>
      <c r="B22" s="23" t="s">
        <v>51</v>
      </c>
      <c r="C22" s="7" t="s">
        <v>10</v>
      </c>
      <c r="D22" s="18" t="s">
        <v>11</v>
      </c>
      <c r="E22" s="8" t="s">
        <v>11</v>
      </c>
      <c r="F22" s="23"/>
      <c r="G22" s="9">
        <f>IFERROR(__xludf.DUMMYFUNCTION("COUNTA(SPLIT(A22, "" ""))"),21.0)</f>
        <v>21</v>
      </c>
      <c r="H22" s="19" t="b">
        <f t="shared" si="1"/>
        <v>1</v>
      </c>
    </row>
    <row r="23" ht="14.25" customHeight="1">
      <c r="A23" s="21" t="s">
        <v>52</v>
      </c>
      <c r="B23" s="22" t="s">
        <v>53</v>
      </c>
      <c r="C23" s="12" t="s">
        <v>10</v>
      </c>
      <c r="D23" s="13" t="s">
        <v>11</v>
      </c>
      <c r="E23" s="14" t="s">
        <v>11</v>
      </c>
      <c r="F23" s="22"/>
      <c r="G23" s="15">
        <f>IFERROR(__xludf.DUMMYFUNCTION("COUNTA(SPLIT(A23, "" ""))"),49.0)</f>
        <v>49</v>
      </c>
      <c r="H23" s="16" t="b">
        <f t="shared" si="1"/>
        <v>1</v>
      </c>
    </row>
    <row r="24" ht="14.25" customHeight="1">
      <c r="A24" s="17" t="s">
        <v>54</v>
      </c>
      <c r="B24" s="23" t="s">
        <v>55</v>
      </c>
      <c r="C24" s="7" t="s">
        <v>10</v>
      </c>
      <c r="D24" s="18" t="s">
        <v>11</v>
      </c>
      <c r="E24" s="8" t="s">
        <v>11</v>
      </c>
      <c r="F24" s="23"/>
      <c r="G24" s="9">
        <f>IFERROR(__xludf.DUMMYFUNCTION("COUNTA(SPLIT(A24, "" ""))"),2.0)</f>
        <v>2</v>
      </c>
      <c r="H24" s="19" t="b">
        <f t="shared" si="1"/>
        <v>1</v>
      </c>
    </row>
    <row r="25" ht="14.25" customHeight="1">
      <c r="A25" s="21" t="s">
        <v>56</v>
      </c>
      <c r="B25" s="22" t="s">
        <v>57</v>
      </c>
      <c r="C25" s="12" t="s">
        <v>10</v>
      </c>
      <c r="D25" s="13" t="s">
        <v>11</v>
      </c>
      <c r="E25" s="14" t="s">
        <v>11</v>
      </c>
      <c r="F25" s="22"/>
      <c r="G25" s="15">
        <f>IFERROR(__xludf.DUMMYFUNCTION("COUNTA(SPLIT(A25, "" ""))"),4.0)</f>
        <v>4</v>
      </c>
      <c r="H25" s="16" t="b">
        <f t="shared" si="1"/>
        <v>1</v>
      </c>
    </row>
    <row r="26" ht="14.25" customHeight="1">
      <c r="A26" s="17" t="s">
        <v>58</v>
      </c>
      <c r="B26" s="23" t="s">
        <v>59</v>
      </c>
      <c r="C26" s="7" t="s">
        <v>10</v>
      </c>
      <c r="D26" s="18" t="s">
        <v>11</v>
      </c>
      <c r="E26" s="8" t="s">
        <v>11</v>
      </c>
      <c r="F26" s="23"/>
      <c r="G26" s="9">
        <f>IFERROR(__xludf.DUMMYFUNCTION("COUNTA(SPLIT(A26, "" ""))"),20.0)</f>
        <v>20</v>
      </c>
      <c r="H26" s="19" t="b">
        <f t="shared" si="1"/>
        <v>1</v>
      </c>
    </row>
    <row r="27" ht="14.25" customHeight="1">
      <c r="A27" s="21" t="s">
        <v>60</v>
      </c>
      <c r="B27" s="22" t="s">
        <v>61</v>
      </c>
      <c r="C27" s="12" t="s">
        <v>10</v>
      </c>
      <c r="D27" s="13" t="s">
        <v>11</v>
      </c>
      <c r="E27" s="14" t="s">
        <v>11</v>
      </c>
      <c r="F27" s="27"/>
      <c r="G27" s="15">
        <f>IFERROR(__xludf.DUMMYFUNCTION("COUNTA(SPLIT(A27, "" ""))"),26.0)</f>
        <v>26</v>
      </c>
      <c r="H27" s="16" t="b">
        <f t="shared" si="1"/>
        <v>1</v>
      </c>
    </row>
    <row r="28" ht="14.25" customHeight="1">
      <c r="A28" s="5" t="s">
        <v>62</v>
      </c>
      <c r="B28" s="23" t="s">
        <v>63</v>
      </c>
      <c r="C28" s="7" t="s">
        <v>10</v>
      </c>
      <c r="D28" s="18" t="s">
        <v>11</v>
      </c>
      <c r="E28" s="8" t="s">
        <v>11</v>
      </c>
      <c r="F28" s="28"/>
      <c r="G28" s="9">
        <f>IFERROR(__xludf.DUMMYFUNCTION("COUNTA(SPLIT(A28, "" ""))"),17.0)</f>
        <v>17</v>
      </c>
      <c r="H28" s="19" t="b">
        <f t="shared" si="1"/>
        <v>1</v>
      </c>
    </row>
    <row r="29" ht="14.25" customHeight="1">
      <c r="A29" s="21" t="s">
        <v>64</v>
      </c>
      <c r="B29" s="22" t="s">
        <v>65</v>
      </c>
      <c r="C29" s="12" t="s">
        <v>10</v>
      </c>
      <c r="D29" s="13" t="s">
        <v>11</v>
      </c>
      <c r="E29" s="14" t="s">
        <v>11</v>
      </c>
      <c r="F29" s="22"/>
      <c r="G29" s="15">
        <f>IFERROR(__xludf.DUMMYFUNCTION("COUNTA(SPLIT(A29, "" ""))"),11.0)</f>
        <v>11</v>
      </c>
      <c r="H29" s="16" t="b">
        <f t="shared" si="1"/>
        <v>1</v>
      </c>
    </row>
    <row r="30" ht="14.25" customHeight="1">
      <c r="A30" s="17" t="s">
        <v>66</v>
      </c>
      <c r="B30" s="23" t="s">
        <v>67</v>
      </c>
      <c r="C30" s="7" t="s">
        <v>10</v>
      </c>
      <c r="D30" s="18" t="s">
        <v>11</v>
      </c>
      <c r="E30" s="8" t="s">
        <v>11</v>
      </c>
      <c r="F30" s="23"/>
      <c r="G30" s="9">
        <f>IFERROR(__xludf.DUMMYFUNCTION("COUNTA(SPLIT(A30, "" ""))"),27.0)</f>
        <v>27</v>
      </c>
      <c r="H30" s="19" t="b">
        <f t="shared" si="1"/>
        <v>1</v>
      </c>
    </row>
    <row r="31" ht="14.25" customHeight="1">
      <c r="A31" s="21" t="s">
        <v>68</v>
      </c>
      <c r="B31" s="22" t="s">
        <v>69</v>
      </c>
      <c r="C31" s="12" t="s">
        <v>10</v>
      </c>
      <c r="D31" s="13" t="s">
        <v>11</v>
      </c>
      <c r="E31" s="14" t="s">
        <v>11</v>
      </c>
      <c r="F31" s="22"/>
      <c r="G31" s="15">
        <f>IFERROR(__xludf.DUMMYFUNCTION("COUNTA(SPLIT(A31, "" ""))"),12.0)</f>
        <v>12</v>
      </c>
      <c r="H31" s="16" t="b">
        <f t="shared" si="1"/>
        <v>1</v>
      </c>
    </row>
    <row r="32" ht="14.25" customHeight="1">
      <c r="A32" s="5" t="s">
        <v>70</v>
      </c>
      <c r="B32" s="23" t="s">
        <v>71</v>
      </c>
      <c r="C32" s="7" t="s">
        <v>10</v>
      </c>
      <c r="D32" s="8" t="s">
        <v>11</v>
      </c>
      <c r="E32" s="8" t="s">
        <v>11</v>
      </c>
      <c r="F32" s="29"/>
      <c r="G32" s="9">
        <f>IFERROR(__xludf.DUMMYFUNCTION("COUNTA(SPLIT(A32, "" ""))"),4.0)</f>
        <v>4</v>
      </c>
      <c r="H32" s="19" t="b">
        <f t="shared" si="1"/>
        <v>1</v>
      </c>
    </row>
    <row r="33" ht="14.25" customHeight="1">
      <c r="A33" s="11" t="s">
        <v>72</v>
      </c>
      <c r="B33" s="22" t="s">
        <v>73</v>
      </c>
      <c r="C33" s="12" t="s">
        <v>10</v>
      </c>
      <c r="D33" s="13" t="s">
        <v>11</v>
      </c>
      <c r="E33" s="14" t="s">
        <v>11</v>
      </c>
      <c r="F33" s="22"/>
      <c r="G33" s="15">
        <f>IFERROR(__xludf.DUMMYFUNCTION("COUNTA(SPLIT(A33, "" ""))"),26.0)</f>
        <v>26</v>
      </c>
      <c r="H33" s="16" t="b">
        <f t="shared" si="1"/>
        <v>1</v>
      </c>
    </row>
    <row r="34" ht="14.25" customHeight="1">
      <c r="A34" s="5" t="s">
        <v>74</v>
      </c>
      <c r="B34" s="23" t="s">
        <v>75</v>
      </c>
      <c r="C34" s="7" t="s">
        <v>10</v>
      </c>
      <c r="D34" s="18" t="s">
        <v>11</v>
      </c>
      <c r="E34" s="8" t="s">
        <v>11</v>
      </c>
      <c r="F34" s="23"/>
      <c r="G34" s="9">
        <f>IFERROR(__xludf.DUMMYFUNCTION("COUNTA(SPLIT(A34, "" ""))"),18.0)</f>
        <v>18</v>
      </c>
      <c r="H34" s="19" t="b">
        <f t="shared" si="1"/>
        <v>1</v>
      </c>
    </row>
    <row r="35" ht="14.25" customHeight="1">
      <c r="A35" s="11" t="s">
        <v>76</v>
      </c>
      <c r="B35" s="22" t="s">
        <v>77</v>
      </c>
      <c r="C35" s="12" t="s">
        <v>10</v>
      </c>
      <c r="D35" s="13" t="s">
        <v>11</v>
      </c>
      <c r="E35" s="14" t="s">
        <v>11</v>
      </c>
      <c r="F35" s="22"/>
      <c r="G35" s="15">
        <f>IFERROR(__xludf.DUMMYFUNCTION("COUNTA(SPLIT(A35, "" ""))"),23.0)</f>
        <v>23</v>
      </c>
      <c r="H35" s="16" t="b">
        <f t="shared" si="1"/>
        <v>1</v>
      </c>
    </row>
    <row r="36" ht="14.25" customHeight="1">
      <c r="A36" s="5" t="s">
        <v>78</v>
      </c>
      <c r="B36" s="23" t="s">
        <v>79</v>
      </c>
      <c r="C36" s="7" t="s">
        <v>10</v>
      </c>
      <c r="D36" s="18" t="s">
        <v>11</v>
      </c>
      <c r="E36" s="8" t="s">
        <v>11</v>
      </c>
      <c r="F36" s="23"/>
      <c r="G36" s="9">
        <f>IFERROR(__xludf.DUMMYFUNCTION("COUNTA(SPLIT(A36, "" ""))"),17.0)</f>
        <v>17</v>
      </c>
      <c r="H36" s="19" t="b">
        <f t="shared" si="1"/>
        <v>1</v>
      </c>
    </row>
    <row r="37" ht="14.25" customHeight="1">
      <c r="A37" s="11" t="s">
        <v>80</v>
      </c>
      <c r="B37" s="22" t="s">
        <v>81</v>
      </c>
      <c r="C37" s="12" t="s">
        <v>10</v>
      </c>
      <c r="D37" s="13" t="s">
        <v>11</v>
      </c>
      <c r="E37" s="14" t="s">
        <v>11</v>
      </c>
      <c r="F37" s="22"/>
      <c r="G37" s="15">
        <f>IFERROR(__xludf.DUMMYFUNCTION("COUNTA(SPLIT(A37, "" ""))"),11.0)</f>
        <v>11</v>
      </c>
      <c r="H37" s="16" t="b">
        <f t="shared" si="1"/>
        <v>1</v>
      </c>
    </row>
    <row r="38" ht="14.25" customHeight="1">
      <c r="A38" s="5" t="s">
        <v>82</v>
      </c>
      <c r="B38" s="23" t="s">
        <v>83</v>
      </c>
      <c r="C38" s="7" t="s">
        <v>10</v>
      </c>
      <c r="D38" s="18" t="s">
        <v>11</v>
      </c>
      <c r="E38" s="8" t="s">
        <v>11</v>
      </c>
      <c r="F38" s="23"/>
      <c r="G38" s="9">
        <f>IFERROR(__xludf.DUMMYFUNCTION("COUNTA(SPLIT(A38, "" ""))"),17.0)</f>
        <v>17</v>
      </c>
      <c r="H38" s="19" t="b">
        <f t="shared" si="1"/>
        <v>1</v>
      </c>
    </row>
    <row r="39" ht="14.25" customHeight="1">
      <c r="A39" s="21" t="s">
        <v>84</v>
      </c>
      <c r="B39" s="22" t="s">
        <v>85</v>
      </c>
      <c r="C39" s="12" t="s">
        <v>10</v>
      </c>
      <c r="D39" s="13" t="s">
        <v>11</v>
      </c>
      <c r="E39" s="14" t="s">
        <v>11</v>
      </c>
      <c r="F39" s="22"/>
      <c r="G39" s="15">
        <f>IFERROR(__xludf.DUMMYFUNCTION("COUNTA(SPLIT(A39, "" ""))"),4.0)</f>
        <v>4</v>
      </c>
      <c r="H39" s="16" t="b">
        <f t="shared" si="1"/>
        <v>1</v>
      </c>
    </row>
    <row r="40" ht="14.25" customHeight="1">
      <c r="A40" s="5" t="s">
        <v>86</v>
      </c>
      <c r="B40" s="23" t="s">
        <v>87</v>
      </c>
      <c r="C40" s="7" t="s">
        <v>10</v>
      </c>
      <c r="D40" s="18" t="s">
        <v>11</v>
      </c>
      <c r="E40" s="8" t="s">
        <v>11</v>
      </c>
      <c r="F40" s="23"/>
      <c r="G40" s="9">
        <f>IFERROR(__xludf.DUMMYFUNCTION("COUNTA(SPLIT(A40, "" ""))"),29.0)</f>
        <v>29</v>
      </c>
      <c r="H40" s="19" t="b">
        <f t="shared" si="1"/>
        <v>1</v>
      </c>
    </row>
    <row r="41" ht="14.25" customHeight="1">
      <c r="A41" s="11" t="s">
        <v>88</v>
      </c>
      <c r="B41" s="22" t="s">
        <v>89</v>
      </c>
      <c r="C41" s="12" t="s">
        <v>10</v>
      </c>
      <c r="D41" s="13" t="s">
        <v>11</v>
      </c>
      <c r="E41" s="14" t="s">
        <v>11</v>
      </c>
      <c r="F41" s="22"/>
      <c r="G41" s="15">
        <f>IFERROR(__xludf.DUMMYFUNCTION("COUNTA(SPLIT(A41, "" ""))"),12.0)</f>
        <v>12</v>
      </c>
      <c r="H41" s="16" t="b">
        <f t="shared" si="1"/>
        <v>1</v>
      </c>
    </row>
    <row r="42" ht="14.25" customHeight="1">
      <c r="A42" s="5" t="s">
        <v>90</v>
      </c>
      <c r="B42" s="23" t="s">
        <v>91</v>
      </c>
      <c r="C42" s="7" t="s">
        <v>10</v>
      </c>
      <c r="D42" s="18" t="s">
        <v>11</v>
      </c>
      <c r="E42" s="8" t="s">
        <v>11</v>
      </c>
      <c r="F42" s="23"/>
      <c r="G42" s="9">
        <f>IFERROR(__xludf.DUMMYFUNCTION("COUNTA(SPLIT(A42, "" ""))"),21.0)</f>
        <v>21</v>
      </c>
      <c r="H42" s="19" t="b">
        <f t="shared" si="1"/>
        <v>1</v>
      </c>
    </row>
    <row r="43" ht="14.25" customHeight="1">
      <c r="A43" s="11" t="s">
        <v>92</v>
      </c>
      <c r="B43" s="22" t="s">
        <v>93</v>
      </c>
      <c r="C43" s="12" t="s">
        <v>10</v>
      </c>
      <c r="D43" s="13" t="s">
        <v>11</v>
      </c>
      <c r="E43" s="14" t="s">
        <v>11</v>
      </c>
      <c r="F43" s="22"/>
      <c r="G43" s="15">
        <f>IFERROR(__xludf.DUMMYFUNCTION("COUNTA(SPLIT(A43, "" ""))"),24.0)</f>
        <v>24</v>
      </c>
      <c r="H43" s="16" t="b">
        <f t="shared" si="1"/>
        <v>1</v>
      </c>
    </row>
    <row r="44" ht="14.25" customHeight="1">
      <c r="A44" s="5" t="s">
        <v>94</v>
      </c>
      <c r="B44" s="23" t="s">
        <v>95</v>
      </c>
      <c r="C44" s="7" t="s">
        <v>10</v>
      </c>
      <c r="D44" s="18" t="s">
        <v>11</v>
      </c>
      <c r="E44" s="8" t="s">
        <v>11</v>
      </c>
      <c r="F44" s="23"/>
      <c r="G44" s="9">
        <f>IFERROR(__xludf.DUMMYFUNCTION("COUNTA(SPLIT(A44, "" ""))"),34.0)</f>
        <v>34</v>
      </c>
      <c r="H44" s="19" t="b">
        <f t="shared" si="1"/>
        <v>1</v>
      </c>
    </row>
    <row r="45" ht="14.25" customHeight="1">
      <c r="A45" s="11" t="s">
        <v>96</v>
      </c>
      <c r="B45" s="22" t="s">
        <v>97</v>
      </c>
      <c r="C45" s="12" t="s">
        <v>10</v>
      </c>
      <c r="D45" s="13" t="s">
        <v>11</v>
      </c>
      <c r="E45" s="14" t="s">
        <v>11</v>
      </c>
      <c r="F45" s="22"/>
      <c r="G45" s="15">
        <f>IFERROR(__xludf.DUMMYFUNCTION("COUNTA(SPLIT(A45, "" ""))"),39.0)</f>
        <v>39</v>
      </c>
      <c r="H45" s="16" t="b">
        <f t="shared" si="1"/>
        <v>1</v>
      </c>
    </row>
    <row r="46" ht="14.25" customHeight="1">
      <c r="A46" s="17" t="s">
        <v>98</v>
      </c>
      <c r="B46" s="23" t="s">
        <v>99</v>
      </c>
      <c r="C46" s="7" t="s">
        <v>10</v>
      </c>
      <c r="D46" s="18" t="s">
        <v>11</v>
      </c>
      <c r="E46" s="8" t="s">
        <v>11</v>
      </c>
      <c r="F46" s="23"/>
      <c r="G46" s="9">
        <f>IFERROR(__xludf.DUMMYFUNCTION("COUNTA(SPLIT(A46, "" ""))"),2.0)</f>
        <v>2</v>
      </c>
      <c r="H46" s="19" t="b">
        <f t="shared" si="1"/>
        <v>1</v>
      </c>
    </row>
    <row r="47" ht="14.25" customHeight="1">
      <c r="A47" s="11" t="s">
        <v>100</v>
      </c>
      <c r="B47" s="22" t="s">
        <v>101</v>
      </c>
      <c r="C47" s="12" t="s">
        <v>10</v>
      </c>
      <c r="D47" s="13" t="s">
        <v>11</v>
      </c>
      <c r="E47" s="14" t="s">
        <v>11</v>
      </c>
      <c r="F47" s="22"/>
      <c r="G47" s="15">
        <f>IFERROR(__xludf.DUMMYFUNCTION("COUNTA(SPLIT(A47, "" ""))"),48.0)</f>
        <v>48</v>
      </c>
      <c r="H47" s="16" t="b">
        <f t="shared" si="1"/>
        <v>1</v>
      </c>
    </row>
    <row r="48" ht="14.25" customHeight="1">
      <c r="A48" s="5" t="s">
        <v>102</v>
      </c>
      <c r="B48" s="23" t="s">
        <v>103</v>
      </c>
      <c r="C48" s="7" t="s">
        <v>10</v>
      </c>
      <c r="D48" s="18" t="s">
        <v>11</v>
      </c>
      <c r="E48" s="8" t="s">
        <v>11</v>
      </c>
      <c r="F48" s="23"/>
      <c r="G48" s="9">
        <f>IFERROR(__xludf.DUMMYFUNCTION("COUNTA(SPLIT(A48, "" ""))"),12.0)</f>
        <v>12</v>
      </c>
      <c r="H48" s="19" t="b">
        <f t="shared" si="1"/>
        <v>1</v>
      </c>
    </row>
    <row r="49" ht="14.25" customHeight="1">
      <c r="A49" s="11" t="s">
        <v>104</v>
      </c>
      <c r="B49" s="22" t="s">
        <v>105</v>
      </c>
      <c r="C49" s="12" t="s">
        <v>10</v>
      </c>
      <c r="D49" s="13" t="s">
        <v>11</v>
      </c>
      <c r="E49" s="14" t="s">
        <v>11</v>
      </c>
      <c r="F49" s="22"/>
      <c r="G49" s="15">
        <f>IFERROR(__xludf.DUMMYFUNCTION("COUNTA(SPLIT(A49, "" ""))"),16.0)</f>
        <v>16</v>
      </c>
      <c r="H49" s="16" t="b">
        <f t="shared" si="1"/>
        <v>1</v>
      </c>
    </row>
    <row r="50" ht="14.25" customHeight="1">
      <c r="A50" s="5" t="s">
        <v>106</v>
      </c>
      <c r="B50" s="23" t="s">
        <v>107</v>
      </c>
      <c r="C50" s="7" t="s">
        <v>10</v>
      </c>
      <c r="D50" s="18" t="s">
        <v>11</v>
      </c>
      <c r="E50" s="8" t="s">
        <v>11</v>
      </c>
      <c r="F50" s="23"/>
      <c r="G50" s="9">
        <f>IFERROR(__xludf.DUMMYFUNCTION("COUNTA(SPLIT(A50, "" ""))"),37.0)</f>
        <v>37</v>
      </c>
      <c r="H50" s="19" t="b">
        <f t="shared" si="1"/>
        <v>1</v>
      </c>
    </row>
    <row r="51" ht="14.25" customHeight="1">
      <c r="A51" s="21" t="s">
        <v>108</v>
      </c>
      <c r="B51" s="22" t="s">
        <v>109</v>
      </c>
      <c r="C51" s="12" t="s">
        <v>10</v>
      </c>
      <c r="D51" s="13" t="s">
        <v>11</v>
      </c>
      <c r="E51" s="14" t="s">
        <v>11</v>
      </c>
      <c r="F51" s="22"/>
      <c r="G51" s="15">
        <f>IFERROR(__xludf.DUMMYFUNCTION("COUNTA(SPLIT(A51, "" ""))"),11.0)</f>
        <v>11</v>
      </c>
      <c r="H51" s="16" t="b">
        <f t="shared" si="1"/>
        <v>1</v>
      </c>
    </row>
    <row r="52" ht="14.25" customHeight="1">
      <c r="A52" s="5" t="s">
        <v>110</v>
      </c>
      <c r="B52" s="23" t="s">
        <v>111</v>
      </c>
      <c r="C52" s="7" t="s">
        <v>10</v>
      </c>
      <c r="D52" s="18" t="s">
        <v>11</v>
      </c>
      <c r="E52" s="8" t="s">
        <v>11</v>
      </c>
      <c r="F52" s="23"/>
      <c r="G52" s="9">
        <f>IFERROR(__xludf.DUMMYFUNCTION("COUNTA(SPLIT(A52, "" ""))"),22.0)</f>
        <v>22</v>
      </c>
      <c r="H52" s="19" t="b">
        <f t="shared" si="1"/>
        <v>1</v>
      </c>
    </row>
    <row r="53" ht="14.25" customHeight="1">
      <c r="A53" s="11" t="s">
        <v>112</v>
      </c>
      <c r="B53" s="22" t="s">
        <v>113</v>
      </c>
      <c r="C53" s="12" t="s">
        <v>10</v>
      </c>
      <c r="D53" s="13" t="s">
        <v>11</v>
      </c>
      <c r="E53" s="14" t="s">
        <v>11</v>
      </c>
      <c r="F53" s="22"/>
      <c r="G53" s="15">
        <f>IFERROR(__xludf.DUMMYFUNCTION("COUNTA(SPLIT(A53, "" ""))"),6.0)</f>
        <v>6</v>
      </c>
      <c r="H53" s="16" t="b">
        <f t="shared" si="1"/>
        <v>1</v>
      </c>
    </row>
    <row r="54" ht="14.25" customHeight="1">
      <c r="A54" s="17" t="s">
        <v>114</v>
      </c>
      <c r="B54" s="23" t="s">
        <v>115</v>
      </c>
      <c r="C54" s="7" t="s">
        <v>10</v>
      </c>
      <c r="D54" s="18" t="s">
        <v>11</v>
      </c>
      <c r="E54" s="8" t="s">
        <v>11</v>
      </c>
      <c r="F54" s="23"/>
      <c r="G54" s="9">
        <f>IFERROR(__xludf.DUMMYFUNCTION("COUNTA(SPLIT(A54, "" ""))"),16.0)</f>
        <v>16</v>
      </c>
      <c r="H54" s="19" t="b">
        <f t="shared" si="1"/>
        <v>1</v>
      </c>
    </row>
    <row r="55" ht="14.25" customHeight="1">
      <c r="A55" s="11" t="s">
        <v>116</v>
      </c>
      <c r="B55" s="22" t="s">
        <v>117</v>
      </c>
      <c r="C55" s="12" t="s">
        <v>10</v>
      </c>
      <c r="D55" s="13" t="s">
        <v>11</v>
      </c>
      <c r="E55" s="14" t="s">
        <v>11</v>
      </c>
      <c r="F55" s="22"/>
      <c r="G55" s="15">
        <f>IFERROR(__xludf.DUMMYFUNCTION("COUNTA(SPLIT(A55, "" ""))"),21.0)</f>
        <v>21</v>
      </c>
      <c r="H55" s="16" t="b">
        <f t="shared" si="1"/>
        <v>1</v>
      </c>
    </row>
    <row r="56" ht="14.25" customHeight="1">
      <c r="A56" s="5" t="s">
        <v>118</v>
      </c>
      <c r="B56" s="23" t="s">
        <v>119</v>
      </c>
      <c r="C56" s="7" t="s">
        <v>10</v>
      </c>
      <c r="D56" s="18" t="s">
        <v>11</v>
      </c>
      <c r="E56" s="8" t="s">
        <v>11</v>
      </c>
      <c r="F56" s="23"/>
      <c r="G56" s="9">
        <f>IFERROR(__xludf.DUMMYFUNCTION("COUNTA(SPLIT(A56, "" ""))"),22.0)</f>
        <v>22</v>
      </c>
      <c r="H56" s="19" t="b">
        <f t="shared" si="1"/>
        <v>1</v>
      </c>
    </row>
    <row r="57" ht="14.25" customHeight="1">
      <c r="A57" s="11" t="s">
        <v>120</v>
      </c>
      <c r="B57" s="22" t="s">
        <v>121</v>
      </c>
      <c r="C57" s="12" t="s">
        <v>10</v>
      </c>
      <c r="D57" s="13" t="s">
        <v>11</v>
      </c>
      <c r="E57" s="14" t="s">
        <v>11</v>
      </c>
      <c r="F57" s="22"/>
      <c r="G57" s="15">
        <f>IFERROR(__xludf.DUMMYFUNCTION("COUNTA(SPLIT(A57, "" ""))"),6.0)</f>
        <v>6</v>
      </c>
      <c r="H57" s="16" t="b">
        <f t="shared" si="1"/>
        <v>1</v>
      </c>
    </row>
    <row r="58" ht="14.25" customHeight="1">
      <c r="A58" s="5" t="s">
        <v>122</v>
      </c>
      <c r="B58" s="23" t="s">
        <v>123</v>
      </c>
      <c r="C58" s="7" t="s">
        <v>10</v>
      </c>
      <c r="D58" s="18" t="s">
        <v>11</v>
      </c>
      <c r="E58" s="8" t="s">
        <v>11</v>
      </c>
      <c r="F58" s="23"/>
      <c r="G58" s="9">
        <f>IFERROR(__xludf.DUMMYFUNCTION("COUNTA(SPLIT(A58, "" ""))"),14.0)</f>
        <v>14</v>
      </c>
      <c r="H58" s="19" t="b">
        <f t="shared" si="1"/>
        <v>1</v>
      </c>
    </row>
    <row r="59" ht="14.25" customHeight="1">
      <c r="A59" s="11" t="s">
        <v>124</v>
      </c>
      <c r="B59" s="20" t="s">
        <v>125</v>
      </c>
      <c r="C59" s="12" t="s">
        <v>10</v>
      </c>
      <c r="D59" s="13" t="s">
        <v>11</v>
      </c>
      <c r="E59" s="14" t="s">
        <v>11</v>
      </c>
      <c r="F59" s="22"/>
      <c r="G59" s="15">
        <f>IFERROR(__xludf.DUMMYFUNCTION("COUNTA(SPLIT(A59, "" ""))"),20.0)</f>
        <v>20</v>
      </c>
      <c r="H59" s="16" t="b">
        <f t="shared" si="1"/>
        <v>1</v>
      </c>
    </row>
    <row r="60" ht="14.25" customHeight="1">
      <c r="A60" s="5" t="s">
        <v>126</v>
      </c>
      <c r="B60" s="23" t="s">
        <v>127</v>
      </c>
      <c r="C60" s="7" t="s">
        <v>10</v>
      </c>
      <c r="D60" s="18" t="s">
        <v>11</v>
      </c>
      <c r="E60" s="8" t="s">
        <v>11</v>
      </c>
      <c r="F60" s="23"/>
      <c r="G60" s="9">
        <f>IFERROR(__xludf.DUMMYFUNCTION("COUNTA(SPLIT(A60, "" ""))"),5.0)</f>
        <v>5</v>
      </c>
      <c r="H60" s="19" t="b">
        <f t="shared" si="1"/>
        <v>1</v>
      </c>
    </row>
    <row r="61" ht="14.25" customHeight="1">
      <c r="A61" s="11" t="s">
        <v>128</v>
      </c>
      <c r="B61" s="22" t="s">
        <v>129</v>
      </c>
      <c r="C61" s="12" t="s">
        <v>10</v>
      </c>
      <c r="D61" s="13" t="s">
        <v>11</v>
      </c>
      <c r="E61" s="14" t="s">
        <v>11</v>
      </c>
      <c r="F61" s="22"/>
      <c r="G61" s="15">
        <f>IFERROR(__xludf.DUMMYFUNCTION("COUNTA(SPLIT(A61, "" ""))"),26.0)</f>
        <v>26</v>
      </c>
      <c r="H61" s="16" t="b">
        <f t="shared" si="1"/>
        <v>1</v>
      </c>
    </row>
    <row r="62" ht="14.25" customHeight="1">
      <c r="A62" s="5" t="s">
        <v>130</v>
      </c>
      <c r="B62" s="23" t="s">
        <v>131</v>
      </c>
      <c r="C62" s="7" t="s">
        <v>10</v>
      </c>
      <c r="D62" s="18" t="s">
        <v>11</v>
      </c>
      <c r="E62" s="8" t="s">
        <v>11</v>
      </c>
      <c r="F62" s="23"/>
      <c r="G62" s="9">
        <f>IFERROR(__xludf.DUMMYFUNCTION("COUNTA(SPLIT(A62, "" ""))"),10.0)</f>
        <v>10</v>
      </c>
      <c r="H62" s="19" t="b">
        <f t="shared" si="1"/>
        <v>1</v>
      </c>
    </row>
    <row r="63" ht="14.25" customHeight="1">
      <c r="A63" s="11" t="s">
        <v>132</v>
      </c>
      <c r="B63" s="22" t="s">
        <v>133</v>
      </c>
      <c r="C63" s="12" t="s">
        <v>10</v>
      </c>
      <c r="D63" s="13" t="s">
        <v>11</v>
      </c>
      <c r="E63" s="14" t="s">
        <v>11</v>
      </c>
      <c r="F63" s="22"/>
      <c r="G63" s="15">
        <f>IFERROR(__xludf.DUMMYFUNCTION("COUNTA(SPLIT(A63, "" ""))"),13.0)</f>
        <v>13</v>
      </c>
      <c r="H63" s="16" t="b">
        <f t="shared" si="1"/>
        <v>1</v>
      </c>
    </row>
    <row r="64" ht="14.25" customHeight="1">
      <c r="A64" s="17" t="s">
        <v>134</v>
      </c>
      <c r="B64" s="23" t="s">
        <v>135</v>
      </c>
      <c r="C64" s="7" t="s">
        <v>10</v>
      </c>
      <c r="D64" s="18" t="s">
        <v>11</v>
      </c>
      <c r="E64" s="8" t="s">
        <v>11</v>
      </c>
      <c r="F64" s="23"/>
      <c r="G64" s="9">
        <f>IFERROR(__xludf.DUMMYFUNCTION("COUNTA(SPLIT(A64, "" ""))"),32.0)</f>
        <v>32</v>
      </c>
      <c r="H64" s="19" t="b">
        <f t="shared" si="1"/>
        <v>1</v>
      </c>
    </row>
    <row r="65" ht="14.25" customHeight="1">
      <c r="A65" s="11" t="s">
        <v>136</v>
      </c>
      <c r="B65" s="24" t="s">
        <v>137</v>
      </c>
      <c r="C65" s="12" t="s">
        <v>10</v>
      </c>
      <c r="D65" s="14" t="s">
        <v>11</v>
      </c>
      <c r="E65" s="14" t="s">
        <v>11</v>
      </c>
      <c r="F65" s="25"/>
      <c r="G65" s="15">
        <f>IFERROR(__xludf.DUMMYFUNCTION("COUNTA(SPLIT(A65, "" ""))"),3.0)</f>
        <v>3</v>
      </c>
      <c r="H65" s="16" t="b">
        <f t="shared" si="1"/>
        <v>1</v>
      </c>
    </row>
    <row r="66" ht="14.25" customHeight="1">
      <c r="A66" s="5" t="s">
        <v>138</v>
      </c>
      <c r="B66" s="23" t="s">
        <v>139</v>
      </c>
      <c r="C66" s="7" t="s">
        <v>10</v>
      </c>
      <c r="D66" s="18" t="s">
        <v>11</v>
      </c>
      <c r="E66" s="8" t="s">
        <v>11</v>
      </c>
      <c r="F66" s="23"/>
      <c r="G66" s="9">
        <f>IFERROR(__xludf.DUMMYFUNCTION("COUNTA(SPLIT(A66, "" ""))"),5.0)</f>
        <v>5</v>
      </c>
      <c r="H66" s="19" t="b">
        <f t="shared" si="1"/>
        <v>1</v>
      </c>
    </row>
    <row r="67" ht="14.25" customHeight="1">
      <c r="A67" s="11" t="s">
        <v>140</v>
      </c>
      <c r="B67" s="22" t="s">
        <v>141</v>
      </c>
      <c r="C67" s="12" t="s">
        <v>10</v>
      </c>
      <c r="D67" s="13" t="s">
        <v>11</v>
      </c>
      <c r="E67" s="14" t="s">
        <v>11</v>
      </c>
      <c r="F67" s="22"/>
      <c r="G67" s="15">
        <f>IFERROR(__xludf.DUMMYFUNCTION("COUNTA(SPLIT(A67, "" ""))"),20.0)</f>
        <v>20</v>
      </c>
      <c r="H67" s="16" t="b">
        <f t="shared" si="1"/>
        <v>1</v>
      </c>
    </row>
    <row r="68" ht="14.25" customHeight="1">
      <c r="A68" s="5" t="s">
        <v>142</v>
      </c>
      <c r="B68" s="23" t="s">
        <v>143</v>
      </c>
      <c r="C68" s="7" t="s">
        <v>10</v>
      </c>
      <c r="D68" s="18" t="s">
        <v>11</v>
      </c>
      <c r="E68" s="8" t="s">
        <v>11</v>
      </c>
      <c r="F68" s="23"/>
      <c r="G68" s="9">
        <f>IFERROR(__xludf.DUMMYFUNCTION("COUNTA(SPLIT(A68, "" ""))"),16.0)</f>
        <v>16</v>
      </c>
      <c r="H68" s="19" t="b">
        <f t="shared" si="1"/>
        <v>1</v>
      </c>
    </row>
    <row r="69" ht="14.25" customHeight="1">
      <c r="A69" s="11" t="s">
        <v>144</v>
      </c>
      <c r="B69" s="22" t="s">
        <v>145</v>
      </c>
      <c r="C69" s="12" t="s">
        <v>10</v>
      </c>
      <c r="D69" s="13" t="s">
        <v>11</v>
      </c>
      <c r="E69" s="14" t="s">
        <v>11</v>
      </c>
      <c r="F69" s="22"/>
      <c r="G69" s="15">
        <f>IFERROR(__xludf.DUMMYFUNCTION("COUNTA(SPLIT(A69, "" ""))"),44.0)</f>
        <v>44</v>
      </c>
      <c r="H69" s="16" t="b">
        <f t="shared" si="1"/>
        <v>1</v>
      </c>
    </row>
    <row r="70" ht="14.25" customHeight="1">
      <c r="A70" s="5" t="s">
        <v>146</v>
      </c>
      <c r="B70" s="23" t="s">
        <v>147</v>
      </c>
      <c r="C70" s="7" t="s">
        <v>10</v>
      </c>
      <c r="D70" s="18" t="s">
        <v>11</v>
      </c>
      <c r="E70" s="8" t="s">
        <v>11</v>
      </c>
      <c r="F70" s="23"/>
      <c r="G70" s="9">
        <f>IFERROR(__xludf.DUMMYFUNCTION("COUNTA(SPLIT(A70, "" ""))"),23.0)</f>
        <v>23</v>
      </c>
      <c r="H70" s="19" t="b">
        <f t="shared" si="1"/>
        <v>1</v>
      </c>
    </row>
    <row r="71" ht="14.25" customHeight="1">
      <c r="A71" s="11" t="s">
        <v>148</v>
      </c>
      <c r="B71" s="22" t="s">
        <v>149</v>
      </c>
      <c r="C71" s="12" t="s">
        <v>10</v>
      </c>
      <c r="D71" s="13" t="s">
        <v>11</v>
      </c>
      <c r="E71" s="14" t="s">
        <v>11</v>
      </c>
      <c r="F71" s="22"/>
      <c r="G71" s="15">
        <f>IFERROR(__xludf.DUMMYFUNCTION("COUNTA(SPLIT(A71, "" ""))"),17.0)</f>
        <v>17</v>
      </c>
      <c r="H71" s="16" t="b">
        <f t="shared" si="1"/>
        <v>1</v>
      </c>
    </row>
    <row r="72" ht="14.25" customHeight="1">
      <c r="A72" s="5" t="s">
        <v>150</v>
      </c>
      <c r="B72" s="23" t="s">
        <v>151</v>
      </c>
      <c r="C72" s="7" t="s">
        <v>10</v>
      </c>
      <c r="D72" s="18" t="s">
        <v>11</v>
      </c>
      <c r="E72" s="8" t="s">
        <v>11</v>
      </c>
      <c r="F72" s="23"/>
      <c r="G72" s="9">
        <f>IFERROR(__xludf.DUMMYFUNCTION("COUNTA(SPLIT(A72, "" ""))"),31.0)</f>
        <v>31</v>
      </c>
      <c r="H72" s="19" t="b">
        <f t="shared" si="1"/>
        <v>1</v>
      </c>
    </row>
    <row r="73" ht="14.25" customHeight="1">
      <c r="A73" s="11" t="s">
        <v>152</v>
      </c>
      <c r="B73" s="22" t="s">
        <v>153</v>
      </c>
      <c r="C73" s="12" t="s">
        <v>10</v>
      </c>
      <c r="D73" s="13" t="s">
        <v>11</v>
      </c>
      <c r="E73" s="14" t="s">
        <v>11</v>
      </c>
      <c r="F73" s="22"/>
      <c r="G73" s="15">
        <f>IFERROR(__xludf.DUMMYFUNCTION("COUNTA(SPLIT(A73, "" ""))"),2.0)</f>
        <v>2</v>
      </c>
      <c r="H73" s="16" t="b">
        <f t="shared" si="1"/>
        <v>1</v>
      </c>
    </row>
    <row r="74" ht="14.25" customHeight="1">
      <c r="A74" s="5" t="s">
        <v>154</v>
      </c>
      <c r="B74" s="23" t="s">
        <v>155</v>
      </c>
      <c r="C74" s="7" t="s">
        <v>10</v>
      </c>
      <c r="D74" s="18" t="s">
        <v>11</v>
      </c>
      <c r="E74" s="8" t="s">
        <v>11</v>
      </c>
      <c r="F74" s="23"/>
      <c r="G74" s="9">
        <f>IFERROR(__xludf.DUMMYFUNCTION("COUNTA(SPLIT(A74, "" ""))"),17.0)</f>
        <v>17</v>
      </c>
      <c r="H74" s="19" t="b">
        <f t="shared" si="1"/>
        <v>1</v>
      </c>
    </row>
    <row r="75" ht="14.25" customHeight="1">
      <c r="A75" s="11" t="s">
        <v>156</v>
      </c>
      <c r="B75" s="22" t="s">
        <v>157</v>
      </c>
      <c r="C75" s="12" t="s">
        <v>10</v>
      </c>
      <c r="D75" s="13" t="s">
        <v>11</v>
      </c>
      <c r="E75" s="14" t="s">
        <v>11</v>
      </c>
      <c r="F75" s="22"/>
      <c r="G75" s="15">
        <f>IFERROR(__xludf.DUMMYFUNCTION("COUNTA(SPLIT(A75, "" ""))"),20.0)</f>
        <v>20</v>
      </c>
      <c r="H75" s="16" t="b">
        <f t="shared" si="1"/>
        <v>1</v>
      </c>
    </row>
    <row r="76" ht="14.25" customHeight="1">
      <c r="A76" s="5" t="s">
        <v>158</v>
      </c>
      <c r="B76" s="23" t="s">
        <v>159</v>
      </c>
      <c r="C76" s="7" t="s">
        <v>10</v>
      </c>
      <c r="D76" s="18" t="s">
        <v>11</v>
      </c>
      <c r="E76" s="8" t="s">
        <v>11</v>
      </c>
      <c r="F76" s="23"/>
      <c r="G76" s="9">
        <f>IFERROR(__xludf.DUMMYFUNCTION("COUNTA(SPLIT(A76, "" ""))"),9.0)</f>
        <v>9</v>
      </c>
      <c r="H76" s="19" t="b">
        <f t="shared" si="1"/>
        <v>1</v>
      </c>
    </row>
    <row r="77" ht="14.25" customHeight="1">
      <c r="A77" s="21" t="s">
        <v>160</v>
      </c>
      <c r="B77" s="22" t="s">
        <v>161</v>
      </c>
      <c r="C77" s="12" t="s">
        <v>10</v>
      </c>
      <c r="D77" s="13" t="s">
        <v>11</v>
      </c>
      <c r="E77" s="14" t="s">
        <v>11</v>
      </c>
      <c r="F77" s="22"/>
      <c r="G77" s="15">
        <f>IFERROR(__xludf.DUMMYFUNCTION("COUNTA(SPLIT(A77, "" ""))"),16.0)</f>
        <v>16</v>
      </c>
      <c r="H77" s="16" t="b">
        <f t="shared" si="1"/>
        <v>1</v>
      </c>
    </row>
    <row r="78" ht="14.25" customHeight="1">
      <c r="A78" s="17" t="s">
        <v>162</v>
      </c>
      <c r="B78" s="23" t="s">
        <v>163</v>
      </c>
      <c r="C78" s="7" t="s">
        <v>10</v>
      </c>
      <c r="D78" s="18" t="s">
        <v>11</v>
      </c>
      <c r="E78" s="8" t="s">
        <v>11</v>
      </c>
      <c r="F78" s="23"/>
      <c r="G78" s="9">
        <f>IFERROR(__xludf.DUMMYFUNCTION("COUNTA(SPLIT(A78, "" ""))"),13.0)</f>
        <v>13</v>
      </c>
      <c r="H78" s="19" t="b">
        <f t="shared" si="1"/>
        <v>1</v>
      </c>
    </row>
    <row r="79" ht="14.25" customHeight="1">
      <c r="A79" s="21" t="s">
        <v>164</v>
      </c>
      <c r="B79" s="22" t="s">
        <v>165</v>
      </c>
      <c r="C79" s="12" t="s">
        <v>10</v>
      </c>
      <c r="D79" s="13" t="s">
        <v>11</v>
      </c>
      <c r="E79" s="14" t="s">
        <v>11</v>
      </c>
      <c r="F79" s="22"/>
      <c r="G79" s="15">
        <f>IFERROR(__xludf.DUMMYFUNCTION("COUNTA(SPLIT(A79, "" ""))"),13.0)</f>
        <v>13</v>
      </c>
      <c r="H79" s="16" t="b">
        <f t="shared" si="1"/>
        <v>1</v>
      </c>
    </row>
    <row r="80" ht="14.25" customHeight="1">
      <c r="A80" s="17" t="s">
        <v>166</v>
      </c>
      <c r="B80" s="23" t="s">
        <v>167</v>
      </c>
      <c r="C80" s="7" t="s">
        <v>10</v>
      </c>
      <c r="D80" s="18" t="s">
        <v>11</v>
      </c>
      <c r="E80" s="8" t="s">
        <v>11</v>
      </c>
      <c r="F80" s="23"/>
      <c r="G80" s="9">
        <f>IFERROR(__xludf.DUMMYFUNCTION("COUNTA(SPLIT(A80, "" ""))"),1.0)</f>
        <v>1</v>
      </c>
      <c r="H80" s="19" t="b">
        <f t="shared" si="1"/>
        <v>1</v>
      </c>
    </row>
    <row r="81" ht="14.25" customHeight="1">
      <c r="A81" s="11" t="s">
        <v>168</v>
      </c>
      <c r="B81" s="22" t="s">
        <v>169</v>
      </c>
      <c r="C81" s="12" t="s">
        <v>10</v>
      </c>
      <c r="D81" s="13" t="s">
        <v>11</v>
      </c>
      <c r="E81" s="14" t="s">
        <v>11</v>
      </c>
      <c r="F81" s="22"/>
      <c r="G81" s="15">
        <f>IFERROR(__xludf.DUMMYFUNCTION("COUNTA(SPLIT(A81, "" ""))"),3.0)</f>
        <v>3</v>
      </c>
      <c r="H81" s="16" t="b">
        <f t="shared" si="1"/>
        <v>1</v>
      </c>
    </row>
    <row r="82" ht="14.25" customHeight="1">
      <c r="A82" s="17" t="s">
        <v>170</v>
      </c>
      <c r="B82" s="23" t="s">
        <v>171</v>
      </c>
      <c r="C82" s="7" t="s">
        <v>10</v>
      </c>
      <c r="D82" s="18" t="s">
        <v>11</v>
      </c>
      <c r="E82" s="8" t="s">
        <v>11</v>
      </c>
      <c r="F82" s="23"/>
      <c r="G82" s="9">
        <f>IFERROR(__xludf.DUMMYFUNCTION("COUNTA(SPLIT(A82, "" ""))"),37.0)</f>
        <v>37</v>
      </c>
      <c r="H82" s="19" t="b">
        <f t="shared" si="1"/>
        <v>1</v>
      </c>
    </row>
    <row r="83" ht="14.25" customHeight="1">
      <c r="A83" s="11" t="s">
        <v>172</v>
      </c>
      <c r="B83" s="22" t="s">
        <v>173</v>
      </c>
      <c r="C83" s="12" t="s">
        <v>10</v>
      </c>
      <c r="D83" s="13" t="s">
        <v>11</v>
      </c>
      <c r="E83" s="14" t="s">
        <v>11</v>
      </c>
      <c r="F83" s="22"/>
      <c r="G83" s="15">
        <f>IFERROR(__xludf.DUMMYFUNCTION("COUNTA(SPLIT(A83, "" ""))"),7.0)</f>
        <v>7</v>
      </c>
      <c r="H83" s="16" t="b">
        <f t="shared" si="1"/>
        <v>1</v>
      </c>
    </row>
    <row r="84" ht="14.25" customHeight="1">
      <c r="A84" s="17" t="s">
        <v>174</v>
      </c>
      <c r="B84" s="23" t="s">
        <v>175</v>
      </c>
      <c r="C84" s="7" t="s">
        <v>10</v>
      </c>
      <c r="D84" s="18" t="s">
        <v>11</v>
      </c>
      <c r="E84" s="8" t="s">
        <v>11</v>
      </c>
      <c r="F84" s="23"/>
      <c r="G84" s="9">
        <f>IFERROR(__xludf.DUMMYFUNCTION("COUNTA(SPLIT(A84, "" ""))"),12.0)</f>
        <v>12</v>
      </c>
      <c r="H84" s="19" t="b">
        <f t="shared" si="1"/>
        <v>1</v>
      </c>
    </row>
    <row r="85" ht="14.25" customHeight="1">
      <c r="A85" s="11" t="s">
        <v>176</v>
      </c>
      <c r="B85" s="22" t="s">
        <v>177</v>
      </c>
      <c r="C85" s="12" t="s">
        <v>10</v>
      </c>
      <c r="D85" s="13" t="s">
        <v>11</v>
      </c>
      <c r="E85" s="14" t="s">
        <v>11</v>
      </c>
      <c r="F85" s="22"/>
      <c r="G85" s="15">
        <f>IFERROR(__xludf.DUMMYFUNCTION("COUNTA(SPLIT(A85, "" ""))"),34.0)</f>
        <v>34</v>
      </c>
      <c r="H85" s="16" t="b">
        <f t="shared" si="1"/>
        <v>1</v>
      </c>
    </row>
    <row r="86" ht="14.25" customHeight="1">
      <c r="A86" s="17" t="s">
        <v>178</v>
      </c>
      <c r="B86" s="23" t="s">
        <v>179</v>
      </c>
      <c r="C86" s="7" t="s">
        <v>10</v>
      </c>
      <c r="D86" s="18" t="s">
        <v>11</v>
      </c>
      <c r="E86" s="8" t="s">
        <v>11</v>
      </c>
      <c r="F86" s="23"/>
      <c r="G86" s="9">
        <f>IFERROR(__xludf.DUMMYFUNCTION("COUNTA(SPLIT(A86, "" ""))"),2.0)</f>
        <v>2</v>
      </c>
      <c r="H86" s="19" t="b">
        <f t="shared" si="1"/>
        <v>1</v>
      </c>
    </row>
    <row r="87" ht="14.25" customHeight="1">
      <c r="A87" s="11" t="s">
        <v>180</v>
      </c>
      <c r="B87" s="22" t="s">
        <v>181</v>
      </c>
      <c r="C87" s="12" t="s">
        <v>10</v>
      </c>
      <c r="D87" s="13" t="s">
        <v>11</v>
      </c>
      <c r="E87" s="14" t="s">
        <v>11</v>
      </c>
      <c r="F87" s="22"/>
      <c r="G87" s="15">
        <f>IFERROR(__xludf.DUMMYFUNCTION("COUNTA(SPLIT(A87, "" ""))"),4.0)</f>
        <v>4</v>
      </c>
      <c r="H87" s="16" t="b">
        <f t="shared" si="1"/>
        <v>1</v>
      </c>
    </row>
    <row r="88" ht="14.25" customHeight="1">
      <c r="A88" s="17" t="s">
        <v>182</v>
      </c>
      <c r="B88" s="23" t="s">
        <v>183</v>
      </c>
      <c r="C88" s="7" t="s">
        <v>10</v>
      </c>
      <c r="D88" s="18" t="s">
        <v>11</v>
      </c>
      <c r="E88" s="8" t="s">
        <v>11</v>
      </c>
      <c r="F88" s="23"/>
      <c r="G88" s="9">
        <f>IFERROR(__xludf.DUMMYFUNCTION("COUNTA(SPLIT(A88, "" ""))"),10.0)</f>
        <v>10</v>
      </c>
      <c r="H88" s="19" t="b">
        <f t="shared" si="1"/>
        <v>1</v>
      </c>
    </row>
    <row r="89" ht="14.25" customHeight="1">
      <c r="A89" s="11" t="s">
        <v>184</v>
      </c>
      <c r="B89" s="22" t="s">
        <v>185</v>
      </c>
      <c r="C89" s="12" t="s">
        <v>10</v>
      </c>
      <c r="D89" s="13" t="s">
        <v>11</v>
      </c>
      <c r="E89" s="14" t="s">
        <v>11</v>
      </c>
      <c r="F89" s="22"/>
      <c r="G89" s="15">
        <f>IFERROR(__xludf.DUMMYFUNCTION("COUNTA(SPLIT(A89, "" ""))"),5.0)</f>
        <v>5</v>
      </c>
      <c r="H89" s="16" t="b">
        <f t="shared" si="1"/>
        <v>1</v>
      </c>
    </row>
    <row r="90" ht="14.25" customHeight="1">
      <c r="A90" s="17" t="s">
        <v>186</v>
      </c>
      <c r="B90" s="23" t="s">
        <v>187</v>
      </c>
      <c r="C90" s="7" t="s">
        <v>10</v>
      </c>
      <c r="D90" s="18" t="s">
        <v>11</v>
      </c>
      <c r="E90" s="8" t="s">
        <v>11</v>
      </c>
      <c r="F90" s="23"/>
      <c r="G90" s="9">
        <f>IFERROR(__xludf.DUMMYFUNCTION("COUNTA(SPLIT(A90, "" ""))"),5.0)</f>
        <v>5</v>
      </c>
      <c r="H90" s="19" t="b">
        <f t="shared" si="1"/>
        <v>1</v>
      </c>
    </row>
    <row r="91" ht="14.25" customHeight="1">
      <c r="A91" s="11" t="s">
        <v>188</v>
      </c>
      <c r="B91" s="22" t="s">
        <v>189</v>
      </c>
      <c r="C91" s="12" t="s">
        <v>10</v>
      </c>
      <c r="D91" s="13" t="s">
        <v>11</v>
      </c>
      <c r="E91" s="14" t="s">
        <v>11</v>
      </c>
      <c r="F91" s="22"/>
      <c r="G91" s="15">
        <f>IFERROR(__xludf.DUMMYFUNCTION("COUNTA(SPLIT(A91, "" ""))"),4.0)</f>
        <v>4</v>
      </c>
      <c r="H91" s="16" t="b">
        <f t="shared" si="1"/>
        <v>1</v>
      </c>
    </row>
    <row r="92" ht="14.25" customHeight="1">
      <c r="A92" s="17" t="s">
        <v>190</v>
      </c>
      <c r="B92" s="23" t="s">
        <v>191</v>
      </c>
      <c r="C92" s="7" t="s">
        <v>10</v>
      </c>
      <c r="D92" s="18" t="s">
        <v>11</v>
      </c>
      <c r="E92" s="8" t="s">
        <v>11</v>
      </c>
      <c r="F92" s="23"/>
      <c r="G92" s="9">
        <f>IFERROR(__xludf.DUMMYFUNCTION("COUNTA(SPLIT(A92, "" ""))"),4.0)</f>
        <v>4</v>
      </c>
      <c r="H92" s="19" t="b">
        <f t="shared" si="1"/>
        <v>1</v>
      </c>
    </row>
    <row r="93" ht="14.25" customHeight="1">
      <c r="A93" s="21" t="s">
        <v>192</v>
      </c>
      <c r="B93" s="22" t="s">
        <v>193</v>
      </c>
      <c r="C93" s="12" t="s">
        <v>10</v>
      </c>
      <c r="D93" s="13" t="s">
        <v>11</v>
      </c>
      <c r="E93" s="14" t="s">
        <v>11</v>
      </c>
      <c r="F93" s="22"/>
      <c r="G93" s="15">
        <f>IFERROR(__xludf.DUMMYFUNCTION("COUNTA(SPLIT(A93, "" ""))"),4.0)</f>
        <v>4</v>
      </c>
      <c r="H93" s="16" t="b">
        <f t="shared" si="1"/>
        <v>1</v>
      </c>
    </row>
    <row r="94" ht="14.25" customHeight="1">
      <c r="A94" s="17" t="s">
        <v>194</v>
      </c>
      <c r="B94" s="23" t="s">
        <v>195</v>
      </c>
      <c r="C94" s="7" t="s">
        <v>10</v>
      </c>
      <c r="D94" s="18" t="s">
        <v>11</v>
      </c>
      <c r="E94" s="8" t="s">
        <v>11</v>
      </c>
      <c r="F94" s="23"/>
      <c r="G94" s="9">
        <f>IFERROR(__xludf.DUMMYFUNCTION("COUNTA(SPLIT(A94, "" ""))"),4.0)</f>
        <v>4</v>
      </c>
      <c r="H94" s="19" t="b">
        <f t="shared" si="1"/>
        <v>1</v>
      </c>
    </row>
    <row r="95" ht="14.25" customHeight="1">
      <c r="A95" s="11" t="s">
        <v>196</v>
      </c>
      <c r="B95" s="22" t="s">
        <v>197</v>
      </c>
      <c r="C95" s="12" t="s">
        <v>10</v>
      </c>
      <c r="D95" s="13" t="s">
        <v>11</v>
      </c>
      <c r="E95" s="14" t="s">
        <v>11</v>
      </c>
      <c r="F95" s="22"/>
      <c r="G95" s="15">
        <f>IFERROR(__xludf.DUMMYFUNCTION("COUNTA(SPLIT(A95, "" ""))"),8.0)</f>
        <v>8</v>
      </c>
      <c r="H95" s="16" t="b">
        <f t="shared" si="1"/>
        <v>1</v>
      </c>
    </row>
    <row r="96" ht="14.25" customHeight="1">
      <c r="A96" s="5" t="s">
        <v>198</v>
      </c>
      <c r="B96" s="23" t="s">
        <v>199</v>
      </c>
      <c r="C96" s="7" t="s">
        <v>10</v>
      </c>
      <c r="D96" s="18" t="s">
        <v>11</v>
      </c>
      <c r="E96" s="8" t="s">
        <v>11</v>
      </c>
      <c r="F96" s="23"/>
      <c r="G96" s="9">
        <f>IFERROR(__xludf.DUMMYFUNCTION("COUNTA(SPLIT(A96, "" ""))"),11.0)</f>
        <v>11</v>
      </c>
      <c r="H96" s="19" t="b">
        <f t="shared" si="1"/>
        <v>1</v>
      </c>
    </row>
    <row r="97" ht="14.25" customHeight="1">
      <c r="A97" s="11" t="s">
        <v>200</v>
      </c>
      <c r="B97" s="22" t="s">
        <v>201</v>
      </c>
      <c r="C97" s="12" t="s">
        <v>10</v>
      </c>
      <c r="D97" s="13" t="s">
        <v>11</v>
      </c>
      <c r="E97" s="14" t="s">
        <v>11</v>
      </c>
      <c r="F97" s="22"/>
      <c r="G97" s="15">
        <f>IFERROR(__xludf.DUMMYFUNCTION("COUNTA(SPLIT(A97, "" ""))"),3.0)</f>
        <v>3</v>
      </c>
      <c r="H97" s="16" t="b">
        <f t="shared" si="1"/>
        <v>1</v>
      </c>
    </row>
    <row r="98" ht="14.25" customHeight="1">
      <c r="A98" s="17" t="s">
        <v>202</v>
      </c>
      <c r="B98" s="23" t="s">
        <v>203</v>
      </c>
      <c r="C98" s="7" t="s">
        <v>10</v>
      </c>
      <c r="D98" s="18" t="s">
        <v>11</v>
      </c>
      <c r="E98" s="8" t="s">
        <v>11</v>
      </c>
      <c r="F98" s="23"/>
      <c r="G98" s="9">
        <f>IFERROR(__xludf.DUMMYFUNCTION("COUNTA(SPLIT(A98, "" ""))"),25.0)</f>
        <v>25</v>
      </c>
      <c r="H98" s="19" t="b">
        <f t="shared" si="1"/>
        <v>1</v>
      </c>
    </row>
    <row r="99" ht="14.25" customHeight="1">
      <c r="A99" s="21" t="s">
        <v>204</v>
      </c>
      <c r="B99" s="22" t="s">
        <v>205</v>
      </c>
      <c r="C99" s="12" t="s">
        <v>10</v>
      </c>
      <c r="D99" s="13" t="s">
        <v>11</v>
      </c>
      <c r="E99" s="14" t="s">
        <v>11</v>
      </c>
      <c r="F99" s="22"/>
      <c r="G99" s="15">
        <f>IFERROR(__xludf.DUMMYFUNCTION("COUNTA(SPLIT(A99, "" ""))"),2.0)</f>
        <v>2</v>
      </c>
      <c r="H99" s="16" t="b">
        <f t="shared" si="1"/>
        <v>1</v>
      </c>
    </row>
    <row r="100" ht="14.25" customHeight="1">
      <c r="A100" s="17" t="s">
        <v>206</v>
      </c>
      <c r="B100" s="23" t="s">
        <v>207</v>
      </c>
      <c r="C100" s="7" t="s">
        <v>10</v>
      </c>
      <c r="D100" s="18" t="s">
        <v>11</v>
      </c>
      <c r="E100" s="8" t="s">
        <v>11</v>
      </c>
      <c r="F100" s="23"/>
      <c r="G100" s="9">
        <f>IFERROR(__xludf.DUMMYFUNCTION("COUNTA(SPLIT(A100, "" ""))"),4.0)</f>
        <v>4</v>
      </c>
      <c r="H100" s="19" t="b">
        <f t="shared" si="1"/>
        <v>1</v>
      </c>
    </row>
    <row r="101" ht="14.25" customHeight="1">
      <c r="A101" s="21" t="s">
        <v>208</v>
      </c>
      <c r="B101" s="22" t="s">
        <v>209</v>
      </c>
      <c r="C101" s="12" t="s">
        <v>10</v>
      </c>
      <c r="D101" s="13" t="s">
        <v>11</v>
      </c>
      <c r="E101" s="14" t="s">
        <v>11</v>
      </c>
      <c r="F101" s="22"/>
      <c r="G101" s="15">
        <f>IFERROR(__xludf.DUMMYFUNCTION("COUNTA(SPLIT(A101, "" ""))"),13.0)</f>
        <v>13</v>
      </c>
      <c r="H101" s="16" t="b">
        <f t="shared" si="1"/>
        <v>1</v>
      </c>
    </row>
    <row r="102" ht="14.25" customHeight="1">
      <c r="A102" s="17" t="s">
        <v>210</v>
      </c>
      <c r="B102" s="23" t="s">
        <v>211</v>
      </c>
      <c r="C102" s="7" t="s">
        <v>10</v>
      </c>
      <c r="D102" s="18" t="s">
        <v>11</v>
      </c>
      <c r="E102" s="8" t="s">
        <v>11</v>
      </c>
      <c r="F102" s="23"/>
      <c r="G102" s="9">
        <f>IFERROR(__xludf.DUMMYFUNCTION("COUNTA(SPLIT(A102, "" ""))"),2.0)</f>
        <v>2</v>
      </c>
      <c r="H102" s="19" t="b">
        <f t="shared" si="1"/>
        <v>1</v>
      </c>
    </row>
    <row r="103" ht="14.25" customHeight="1">
      <c r="A103" s="11" t="s">
        <v>212</v>
      </c>
      <c r="B103" s="22" t="s">
        <v>213</v>
      </c>
      <c r="C103" s="12" t="s">
        <v>10</v>
      </c>
      <c r="D103" s="13" t="s">
        <v>11</v>
      </c>
      <c r="E103" s="14" t="s">
        <v>11</v>
      </c>
      <c r="F103" s="22"/>
      <c r="G103" s="15">
        <f>IFERROR(__xludf.DUMMYFUNCTION("COUNTA(SPLIT(A103, "" ""))"),15.0)</f>
        <v>15</v>
      </c>
      <c r="H103" s="16" t="b">
        <f t="shared" si="1"/>
        <v>1</v>
      </c>
    </row>
    <row r="104" ht="14.25" customHeight="1">
      <c r="A104" s="17" t="s">
        <v>214</v>
      </c>
      <c r="B104" s="23" t="s">
        <v>215</v>
      </c>
      <c r="C104" s="7" t="s">
        <v>10</v>
      </c>
      <c r="D104" s="18" t="s">
        <v>11</v>
      </c>
      <c r="E104" s="8" t="s">
        <v>11</v>
      </c>
      <c r="F104" s="23"/>
      <c r="G104" s="9">
        <f>IFERROR(__xludf.DUMMYFUNCTION("COUNTA(SPLIT(A104, "" ""))"),15.0)</f>
        <v>15</v>
      </c>
      <c r="H104" s="19" t="b">
        <f t="shared" si="1"/>
        <v>1</v>
      </c>
    </row>
    <row r="105" ht="14.25" customHeight="1">
      <c r="A105" s="21" t="s">
        <v>216</v>
      </c>
      <c r="B105" s="22" t="s">
        <v>217</v>
      </c>
      <c r="C105" s="12" t="s">
        <v>10</v>
      </c>
      <c r="D105" s="13" t="s">
        <v>11</v>
      </c>
      <c r="E105" s="14" t="s">
        <v>11</v>
      </c>
      <c r="F105" s="22"/>
      <c r="G105" s="15">
        <f>IFERROR(__xludf.DUMMYFUNCTION("COUNTA(SPLIT(A105, "" ""))"),13.0)</f>
        <v>13</v>
      </c>
      <c r="H105" s="16" t="b">
        <f t="shared" si="1"/>
        <v>1</v>
      </c>
    </row>
    <row r="106" ht="14.25" customHeight="1">
      <c r="A106" s="5" t="s">
        <v>218</v>
      </c>
      <c r="B106" s="23" t="s">
        <v>219</v>
      </c>
      <c r="C106" s="7" t="s">
        <v>10</v>
      </c>
      <c r="D106" s="18" t="s">
        <v>11</v>
      </c>
      <c r="E106" s="8" t="s">
        <v>11</v>
      </c>
      <c r="F106" s="23"/>
      <c r="G106" s="9">
        <f>IFERROR(__xludf.DUMMYFUNCTION("COUNTA(SPLIT(A106, "" ""))"),5.0)</f>
        <v>5</v>
      </c>
      <c r="H106" s="19" t="b">
        <f t="shared" si="1"/>
        <v>1</v>
      </c>
    </row>
    <row r="107" ht="14.25" customHeight="1">
      <c r="A107" s="11" t="s">
        <v>220</v>
      </c>
      <c r="B107" s="22" t="s">
        <v>221</v>
      </c>
      <c r="C107" s="12" t="s">
        <v>10</v>
      </c>
      <c r="D107" s="13" t="s">
        <v>11</v>
      </c>
      <c r="E107" s="14" t="s">
        <v>11</v>
      </c>
      <c r="F107" s="22"/>
      <c r="G107" s="15">
        <f>IFERROR(__xludf.DUMMYFUNCTION("COUNTA(SPLIT(A107, "" ""))"),7.0)</f>
        <v>7</v>
      </c>
      <c r="H107" s="16" t="b">
        <f t="shared" si="1"/>
        <v>1</v>
      </c>
    </row>
    <row r="108" ht="14.25" customHeight="1">
      <c r="A108" s="5" t="s">
        <v>222</v>
      </c>
      <c r="B108" s="23" t="s">
        <v>223</v>
      </c>
      <c r="C108" s="7" t="s">
        <v>10</v>
      </c>
      <c r="D108" s="18" t="s">
        <v>11</v>
      </c>
      <c r="E108" s="8" t="s">
        <v>11</v>
      </c>
      <c r="F108" s="23"/>
      <c r="G108" s="9">
        <f>IFERROR(__xludf.DUMMYFUNCTION("COUNTA(SPLIT(A108, "" ""))"),37.0)</f>
        <v>37</v>
      </c>
      <c r="H108" s="19" t="b">
        <f t="shared" si="1"/>
        <v>1</v>
      </c>
    </row>
    <row r="109" ht="14.25" customHeight="1">
      <c r="A109" s="21" t="s">
        <v>224</v>
      </c>
      <c r="B109" s="22" t="s">
        <v>225</v>
      </c>
      <c r="C109" s="12" t="s">
        <v>10</v>
      </c>
      <c r="D109" s="13" t="s">
        <v>11</v>
      </c>
      <c r="E109" s="14" t="s">
        <v>11</v>
      </c>
      <c r="F109" s="22"/>
      <c r="G109" s="15">
        <f>IFERROR(__xludf.DUMMYFUNCTION("COUNTA(SPLIT(A109, "" ""))"),11.0)</f>
        <v>11</v>
      </c>
      <c r="H109" s="16" t="b">
        <f t="shared" si="1"/>
        <v>1</v>
      </c>
    </row>
    <row r="110" ht="14.25" customHeight="1">
      <c r="A110" s="5" t="s">
        <v>226</v>
      </c>
      <c r="B110" s="30" t="s">
        <v>227</v>
      </c>
      <c r="C110" s="7" t="s">
        <v>10</v>
      </c>
      <c r="D110" s="18" t="s">
        <v>11</v>
      </c>
      <c r="E110" s="8" t="s">
        <v>11</v>
      </c>
      <c r="F110" s="29"/>
      <c r="G110" s="9">
        <f>IFERROR(__xludf.DUMMYFUNCTION("COUNTA(SPLIT(A110, "" ""))"),18.0)</f>
        <v>18</v>
      </c>
      <c r="H110" s="19" t="b">
        <f t="shared" si="1"/>
        <v>1</v>
      </c>
    </row>
    <row r="111" ht="14.25" customHeight="1">
      <c r="A111" s="21" t="s">
        <v>228</v>
      </c>
      <c r="B111" s="30" t="s">
        <v>229</v>
      </c>
      <c r="C111" s="12" t="s">
        <v>10</v>
      </c>
      <c r="D111" s="13" t="s">
        <v>11</v>
      </c>
      <c r="E111" s="14" t="s">
        <v>11</v>
      </c>
      <c r="F111" s="25"/>
      <c r="G111" s="15">
        <f>IFERROR(__xludf.DUMMYFUNCTION("COUNTA(SPLIT(A111, "" ""))"),18.0)</f>
        <v>18</v>
      </c>
      <c r="H111" s="16" t="b">
        <f t="shared" si="1"/>
        <v>1</v>
      </c>
    </row>
    <row r="112" ht="14.25" customHeight="1">
      <c r="A112" s="17" t="s">
        <v>230</v>
      </c>
      <c r="B112" s="30" t="s">
        <v>231</v>
      </c>
      <c r="C112" s="7" t="s">
        <v>10</v>
      </c>
      <c r="D112" s="18" t="s">
        <v>11</v>
      </c>
      <c r="E112" s="8" t="s">
        <v>11</v>
      </c>
      <c r="F112" s="29"/>
      <c r="G112" s="9">
        <f>IFERROR(__xludf.DUMMYFUNCTION("COUNTA(SPLIT(A112, "" ""))"),20.0)</f>
        <v>20</v>
      </c>
      <c r="H112" s="19" t="b">
        <f t="shared" si="1"/>
        <v>1</v>
      </c>
    </row>
    <row r="113" ht="14.25" customHeight="1">
      <c r="A113" s="21" t="s">
        <v>232</v>
      </c>
      <c r="B113" s="30" t="s">
        <v>233</v>
      </c>
      <c r="C113" s="12" t="s">
        <v>10</v>
      </c>
      <c r="D113" s="13" t="s">
        <v>11</v>
      </c>
      <c r="E113" s="14" t="s">
        <v>11</v>
      </c>
      <c r="F113" s="25"/>
      <c r="G113" s="15">
        <f>IFERROR(__xludf.DUMMYFUNCTION("COUNTA(SPLIT(A113, "" ""))"),2.0)</f>
        <v>2</v>
      </c>
      <c r="H113" s="16" t="b">
        <f t="shared" si="1"/>
        <v>1</v>
      </c>
    </row>
    <row r="114" ht="14.25" customHeight="1">
      <c r="A114" s="5" t="s">
        <v>234</v>
      </c>
      <c r="B114" s="30" t="s">
        <v>235</v>
      </c>
      <c r="C114" s="7" t="s">
        <v>10</v>
      </c>
      <c r="D114" s="18" t="s">
        <v>11</v>
      </c>
      <c r="E114" s="8" t="s">
        <v>11</v>
      </c>
      <c r="F114" s="29"/>
      <c r="G114" s="9">
        <f>IFERROR(__xludf.DUMMYFUNCTION("COUNTA(SPLIT(A114, "" ""))"),6.0)</f>
        <v>6</v>
      </c>
      <c r="H114" s="19" t="b">
        <f t="shared" si="1"/>
        <v>1</v>
      </c>
    </row>
    <row r="115" ht="14.25" customHeight="1">
      <c r="A115" s="11" t="s">
        <v>236</v>
      </c>
      <c r="B115" s="30" t="s">
        <v>237</v>
      </c>
      <c r="C115" s="12" t="s">
        <v>10</v>
      </c>
      <c r="D115" s="13" t="s">
        <v>11</v>
      </c>
      <c r="E115" s="14" t="s">
        <v>11</v>
      </c>
      <c r="F115" s="25"/>
      <c r="G115" s="15">
        <f>IFERROR(__xludf.DUMMYFUNCTION("COUNTA(SPLIT(A115, "" ""))"),4.0)</f>
        <v>4</v>
      </c>
      <c r="H115" s="16" t="b">
        <f t="shared" si="1"/>
        <v>1</v>
      </c>
    </row>
    <row r="116" ht="14.25" customHeight="1">
      <c r="A116" s="17" t="s">
        <v>238</v>
      </c>
      <c r="B116" s="30" t="s">
        <v>239</v>
      </c>
      <c r="C116" s="7" t="s">
        <v>10</v>
      </c>
      <c r="D116" s="18" t="s">
        <v>11</v>
      </c>
      <c r="E116" s="8" t="s">
        <v>11</v>
      </c>
      <c r="F116" s="29"/>
      <c r="G116" s="9">
        <f>IFERROR(__xludf.DUMMYFUNCTION("COUNTA(SPLIT(A116, "" ""))"),6.0)</f>
        <v>6</v>
      </c>
      <c r="H116" s="19" t="b">
        <f t="shared" si="1"/>
        <v>1</v>
      </c>
    </row>
    <row r="117" ht="14.25" customHeight="1">
      <c r="A117" s="21" t="s">
        <v>240</v>
      </c>
      <c r="B117" s="30" t="s">
        <v>241</v>
      </c>
      <c r="C117" s="12" t="s">
        <v>10</v>
      </c>
      <c r="D117" s="13" t="s">
        <v>11</v>
      </c>
      <c r="E117" s="14" t="s">
        <v>11</v>
      </c>
      <c r="F117" s="25"/>
      <c r="G117" s="15">
        <f>IFERROR(__xludf.DUMMYFUNCTION("COUNTA(SPLIT(A117, "" ""))"),11.0)</f>
        <v>11</v>
      </c>
      <c r="H117" s="16" t="b">
        <f t="shared" si="1"/>
        <v>1</v>
      </c>
    </row>
    <row r="118" ht="14.25" customHeight="1">
      <c r="A118" s="17" t="s">
        <v>242</v>
      </c>
      <c r="B118" s="30" t="s">
        <v>243</v>
      </c>
      <c r="C118" s="7" t="s">
        <v>10</v>
      </c>
      <c r="D118" s="18" t="s">
        <v>11</v>
      </c>
      <c r="E118" s="8" t="s">
        <v>11</v>
      </c>
      <c r="F118" s="29"/>
      <c r="G118" s="9">
        <f>IFERROR(__xludf.DUMMYFUNCTION("COUNTA(SPLIT(A118, "" ""))"),18.0)</f>
        <v>18</v>
      </c>
      <c r="H118" s="19" t="b">
        <f t="shared" si="1"/>
        <v>1</v>
      </c>
    </row>
    <row r="119" ht="14.25" customHeight="1">
      <c r="A119" s="21" t="s">
        <v>244</v>
      </c>
      <c r="B119" s="30" t="s">
        <v>245</v>
      </c>
      <c r="C119" s="12" t="s">
        <v>10</v>
      </c>
      <c r="D119" s="13" t="s">
        <v>11</v>
      </c>
      <c r="E119" s="14" t="s">
        <v>11</v>
      </c>
      <c r="F119" s="25"/>
      <c r="G119" s="15">
        <f>IFERROR(__xludf.DUMMYFUNCTION("COUNTA(SPLIT(A119, "" ""))"),13.0)</f>
        <v>13</v>
      </c>
      <c r="H119" s="16" t="b">
        <f t="shared" si="1"/>
        <v>1</v>
      </c>
    </row>
    <row r="120" ht="14.25" customHeight="1">
      <c r="A120" s="17" t="s">
        <v>246</v>
      </c>
      <c r="B120" s="30" t="s">
        <v>247</v>
      </c>
      <c r="C120" s="7" t="s">
        <v>10</v>
      </c>
      <c r="D120" s="18" t="s">
        <v>11</v>
      </c>
      <c r="E120" s="8" t="s">
        <v>11</v>
      </c>
      <c r="F120" s="29"/>
      <c r="G120" s="9">
        <f>IFERROR(__xludf.DUMMYFUNCTION("COUNTA(SPLIT(A120, "" ""))"),22.0)</f>
        <v>22</v>
      </c>
      <c r="H120" s="19" t="b">
        <f t="shared" si="1"/>
        <v>1</v>
      </c>
    </row>
    <row r="121" ht="14.25" customHeight="1">
      <c r="A121" s="21" t="s">
        <v>248</v>
      </c>
      <c r="B121" s="30" t="s">
        <v>249</v>
      </c>
      <c r="C121" s="12" t="s">
        <v>10</v>
      </c>
      <c r="D121" s="13" t="s">
        <v>11</v>
      </c>
      <c r="E121" s="14" t="s">
        <v>11</v>
      </c>
      <c r="F121" s="25"/>
      <c r="G121" s="15">
        <f>IFERROR(__xludf.DUMMYFUNCTION("COUNTA(SPLIT(A121, "" ""))"),21.0)</f>
        <v>21</v>
      </c>
      <c r="H121" s="16" t="b">
        <f t="shared" si="1"/>
        <v>1</v>
      </c>
    </row>
    <row r="122" ht="14.25" customHeight="1">
      <c r="A122" s="5" t="s">
        <v>250</v>
      </c>
      <c r="B122" s="31" t="s">
        <v>251</v>
      </c>
      <c r="C122" s="7" t="s">
        <v>10</v>
      </c>
      <c r="D122" s="18" t="s">
        <v>11</v>
      </c>
      <c r="E122" s="8" t="s">
        <v>11</v>
      </c>
      <c r="F122" s="29"/>
      <c r="G122" s="9">
        <f>IFERROR(__xludf.DUMMYFUNCTION("COUNTA(SPLIT(A122, "" ""))"),2.0)</f>
        <v>2</v>
      </c>
      <c r="H122" s="19" t="b">
        <f t="shared" si="1"/>
        <v>1</v>
      </c>
    </row>
    <row r="123" ht="14.25" customHeight="1">
      <c r="A123" s="21" t="s">
        <v>252</v>
      </c>
      <c r="B123" s="30" t="s">
        <v>253</v>
      </c>
      <c r="C123" s="12" t="s">
        <v>10</v>
      </c>
      <c r="D123" s="13" t="s">
        <v>11</v>
      </c>
      <c r="E123" s="14" t="s">
        <v>11</v>
      </c>
      <c r="F123" s="25"/>
      <c r="G123" s="15">
        <f>IFERROR(__xludf.DUMMYFUNCTION("COUNTA(SPLIT(A123, "" ""))"),11.0)</f>
        <v>11</v>
      </c>
      <c r="H123" s="16" t="b">
        <f t="shared" si="1"/>
        <v>1</v>
      </c>
    </row>
    <row r="124" ht="14.25" customHeight="1">
      <c r="A124" s="17" t="s">
        <v>254</v>
      </c>
      <c r="B124" s="30" t="s">
        <v>255</v>
      </c>
      <c r="C124" s="7" t="s">
        <v>10</v>
      </c>
      <c r="D124" s="18" t="s">
        <v>11</v>
      </c>
      <c r="E124" s="8" t="s">
        <v>11</v>
      </c>
      <c r="F124" s="29"/>
      <c r="G124" s="9">
        <f>IFERROR(__xludf.DUMMYFUNCTION("COUNTA(SPLIT(A124, "" ""))"),20.0)</f>
        <v>20</v>
      </c>
      <c r="H124" s="19" t="b">
        <f t="shared" si="1"/>
        <v>1</v>
      </c>
    </row>
    <row r="125" ht="14.25" customHeight="1">
      <c r="A125" s="21" t="s">
        <v>256</v>
      </c>
      <c r="B125" s="30" t="s">
        <v>257</v>
      </c>
      <c r="C125" s="12" t="s">
        <v>10</v>
      </c>
      <c r="D125" s="13" t="s">
        <v>11</v>
      </c>
      <c r="E125" s="14" t="s">
        <v>11</v>
      </c>
      <c r="F125" s="25"/>
      <c r="G125" s="15">
        <f>IFERROR(__xludf.DUMMYFUNCTION("COUNTA(SPLIT(A125, "" ""))"),17.0)</f>
        <v>17</v>
      </c>
      <c r="H125" s="16" t="b">
        <f t="shared" si="1"/>
        <v>1</v>
      </c>
    </row>
    <row r="126" ht="14.25" customHeight="1">
      <c r="A126" s="17" t="s">
        <v>258</v>
      </c>
      <c r="B126" s="30" t="s">
        <v>259</v>
      </c>
      <c r="C126" s="7" t="s">
        <v>10</v>
      </c>
      <c r="D126" s="18" t="s">
        <v>11</v>
      </c>
      <c r="E126" s="8" t="s">
        <v>11</v>
      </c>
      <c r="F126" s="29"/>
      <c r="G126" s="9">
        <f>IFERROR(__xludf.DUMMYFUNCTION("COUNTA(SPLIT(A126, "" ""))"),17.0)</f>
        <v>17</v>
      </c>
      <c r="H126" s="19" t="b">
        <f t="shared" si="1"/>
        <v>1</v>
      </c>
    </row>
    <row r="127" ht="14.25" customHeight="1">
      <c r="A127" s="21" t="s">
        <v>260</v>
      </c>
      <c r="B127" s="30" t="s">
        <v>261</v>
      </c>
      <c r="C127" s="12" t="s">
        <v>10</v>
      </c>
      <c r="D127" s="13" t="s">
        <v>11</v>
      </c>
      <c r="E127" s="14" t="s">
        <v>11</v>
      </c>
      <c r="F127" s="25"/>
      <c r="G127" s="15">
        <f>IFERROR(__xludf.DUMMYFUNCTION("COUNTA(SPLIT(A127, "" ""))"),16.0)</f>
        <v>16</v>
      </c>
      <c r="H127" s="16" t="b">
        <f t="shared" si="1"/>
        <v>1</v>
      </c>
    </row>
    <row r="128" ht="14.25" customHeight="1">
      <c r="A128" s="5" t="s">
        <v>262</v>
      </c>
      <c r="B128" s="30" t="s">
        <v>263</v>
      </c>
      <c r="C128" s="7" t="s">
        <v>10</v>
      </c>
      <c r="D128" s="18" t="s">
        <v>11</v>
      </c>
      <c r="E128" s="8" t="s">
        <v>11</v>
      </c>
      <c r="F128" s="29"/>
      <c r="G128" s="9">
        <f>IFERROR(__xludf.DUMMYFUNCTION("COUNTA(SPLIT(A128, "" ""))"),9.0)</f>
        <v>9</v>
      </c>
      <c r="H128" s="19" t="b">
        <f t="shared" si="1"/>
        <v>1</v>
      </c>
    </row>
    <row r="129" ht="14.25" customHeight="1">
      <c r="A129" s="21" t="s">
        <v>264</v>
      </c>
      <c r="B129" s="30" t="s">
        <v>265</v>
      </c>
      <c r="C129" s="12" t="s">
        <v>10</v>
      </c>
      <c r="D129" s="13" t="s">
        <v>11</v>
      </c>
      <c r="E129" s="14" t="s">
        <v>11</v>
      </c>
      <c r="F129" s="25"/>
      <c r="G129" s="15">
        <f>IFERROR(__xludf.DUMMYFUNCTION("COUNTA(SPLIT(A129, "" ""))"),18.0)</f>
        <v>18</v>
      </c>
      <c r="H129" s="16" t="b">
        <f t="shared" si="1"/>
        <v>1</v>
      </c>
    </row>
    <row r="130" ht="14.25" customHeight="1">
      <c r="A130" s="17" t="s">
        <v>266</v>
      </c>
      <c r="B130" s="30" t="s">
        <v>267</v>
      </c>
      <c r="C130" s="7" t="s">
        <v>10</v>
      </c>
      <c r="D130" s="18" t="s">
        <v>11</v>
      </c>
      <c r="E130" s="8" t="s">
        <v>11</v>
      </c>
      <c r="F130" s="29"/>
      <c r="G130" s="9">
        <f>IFERROR(__xludf.DUMMYFUNCTION("COUNTA(SPLIT(A130, "" ""))"),2.0)</f>
        <v>2</v>
      </c>
      <c r="H130" s="19" t="b">
        <f t="shared" si="1"/>
        <v>1</v>
      </c>
    </row>
    <row r="131" ht="14.25" customHeight="1">
      <c r="A131" s="21" t="s">
        <v>268</v>
      </c>
      <c r="B131" s="30" t="s">
        <v>269</v>
      </c>
      <c r="C131" s="12" t="s">
        <v>10</v>
      </c>
      <c r="D131" s="13" t="s">
        <v>11</v>
      </c>
      <c r="E131" s="14" t="s">
        <v>11</v>
      </c>
      <c r="F131" s="25"/>
      <c r="G131" s="15">
        <f>IFERROR(__xludf.DUMMYFUNCTION("COUNTA(SPLIT(A131, "" ""))"),5.0)</f>
        <v>5</v>
      </c>
      <c r="H131" s="16" t="b">
        <f t="shared" si="1"/>
        <v>1</v>
      </c>
    </row>
    <row r="132" ht="14.25" customHeight="1">
      <c r="A132" s="17" t="s">
        <v>270</v>
      </c>
      <c r="B132" s="30" t="s">
        <v>271</v>
      </c>
      <c r="C132" s="7" t="s">
        <v>10</v>
      </c>
      <c r="D132" s="18" t="s">
        <v>11</v>
      </c>
      <c r="E132" s="8" t="s">
        <v>11</v>
      </c>
      <c r="F132" s="29"/>
      <c r="G132" s="9">
        <f>IFERROR(__xludf.DUMMYFUNCTION("COUNTA(SPLIT(A132, "" ""))"),3.0)</f>
        <v>3</v>
      </c>
      <c r="H132" s="19" t="b">
        <f t="shared" si="1"/>
        <v>1</v>
      </c>
    </row>
    <row r="133" ht="14.25" customHeight="1">
      <c r="A133" s="21" t="s">
        <v>272</v>
      </c>
      <c r="B133" s="30" t="s">
        <v>273</v>
      </c>
      <c r="C133" s="12" t="s">
        <v>10</v>
      </c>
      <c r="D133" s="13" t="s">
        <v>11</v>
      </c>
      <c r="E133" s="14" t="s">
        <v>11</v>
      </c>
      <c r="F133" s="25"/>
      <c r="G133" s="15">
        <f>IFERROR(__xludf.DUMMYFUNCTION("COUNTA(SPLIT(A133, "" ""))"),6.0)</f>
        <v>6</v>
      </c>
      <c r="H133" s="16" t="b">
        <f t="shared" si="1"/>
        <v>1</v>
      </c>
    </row>
    <row r="134" ht="14.25" customHeight="1">
      <c r="A134" s="17" t="s">
        <v>274</v>
      </c>
      <c r="B134" s="30" t="s">
        <v>275</v>
      </c>
      <c r="C134" s="7" t="s">
        <v>10</v>
      </c>
      <c r="D134" s="18" t="s">
        <v>11</v>
      </c>
      <c r="E134" s="8" t="s">
        <v>11</v>
      </c>
      <c r="F134" s="29"/>
      <c r="G134" s="9">
        <f>IFERROR(__xludf.DUMMYFUNCTION("COUNTA(SPLIT(A134, "" ""))"),4.0)</f>
        <v>4</v>
      </c>
      <c r="H134" s="19" t="b">
        <f t="shared" si="1"/>
        <v>1</v>
      </c>
    </row>
    <row r="135" ht="14.25" customHeight="1">
      <c r="A135" s="21" t="s">
        <v>276</v>
      </c>
      <c r="B135" s="30" t="s">
        <v>277</v>
      </c>
      <c r="C135" s="12" t="s">
        <v>10</v>
      </c>
      <c r="D135" s="13" t="s">
        <v>11</v>
      </c>
      <c r="E135" s="14" t="s">
        <v>11</v>
      </c>
      <c r="F135" s="25"/>
      <c r="G135" s="15">
        <f>IFERROR(__xludf.DUMMYFUNCTION("COUNTA(SPLIT(A135, "" ""))"),14.0)</f>
        <v>14</v>
      </c>
      <c r="H135" s="16" t="b">
        <f t="shared" si="1"/>
        <v>1</v>
      </c>
    </row>
    <row r="136" ht="14.25" customHeight="1">
      <c r="A136" s="17" t="s">
        <v>278</v>
      </c>
      <c r="B136" s="30" t="s">
        <v>279</v>
      </c>
      <c r="C136" s="7" t="s">
        <v>10</v>
      </c>
      <c r="D136" s="18" t="s">
        <v>11</v>
      </c>
      <c r="E136" s="8" t="s">
        <v>11</v>
      </c>
      <c r="F136" s="29"/>
      <c r="G136" s="9">
        <f>IFERROR(__xludf.DUMMYFUNCTION("COUNTA(SPLIT(A136, "" ""))"),15.0)</f>
        <v>15</v>
      </c>
      <c r="H136" s="19" t="b">
        <f t="shared" si="1"/>
        <v>1</v>
      </c>
    </row>
    <row r="137" ht="14.25" customHeight="1">
      <c r="A137" s="21" t="s">
        <v>280</v>
      </c>
      <c r="B137" s="30" t="s">
        <v>281</v>
      </c>
      <c r="C137" s="12" t="s">
        <v>10</v>
      </c>
      <c r="D137" s="13" t="s">
        <v>11</v>
      </c>
      <c r="E137" s="14" t="s">
        <v>11</v>
      </c>
      <c r="F137" s="25"/>
      <c r="G137" s="15">
        <f>IFERROR(__xludf.DUMMYFUNCTION("COUNTA(SPLIT(A137, "" ""))"),19.0)</f>
        <v>19</v>
      </c>
      <c r="H137" s="16" t="b">
        <f t="shared" si="1"/>
        <v>1</v>
      </c>
    </row>
    <row r="138" ht="14.25" customHeight="1">
      <c r="A138" s="5" t="s">
        <v>282</v>
      </c>
      <c r="B138" s="30" t="s">
        <v>283</v>
      </c>
      <c r="C138" s="7" t="s">
        <v>10</v>
      </c>
      <c r="D138" s="18" t="s">
        <v>11</v>
      </c>
      <c r="E138" s="8" t="s">
        <v>11</v>
      </c>
      <c r="F138" s="29"/>
      <c r="G138" s="9">
        <f>IFERROR(__xludf.DUMMYFUNCTION("COUNTA(SPLIT(A138, "" ""))"),15.0)</f>
        <v>15</v>
      </c>
      <c r="H138" s="19" t="b">
        <f t="shared" si="1"/>
        <v>1</v>
      </c>
    </row>
    <row r="139" ht="14.25" customHeight="1">
      <c r="A139" s="21" t="s">
        <v>284</v>
      </c>
      <c r="B139" s="30" t="s">
        <v>285</v>
      </c>
      <c r="C139" s="12" t="s">
        <v>10</v>
      </c>
      <c r="D139" s="13" t="s">
        <v>11</v>
      </c>
      <c r="E139" s="14" t="s">
        <v>11</v>
      </c>
      <c r="F139" s="25"/>
      <c r="G139" s="15">
        <f>IFERROR(__xludf.DUMMYFUNCTION("COUNTA(SPLIT(A139, "" ""))"),24.0)</f>
        <v>24</v>
      </c>
      <c r="H139" s="16" t="b">
        <f t="shared" si="1"/>
        <v>1</v>
      </c>
    </row>
    <row r="140" ht="14.25" customHeight="1">
      <c r="A140" s="5" t="s">
        <v>286</v>
      </c>
      <c r="B140" s="30" t="s">
        <v>287</v>
      </c>
      <c r="C140" s="7" t="s">
        <v>10</v>
      </c>
      <c r="D140" s="18" t="s">
        <v>11</v>
      </c>
      <c r="E140" s="8" t="s">
        <v>11</v>
      </c>
      <c r="F140" s="29"/>
      <c r="G140" s="9">
        <f>IFERROR(__xludf.DUMMYFUNCTION("COUNTA(SPLIT(A140, "" ""))"),12.0)</f>
        <v>12</v>
      </c>
      <c r="H140" s="19" t="b">
        <f t="shared" si="1"/>
        <v>1</v>
      </c>
    </row>
    <row r="141" ht="14.25" customHeight="1">
      <c r="A141" s="21" t="s">
        <v>288</v>
      </c>
      <c r="B141" s="30" t="s">
        <v>289</v>
      </c>
      <c r="C141" s="12" t="s">
        <v>10</v>
      </c>
      <c r="D141" s="13" t="s">
        <v>11</v>
      </c>
      <c r="E141" s="14" t="s">
        <v>11</v>
      </c>
      <c r="F141" s="25"/>
      <c r="G141" s="15">
        <f>IFERROR(__xludf.DUMMYFUNCTION("COUNTA(SPLIT(A141, "" ""))"),12.0)</f>
        <v>12</v>
      </c>
      <c r="H141" s="16" t="b">
        <f t="shared" si="1"/>
        <v>1</v>
      </c>
    </row>
    <row r="142" ht="14.25" customHeight="1">
      <c r="A142" s="5" t="s">
        <v>290</v>
      </c>
      <c r="B142" s="30" t="s">
        <v>291</v>
      </c>
      <c r="C142" s="7" t="s">
        <v>10</v>
      </c>
      <c r="D142" s="18" t="s">
        <v>11</v>
      </c>
      <c r="E142" s="8" t="s">
        <v>11</v>
      </c>
      <c r="F142" s="29"/>
      <c r="G142" s="9">
        <f>IFERROR(__xludf.DUMMYFUNCTION("COUNTA(SPLIT(A142, "" ""))"),19.0)</f>
        <v>19</v>
      </c>
      <c r="H142" s="19" t="b">
        <f t="shared" si="1"/>
        <v>1</v>
      </c>
    </row>
    <row r="143" ht="14.25" customHeight="1">
      <c r="A143" s="21" t="s">
        <v>292</v>
      </c>
      <c r="B143" s="30" t="s">
        <v>293</v>
      </c>
      <c r="C143" s="12" t="s">
        <v>10</v>
      </c>
      <c r="D143" s="13" t="s">
        <v>11</v>
      </c>
      <c r="E143" s="14" t="s">
        <v>11</v>
      </c>
      <c r="F143" s="25"/>
      <c r="G143" s="15">
        <f>IFERROR(__xludf.DUMMYFUNCTION("COUNTA(SPLIT(A143, "" ""))"),34.0)</f>
        <v>34</v>
      </c>
      <c r="H143" s="16" t="b">
        <f t="shared" si="1"/>
        <v>1</v>
      </c>
    </row>
    <row r="144" ht="14.25" customHeight="1">
      <c r="A144" s="17" t="s">
        <v>294</v>
      </c>
      <c r="B144" s="30" t="s">
        <v>295</v>
      </c>
      <c r="C144" s="7" t="s">
        <v>10</v>
      </c>
      <c r="D144" s="18" t="s">
        <v>11</v>
      </c>
      <c r="E144" s="8" t="s">
        <v>11</v>
      </c>
      <c r="F144" s="29"/>
      <c r="G144" s="9">
        <f>IFERROR(__xludf.DUMMYFUNCTION("COUNTA(SPLIT(A144, "" ""))"),19.0)</f>
        <v>19</v>
      </c>
      <c r="H144" s="19" t="b">
        <f t="shared" si="1"/>
        <v>1</v>
      </c>
    </row>
    <row r="145" ht="14.25" customHeight="1">
      <c r="A145" s="21" t="s">
        <v>296</v>
      </c>
      <c r="B145" s="30" t="s">
        <v>297</v>
      </c>
      <c r="C145" s="12" t="s">
        <v>10</v>
      </c>
      <c r="D145" s="13" t="s">
        <v>11</v>
      </c>
      <c r="E145" s="14" t="s">
        <v>11</v>
      </c>
      <c r="F145" s="25"/>
      <c r="G145" s="15">
        <f>IFERROR(__xludf.DUMMYFUNCTION("COUNTA(SPLIT(A145, "" ""))"),11.0)</f>
        <v>11</v>
      </c>
      <c r="H145" s="16" t="b">
        <f t="shared" si="1"/>
        <v>1</v>
      </c>
    </row>
    <row r="146" ht="14.25" customHeight="1">
      <c r="A146" s="17" t="s">
        <v>298</v>
      </c>
      <c r="B146" s="30" t="s">
        <v>299</v>
      </c>
      <c r="C146" s="7" t="s">
        <v>10</v>
      </c>
      <c r="D146" s="18" t="s">
        <v>11</v>
      </c>
      <c r="E146" s="8" t="s">
        <v>11</v>
      </c>
      <c r="F146" s="29"/>
      <c r="G146" s="9">
        <f>IFERROR(__xludf.DUMMYFUNCTION("COUNTA(SPLIT(A146, "" ""))"),17.0)</f>
        <v>17</v>
      </c>
      <c r="H146" s="19" t="b">
        <f t="shared" si="1"/>
        <v>1</v>
      </c>
    </row>
    <row r="147" ht="14.25" customHeight="1">
      <c r="A147" s="21" t="s">
        <v>300</v>
      </c>
      <c r="B147" s="30" t="s">
        <v>301</v>
      </c>
      <c r="C147" s="12" t="s">
        <v>10</v>
      </c>
      <c r="D147" s="13" t="s">
        <v>11</v>
      </c>
      <c r="E147" s="14" t="s">
        <v>11</v>
      </c>
      <c r="F147" s="25"/>
      <c r="G147" s="15">
        <f>IFERROR(__xludf.DUMMYFUNCTION("COUNTA(SPLIT(A147, "" ""))"),26.0)</f>
        <v>26</v>
      </c>
      <c r="H147" s="16" t="b">
        <f t="shared" si="1"/>
        <v>1</v>
      </c>
    </row>
    <row r="148" ht="14.25" customHeight="1">
      <c r="A148" s="17" t="s">
        <v>302</v>
      </c>
      <c r="B148" s="30" t="s">
        <v>303</v>
      </c>
      <c r="C148" s="7" t="s">
        <v>10</v>
      </c>
      <c r="D148" s="18" t="s">
        <v>11</v>
      </c>
      <c r="E148" s="8" t="s">
        <v>11</v>
      </c>
      <c r="F148" s="29"/>
      <c r="G148" s="9">
        <f>IFERROR(__xludf.DUMMYFUNCTION("COUNTA(SPLIT(A148, "" ""))"),4.0)</f>
        <v>4</v>
      </c>
      <c r="H148" s="19" t="b">
        <f t="shared" si="1"/>
        <v>1</v>
      </c>
    </row>
    <row r="149" ht="14.25" customHeight="1">
      <c r="A149" s="21" t="s">
        <v>304</v>
      </c>
      <c r="B149" s="30" t="s">
        <v>305</v>
      </c>
      <c r="C149" s="12" t="s">
        <v>10</v>
      </c>
      <c r="D149" s="13" t="s">
        <v>11</v>
      </c>
      <c r="E149" s="14" t="s">
        <v>11</v>
      </c>
      <c r="F149" s="25"/>
      <c r="G149" s="15">
        <f>IFERROR(__xludf.DUMMYFUNCTION("COUNTA(SPLIT(A149, "" ""))"),4.0)</f>
        <v>4</v>
      </c>
      <c r="H149" s="16" t="b">
        <f t="shared" si="1"/>
        <v>1</v>
      </c>
    </row>
    <row r="150" ht="14.25" customHeight="1">
      <c r="A150" s="17" t="s">
        <v>306</v>
      </c>
      <c r="B150" s="30" t="s">
        <v>307</v>
      </c>
      <c r="C150" s="7" t="s">
        <v>10</v>
      </c>
      <c r="D150" s="18" t="s">
        <v>11</v>
      </c>
      <c r="E150" s="8" t="s">
        <v>11</v>
      </c>
      <c r="F150" s="29"/>
      <c r="G150" s="9">
        <f>IFERROR(__xludf.DUMMYFUNCTION("COUNTA(SPLIT(A150, "" ""))"),4.0)</f>
        <v>4</v>
      </c>
      <c r="H150" s="19" t="b">
        <f t="shared" si="1"/>
        <v>1</v>
      </c>
    </row>
    <row r="151" ht="14.25" customHeight="1">
      <c r="A151" s="21" t="s">
        <v>308</v>
      </c>
      <c r="B151" s="30" t="s">
        <v>309</v>
      </c>
      <c r="C151" s="12" t="s">
        <v>10</v>
      </c>
      <c r="D151" s="13" t="s">
        <v>11</v>
      </c>
      <c r="E151" s="14" t="s">
        <v>11</v>
      </c>
      <c r="F151" s="25"/>
      <c r="G151" s="15">
        <f>IFERROR(__xludf.DUMMYFUNCTION("COUNTA(SPLIT(A151, "" ""))"),3.0)</f>
        <v>3</v>
      </c>
      <c r="H151" s="16" t="b">
        <f t="shared" si="1"/>
        <v>1</v>
      </c>
    </row>
    <row r="152" ht="14.25" customHeight="1">
      <c r="A152" s="17" t="s">
        <v>310</v>
      </c>
      <c r="B152" s="30" t="s">
        <v>311</v>
      </c>
      <c r="C152" s="7" t="s">
        <v>10</v>
      </c>
      <c r="D152" s="18" t="s">
        <v>11</v>
      </c>
      <c r="E152" s="8" t="s">
        <v>11</v>
      </c>
      <c r="F152" s="29"/>
      <c r="G152" s="9">
        <f>IFERROR(__xludf.DUMMYFUNCTION("COUNTA(SPLIT(A152, "" ""))"),3.0)</f>
        <v>3</v>
      </c>
      <c r="H152" s="19" t="b">
        <f t="shared" si="1"/>
        <v>1</v>
      </c>
    </row>
    <row r="153" ht="14.25" customHeight="1">
      <c r="A153" s="21" t="s">
        <v>312</v>
      </c>
      <c r="B153" s="30" t="s">
        <v>313</v>
      </c>
      <c r="C153" s="12" t="s">
        <v>10</v>
      </c>
      <c r="D153" s="13" t="s">
        <v>11</v>
      </c>
      <c r="E153" s="14" t="s">
        <v>11</v>
      </c>
      <c r="F153" s="25"/>
      <c r="G153" s="15">
        <f>IFERROR(__xludf.DUMMYFUNCTION("COUNTA(SPLIT(A153, "" ""))"),25.0)</f>
        <v>25</v>
      </c>
      <c r="H153" s="16" t="b">
        <f t="shared" si="1"/>
        <v>1</v>
      </c>
    </row>
    <row r="154" ht="14.25" customHeight="1">
      <c r="A154" s="17" t="s">
        <v>314</v>
      </c>
      <c r="B154" s="30" t="s">
        <v>315</v>
      </c>
      <c r="C154" s="7" t="s">
        <v>10</v>
      </c>
      <c r="D154" s="18" t="s">
        <v>11</v>
      </c>
      <c r="E154" s="8" t="s">
        <v>11</v>
      </c>
      <c r="F154" s="29"/>
      <c r="G154" s="9">
        <f>IFERROR(__xludf.DUMMYFUNCTION("COUNTA(SPLIT(A154, "" ""))"),14.0)</f>
        <v>14</v>
      </c>
      <c r="H154" s="19" t="b">
        <f t="shared" si="1"/>
        <v>1</v>
      </c>
    </row>
    <row r="155" ht="14.25" customHeight="1">
      <c r="A155" s="21" t="s">
        <v>316</v>
      </c>
      <c r="B155" s="30" t="s">
        <v>317</v>
      </c>
      <c r="C155" s="12" t="s">
        <v>10</v>
      </c>
      <c r="D155" s="13" t="s">
        <v>11</v>
      </c>
      <c r="E155" s="14" t="s">
        <v>11</v>
      </c>
      <c r="F155" s="25"/>
      <c r="G155" s="15">
        <f>IFERROR(__xludf.DUMMYFUNCTION("COUNTA(SPLIT(A155, "" ""))"),22.0)</f>
        <v>22</v>
      </c>
      <c r="H155" s="16" t="b">
        <f t="shared" si="1"/>
        <v>1</v>
      </c>
    </row>
    <row r="156" ht="14.25" customHeight="1">
      <c r="A156" s="17" t="s">
        <v>318</v>
      </c>
      <c r="B156" s="30" t="s">
        <v>319</v>
      </c>
      <c r="C156" s="7" t="s">
        <v>10</v>
      </c>
      <c r="D156" s="18" t="s">
        <v>11</v>
      </c>
      <c r="E156" s="8" t="s">
        <v>11</v>
      </c>
      <c r="F156" s="29"/>
      <c r="G156" s="9">
        <f>IFERROR(__xludf.DUMMYFUNCTION("COUNTA(SPLIT(A156, "" ""))"),7.0)</f>
        <v>7</v>
      </c>
      <c r="H156" s="19" t="b">
        <f t="shared" si="1"/>
        <v>1</v>
      </c>
    </row>
    <row r="157" ht="14.25" customHeight="1">
      <c r="A157" s="21" t="s">
        <v>320</v>
      </c>
      <c r="B157" s="30" t="s">
        <v>321</v>
      </c>
      <c r="C157" s="12" t="s">
        <v>10</v>
      </c>
      <c r="D157" s="13" t="s">
        <v>11</v>
      </c>
      <c r="E157" s="14" t="s">
        <v>11</v>
      </c>
      <c r="F157" s="25"/>
      <c r="G157" s="15">
        <f>IFERROR(__xludf.DUMMYFUNCTION("COUNTA(SPLIT(A157, "" ""))"),18.0)</f>
        <v>18</v>
      </c>
      <c r="H157" s="16" t="b">
        <f t="shared" si="1"/>
        <v>1</v>
      </c>
    </row>
    <row r="158" ht="14.25" customHeight="1">
      <c r="A158" s="17" t="s">
        <v>322</v>
      </c>
      <c r="B158" s="30" t="s">
        <v>323</v>
      </c>
      <c r="C158" s="7" t="s">
        <v>10</v>
      </c>
      <c r="D158" s="18" t="s">
        <v>11</v>
      </c>
      <c r="E158" s="8" t="s">
        <v>11</v>
      </c>
      <c r="F158" s="29"/>
      <c r="G158" s="9">
        <f>IFERROR(__xludf.DUMMYFUNCTION("COUNTA(SPLIT(A158, "" ""))"),17.0)</f>
        <v>17</v>
      </c>
      <c r="H158" s="19" t="b">
        <f t="shared" si="1"/>
        <v>1</v>
      </c>
    </row>
    <row r="159" ht="14.25" customHeight="1">
      <c r="A159" s="21" t="s">
        <v>324</v>
      </c>
      <c r="B159" s="30" t="s">
        <v>325</v>
      </c>
      <c r="C159" s="12" t="s">
        <v>10</v>
      </c>
      <c r="D159" s="13" t="s">
        <v>11</v>
      </c>
      <c r="E159" s="14" t="s">
        <v>11</v>
      </c>
      <c r="F159" s="25"/>
      <c r="G159" s="15">
        <f>IFERROR(__xludf.DUMMYFUNCTION("COUNTA(SPLIT(A159, "" ""))"),16.0)</f>
        <v>16</v>
      </c>
      <c r="H159" s="16" t="b">
        <f t="shared" si="1"/>
        <v>1</v>
      </c>
    </row>
    <row r="160" ht="14.25" customHeight="1">
      <c r="A160" s="17" t="s">
        <v>326</v>
      </c>
      <c r="B160" s="30" t="s">
        <v>327</v>
      </c>
      <c r="C160" s="7" t="s">
        <v>10</v>
      </c>
      <c r="D160" s="18" t="s">
        <v>11</v>
      </c>
      <c r="E160" s="8" t="s">
        <v>11</v>
      </c>
      <c r="F160" s="29"/>
      <c r="G160" s="9">
        <f>IFERROR(__xludf.DUMMYFUNCTION("COUNTA(SPLIT(A160, "" ""))"),19.0)</f>
        <v>19</v>
      </c>
      <c r="H160" s="19" t="b">
        <f t="shared" si="1"/>
        <v>1</v>
      </c>
    </row>
    <row r="161" ht="14.25" customHeight="1">
      <c r="A161" s="21" t="s">
        <v>328</v>
      </c>
      <c r="B161" s="30" t="s">
        <v>329</v>
      </c>
      <c r="C161" s="12" t="s">
        <v>10</v>
      </c>
      <c r="D161" s="13" t="s">
        <v>11</v>
      </c>
      <c r="E161" s="14" t="s">
        <v>11</v>
      </c>
      <c r="F161" s="25"/>
      <c r="G161" s="15">
        <f>IFERROR(__xludf.DUMMYFUNCTION("COUNTA(SPLIT(A161, "" ""))"),10.0)</f>
        <v>10</v>
      </c>
      <c r="H161" s="16" t="b">
        <f t="shared" si="1"/>
        <v>1</v>
      </c>
    </row>
    <row r="162" ht="14.25" customHeight="1">
      <c r="A162" s="17" t="s">
        <v>330</v>
      </c>
      <c r="B162" s="30" t="s">
        <v>331</v>
      </c>
      <c r="C162" s="7" t="s">
        <v>10</v>
      </c>
      <c r="D162" s="18" t="s">
        <v>11</v>
      </c>
      <c r="E162" s="8" t="s">
        <v>11</v>
      </c>
      <c r="F162" s="29"/>
      <c r="G162" s="9">
        <f>IFERROR(__xludf.DUMMYFUNCTION("COUNTA(SPLIT(A162, "" ""))"),22.0)</f>
        <v>22</v>
      </c>
      <c r="H162" s="19" t="b">
        <f t="shared" si="1"/>
        <v>1</v>
      </c>
    </row>
    <row r="163" ht="14.25" customHeight="1">
      <c r="A163" s="21" t="s">
        <v>332</v>
      </c>
      <c r="B163" s="30" t="s">
        <v>333</v>
      </c>
      <c r="C163" s="12" t="s">
        <v>10</v>
      </c>
      <c r="D163" s="13" t="s">
        <v>11</v>
      </c>
      <c r="E163" s="14" t="s">
        <v>11</v>
      </c>
      <c r="F163" s="25"/>
      <c r="G163" s="15">
        <f>IFERROR(__xludf.DUMMYFUNCTION("COUNTA(SPLIT(A163, "" ""))"),15.0)</f>
        <v>15</v>
      </c>
      <c r="H163" s="16" t="b">
        <f t="shared" si="1"/>
        <v>1</v>
      </c>
    </row>
    <row r="164" ht="14.25" customHeight="1">
      <c r="A164" s="17" t="s">
        <v>334</v>
      </c>
      <c r="B164" s="30" t="s">
        <v>334</v>
      </c>
      <c r="C164" s="7" t="s">
        <v>10</v>
      </c>
      <c r="D164" s="18" t="s">
        <v>11</v>
      </c>
      <c r="E164" s="8" t="s">
        <v>11</v>
      </c>
      <c r="F164" s="29"/>
      <c r="G164" s="9">
        <f>IFERROR(__xludf.DUMMYFUNCTION("COUNTA(SPLIT(A164, "" ""))"),1.0)</f>
        <v>1</v>
      </c>
      <c r="H164" s="19" t="b">
        <f t="shared" si="1"/>
        <v>1</v>
      </c>
    </row>
    <row r="165" ht="14.25" customHeight="1">
      <c r="A165" s="21" t="s">
        <v>335</v>
      </c>
      <c r="B165" s="30" t="s">
        <v>336</v>
      </c>
      <c r="C165" s="12" t="s">
        <v>10</v>
      </c>
      <c r="D165" s="13" t="s">
        <v>11</v>
      </c>
      <c r="E165" s="14" t="s">
        <v>11</v>
      </c>
      <c r="F165" s="25"/>
      <c r="G165" s="15">
        <f>IFERROR(__xludf.DUMMYFUNCTION("COUNTA(SPLIT(A165, "" ""))"),10.0)</f>
        <v>10</v>
      </c>
      <c r="H165" s="16" t="b">
        <f t="shared" si="1"/>
        <v>1</v>
      </c>
    </row>
    <row r="166" ht="14.25" customHeight="1">
      <c r="A166" s="17" t="s">
        <v>337</v>
      </c>
      <c r="B166" s="30" t="s">
        <v>338</v>
      </c>
      <c r="C166" s="7" t="s">
        <v>10</v>
      </c>
      <c r="D166" s="18" t="s">
        <v>11</v>
      </c>
      <c r="E166" s="8" t="s">
        <v>11</v>
      </c>
      <c r="F166" s="29"/>
      <c r="G166" s="9">
        <f>IFERROR(__xludf.DUMMYFUNCTION("COUNTA(SPLIT(A166, "" ""))"),15.0)</f>
        <v>15</v>
      </c>
      <c r="H166" s="19" t="b">
        <f t="shared" si="1"/>
        <v>1</v>
      </c>
    </row>
    <row r="167" ht="14.25" customHeight="1">
      <c r="A167" s="21" t="s">
        <v>339</v>
      </c>
      <c r="B167" s="30" t="s">
        <v>340</v>
      </c>
      <c r="C167" s="12" t="s">
        <v>10</v>
      </c>
      <c r="D167" s="13" t="s">
        <v>11</v>
      </c>
      <c r="E167" s="14" t="s">
        <v>11</v>
      </c>
      <c r="F167" s="25"/>
      <c r="G167" s="15">
        <f>IFERROR(__xludf.DUMMYFUNCTION("COUNTA(SPLIT(A167, "" ""))"),4.0)</f>
        <v>4</v>
      </c>
      <c r="H167" s="16" t="b">
        <f t="shared" si="1"/>
        <v>1</v>
      </c>
    </row>
    <row r="168" ht="14.25" customHeight="1">
      <c r="A168" s="17" t="s">
        <v>341</v>
      </c>
      <c r="B168" s="30" t="s">
        <v>342</v>
      </c>
      <c r="C168" s="7" t="s">
        <v>10</v>
      </c>
      <c r="D168" s="18" t="s">
        <v>11</v>
      </c>
      <c r="E168" s="8" t="s">
        <v>11</v>
      </c>
      <c r="F168" s="29"/>
      <c r="G168" s="9">
        <f>IFERROR(__xludf.DUMMYFUNCTION("COUNTA(SPLIT(A168, "" ""))"),4.0)</f>
        <v>4</v>
      </c>
      <c r="H168" s="19" t="b">
        <f t="shared" si="1"/>
        <v>1</v>
      </c>
    </row>
    <row r="169" ht="14.25" customHeight="1">
      <c r="A169" s="21" t="s">
        <v>343</v>
      </c>
      <c r="B169" s="30" t="s">
        <v>344</v>
      </c>
      <c r="C169" s="12" t="s">
        <v>10</v>
      </c>
      <c r="D169" s="13" t="s">
        <v>11</v>
      </c>
      <c r="E169" s="14" t="s">
        <v>11</v>
      </c>
      <c r="F169" s="25"/>
      <c r="G169" s="15">
        <f>IFERROR(__xludf.DUMMYFUNCTION("COUNTA(SPLIT(A169, "" ""))"),2.0)</f>
        <v>2</v>
      </c>
      <c r="H169" s="16" t="b">
        <f t="shared" si="1"/>
        <v>1</v>
      </c>
    </row>
    <row r="170" ht="14.25" customHeight="1">
      <c r="A170" s="17" t="s">
        <v>345</v>
      </c>
      <c r="B170" s="30" t="s">
        <v>346</v>
      </c>
      <c r="C170" s="7" t="s">
        <v>10</v>
      </c>
      <c r="D170" s="18" t="s">
        <v>11</v>
      </c>
      <c r="E170" s="8" t="s">
        <v>11</v>
      </c>
      <c r="F170" s="29"/>
      <c r="G170" s="9">
        <f>IFERROR(__xludf.DUMMYFUNCTION("COUNTA(SPLIT(A170, "" ""))"),3.0)</f>
        <v>3</v>
      </c>
      <c r="H170" s="19" t="b">
        <f t="shared" si="1"/>
        <v>1</v>
      </c>
    </row>
    <row r="171" ht="14.25" customHeight="1">
      <c r="A171" s="21" t="s">
        <v>347</v>
      </c>
      <c r="B171" s="30" t="s">
        <v>347</v>
      </c>
      <c r="C171" s="12" t="s">
        <v>10</v>
      </c>
      <c r="D171" s="13" t="s">
        <v>11</v>
      </c>
      <c r="E171" s="14" t="s">
        <v>11</v>
      </c>
      <c r="F171" s="25"/>
      <c r="G171" s="15">
        <f>IFERROR(__xludf.DUMMYFUNCTION("COUNTA(SPLIT(A171, "" ""))"),2.0)</f>
        <v>2</v>
      </c>
      <c r="H171" s="16" t="b">
        <f t="shared" si="1"/>
        <v>1</v>
      </c>
    </row>
    <row r="172" ht="14.25" customHeight="1">
      <c r="A172" s="17" t="s">
        <v>348</v>
      </c>
      <c r="B172" s="30" t="s">
        <v>349</v>
      </c>
      <c r="C172" s="7" t="s">
        <v>10</v>
      </c>
      <c r="D172" s="18" t="s">
        <v>11</v>
      </c>
      <c r="E172" s="8" t="s">
        <v>11</v>
      </c>
      <c r="F172" s="29"/>
      <c r="G172" s="9">
        <f>IFERROR(__xludf.DUMMYFUNCTION("COUNTA(SPLIT(A172, "" ""))"),6.0)</f>
        <v>6</v>
      </c>
      <c r="H172" s="19" t="b">
        <f t="shared" si="1"/>
        <v>1</v>
      </c>
    </row>
    <row r="173" ht="14.25" customHeight="1">
      <c r="A173" s="21" t="s">
        <v>350</v>
      </c>
      <c r="B173" s="30" t="s">
        <v>351</v>
      </c>
      <c r="C173" s="12" t="s">
        <v>10</v>
      </c>
      <c r="D173" s="13" t="s">
        <v>11</v>
      </c>
      <c r="E173" s="14" t="s">
        <v>11</v>
      </c>
      <c r="F173" s="25"/>
      <c r="G173" s="15">
        <f>IFERROR(__xludf.DUMMYFUNCTION("COUNTA(SPLIT(A173, "" ""))"),12.0)</f>
        <v>12</v>
      </c>
      <c r="H173" s="16" t="b">
        <f t="shared" si="1"/>
        <v>1</v>
      </c>
    </row>
    <row r="174" ht="14.25" customHeight="1">
      <c r="A174" s="17" t="s">
        <v>352</v>
      </c>
      <c r="B174" s="30" t="s">
        <v>353</v>
      </c>
      <c r="C174" s="7" t="s">
        <v>10</v>
      </c>
      <c r="D174" s="18" t="s">
        <v>11</v>
      </c>
      <c r="E174" s="8" t="s">
        <v>11</v>
      </c>
      <c r="F174" s="29"/>
      <c r="G174" s="9">
        <f>IFERROR(__xludf.DUMMYFUNCTION("COUNTA(SPLIT(A174, "" ""))"),22.0)</f>
        <v>22</v>
      </c>
      <c r="H174" s="19" t="b">
        <f t="shared" si="1"/>
        <v>1</v>
      </c>
    </row>
    <row r="175" ht="14.25" customHeight="1">
      <c r="A175" s="21" t="s">
        <v>354</v>
      </c>
      <c r="B175" s="30" t="s">
        <v>355</v>
      </c>
      <c r="C175" s="12" t="s">
        <v>10</v>
      </c>
      <c r="D175" s="13" t="s">
        <v>11</v>
      </c>
      <c r="E175" s="14" t="s">
        <v>11</v>
      </c>
      <c r="F175" s="25"/>
      <c r="G175" s="15">
        <f>IFERROR(__xludf.DUMMYFUNCTION("COUNTA(SPLIT(A175, "" ""))"),22.0)</f>
        <v>22</v>
      </c>
      <c r="H175" s="16" t="b">
        <f t="shared" si="1"/>
        <v>1</v>
      </c>
    </row>
    <row r="176" ht="14.25" customHeight="1">
      <c r="A176" s="17" t="s">
        <v>356</v>
      </c>
      <c r="B176" s="30" t="s">
        <v>357</v>
      </c>
      <c r="C176" s="7" t="s">
        <v>10</v>
      </c>
      <c r="D176" s="18" t="s">
        <v>11</v>
      </c>
      <c r="E176" s="8" t="s">
        <v>11</v>
      </c>
      <c r="F176" s="29"/>
      <c r="G176" s="9">
        <f>IFERROR(__xludf.DUMMYFUNCTION("COUNTA(SPLIT(A176, "" ""))"),15.0)</f>
        <v>15</v>
      </c>
      <c r="H176" s="19" t="b">
        <f t="shared" si="1"/>
        <v>1</v>
      </c>
    </row>
    <row r="177" ht="14.25" customHeight="1">
      <c r="A177" s="21" t="s">
        <v>358</v>
      </c>
      <c r="B177" s="30" t="s">
        <v>359</v>
      </c>
      <c r="C177" s="12" t="s">
        <v>10</v>
      </c>
      <c r="D177" s="13" t="s">
        <v>11</v>
      </c>
      <c r="E177" s="14" t="s">
        <v>11</v>
      </c>
      <c r="F177" s="25"/>
      <c r="G177" s="15">
        <f>IFERROR(__xludf.DUMMYFUNCTION("COUNTA(SPLIT(A177, "" ""))"),14.0)</f>
        <v>14</v>
      </c>
      <c r="H177" s="16" t="b">
        <f t="shared" si="1"/>
        <v>1</v>
      </c>
    </row>
    <row r="178" ht="14.25" customHeight="1">
      <c r="A178" s="17" t="s">
        <v>360</v>
      </c>
      <c r="B178" s="30" t="s">
        <v>361</v>
      </c>
      <c r="C178" s="7" t="s">
        <v>10</v>
      </c>
      <c r="D178" s="18" t="s">
        <v>11</v>
      </c>
      <c r="E178" s="8" t="s">
        <v>11</v>
      </c>
      <c r="F178" s="29"/>
      <c r="G178" s="9">
        <f>IFERROR(__xludf.DUMMYFUNCTION("COUNTA(SPLIT(A178, "" ""))"),18.0)</f>
        <v>18</v>
      </c>
      <c r="H178" s="19" t="b">
        <f t="shared" si="1"/>
        <v>1</v>
      </c>
    </row>
    <row r="179" ht="14.25" customHeight="1">
      <c r="A179" s="21" t="s">
        <v>362</v>
      </c>
      <c r="B179" s="30" t="s">
        <v>363</v>
      </c>
      <c r="C179" s="12" t="s">
        <v>10</v>
      </c>
      <c r="D179" s="13" t="s">
        <v>11</v>
      </c>
      <c r="E179" s="14" t="s">
        <v>11</v>
      </c>
      <c r="F179" s="25"/>
      <c r="G179" s="15">
        <f>IFERROR(__xludf.DUMMYFUNCTION("COUNTA(SPLIT(A179, "" ""))"),4.0)</f>
        <v>4</v>
      </c>
      <c r="H179" s="16" t="b">
        <f t="shared" si="1"/>
        <v>1</v>
      </c>
    </row>
    <row r="180" ht="14.25" customHeight="1">
      <c r="A180" s="17" t="s">
        <v>364</v>
      </c>
      <c r="B180" s="30" t="s">
        <v>365</v>
      </c>
      <c r="C180" s="7" t="s">
        <v>10</v>
      </c>
      <c r="D180" s="18" t="s">
        <v>11</v>
      </c>
      <c r="E180" s="8" t="s">
        <v>11</v>
      </c>
      <c r="F180" s="29"/>
      <c r="G180" s="9">
        <f>IFERROR(__xludf.DUMMYFUNCTION("COUNTA(SPLIT(A180, "" ""))"),2.0)</f>
        <v>2</v>
      </c>
      <c r="H180" s="19" t="b">
        <f t="shared" si="1"/>
        <v>1</v>
      </c>
    </row>
    <row r="181" ht="14.25" customHeight="1">
      <c r="A181" s="21" t="s">
        <v>366</v>
      </c>
      <c r="B181" s="30" t="s">
        <v>367</v>
      </c>
      <c r="C181" s="12" t="s">
        <v>10</v>
      </c>
      <c r="D181" s="13" t="s">
        <v>11</v>
      </c>
      <c r="E181" s="14" t="s">
        <v>11</v>
      </c>
      <c r="F181" s="25"/>
      <c r="G181" s="15">
        <f>IFERROR(__xludf.DUMMYFUNCTION("COUNTA(SPLIT(A181, "" ""))"),4.0)</f>
        <v>4</v>
      </c>
      <c r="H181" s="16" t="b">
        <f t="shared" si="1"/>
        <v>1</v>
      </c>
    </row>
    <row r="182" ht="14.25" customHeight="1">
      <c r="A182" s="17" t="s">
        <v>368</v>
      </c>
      <c r="B182" s="30" t="s">
        <v>369</v>
      </c>
      <c r="C182" s="7" t="s">
        <v>10</v>
      </c>
      <c r="D182" s="18" t="s">
        <v>11</v>
      </c>
      <c r="E182" s="8" t="s">
        <v>11</v>
      </c>
      <c r="F182" s="29"/>
      <c r="G182" s="9">
        <f>IFERROR(__xludf.DUMMYFUNCTION("COUNTA(SPLIT(A182, "" ""))"),6.0)</f>
        <v>6</v>
      </c>
      <c r="H182" s="19" t="b">
        <f t="shared" si="1"/>
        <v>1</v>
      </c>
    </row>
    <row r="183" ht="14.25" customHeight="1">
      <c r="A183" s="21" t="s">
        <v>370</v>
      </c>
      <c r="B183" s="30" t="s">
        <v>371</v>
      </c>
      <c r="C183" s="12" t="s">
        <v>10</v>
      </c>
      <c r="D183" s="13" t="s">
        <v>11</v>
      </c>
      <c r="E183" s="14" t="s">
        <v>11</v>
      </c>
      <c r="F183" s="25"/>
      <c r="G183" s="15">
        <f>IFERROR(__xludf.DUMMYFUNCTION("COUNTA(SPLIT(A183, "" ""))"),17.0)</f>
        <v>17</v>
      </c>
      <c r="H183" s="16" t="b">
        <f t="shared" si="1"/>
        <v>1</v>
      </c>
    </row>
    <row r="184" ht="14.25" customHeight="1">
      <c r="A184" s="17" t="s">
        <v>372</v>
      </c>
      <c r="B184" s="30" t="s">
        <v>373</v>
      </c>
      <c r="C184" s="7" t="s">
        <v>10</v>
      </c>
      <c r="D184" s="18" t="s">
        <v>11</v>
      </c>
      <c r="E184" s="8" t="s">
        <v>11</v>
      </c>
      <c r="F184" s="29"/>
      <c r="G184" s="9">
        <f>IFERROR(__xludf.DUMMYFUNCTION("COUNTA(SPLIT(A184, "" ""))"),23.0)</f>
        <v>23</v>
      </c>
      <c r="H184" s="19" t="b">
        <f t="shared" si="1"/>
        <v>1</v>
      </c>
    </row>
    <row r="185" ht="14.25" customHeight="1">
      <c r="A185" s="21" t="s">
        <v>374</v>
      </c>
      <c r="B185" s="30" t="s">
        <v>375</v>
      </c>
      <c r="C185" s="12" t="s">
        <v>10</v>
      </c>
      <c r="D185" s="13" t="s">
        <v>11</v>
      </c>
      <c r="E185" s="14" t="s">
        <v>11</v>
      </c>
      <c r="F185" s="25"/>
      <c r="G185" s="15">
        <f>IFERROR(__xludf.DUMMYFUNCTION("COUNTA(SPLIT(A185, "" ""))"),8.0)</f>
        <v>8</v>
      </c>
      <c r="H185" s="16" t="b">
        <f t="shared" si="1"/>
        <v>1</v>
      </c>
    </row>
    <row r="186" ht="14.25" customHeight="1">
      <c r="A186" s="5" t="s">
        <v>376</v>
      </c>
      <c r="B186" s="30" t="s">
        <v>377</v>
      </c>
      <c r="C186" s="7" t="s">
        <v>10</v>
      </c>
      <c r="D186" s="18" t="s">
        <v>11</v>
      </c>
      <c r="E186" s="8" t="s">
        <v>11</v>
      </c>
      <c r="F186" s="29"/>
      <c r="G186" s="9">
        <f>IFERROR(__xludf.DUMMYFUNCTION("COUNTA(SPLIT(A186, "" ""))"),23.0)</f>
        <v>23</v>
      </c>
      <c r="H186" s="19" t="b">
        <f t="shared" si="1"/>
        <v>1</v>
      </c>
    </row>
    <row r="187" ht="14.25" customHeight="1">
      <c r="A187" s="21" t="s">
        <v>378</v>
      </c>
      <c r="B187" s="30" t="s">
        <v>379</v>
      </c>
      <c r="C187" s="12" t="s">
        <v>10</v>
      </c>
      <c r="D187" s="13" t="s">
        <v>11</v>
      </c>
      <c r="E187" s="14" t="s">
        <v>11</v>
      </c>
      <c r="F187" s="25"/>
      <c r="G187" s="15">
        <f>IFERROR(__xludf.DUMMYFUNCTION("COUNTA(SPLIT(A187, "" ""))"),20.0)</f>
        <v>20</v>
      </c>
      <c r="H187" s="16" t="b">
        <f t="shared" si="1"/>
        <v>1</v>
      </c>
    </row>
    <row r="188" ht="14.25" customHeight="1">
      <c r="A188" s="17" t="s">
        <v>380</v>
      </c>
      <c r="B188" s="30" t="s">
        <v>381</v>
      </c>
      <c r="C188" s="7" t="s">
        <v>10</v>
      </c>
      <c r="D188" s="18" t="s">
        <v>11</v>
      </c>
      <c r="E188" s="8" t="s">
        <v>11</v>
      </c>
      <c r="F188" s="29"/>
      <c r="G188" s="9">
        <f>IFERROR(__xludf.DUMMYFUNCTION("COUNTA(SPLIT(A188, "" ""))"),4.0)</f>
        <v>4</v>
      </c>
      <c r="H188" s="19" t="b">
        <f t="shared" si="1"/>
        <v>1</v>
      </c>
    </row>
    <row r="189" ht="14.25" customHeight="1">
      <c r="A189" s="21" t="s">
        <v>382</v>
      </c>
      <c r="B189" s="30" t="s">
        <v>383</v>
      </c>
      <c r="C189" s="12" t="s">
        <v>10</v>
      </c>
      <c r="D189" s="13" t="s">
        <v>11</v>
      </c>
      <c r="E189" s="14" t="s">
        <v>11</v>
      </c>
      <c r="F189" s="25"/>
      <c r="G189" s="15">
        <f>IFERROR(__xludf.DUMMYFUNCTION("COUNTA(SPLIT(A189, "" ""))"),9.0)</f>
        <v>9</v>
      </c>
      <c r="H189" s="16" t="b">
        <f t="shared" si="1"/>
        <v>1</v>
      </c>
    </row>
    <row r="190" ht="14.25" customHeight="1">
      <c r="A190" s="17" t="s">
        <v>384</v>
      </c>
      <c r="B190" s="30" t="s">
        <v>385</v>
      </c>
      <c r="C190" s="7" t="s">
        <v>10</v>
      </c>
      <c r="D190" s="18" t="s">
        <v>11</v>
      </c>
      <c r="E190" s="8" t="s">
        <v>11</v>
      </c>
      <c r="F190" s="29"/>
      <c r="G190" s="9">
        <f>IFERROR(__xludf.DUMMYFUNCTION("COUNTA(SPLIT(A190, "" ""))"),4.0)</f>
        <v>4</v>
      </c>
      <c r="H190" s="19" t="b">
        <f t="shared" si="1"/>
        <v>1</v>
      </c>
    </row>
    <row r="191" ht="14.25" customHeight="1">
      <c r="A191" s="11" t="s">
        <v>386</v>
      </c>
      <c r="B191" s="30" t="s">
        <v>387</v>
      </c>
      <c r="C191" s="12" t="s">
        <v>10</v>
      </c>
      <c r="D191" s="13" t="s">
        <v>11</v>
      </c>
      <c r="E191" s="14" t="s">
        <v>11</v>
      </c>
      <c r="F191" s="25"/>
      <c r="G191" s="15">
        <f>IFERROR(__xludf.DUMMYFUNCTION("COUNTA(SPLIT(A191, "" ""))"),39.0)</f>
        <v>39</v>
      </c>
      <c r="H191" s="16" t="b">
        <f t="shared" si="1"/>
        <v>1</v>
      </c>
    </row>
    <row r="192" ht="14.25" customHeight="1">
      <c r="A192" s="5" t="s">
        <v>388</v>
      </c>
      <c r="B192" s="30" t="s">
        <v>389</v>
      </c>
      <c r="C192" s="7" t="s">
        <v>10</v>
      </c>
      <c r="D192" s="18" t="s">
        <v>11</v>
      </c>
      <c r="E192" s="8" t="s">
        <v>11</v>
      </c>
      <c r="F192" s="29"/>
      <c r="G192" s="9">
        <f>IFERROR(__xludf.DUMMYFUNCTION("COUNTA(SPLIT(A192, "" ""))"),21.0)</f>
        <v>21</v>
      </c>
      <c r="H192" s="19" t="b">
        <f t="shared" si="1"/>
        <v>1</v>
      </c>
    </row>
    <row r="193" ht="14.25" customHeight="1">
      <c r="A193" s="21" t="s">
        <v>390</v>
      </c>
      <c r="B193" s="30" t="s">
        <v>391</v>
      </c>
      <c r="C193" s="12" t="s">
        <v>10</v>
      </c>
      <c r="D193" s="13" t="s">
        <v>11</v>
      </c>
      <c r="E193" s="14" t="s">
        <v>11</v>
      </c>
      <c r="F193" s="25"/>
      <c r="G193" s="15">
        <f>IFERROR(__xludf.DUMMYFUNCTION("COUNTA(SPLIT(A193, "" ""))"),20.0)</f>
        <v>20</v>
      </c>
      <c r="H193" s="16" t="b">
        <f t="shared" si="1"/>
        <v>1</v>
      </c>
    </row>
    <row r="194" ht="14.25" customHeight="1">
      <c r="A194" s="17" t="s">
        <v>392</v>
      </c>
      <c r="B194" s="30" t="s">
        <v>393</v>
      </c>
      <c r="C194" s="7" t="s">
        <v>10</v>
      </c>
      <c r="D194" s="18" t="s">
        <v>11</v>
      </c>
      <c r="E194" s="8" t="s">
        <v>11</v>
      </c>
      <c r="F194" s="29"/>
      <c r="G194" s="9">
        <f>IFERROR(__xludf.DUMMYFUNCTION("COUNTA(SPLIT(A194, "" ""))"),21.0)</f>
        <v>21</v>
      </c>
      <c r="H194" s="19" t="b">
        <f t="shared" si="1"/>
        <v>1</v>
      </c>
    </row>
    <row r="195" ht="14.25" customHeight="1">
      <c r="A195" s="21" t="s">
        <v>394</v>
      </c>
      <c r="B195" s="30" t="s">
        <v>395</v>
      </c>
      <c r="C195" s="12" t="s">
        <v>10</v>
      </c>
      <c r="D195" s="13" t="s">
        <v>11</v>
      </c>
      <c r="E195" s="14" t="s">
        <v>11</v>
      </c>
      <c r="F195" s="25"/>
      <c r="G195" s="15">
        <f>IFERROR(__xludf.DUMMYFUNCTION("COUNTA(SPLIT(A195, "" ""))"),30.0)</f>
        <v>30</v>
      </c>
      <c r="H195" s="16" t="b">
        <f t="shared" si="1"/>
        <v>1</v>
      </c>
    </row>
    <row r="196" ht="14.25" customHeight="1">
      <c r="A196" s="17" t="s">
        <v>396</v>
      </c>
      <c r="B196" s="30" t="s">
        <v>397</v>
      </c>
      <c r="C196" s="7" t="s">
        <v>10</v>
      </c>
      <c r="D196" s="18" t="s">
        <v>11</v>
      </c>
      <c r="E196" s="8" t="s">
        <v>11</v>
      </c>
      <c r="F196" s="29"/>
      <c r="G196" s="9">
        <f>IFERROR(__xludf.DUMMYFUNCTION("COUNTA(SPLIT(A196, "" ""))"),18.0)</f>
        <v>18</v>
      </c>
      <c r="H196" s="19" t="b">
        <f t="shared" si="1"/>
        <v>1</v>
      </c>
    </row>
    <row r="197" ht="14.25" customHeight="1">
      <c r="A197" s="21" t="s">
        <v>398</v>
      </c>
      <c r="B197" s="30" t="s">
        <v>399</v>
      </c>
      <c r="C197" s="12" t="s">
        <v>10</v>
      </c>
      <c r="D197" s="13" t="s">
        <v>11</v>
      </c>
      <c r="E197" s="14" t="s">
        <v>11</v>
      </c>
      <c r="F197" s="25"/>
      <c r="G197" s="15">
        <f>IFERROR(__xludf.DUMMYFUNCTION("COUNTA(SPLIT(A197, "" ""))"),13.0)</f>
        <v>13</v>
      </c>
      <c r="H197" s="16" t="b">
        <f t="shared" si="1"/>
        <v>1</v>
      </c>
    </row>
    <row r="198" ht="14.25" customHeight="1">
      <c r="A198" s="17" t="s">
        <v>400</v>
      </c>
      <c r="B198" s="30" t="s">
        <v>401</v>
      </c>
      <c r="C198" s="7" t="s">
        <v>10</v>
      </c>
      <c r="D198" s="18" t="s">
        <v>11</v>
      </c>
      <c r="E198" s="8" t="s">
        <v>11</v>
      </c>
      <c r="F198" s="29"/>
      <c r="G198" s="9">
        <f>IFERROR(__xludf.DUMMYFUNCTION("COUNTA(SPLIT(A198, "" ""))"),20.0)</f>
        <v>20</v>
      </c>
      <c r="H198" s="19" t="b">
        <f t="shared" si="1"/>
        <v>1</v>
      </c>
    </row>
    <row r="199" ht="14.25" customHeight="1">
      <c r="A199" s="21" t="s">
        <v>402</v>
      </c>
      <c r="B199" s="30" t="s">
        <v>403</v>
      </c>
      <c r="C199" s="12" t="s">
        <v>10</v>
      </c>
      <c r="D199" s="13" t="s">
        <v>11</v>
      </c>
      <c r="E199" s="14" t="s">
        <v>11</v>
      </c>
      <c r="F199" s="25"/>
      <c r="G199" s="15">
        <f>IFERROR(__xludf.DUMMYFUNCTION("COUNTA(SPLIT(A199, "" ""))"),4.0)</f>
        <v>4</v>
      </c>
      <c r="H199" s="16" t="b">
        <f t="shared" si="1"/>
        <v>1</v>
      </c>
    </row>
    <row r="200" ht="14.25" customHeight="1">
      <c r="A200" s="17" t="s">
        <v>404</v>
      </c>
      <c r="B200" s="30" t="s">
        <v>405</v>
      </c>
      <c r="C200" s="7" t="s">
        <v>10</v>
      </c>
      <c r="D200" s="18" t="s">
        <v>11</v>
      </c>
      <c r="E200" s="8" t="s">
        <v>11</v>
      </c>
      <c r="F200" s="29"/>
      <c r="G200" s="9">
        <f>IFERROR(__xludf.DUMMYFUNCTION("COUNTA(SPLIT(A200, "" ""))"),3.0)</f>
        <v>3</v>
      </c>
      <c r="H200" s="19" t="b">
        <f t="shared" si="1"/>
        <v>1</v>
      </c>
    </row>
    <row r="201" ht="14.25" customHeight="1">
      <c r="A201" s="21" t="s">
        <v>406</v>
      </c>
      <c r="B201" s="30" t="s">
        <v>407</v>
      </c>
      <c r="C201" s="12" t="s">
        <v>10</v>
      </c>
      <c r="D201" s="13" t="s">
        <v>11</v>
      </c>
      <c r="E201" s="14" t="s">
        <v>11</v>
      </c>
      <c r="F201" s="25"/>
      <c r="G201" s="15">
        <f>IFERROR(__xludf.DUMMYFUNCTION("COUNTA(SPLIT(A201, "" ""))"),4.0)</f>
        <v>4</v>
      </c>
      <c r="H201" s="16" t="b">
        <f t="shared" si="1"/>
        <v>1</v>
      </c>
    </row>
    <row r="202" ht="14.25" customHeight="1">
      <c r="A202" s="17" t="s">
        <v>408</v>
      </c>
      <c r="B202" s="30" t="s">
        <v>409</v>
      </c>
      <c r="C202" s="7" t="s">
        <v>10</v>
      </c>
      <c r="D202" s="18" t="s">
        <v>11</v>
      </c>
      <c r="E202" s="8" t="s">
        <v>11</v>
      </c>
      <c r="F202" s="29"/>
      <c r="G202" s="9">
        <f>IFERROR(__xludf.DUMMYFUNCTION("COUNTA(SPLIT(A202, "" ""))"),5.0)</f>
        <v>5</v>
      </c>
      <c r="H202" s="19" t="b">
        <f t="shared" si="1"/>
        <v>1</v>
      </c>
    </row>
    <row r="203" ht="14.25" customHeight="1">
      <c r="A203" s="21" t="s">
        <v>410</v>
      </c>
      <c r="B203" s="30" t="s">
        <v>411</v>
      </c>
      <c r="C203" s="12" t="s">
        <v>10</v>
      </c>
      <c r="D203" s="13" t="s">
        <v>11</v>
      </c>
      <c r="E203" s="14" t="s">
        <v>11</v>
      </c>
      <c r="F203" s="25"/>
      <c r="G203" s="15">
        <f>IFERROR(__xludf.DUMMYFUNCTION("COUNTA(SPLIT(A203, "" ""))"),13.0)</f>
        <v>13</v>
      </c>
      <c r="H203" s="16" t="b">
        <f t="shared" si="1"/>
        <v>1</v>
      </c>
    </row>
    <row r="204" ht="14.25" customHeight="1">
      <c r="A204" s="5" t="s">
        <v>412</v>
      </c>
      <c r="B204" s="30" t="s">
        <v>413</v>
      </c>
      <c r="C204" s="7" t="s">
        <v>10</v>
      </c>
      <c r="D204" s="18" t="s">
        <v>11</v>
      </c>
      <c r="E204" s="8" t="s">
        <v>11</v>
      </c>
      <c r="F204" s="29"/>
      <c r="G204" s="9">
        <f>IFERROR(__xludf.DUMMYFUNCTION("COUNTA(SPLIT(A204, "" ""))"),20.0)</f>
        <v>20</v>
      </c>
      <c r="H204" s="19" t="b">
        <f t="shared" si="1"/>
        <v>1</v>
      </c>
    </row>
    <row r="205" ht="14.25" customHeight="1">
      <c r="A205" s="21" t="s">
        <v>414</v>
      </c>
      <c r="B205" s="30" t="s">
        <v>415</v>
      </c>
      <c r="C205" s="12" t="s">
        <v>10</v>
      </c>
      <c r="D205" s="13" t="s">
        <v>11</v>
      </c>
      <c r="E205" s="14" t="s">
        <v>11</v>
      </c>
      <c r="F205" s="25"/>
      <c r="G205" s="15">
        <f>IFERROR(__xludf.DUMMYFUNCTION("COUNTA(SPLIT(A205, "" ""))"),21.0)</f>
        <v>21</v>
      </c>
      <c r="H205" s="16" t="b">
        <f t="shared" si="1"/>
        <v>1</v>
      </c>
    </row>
    <row r="206" ht="14.25" customHeight="1">
      <c r="A206" s="17" t="s">
        <v>416</v>
      </c>
      <c r="B206" s="30" t="s">
        <v>417</v>
      </c>
      <c r="C206" s="7" t="s">
        <v>10</v>
      </c>
      <c r="D206" s="18" t="s">
        <v>11</v>
      </c>
      <c r="E206" s="8" t="s">
        <v>11</v>
      </c>
      <c r="F206" s="29"/>
      <c r="G206" s="9">
        <f>IFERROR(__xludf.DUMMYFUNCTION("COUNTA(SPLIT(A206, "" ""))"),13.0)</f>
        <v>13</v>
      </c>
      <c r="H206" s="19" t="b">
        <f t="shared" si="1"/>
        <v>1</v>
      </c>
    </row>
    <row r="207" ht="14.25" customHeight="1">
      <c r="A207" s="21" t="s">
        <v>418</v>
      </c>
      <c r="B207" s="30" t="s">
        <v>419</v>
      </c>
      <c r="C207" s="12" t="s">
        <v>10</v>
      </c>
      <c r="D207" s="13" t="s">
        <v>11</v>
      </c>
      <c r="E207" s="14" t="s">
        <v>11</v>
      </c>
      <c r="F207" s="25"/>
      <c r="G207" s="15">
        <f>IFERROR(__xludf.DUMMYFUNCTION("COUNTA(SPLIT(A207, "" ""))"),19.0)</f>
        <v>19</v>
      </c>
      <c r="H207" s="16" t="b">
        <f t="shared" si="1"/>
        <v>1</v>
      </c>
    </row>
    <row r="208" ht="14.25" customHeight="1">
      <c r="A208" s="5" t="s">
        <v>420</v>
      </c>
      <c r="B208" s="30" t="s">
        <v>421</v>
      </c>
      <c r="C208" s="7" t="s">
        <v>10</v>
      </c>
      <c r="D208" s="18" t="s">
        <v>11</v>
      </c>
      <c r="E208" s="8" t="s">
        <v>11</v>
      </c>
      <c r="F208" s="29"/>
      <c r="G208" s="9">
        <f>IFERROR(__xludf.DUMMYFUNCTION("COUNTA(SPLIT(A208, "" ""))"),20.0)</f>
        <v>20</v>
      </c>
      <c r="H208" s="19" t="b">
        <f t="shared" si="1"/>
        <v>1</v>
      </c>
    </row>
    <row r="209" ht="14.25" customHeight="1">
      <c r="A209" s="21" t="s">
        <v>422</v>
      </c>
      <c r="B209" s="30" t="s">
        <v>423</v>
      </c>
      <c r="C209" s="12" t="s">
        <v>10</v>
      </c>
      <c r="D209" s="13" t="s">
        <v>11</v>
      </c>
      <c r="E209" s="14" t="s">
        <v>11</v>
      </c>
      <c r="F209" s="25"/>
      <c r="G209" s="15">
        <f>IFERROR(__xludf.DUMMYFUNCTION("COUNTA(SPLIT(A209, "" ""))"),15.0)</f>
        <v>15</v>
      </c>
      <c r="H209" s="16" t="b">
        <f t="shared" si="1"/>
        <v>1</v>
      </c>
    </row>
    <row r="210" ht="14.25" customHeight="1">
      <c r="A210" s="17" t="s">
        <v>424</v>
      </c>
      <c r="B210" s="30" t="s">
        <v>425</v>
      </c>
      <c r="C210" s="7" t="s">
        <v>10</v>
      </c>
      <c r="D210" s="18" t="s">
        <v>11</v>
      </c>
      <c r="E210" s="8" t="s">
        <v>11</v>
      </c>
      <c r="F210" s="29"/>
      <c r="G210" s="9">
        <f>IFERROR(__xludf.DUMMYFUNCTION("COUNTA(SPLIT(A210, "" ""))"),19.0)</f>
        <v>19</v>
      </c>
      <c r="H210" s="19" t="b">
        <f t="shared" si="1"/>
        <v>1</v>
      </c>
    </row>
    <row r="211" ht="14.25" customHeight="1">
      <c r="A211" s="21" t="s">
        <v>426</v>
      </c>
      <c r="B211" s="30" t="s">
        <v>427</v>
      </c>
      <c r="C211" s="12" t="s">
        <v>10</v>
      </c>
      <c r="D211" s="13" t="s">
        <v>11</v>
      </c>
      <c r="E211" s="14" t="s">
        <v>11</v>
      </c>
      <c r="F211" s="25"/>
      <c r="G211" s="15">
        <f>IFERROR(__xludf.DUMMYFUNCTION("COUNTA(SPLIT(A211, "" ""))"),11.0)</f>
        <v>11</v>
      </c>
      <c r="H211" s="16" t="b">
        <f t="shared" si="1"/>
        <v>1</v>
      </c>
    </row>
    <row r="212" ht="14.25" customHeight="1">
      <c r="A212" s="5" t="s">
        <v>428</v>
      </c>
      <c r="B212" s="30" t="s">
        <v>429</v>
      </c>
      <c r="C212" s="7" t="s">
        <v>10</v>
      </c>
      <c r="D212" s="18" t="s">
        <v>11</v>
      </c>
      <c r="E212" s="8" t="s">
        <v>11</v>
      </c>
      <c r="F212" s="29"/>
      <c r="G212" s="9">
        <f>IFERROR(__xludf.DUMMYFUNCTION("COUNTA(SPLIT(A212, "" ""))"),28.0)</f>
        <v>28</v>
      </c>
      <c r="H212" s="19" t="b">
        <f t="shared" si="1"/>
        <v>1</v>
      </c>
    </row>
    <row r="213" ht="14.25" customHeight="1">
      <c r="A213" s="21" t="s">
        <v>430</v>
      </c>
      <c r="B213" s="30" t="s">
        <v>431</v>
      </c>
      <c r="C213" s="12" t="s">
        <v>10</v>
      </c>
      <c r="D213" s="13" t="s">
        <v>11</v>
      </c>
      <c r="E213" s="14" t="s">
        <v>11</v>
      </c>
      <c r="F213" s="25"/>
      <c r="G213" s="15">
        <f>IFERROR(__xludf.DUMMYFUNCTION("COUNTA(SPLIT(A213, "" ""))"),3.0)</f>
        <v>3</v>
      </c>
      <c r="H213" s="16" t="b">
        <f t="shared" si="1"/>
        <v>1</v>
      </c>
    </row>
    <row r="214" ht="14.25" customHeight="1">
      <c r="A214" s="17" t="s">
        <v>432</v>
      </c>
      <c r="B214" s="30" t="s">
        <v>433</v>
      </c>
      <c r="C214" s="7" t="s">
        <v>10</v>
      </c>
      <c r="D214" s="18" t="s">
        <v>11</v>
      </c>
      <c r="E214" s="8" t="s">
        <v>11</v>
      </c>
      <c r="F214" s="29"/>
      <c r="G214" s="9">
        <f>IFERROR(__xludf.DUMMYFUNCTION("COUNTA(SPLIT(A214, "" ""))"),4.0)</f>
        <v>4</v>
      </c>
      <c r="H214" s="19" t="b">
        <f t="shared" si="1"/>
        <v>1</v>
      </c>
    </row>
    <row r="215" ht="14.25" customHeight="1">
      <c r="A215" s="21" t="s">
        <v>434</v>
      </c>
      <c r="B215" s="30" t="s">
        <v>435</v>
      </c>
      <c r="C215" s="12" t="s">
        <v>10</v>
      </c>
      <c r="D215" s="13" t="s">
        <v>11</v>
      </c>
      <c r="E215" s="14" t="s">
        <v>11</v>
      </c>
      <c r="F215" s="25"/>
      <c r="G215" s="15">
        <f>IFERROR(__xludf.DUMMYFUNCTION("COUNTA(SPLIT(A215, "" ""))"),5.0)</f>
        <v>5</v>
      </c>
      <c r="H215" s="16" t="b">
        <f t="shared" si="1"/>
        <v>1</v>
      </c>
    </row>
    <row r="216" ht="14.25" customHeight="1">
      <c r="A216" s="17" t="s">
        <v>436</v>
      </c>
      <c r="B216" s="30" t="s">
        <v>437</v>
      </c>
      <c r="C216" s="7" t="s">
        <v>10</v>
      </c>
      <c r="D216" s="18" t="s">
        <v>11</v>
      </c>
      <c r="E216" s="8" t="s">
        <v>11</v>
      </c>
      <c r="F216" s="29"/>
      <c r="G216" s="9">
        <f>IFERROR(__xludf.DUMMYFUNCTION("COUNTA(SPLIT(A216, "" ""))"),25.0)</f>
        <v>25</v>
      </c>
      <c r="H216" s="19" t="b">
        <f t="shared" si="1"/>
        <v>1</v>
      </c>
    </row>
    <row r="217" ht="14.25" customHeight="1">
      <c r="A217" s="21" t="s">
        <v>438</v>
      </c>
      <c r="B217" s="30" t="s">
        <v>439</v>
      </c>
      <c r="C217" s="12" t="s">
        <v>10</v>
      </c>
      <c r="D217" s="13" t="s">
        <v>11</v>
      </c>
      <c r="E217" s="14" t="s">
        <v>11</v>
      </c>
      <c r="F217" s="25"/>
      <c r="G217" s="15">
        <f>IFERROR(__xludf.DUMMYFUNCTION("COUNTA(SPLIT(A217, "" ""))"),21.0)</f>
        <v>21</v>
      </c>
      <c r="H217" s="16" t="b">
        <f t="shared" si="1"/>
        <v>1</v>
      </c>
    </row>
    <row r="218" ht="14.25" customHeight="1">
      <c r="A218" s="17" t="s">
        <v>440</v>
      </c>
      <c r="B218" s="30" t="s">
        <v>441</v>
      </c>
      <c r="C218" s="7" t="s">
        <v>10</v>
      </c>
      <c r="D218" s="18" t="s">
        <v>11</v>
      </c>
      <c r="E218" s="8" t="s">
        <v>11</v>
      </c>
      <c r="F218" s="29"/>
      <c r="G218" s="9">
        <f>IFERROR(__xludf.DUMMYFUNCTION("COUNTA(SPLIT(A218, "" ""))"),24.0)</f>
        <v>24</v>
      </c>
      <c r="H218" s="19" t="b">
        <f t="shared" si="1"/>
        <v>1</v>
      </c>
    </row>
    <row r="219" ht="14.25" customHeight="1">
      <c r="A219" s="21" t="s">
        <v>442</v>
      </c>
      <c r="B219" s="30" t="s">
        <v>443</v>
      </c>
      <c r="C219" s="12" t="s">
        <v>10</v>
      </c>
      <c r="D219" s="13" t="s">
        <v>11</v>
      </c>
      <c r="E219" s="14" t="s">
        <v>11</v>
      </c>
      <c r="F219" s="25"/>
      <c r="G219" s="15">
        <f>IFERROR(__xludf.DUMMYFUNCTION("COUNTA(SPLIT(A219, "" ""))"),6.0)</f>
        <v>6</v>
      </c>
      <c r="H219" s="16" t="b">
        <f t="shared" si="1"/>
        <v>1</v>
      </c>
    </row>
    <row r="220" ht="14.25" customHeight="1">
      <c r="A220" s="17" t="s">
        <v>444</v>
      </c>
      <c r="B220" s="30" t="s">
        <v>445</v>
      </c>
      <c r="C220" s="7" t="s">
        <v>10</v>
      </c>
      <c r="D220" s="18" t="s">
        <v>11</v>
      </c>
      <c r="E220" s="8" t="s">
        <v>11</v>
      </c>
      <c r="F220" s="29"/>
      <c r="G220" s="9">
        <f>IFERROR(__xludf.DUMMYFUNCTION("COUNTA(SPLIT(A220, "" ""))"),16.0)</f>
        <v>16</v>
      </c>
      <c r="H220" s="19" t="b">
        <f t="shared" si="1"/>
        <v>1</v>
      </c>
    </row>
    <row r="221" ht="14.25" customHeight="1">
      <c r="A221" s="21" t="s">
        <v>446</v>
      </c>
      <c r="B221" s="30" t="s">
        <v>447</v>
      </c>
      <c r="C221" s="12" t="s">
        <v>10</v>
      </c>
      <c r="D221" s="13" t="s">
        <v>11</v>
      </c>
      <c r="E221" s="14" t="s">
        <v>11</v>
      </c>
      <c r="F221" s="25"/>
      <c r="G221" s="15">
        <f>IFERROR(__xludf.DUMMYFUNCTION("COUNTA(SPLIT(A221, "" ""))"),8.0)</f>
        <v>8</v>
      </c>
      <c r="H221" s="16" t="b">
        <f t="shared" si="1"/>
        <v>1</v>
      </c>
    </row>
    <row r="222" ht="14.25" customHeight="1">
      <c r="A222" s="17" t="s">
        <v>448</v>
      </c>
      <c r="B222" s="30" t="s">
        <v>449</v>
      </c>
      <c r="C222" s="7" t="s">
        <v>10</v>
      </c>
      <c r="D222" s="18" t="s">
        <v>11</v>
      </c>
      <c r="E222" s="8" t="s">
        <v>11</v>
      </c>
      <c r="F222" s="29"/>
      <c r="G222" s="9">
        <f>IFERROR(__xludf.DUMMYFUNCTION("COUNTA(SPLIT(A222, "" ""))"),26.0)</f>
        <v>26</v>
      </c>
      <c r="H222" s="19" t="b">
        <f t="shared" si="1"/>
        <v>1</v>
      </c>
    </row>
    <row r="223" ht="14.25" customHeight="1">
      <c r="A223" s="21" t="s">
        <v>450</v>
      </c>
      <c r="B223" s="30" t="s">
        <v>451</v>
      </c>
      <c r="C223" s="12" t="s">
        <v>10</v>
      </c>
      <c r="D223" s="13" t="s">
        <v>11</v>
      </c>
      <c r="E223" s="14" t="s">
        <v>11</v>
      </c>
      <c r="F223" s="25"/>
      <c r="G223" s="15">
        <f>IFERROR(__xludf.DUMMYFUNCTION("COUNTA(SPLIT(A223, "" ""))"),13.0)</f>
        <v>13</v>
      </c>
      <c r="H223" s="16" t="b">
        <f t="shared" si="1"/>
        <v>1</v>
      </c>
    </row>
    <row r="224" ht="14.25" customHeight="1">
      <c r="A224" s="17" t="s">
        <v>452</v>
      </c>
      <c r="B224" s="30" t="s">
        <v>453</v>
      </c>
      <c r="C224" s="7" t="s">
        <v>10</v>
      </c>
      <c r="D224" s="18" t="s">
        <v>11</v>
      </c>
      <c r="E224" s="8" t="s">
        <v>11</v>
      </c>
      <c r="F224" s="29"/>
      <c r="G224" s="9">
        <f>IFERROR(__xludf.DUMMYFUNCTION("COUNTA(SPLIT(A224, "" ""))"),17.0)</f>
        <v>17</v>
      </c>
      <c r="H224" s="19" t="b">
        <f t="shared" si="1"/>
        <v>1</v>
      </c>
    </row>
    <row r="225" ht="14.25" customHeight="1">
      <c r="A225" s="21" t="s">
        <v>454</v>
      </c>
      <c r="B225" s="30" t="s">
        <v>455</v>
      </c>
      <c r="C225" s="12" t="s">
        <v>10</v>
      </c>
      <c r="D225" s="13" t="s">
        <v>11</v>
      </c>
      <c r="E225" s="14" t="s">
        <v>11</v>
      </c>
      <c r="F225" s="25"/>
      <c r="G225" s="15">
        <f>IFERROR(__xludf.DUMMYFUNCTION("COUNTA(SPLIT(A225, "" ""))"),9.0)</f>
        <v>9</v>
      </c>
      <c r="H225" s="16" t="b">
        <f t="shared" si="1"/>
        <v>1</v>
      </c>
    </row>
    <row r="226" ht="14.25" customHeight="1">
      <c r="A226" s="17" t="s">
        <v>456</v>
      </c>
      <c r="B226" s="30" t="s">
        <v>457</v>
      </c>
      <c r="C226" s="7" t="s">
        <v>10</v>
      </c>
      <c r="D226" s="18" t="s">
        <v>11</v>
      </c>
      <c r="E226" s="8" t="s">
        <v>11</v>
      </c>
      <c r="F226" s="29"/>
      <c r="G226" s="9">
        <f>IFERROR(__xludf.DUMMYFUNCTION("COUNTA(SPLIT(A226, "" ""))"),10.0)</f>
        <v>10</v>
      </c>
      <c r="H226" s="19" t="b">
        <f t="shared" si="1"/>
        <v>1</v>
      </c>
    </row>
    <row r="227" ht="14.25" customHeight="1">
      <c r="A227" s="21" t="s">
        <v>458</v>
      </c>
      <c r="B227" s="30" t="s">
        <v>459</v>
      </c>
      <c r="C227" s="12" t="s">
        <v>10</v>
      </c>
      <c r="D227" s="13" t="s">
        <v>11</v>
      </c>
      <c r="E227" s="14" t="s">
        <v>11</v>
      </c>
      <c r="F227" s="25"/>
      <c r="G227" s="15">
        <f>IFERROR(__xludf.DUMMYFUNCTION("COUNTA(SPLIT(A227, "" ""))"),12.0)</f>
        <v>12</v>
      </c>
      <c r="H227" s="16" t="b">
        <f t="shared" si="1"/>
        <v>1</v>
      </c>
    </row>
    <row r="228" ht="14.25" customHeight="1">
      <c r="A228" s="17" t="s">
        <v>460</v>
      </c>
      <c r="B228" s="30" t="s">
        <v>461</v>
      </c>
      <c r="C228" s="7" t="s">
        <v>10</v>
      </c>
      <c r="D228" s="18" t="s">
        <v>11</v>
      </c>
      <c r="E228" s="8" t="s">
        <v>11</v>
      </c>
      <c r="F228" s="29"/>
      <c r="G228" s="9">
        <f>IFERROR(__xludf.DUMMYFUNCTION("COUNTA(SPLIT(A228, "" ""))"),13.0)</f>
        <v>13</v>
      </c>
      <c r="H228" s="19" t="b">
        <f t="shared" si="1"/>
        <v>1</v>
      </c>
    </row>
    <row r="229" ht="14.25" customHeight="1">
      <c r="A229" s="21" t="s">
        <v>462</v>
      </c>
      <c r="B229" s="30" t="s">
        <v>463</v>
      </c>
      <c r="C229" s="12" t="s">
        <v>10</v>
      </c>
      <c r="D229" s="13" t="s">
        <v>11</v>
      </c>
      <c r="E229" s="14" t="s">
        <v>11</v>
      </c>
      <c r="F229" s="25"/>
      <c r="G229" s="15">
        <f>IFERROR(__xludf.DUMMYFUNCTION("COUNTA(SPLIT(A229, "" ""))"),4.0)</f>
        <v>4</v>
      </c>
      <c r="H229" s="16" t="b">
        <f t="shared" si="1"/>
        <v>1</v>
      </c>
    </row>
    <row r="230" ht="14.25" customHeight="1">
      <c r="A230" s="17" t="s">
        <v>464</v>
      </c>
      <c r="B230" s="30" t="s">
        <v>465</v>
      </c>
      <c r="C230" s="7" t="s">
        <v>10</v>
      </c>
      <c r="D230" s="18" t="s">
        <v>11</v>
      </c>
      <c r="E230" s="8" t="s">
        <v>11</v>
      </c>
      <c r="F230" s="29"/>
      <c r="G230" s="9">
        <f>IFERROR(__xludf.DUMMYFUNCTION("COUNTA(SPLIT(A230, "" ""))"),4.0)</f>
        <v>4</v>
      </c>
      <c r="H230" s="19" t="b">
        <f t="shared" si="1"/>
        <v>1</v>
      </c>
    </row>
    <row r="231" ht="14.25" customHeight="1">
      <c r="A231" s="21" t="s">
        <v>466</v>
      </c>
      <c r="B231" s="30" t="s">
        <v>467</v>
      </c>
      <c r="C231" s="12" t="s">
        <v>10</v>
      </c>
      <c r="D231" s="13" t="s">
        <v>11</v>
      </c>
      <c r="E231" s="14" t="s">
        <v>11</v>
      </c>
      <c r="F231" s="25"/>
      <c r="G231" s="15">
        <f>IFERROR(__xludf.DUMMYFUNCTION("COUNTA(SPLIT(A231, "" ""))"),4.0)</f>
        <v>4</v>
      </c>
      <c r="H231" s="16" t="b">
        <f t="shared" si="1"/>
        <v>1</v>
      </c>
    </row>
    <row r="232" ht="14.25" customHeight="1">
      <c r="A232" s="17" t="s">
        <v>468</v>
      </c>
      <c r="B232" s="30" t="s">
        <v>469</v>
      </c>
      <c r="C232" s="7" t="s">
        <v>10</v>
      </c>
      <c r="D232" s="18" t="s">
        <v>11</v>
      </c>
      <c r="E232" s="8" t="s">
        <v>11</v>
      </c>
      <c r="F232" s="29"/>
      <c r="G232" s="9">
        <f>IFERROR(__xludf.DUMMYFUNCTION("COUNTA(SPLIT(A232, "" ""))"),10.0)</f>
        <v>10</v>
      </c>
      <c r="H232" s="19" t="b">
        <f t="shared" si="1"/>
        <v>1</v>
      </c>
    </row>
    <row r="233" ht="14.25" customHeight="1">
      <c r="A233" s="21" t="s">
        <v>470</v>
      </c>
      <c r="B233" s="30" t="s">
        <v>463</v>
      </c>
      <c r="C233" s="12" t="s">
        <v>10</v>
      </c>
      <c r="D233" s="13" t="s">
        <v>11</v>
      </c>
      <c r="E233" s="14" t="s">
        <v>11</v>
      </c>
      <c r="F233" s="25"/>
      <c r="G233" s="15">
        <f>IFERROR(__xludf.DUMMYFUNCTION("COUNTA(SPLIT(A233, "" ""))"),4.0)</f>
        <v>4</v>
      </c>
      <c r="H233" s="16" t="b">
        <f t="shared" si="1"/>
        <v>1</v>
      </c>
    </row>
    <row r="234" ht="14.25" customHeight="1">
      <c r="A234" s="17" t="s">
        <v>471</v>
      </c>
      <c r="B234" s="30" t="s">
        <v>472</v>
      </c>
      <c r="C234" s="7" t="s">
        <v>10</v>
      </c>
      <c r="D234" s="18" t="s">
        <v>11</v>
      </c>
      <c r="E234" s="8" t="s">
        <v>11</v>
      </c>
      <c r="F234" s="29"/>
      <c r="G234" s="9">
        <f>IFERROR(__xludf.DUMMYFUNCTION("COUNTA(SPLIT(A234, "" ""))"),11.0)</f>
        <v>11</v>
      </c>
      <c r="H234" s="19" t="b">
        <f t="shared" si="1"/>
        <v>1</v>
      </c>
    </row>
    <row r="235" ht="14.25" customHeight="1">
      <c r="A235" s="21" t="s">
        <v>473</v>
      </c>
      <c r="B235" s="30" t="s">
        <v>474</v>
      </c>
      <c r="C235" s="12" t="s">
        <v>10</v>
      </c>
      <c r="D235" s="13" t="s">
        <v>11</v>
      </c>
      <c r="E235" s="14" t="s">
        <v>11</v>
      </c>
      <c r="F235" s="25"/>
      <c r="G235" s="15">
        <f>IFERROR(__xludf.DUMMYFUNCTION("COUNTA(SPLIT(A235, "" ""))"),18.0)</f>
        <v>18</v>
      </c>
      <c r="H235" s="16" t="b">
        <f t="shared" si="1"/>
        <v>1</v>
      </c>
    </row>
    <row r="236" ht="14.25" customHeight="1">
      <c r="A236" s="17" t="s">
        <v>475</v>
      </c>
      <c r="B236" s="30" t="s">
        <v>476</v>
      </c>
      <c r="C236" s="7" t="s">
        <v>10</v>
      </c>
      <c r="D236" s="18" t="s">
        <v>11</v>
      </c>
      <c r="E236" s="8" t="s">
        <v>11</v>
      </c>
      <c r="F236" s="29"/>
      <c r="G236" s="9">
        <f>IFERROR(__xludf.DUMMYFUNCTION("COUNTA(SPLIT(A236, "" ""))"),17.0)</f>
        <v>17</v>
      </c>
      <c r="H236" s="19" t="b">
        <f t="shared" si="1"/>
        <v>1</v>
      </c>
    </row>
    <row r="237" ht="14.25" customHeight="1">
      <c r="A237" s="21" t="s">
        <v>477</v>
      </c>
      <c r="B237" s="30" t="s">
        <v>478</v>
      </c>
      <c r="C237" s="12" t="s">
        <v>10</v>
      </c>
      <c r="D237" s="13" t="s">
        <v>11</v>
      </c>
      <c r="E237" s="14" t="s">
        <v>11</v>
      </c>
      <c r="F237" s="25"/>
      <c r="G237" s="15">
        <f>IFERROR(__xludf.DUMMYFUNCTION("COUNTA(SPLIT(A237, "" ""))"),11.0)</f>
        <v>11</v>
      </c>
      <c r="H237" s="16" t="b">
        <f t="shared" si="1"/>
        <v>1</v>
      </c>
    </row>
    <row r="238" ht="14.25" customHeight="1">
      <c r="A238" s="17" t="s">
        <v>479</v>
      </c>
      <c r="B238" s="30" t="s">
        <v>480</v>
      </c>
      <c r="C238" s="7" t="s">
        <v>10</v>
      </c>
      <c r="D238" s="18" t="s">
        <v>11</v>
      </c>
      <c r="E238" s="8" t="s">
        <v>11</v>
      </c>
      <c r="F238" s="29"/>
      <c r="G238" s="9">
        <f>IFERROR(__xludf.DUMMYFUNCTION("COUNTA(SPLIT(A238, "" ""))"),12.0)</f>
        <v>12</v>
      </c>
      <c r="H238" s="19" t="b">
        <f t="shared" si="1"/>
        <v>1</v>
      </c>
    </row>
    <row r="239" ht="14.25" customHeight="1">
      <c r="A239" s="21" t="s">
        <v>481</v>
      </c>
      <c r="B239" s="30" t="s">
        <v>482</v>
      </c>
      <c r="C239" s="12" t="s">
        <v>10</v>
      </c>
      <c r="D239" s="13" t="s">
        <v>11</v>
      </c>
      <c r="E239" s="14" t="s">
        <v>11</v>
      </c>
      <c r="F239" s="25"/>
      <c r="G239" s="15">
        <f>IFERROR(__xludf.DUMMYFUNCTION("COUNTA(SPLIT(A239, "" ""))"),14.0)</f>
        <v>14</v>
      </c>
      <c r="H239" s="16" t="b">
        <f t="shared" si="1"/>
        <v>1</v>
      </c>
    </row>
    <row r="240" ht="14.25" customHeight="1">
      <c r="A240" s="17" t="s">
        <v>483</v>
      </c>
      <c r="B240" s="30" t="s">
        <v>484</v>
      </c>
      <c r="C240" s="7" t="s">
        <v>10</v>
      </c>
      <c r="D240" s="18" t="s">
        <v>11</v>
      </c>
      <c r="E240" s="8" t="s">
        <v>11</v>
      </c>
      <c r="F240" s="29"/>
      <c r="G240" s="9">
        <f>IFERROR(__xludf.DUMMYFUNCTION("COUNTA(SPLIT(A240, "" ""))"),18.0)</f>
        <v>18</v>
      </c>
      <c r="H240" s="19" t="b">
        <f t="shared" si="1"/>
        <v>1</v>
      </c>
    </row>
    <row r="241" ht="14.25" customHeight="1">
      <c r="A241" s="21" t="s">
        <v>485</v>
      </c>
      <c r="B241" s="30" t="s">
        <v>486</v>
      </c>
      <c r="C241" s="12" t="s">
        <v>10</v>
      </c>
      <c r="D241" s="13" t="s">
        <v>11</v>
      </c>
      <c r="E241" s="14" t="s">
        <v>11</v>
      </c>
      <c r="F241" s="25"/>
      <c r="G241" s="15">
        <f>IFERROR(__xludf.DUMMYFUNCTION("COUNTA(SPLIT(A241, "" ""))"),14.0)</f>
        <v>14</v>
      </c>
      <c r="H241" s="16" t="b">
        <f t="shared" si="1"/>
        <v>1</v>
      </c>
    </row>
    <row r="242" ht="14.25" customHeight="1">
      <c r="A242" s="17" t="s">
        <v>487</v>
      </c>
      <c r="B242" s="30" t="s">
        <v>488</v>
      </c>
      <c r="C242" s="7" t="s">
        <v>10</v>
      </c>
      <c r="D242" s="18" t="s">
        <v>11</v>
      </c>
      <c r="E242" s="8" t="s">
        <v>11</v>
      </c>
      <c r="F242" s="29"/>
      <c r="G242" s="9">
        <f>IFERROR(__xludf.DUMMYFUNCTION("COUNTA(SPLIT(A242, "" ""))"),10.0)</f>
        <v>10</v>
      </c>
      <c r="H242" s="19" t="b">
        <f t="shared" si="1"/>
        <v>1</v>
      </c>
    </row>
    <row r="243" ht="14.25" customHeight="1">
      <c r="A243" s="21" t="s">
        <v>489</v>
      </c>
      <c r="B243" s="30" t="s">
        <v>490</v>
      </c>
      <c r="C243" s="12" t="s">
        <v>10</v>
      </c>
      <c r="D243" s="13" t="s">
        <v>11</v>
      </c>
      <c r="E243" s="14" t="s">
        <v>11</v>
      </c>
      <c r="F243" s="25"/>
      <c r="G243" s="15">
        <f>IFERROR(__xludf.DUMMYFUNCTION("COUNTA(SPLIT(A243, "" ""))"),15.0)</f>
        <v>15</v>
      </c>
      <c r="H243" s="16" t="b">
        <f t="shared" si="1"/>
        <v>1</v>
      </c>
    </row>
    <row r="244" ht="14.25" customHeight="1">
      <c r="A244" s="17" t="s">
        <v>491</v>
      </c>
      <c r="B244" s="30" t="s">
        <v>492</v>
      </c>
      <c r="C244" s="7" t="s">
        <v>10</v>
      </c>
      <c r="D244" s="18" t="s">
        <v>11</v>
      </c>
      <c r="E244" s="8" t="s">
        <v>11</v>
      </c>
      <c r="F244" s="29"/>
      <c r="G244" s="9">
        <f>IFERROR(__xludf.DUMMYFUNCTION("COUNTA(SPLIT(A244, "" ""))"),20.0)</f>
        <v>20</v>
      </c>
      <c r="H244" s="19" t="b">
        <f t="shared" si="1"/>
        <v>1</v>
      </c>
    </row>
    <row r="245" ht="14.25" customHeight="1">
      <c r="A245" s="21" t="s">
        <v>493</v>
      </c>
      <c r="B245" s="30" t="s">
        <v>494</v>
      </c>
      <c r="C245" s="12" t="s">
        <v>10</v>
      </c>
      <c r="D245" s="13" t="s">
        <v>11</v>
      </c>
      <c r="E245" s="14" t="s">
        <v>11</v>
      </c>
      <c r="F245" s="25"/>
      <c r="G245" s="15">
        <f>IFERROR(__xludf.DUMMYFUNCTION("COUNTA(SPLIT(A245, "" ""))"),14.0)</f>
        <v>14</v>
      </c>
      <c r="H245" s="16" t="b">
        <f t="shared" si="1"/>
        <v>1</v>
      </c>
    </row>
    <row r="246" ht="14.25" customHeight="1">
      <c r="A246" s="17" t="s">
        <v>495</v>
      </c>
      <c r="B246" s="30" t="s">
        <v>496</v>
      </c>
      <c r="C246" s="7" t="s">
        <v>10</v>
      </c>
      <c r="D246" s="18" t="s">
        <v>11</v>
      </c>
      <c r="E246" s="8" t="s">
        <v>11</v>
      </c>
      <c r="F246" s="29"/>
      <c r="G246" s="9">
        <f>IFERROR(__xludf.DUMMYFUNCTION("COUNTA(SPLIT(A246, "" ""))"),4.0)</f>
        <v>4</v>
      </c>
      <c r="H246" s="19" t="b">
        <f t="shared" si="1"/>
        <v>1</v>
      </c>
    </row>
    <row r="247" ht="14.25" customHeight="1">
      <c r="A247" s="21" t="s">
        <v>497</v>
      </c>
      <c r="B247" s="30" t="s">
        <v>498</v>
      </c>
      <c r="C247" s="12" t="s">
        <v>10</v>
      </c>
      <c r="D247" s="13" t="s">
        <v>11</v>
      </c>
      <c r="E247" s="14" t="s">
        <v>11</v>
      </c>
      <c r="F247" s="25"/>
      <c r="G247" s="15">
        <f>IFERROR(__xludf.DUMMYFUNCTION("COUNTA(SPLIT(A247, "" ""))"),4.0)</f>
        <v>4</v>
      </c>
      <c r="H247" s="16" t="b">
        <f t="shared" si="1"/>
        <v>1</v>
      </c>
    </row>
    <row r="248" ht="14.25" customHeight="1">
      <c r="A248" s="17" t="s">
        <v>499</v>
      </c>
      <c r="B248" s="30" t="s">
        <v>500</v>
      </c>
      <c r="C248" s="7" t="s">
        <v>10</v>
      </c>
      <c r="D248" s="18" t="s">
        <v>11</v>
      </c>
      <c r="E248" s="8" t="s">
        <v>11</v>
      </c>
      <c r="F248" s="29"/>
      <c r="G248" s="9">
        <f>IFERROR(__xludf.DUMMYFUNCTION("COUNTA(SPLIT(A248, "" ""))"),3.0)</f>
        <v>3</v>
      </c>
      <c r="H248" s="19" t="b">
        <f t="shared" si="1"/>
        <v>1</v>
      </c>
    </row>
    <row r="249" ht="14.25" customHeight="1">
      <c r="A249" s="21" t="s">
        <v>501</v>
      </c>
      <c r="B249" s="30" t="s">
        <v>502</v>
      </c>
      <c r="C249" s="12" t="s">
        <v>10</v>
      </c>
      <c r="D249" s="13" t="s">
        <v>11</v>
      </c>
      <c r="E249" s="14" t="s">
        <v>11</v>
      </c>
      <c r="F249" s="25"/>
      <c r="G249" s="15">
        <f>IFERROR(__xludf.DUMMYFUNCTION("COUNTA(SPLIT(A249, "" ""))"),3.0)</f>
        <v>3</v>
      </c>
      <c r="H249" s="16" t="b">
        <f t="shared" si="1"/>
        <v>1</v>
      </c>
    </row>
    <row r="250" ht="14.25" customHeight="1">
      <c r="A250" s="17" t="s">
        <v>503</v>
      </c>
      <c r="B250" s="30" t="s">
        <v>504</v>
      </c>
      <c r="C250" s="7" t="s">
        <v>10</v>
      </c>
      <c r="D250" s="18" t="s">
        <v>11</v>
      </c>
      <c r="E250" s="8" t="s">
        <v>11</v>
      </c>
      <c r="F250" s="29"/>
      <c r="G250" s="9">
        <f>IFERROR(__xludf.DUMMYFUNCTION("COUNTA(SPLIT(A250, "" ""))"),3.0)</f>
        <v>3</v>
      </c>
      <c r="H250" s="19" t="b">
        <f t="shared" si="1"/>
        <v>1</v>
      </c>
    </row>
    <row r="251" ht="14.25" customHeight="1">
      <c r="A251" s="21" t="s">
        <v>505</v>
      </c>
      <c r="B251" s="30" t="s">
        <v>506</v>
      </c>
      <c r="C251" s="12" t="s">
        <v>10</v>
      </c>
      <c r="D251" s="13" t="s">
        <v>11</v>
      </c>
      <c r="E251" s="14" t="s">
        <v>11</v>
      </c>
      <c r="F251" s="25"/>
      <c r="G251" s="15">
        <f>IFERROR(__xludf.DUMMYFUNCTION("COUNTA(SPLIT(A251, "" ""))"),17.0)</f>
        <v>17</v>
      </c>
      <c r="H251" s="16" t="b">
        <f t="shared" si="1"/>
        <v>1</v>
      </c>
    </row>
    <row r="252" ht="14.25" customHeight="1">
      <c r="A252" s="17" t="s">
        <v>507</v>
      </c>
      <c r="B252" s="30" t="s">
        <v>508</v>
      </c>
      <c r="C252" s="7" t="s">
        <v>10</v>
      </c>
      <c r="D252" s="18" t="s">
        <v>11</v>
      </c>
      <c r="E252" s="8" t="s">
        <v>11</v>
      </c>
      <c r="F252" s="29"/>
      <c r="G252" s="9">
        <f>IFERROR(__xludf.DUMMYFUNCTION("COUNTA(SPLIT(A252, "" ""))"),13.0)</f>
        <v>13</v>
      </c>
      <c r="H252" s="19" t="b">
        <f t="shared" si="1"/>
        <v>1</v>
      </c>
    </row>
    <row r="253" ht="14.25" customHeight="1">
      <c r="A253" s="21" t="s">
        <v>509</v>
      </c>
      <c r="B253" s="30" t="s">
        <v>510</v>
      </c>
      <c r="C253" s="12" t="s">
        <v>10</v>
      </c>
      <c r="D253" s="13" t="s">
        <v>11</v>
      </c>
      <c r="E253" s="14" t="s">
        <v>11</v>
      </c>
      <c r="F253" s="25"/>
      <c r="G253" s="15">
        <f>IFERROR(__xludf.DUMMYFUNCTION("COUNTA(SPLIT(A253, "" ""))"),23.0)</f>
        <v>23</v>
      </c>
      <c r="H253" s="16" t="b">
        <f t="shared" si="1"/>
        <v>1</v>
      </c>
    </row>
    <row r="254" ht="14.25" customHeight="1">
      <c r="A254" s="17" t="s">
        <v>511</v>
      </c>
      <c r="B254" s="30" t="s">
        <v>512</v>
      </c>
      <c r="C254" s="7" t="s">
        <v>10</v>
      </c>
      <c r="D254" s="18" t="s">
        <v>11</v>
      </c>
      <c r="E254" s="8" t="s">
        <v>11</v>
      </c>
      <c r="F254" s="29"/>
      <c r="G254" s="9">
        <f>IFERROR(__xludf.DUMMYFUNCTION("COUNTA(SPLIT(A254, "" ""))"),13.0)</f>
        <v>13</v>
      </c>
      <c r="H254" s="19" t="b">
        <f t="shared" si="1"/>
        <v>1</v>
      </c>
    </row>
    <row r="255" ht="14.25" customHeight="1">
      <c r="A255" s="21" t="s">
        <v>513</v>
      </c>
      <c r="B255" s="30" t="s">
        <v>514</v>
      </c>
      <c r="C255" s="12" t="s">
        <v>10</v>
      </c>
      <c r="D255" s="13" t="s">
        <v>11</v>
      </c>
      <c r="E255" s="14" t="s">
        <v>11</v>
      </c>
      <c r="F255" s="25"/>
      <c r="G255" s="15">
        <f>IFERROR(__xludf.DUMMYFUNCTION("COUNTA(SPLIT(A255, "" ""))"),21.0)</f>
        <v>21</v>
      </c>
      <c r="H255" s="16" t="b">
        <f t="shared" si="1"/>
        <v>1</v>
      </c>
    </row>
    <row r="256" ht="14.25" customHeight="1">
      <c r="A256" s="17" t="s">
        <v>515</v>
      </c>
      <c r="B256" s="30" t="s">
        <v>516</v>
      </c>
      <c r="C256" s="7" t="s">
        <v>10</v>
      </c>
      <c r="D256" s="18" t="s">
        <v>11</v>
      </c>
      <c r="E256" s="8" t="s">
        <v>11</v>
      </c>
      <c r="F256" s="29"/>
      <c r="G256" s="9">
        <f>IFERROR(__xludf.DUMMYFUNCTION("COUNTA(SPLIT(A256, "" ""))"),20.0)</f>
        <v>20</v>
      </c>
      <c r="H256" s="19" t="b">
        <f t="shared" si="1"/>
        <v>1</v>
      </c>
    </row>
    <row r="257" ht="14.25" customHeight="1">
      <c r="A257" s="21" t="s">
        <v>517</v>
      </c>
      <c r="B257" s="30" t="s">
        <v>518</v>
      </c>
      <c r="C257" s="12" t="s">
        <v>10</v>
      </c>
      <c r="D257" s="13" t="s">
        <v>11</v>
      </c>
      <c r="E257" s="14" t="s">
        <v>11</v>
      </c>
      <c r="F257" s="25"/>
      <c r="G257" s="15">
        <f>IFERROR(__xludf.DUMMYFUNCTION("COUNTA(SPLIT(A257, "" ""))"),22.0)</f>
        <v>22</v>
      </c>
      <c r="H257" s="16" t="b">
        <f t="shared" si="1"/>
        <v>1</v>
      </c>
    </row>
    <row r="258" ht="14.25" customHeight="1">
      <c r="A258" s="17" t="s">
        <v>519</v>
      </c>
      <c r="B258" s="30" t="s">
        <v>520</v>
      </c>
      <c r="C258" s="7" t="s">
        <v>10</v>
      </c>
      <c r="D258" s="18" t="s">
        <v>11</v>
      </c>
      <c r="E258" s="8" t="s">
        <v>11</v>
      </c>
      <c r="F258" s="29"/>
      <c r="G258" s="9">
        <f>IFERROR(__xludf.DUMMYFUNCTION("COUNTA(SPLIT(A258, "" ""))"),17.0)</f>
        <v>17</v>
      </c>
      <c r="H258" s="19" t="b">
        <f t="shared" si="1"/>
        <v>1</v>
      </c>
    </row>
    <row r="259" ht="14.25" customHeight="1">
      <c r="A259" s="21" t="s">
        <v>521</v>
      </c>
      <c r="B259" s="30" t="s">
        <v>522</v>
      </c>
      <c r="C259" s="12" t="s">
        <v>10</v>
      </c>
      <c r="D259" s="13" t="s">
        <v>11</v>
      </c>
      <c r="E259" s="14" t="s">
        <v>11</v>
      </c>
      <c r="F259" s="25"/>
      <c r="G259" s="15">
        <f>IFERROR(__xludf.DUMMYFUNCTION("COUNTA(SPLIT(A259, "" ""))"),16.0)</f>
        <v>16</v>
      </c>
      <c r="H259" s="16" t="b">
        <f t="shared" si="1"/>
        <v>1</v>
      </c>
    </row>
    <row r="260" ht="14.25" customHeight="1">
      <c r="A260" s="17" t="s">
        <v>523</v>
      </c>
      <c r="B260" s="30" t="s">
        <v>524</v>
      </c>
      <c r="C260" s="7" t="s">
        <v>10</v>
      </c>
      <c r="D260" s="18" t="s">
        <v>11</v>
      </c>
      <c r="E260" s="8" t="s">
        <v>11</v>
      </c>
      <c r="F260" s="29"/>
      <c r="G260" s="9">
        <f>IFERROR(__xludf.DUMMYFUNCTION("COUNTA(SPLIT(A260, "" ""))"),19.0)</f>
        <v>19</v>
      </c>
      <c r="H260" s="19" t="b">
        <f t="shared" si="1"/>
        <v>1</v>
      </c>
    </row>
    <row r="261" ht="14.25" customHeight="1">
      <c r="A261" s="11" t="s">
        <v>525</v>
      </c>
      <c r="B261" s="31" t="s">
        <v>525</v>
      </c>
      <c r="C261" s="12" t="s">
        <v>10</v>
      </c>
      <c r="D261" s="13" t="s">
        <v>11</v>
      </c>
      <c r="E261" s="14" t="s">
        <v>11</v>
      </c>
      <c r="F261" s="25"/>
      <c r="G261" s="15">
        <f>IFERROR(__xludf.DUMMYFUNCTION("COUNTA(SPLIT(A261, "" ""))"),1.0)</f>
        <v>1</v>
      </c>
      <c r="H261" s="16" t="b">
        <f t="shared" si="1"/>
        <v>1</v>
      </c>
    </row>
    <row r="262" ht="14.25" customHeight="1">
      <c r="A262" s="17" t="s">
        <v>526</v>
      </c>
      <c r="B262" s="30" t="s">
        <v>527</v>
      </c>
      <c r="C262" s="7" t="s">
        <v>10</v>
      </c>
      <c r="D262" s="18" t="s">
        <v>11</v>
      </c>
      <c r="E262" s="8" t="s">
        <v>11</v>
      </c>
      <c r="F262" s="29"/>
      <c r="G262" s="9">
        <f>IFERROR(__xludf.DUMMYFUNCTION("COUNTA(SPLIT(A262, "" ""))"),25.0)</f>
        <v>25</v>
      </c>
      <c r="H262" s="19" t="b">
        <f t="shared" si="1"/>
        <v>1</v>
      </c>
    </row>
    <row r="263" ht="14.25" customHeight="1">
      <c r="A263" s="21" t="s">
        <v>528</v>
      </c>
      <c r="B263" s="30" t="s">
        <v>529</v>
      </c>
      <c r="C263" s="12" t="s">
        <v>10</v>
      </c>
      <c r="D263" s="13" t="s">
        <v>11</v>
      </c>
      <c r="E263" s="14" t="s">
        <v>11</v>
      </c>
      <c r="F263" s="25"/>
      <c r="G263" s="15">
        <f>IFERROR(__xludf.DUMMYFUNCTION("COUNTA(SPLIT(A263, "" ""))"),18.0)</f>
        <v>18</v>
      </c>
      <c r="H263" s="16" t="b">
        <f t="shared" si="1"/>
        <v>1</v>
      </c>
    </row>
    <row r="264" ht="14.25" customHeight="1">
      <c r="A264" s="17" t="s">
        <v>530</v>
      </c>
      <c r="B264" s="30" t="s">
        <v>531</v>
      </c>
      <c r="C264" s="7" t="s">
        <v>10</v>
      </c>
      <c r="D264" s="18" t="s">
        <v>11</v>
      </c>
      <c r="E264" s="8" t="s">
        <v>11</v>
      </c>
      <c r="F264" s="29"/>
      <c r="G264" s="9">
        <f>IFERROR(__xludf.DUMMYFUNCTION("COUNTA(SPLIT(A264, "" ""))"),13.0)</f>
        <v>13</v>
      </c>
      <c r="H264" s="19" t="b">
        <f t="shared" si="1"/>
        <v>1</v>
      </c>
    </row>
    <row r="265" ht="14.25" customHeight="1">
      <c r="A265" s="21" t="s">
        <v>532</v>
      </c>
      <c r="B265" s="30" t="s">
        <v>533</v>
      </c>
      <c r="C265" s="12" t="s">
        <v>10</v>
      </c>
      <c r="D265" s="13" t="s">
        <v>11</v>
      </c>
      <c r="E265" s="14" t="s">
        <v>11</v>
      </c>
      <c r="F265" s="25"/>
      <c r="G265" s="15">
        <f>IFERROR(__xludf.DUMMYFUNCTION("COUNTA(SPLIT(A265, "" ""))"),17.0)</f>
        <v>17</v>
      </c>
      <c r="H265" s="16" t="b">
        <f t="shared" si="1"/>
        <v>1</v>
      </c>
    </row>
    <row r="266" ht="14.25" customHeight="1">
      <c r="A266" s="17" t="s">
        <v>534</v>
      </c>
      <c r="B266" s="30" t="s">
        <v>535</v>
      </c>
      <c r="C266" s="7" t="s">
        <v>10</v>
      </c>
      <c r="D266" s="18" t="s">
        <v>11</v>
      </c>
      <c r="E266" s="8" t="s">
        <v>11</v>
      </c>
      <c r="F266" s="29"/>
      <c r="G266" s="9">
        <f>IFERROR(__xludf.DUMMYFUNCTION("COUNTA(SPLIT(A266, "" ""))"),16.0)</f>
        <v>16</v>
      </c>
      <c r="H266" s="19" t="b">
        <f t="shared" si="1"/>
        <v>1</v>
      </c>
    </row>
    <row r="267" ht="14.25" customHeight="1">
      <c r="A267" s="21" t="s">
        <v>536</v>
      </c>
      <c r="B267" s="22" t="s">
        <v>537</v>
      </c>
      <c r="C267" s="12" t="s">
        <v>10</v>
      </c>
      <c r="D267" s="13" t="s">
        <v>11</v>
      </c>
      <c r="E267" s="14" t="s">
        <v>11</v>
      </c>
      <c r="F267" s="22"/>
      <c r="G267" s="15">
        <f>IFERROR(__xludf.DUMMYFUNCTION("COUNTA(SPLIT(A267, "" ""))"),5.0)</f>
        <v>5</v>
      </c>
      <c r="H267" s="16" t="b">
        <f t="shared" si="1"/>
        <v>1</v>
      </c>
    </row>
    <row r="268" ht="14.25" customHeight="1">
      <c r="A268" s="17" t="s">
        <v>538</v>
      </c>
      <c r="B268" s="23" t="s">
        <v>539</v>
      </c>
      <c r="C268" s="7" t="s">
        <v>10</v>
      </c>
      <c r="D268" s="18" t="s">
        <v>11</v>
      </c>
      <c r="E268" s="8" t="s">
        <v>11</v>
      </c>
      <c r="F268" s="23"/>
      <c r="G268" s="9">
        <f>IFERROR(__xludf.DUMMYFUNCTION("COUNTA(SPLIT(A268, "" ""))"),15.0)</f>
        <v>15</v>
      </c>
      <c r="H268" s="19" t="b">
        <f t="shared" si="1"/>
        <v>1</v>
      </c>
    </row>
    <row r="269" ht="14.25" customHeight="1">
      <c r="A269" s="21" t="s">
        <v>540</v>
      </c>
      <c r="B269" s="22" t="s">
        <v>541</v>
      </c>
      <c r="C269" s="12" t="s">
        <v>10</v>
      </c>
      <c r="D269" s="13" t="s">
        <v>11</v>
      </c>
      <c r="E269" s="14" t="s">
        <v>11</v>
      </c>
      <c r="F269" s="22"/>
      <c r="G269" s="15">
        <f>IFERROR(__xludf.DUMMYFUNCTION("COUNTA(SPLIT(A269, "" ""))"),22.0)</f>
        <v>22</v>
      </c>
      <c r="H269" s="16" t="b">
        <f t="shared" si="1"/>
        <v>1</v>
      </c>
    </row>
    <row r="270" ht="14.25" customHeight="1">
      <c r="A270" s="17" t="s">
        <v>542</v>
      </c>
      <c r="B270" s="23" t="s">
        <v>543</v>
      </c>
      <c r="C270" s="7" t="s">
        <v>10</v>
      </c>
      <c r="D270" s="18" t="s">
        <v>11</v>
      </c>
      <c r="E270" s="8" t="s">
        <v>11</v>
      </c>
      <c r="F270" s="23"/>
      <c r="G270" s="9">
        <f>IFERROR(__xludf.DUMMYFUNCTION("COUNTA(SPLIT(A270, "" ""))"),29.0)</f>
        <v>29</v>
      </c>
      <c r="H270" s="19" t="b">
        <f t="shared" si="1"/>
        <v>1</v>
      </c>
    </row>
    <row r="271" ht="14.25" customHeight="1">
      <c r="A271" s="21" t="s">
        <v>544</v>
      </c>
      <c r="B271" s="22" t="s">
        <v>545</v>
      </c>
      <c r="C271" s="12" t="s">
        <v>10</v>
      </c>
      <c r="D271" s="13" t="s">
        <v>11</v>
      </c>
      <c r="E271" s="14" t="s">
        <v>11</v>
      </c>
      <c r="F271" s="22"/>
      <c r="G271" s="15">
        <f>IFERROR(__xludf.DUMMYFUNCTION("COUNTA(SPLIT(A271, "" ""))"),34.0)</f>
        <v>34</v>
      </c>
      <c r="H271" s="16" t="b">
        <f t="shared" si="1"/>
        <v>1</v>
      </c>
    </row>
    <row r="272" ht="14.25" customHeight="1">
      <c r="A272" s="17" t="s">
        <v>546</v>
      </c>
      <c r="B272" s="23" t="s">
        <v>547</v>
      </c>
      <c r="C272" s="7" t="s">
        <v>10</v>
      </c>
      <c r="D272" s="18" t="s">
        <v>11</v>
      </c>
      <c r="E272" s="8" t="s">
        <v>11</v>
      </c>
      <c r="F272" s="23"/>
      <c r="G272" s="9">
        <f>IFERROR(__xludf.DUMMYFUNCTION("COUNTA(SPLIT(A272, "" ""))"),18.0)</f>
        <v>18</v>
      </c>
      <c r="H272" s="19" t="b">
        <f t="shared" si="1"/>
        <v>1</v>
      </c>
    </row>
    <row r="273" ht="14.25" customHeight="1">
      <c r="A273" s="11" t="s">
        <v>548</v>
      </c>
      <c r="B273" s="22" t="s">
        <v>549</v>
      </c>
      <c r="C273" s="12" t="s">
        <v>10</v>
      </c>
      <c r="D273" s="13" t="s">
        <v>11</v>
      </c>
      <c r="E273" s="14" t="s">
        <v>11</v>
      </c>
      <c r="F273" s="22"/>
      <c r="G273" s="15">
        <f>IFERROR(__xludf.DUMMYFUNCTION("COUNTA(SPLIT(A273, "" ""))"),4.0)</f>
        <v>4</v>
      </c>
      <c r="H273" s="16" t="b">
        <f t="shared" si="1"/>
        <v>1</v>
      </c>
    </row>
    <row r="274" ht="14.25" customHeight="1">
      <c r="A274" s="17" t="s">
        <v>550</v>
      </c>
      <c r="B274" s="23" t="s">
        <v>551</v>
      </c>
      <c r="C274" s="7" t="s">
        <v>10</v>
      </c>
      <c r="D274" s="18" t="s">
        <v>11</v>
      </c>
      <c r="E274" s="8" t="s">
        <v>11</v>
      </c>
      <c r="F274" s="23"/>
      <c r="G274" s="9">
        <f>IFERROR(__xludf.DUMMYFUNCTION("COUNTA(SPLIT(A274, "" ""))"),3.0)</f>
        <v>3</v>
      </c>
      <c r="H274" s="19" t="b">
        <f t="shared" si="1"/>
        <v>1</v>
      </c>
    </row>
    <row r="275" ht="14.25" customHeight="1">
      <c r="A275" s="21" t="s">
        <v>552</v>
      </c>
      <c r="B275" s="22" t="s">
        <v>553</v>
      </c>
      <c r="C275" s="12" t="s">
        <v>10</v>
      </c>
      <c r="D275" s="13" t="s">
        <v>11</v>
      </c>
      <c r="E275" s="14" t="s">
        <v>11</v>
      </c>
      <c r="F275" s="22"/>
      <c r="G275" s="15">
        <f>IFERROR(__xludf.DUMMYFUNCTION("COUNTA(SPLIT(A275, "" ""))"),16.0)</f>
        <v>16</v>
      </c>
      <c r="H275" s="16" t="b">
        <f t="shared" si="1"/>
        <v>1</v>
      </c>
    </row>
    <row r="276" ht="14.25" customHeight="1">
      <c r="A276" s="17" t="s">
        <v>554</v>
      </c>
      <c r="B276" s="23" t="s">
        <v>555</v>
      </c>
      <c r="C276" s="7" t="s">
        <v>10</v>
      </c>
      <c r="D276" s="18" t="s">
        <v>11</v>
      </c>
      <c r="E276" s="8" t="s">
        <v>11</v>
      </c>
      <c r="F276" s="23"/>
      <c r="G276" s="9">
        <f>IFERROR(__xludf.DUMMYFUNCTION("COUNTA(SPLIT(A276, "" ""))"),16.0)</f>
        <v>16</v>
      </c>
      <c r="H276" s="19" t="b">
        <f t="shared" si="1"/>
        <v>1</v>
      </c>
    </row>
    <row r="277" ht="14.25" customHeight="1">
      <c r="A277" s="21" t="s">
        <v>556</v>
      </c>
      <c r="B277" s="22" t="s">
        <v>557</v>
      </c>
      <c r="C277" s="12" t="s">
        <v>10</v>
      </c>
      <c r="D277" s="13" t="s">
        <v>11</v>
      </c>
      <c r="E277" s="14" t="s">
        <v>11</v>
      </c>
      <c r="F277" s="22"/>
      <c r="G277" s="15">
        <f>IFERROR(__xludf.DUMMYFUNCTION("COUNTA(SPLIT(A277, "" ""))"),10.0)</f>
        <v>10</v>
      </c>
      <c r="H277" s="16" t="b">
        <f t="shared" si="1"/>
        <v>1</v>
      </c>
    </row>
    <row r="278" ht="14.25" customHeight="1">
      <c r="A278" s="17" t="s">
        <v>558</v>
      </c>
      <c r="B278" s="23" t="s">
        <v>559</v>
      </c>
      <c r="C278" s="7" t="s">
        <v>10</v>
      </c>
      <c r="D278" s="18" t="s">
        <v>11</v>
      </c>
      <c r="E278" s="8" t="s">
        <v>11</v>
      </c>
      <c r="F278" s="23"/>
      <c r="G278" s="9">
        <f>IFERROR(__xludf.DUMMYFUNCTION("COUNTA(SPLIT(A278, "" ""))"),8.0)</f>
        <v>8</v>
      </c>
      <c r="H278" s="19" t="b">
        <f t="shared" si="1"/>
        <v>1</v>
      </c>
    </row>
    <row r="279" ht="14.25" customHeight="1">
      <c r="A279" s="11" t="s">
        <v>560</v>
      </c>
      <c r="B279" s="22" t="s">
        <v>561</v>
      </c>
      <c r="C279" s="12" t="s">
        <v>10</v>
      </c>
      <c r="D279" s="13" t="s">
        <v>11</v>
      </c>
      <c r="E279" s="14" t="s">
        <v>11</v>
      </c>
      <c r="F279" s="22"/>
      <c r="G279" s="15">
        <f>IFERROR(__xludf.DUMMYFUNCTION("COUNTA(SPLIT(A279, "" ""))"),14.0)</f>
        <v>14</v>
      </c>
      <c r="H279" s="16" t="b">
        <f t="shared" si="1"/>
        <v>1</v>
      </c>
    </row>
    <row r="280" ht="14.25" customHeight="1">
      <c r="A280" s="17" t="s">
        <v>562</v>
      </c>
      <c r="B280" s="23" t="s">
        <v>563</v>
      </c>
      <c r="C280" s="7" t="s">
        <v>10</v>
      </c>
      <c r="D280" s="18" t="s">
        <v>11</v>
      </c>
      <c r="E280" s="8" t="s">
        <v>11</v>
      </c>
      <c r="F280" s="23"/>
      <c r="G280" s="9">
        <f>IFERROR(__xludf.DUMMYFUNCTION("COUNTA(SPLIT(A280, "" ""))"),15.0)</f>
        <v>15</v>
      </c>
      <c r="H280" s="19" t="b">
        <f t="shared" si="1"/>
        <v>1</v>
      </c>
    </row>
    <row r="281" ht="14.25" customHeight="1">
      <c r="A281" s="21" t="s">
        <v>564</v>
      </c>
      <c r="B281" s="22" t="s">
        <v>565</v>
      </c>
      <c r="C281" s="12" t="s">
        <v>10</v>
      </c>
      <c r="D281" s="13" t="s">
        <v>11</v>
      </c>
      <c r="E281" s="14" t="s">
        <v>11</v>
      </c>
      <c r="F281" s="22"/>
      <c r="G281" s="15">
        <f>IFERROR(__xludf.DUMMYFUNCTION("COUNTA(SPLIT(A281, "" ""))"),15.0)</f>
        <v>15</v>
      </c>
      <c r="H281" s="16" t="b">
        <f t="shared" si="1"/>
        <v>1</v>
      </c>
    </row>
    <row r="282" ht="14.25" customHeight="1">
      <c r="A282" s="5" t="s">
        <v>566</v>
      </c>
      <c r="B282" s="23" t="s">
        <v>567</v>
      </c>
      <c r="C282" s="7" t="s">
        <v>10</v>
      </c>
      <c r="D282" s="18" t="s">
        <v>11</v>
      </c>
      <c r="E282" s="8" t="s">
        <v>11</v>
      </c>
      <c r="F282" s="23"/>
      <c r="G282" s="9">
        <f>IFERROR(__xludf.DUMMYFUNCTION("COUNTA(SPLIT(A282, "" ""))"),23.0)</f>
        <v>23</v>
      </c>
      <c r="H282" s="19" t="b">
        <f t="shared" si="1"/>
        <v>1</v>
      </c>
    </row>
    <row r="283" ht="14.25" customHeight="1">
      <c r="A283" s="21" t="s">
        <v>568</v>
      </c>
      <c r="B283" s="22" t="s">
        <v>569</v>
      </c>
      <c r="C283" s="12" t="s">
        <v>10</v>
      </c>
      <c r="D283" s="13" t="s">
        <v>11</v>
      </c>
      <c r="E283" s="14" t="s">
        <v>11</v>
      </c>
      <c r="F283" s="22"/>
      <c r="G283" s="15">
        <f>IFERROR(__xludf.DUMMYFUNCTION("COUNTA(SPLIT(A283, "" ""))"),26.0)</f>
        <v>26</v>
      </c>
      <c r="H283" s="16" t="b">
        <f t="shared" si="1"/>
        <v>1</v>
      </c>
    </row>
    <row r="284" ht="14.25" customHeight="1">
      <c r="A284" s="17" t="s">
        <v>570</v>
      </c>
      <c r="B284" s="23" t="s">
        <v>571</v>
      </c>
      <c r="C284" s="7" t="s">
        <v>10</v>
      </c>
      <c r="D284" s="18" t="s">
        <v>11</v>
      </c>
      <c r="E284" s="8" t="s">
        <v>11</v>
      </c>
      <c r="F284" s="23"/>
      <c r="G284" s="9">
        <f>IFERROR(__xludf.DUMMYFUNCTION("COUNTA(SPLIT(A284, "" ""))"),27.0)</f>
        <v>27</v>
      </c>
      <c r="H284" s="19" t="b">
        <f t="shared" si="1"/>
        <v>1</v>
      </c>
    </row>
    <row r="285" ht="14.25" customHeight="1">
      <c r="A285" s="21" t="s">
        <v>572</v>
      </c>
      <c r="B285" s="22" t="s">
        <v>573</v>
      </c>
      <c r="C285" s="12" t="s">
        <v>10</v>
      </c>
      <c r="D285" s="13" t="s">
        <v>11</v>
      </c>
      <c r="E285" s="14" t="s">
        <v>11</v>
      </c>
      <c r="F285" s="22"/>
      <c r="G285" s="15">
        <f>IFERROR(__xludf.DUMMYFUNCTION("COUNTA(SPLIT(A285, "" ""))"),5.0)</f>
        <v>5</v>
      </c>
      <c r="H285" s="16" t="b">
        <f t="shared" si="1"/>
        <v>1</v>
      </c>
    </row>
    <row r="286" ht="14.25" customHeight="1">
      <c r="A286" s="17" t="s">
        <v>574</v>
      </c>
      <c r="B286" s="23" t="s">
        <v>575</v>
      </c>
      <c r="C286" s="7" t="s">
        <v>10</v>
      </c>
      <c r="D286" s="18" t="s">
        <v>11</v>
      </c>
      <c r="E286" s="8" t="s">
        <v>11</v>
      </c>
      <c r="F286" s="23"/>
      <c r="G286" s="9">
        <f>IFERROR(__xludf.DUMMYFUNCTION("COUNTA(SPLIT(A286, "" ""))"),12.0)</f>
        <v>12</v>
      </c>
      <c r="H286" s="19" t="b">
        <f t="shared" si="1"/>
        <v>1</v>
      </c>
    </row>
    <row r="287" ht="14.25" customHeight="1">
      <c r="A287" s="11" t="s">
        <v>576</v>
      </c>
      <c r="B287" s="22" t="s">
        <v>577</v>
      </c>
      <c r="C287" s="12" t="s">
        <v>10</v>
      </c>
      <c r="D287" s="13" t="s">
        <v>11</v>
      </c>
      <c r="E287" s="14" t="s">
        <v>11</v>
      </c>
      <c r="F287" s="22"/>
      <c r="G287" s="15">
        <f>IFERROR(__xludf.DUMMYFUNCTION("COUNTA(SPLIT(A287, "" ""))"),7.0)</f>
        <v>7</v>
      </c>
      <c r="H287" s="16" t="b">
        <f t="shared" si="1"/>
        <v>1</v>
      </c>
    </row>
    <row r="288" ht="14.25" customHeight="1">
      <c r="A288" s="17" t="s">
        <v>578</v>
      </c>
      <c r="B288" s="23" t="s">
        <v>579</v>
      </c>
      <c r="C288" s="7" t="s">
        <v>10</v>
      </c>
      <c r="D288" s="18" t="s">
        <v>11</v>
      </c>
      <c r="E288" s="8" t="s">
        <v>11</v>
      </c>
      <c r="F288" s="23"/>
      <c r="G288" s="9">
        <f>IFERROR(__xludf.DUMMYFUNCTION("COUNTA(SPLIT(A288, "" ""))"),15.0)</f>
        <v>15</v>
      </c>
      <c r="H288" s="19" t="b">
        <f t="shared" si="1"/>
        <v>1</v>
      </c>
    </row>
    <row r="289" ht="14.25" customHeight="1">
      <c r="A289" s="21" t="s">
        <v>580</v>
      </c>
      <c r="B289" s="22" t="s">
        <v>581</v>
      </c>
      <c r="C289" s="12" t="s">
        <v>10</v>
      </c>
      <c r="D289" s="13" t="s">
        <v>11</v>
      </c>
      <c r="E289" s="14" t="s">
        <v>11</v>
      </c>
      <c r="F289" s="22"/>
      <c r="G289" s="15">
        <f>IFERROR(__xludf.DUMMYFUNCTION("COUNTA(SPLIT(A289, "" ""))"),5.0)</f>
        <v>5</v>
      </c>
      <c r="H289" s="16" t="b">
        <f t="shared" si="1"/>
        <v>1</v>
      </c>
    </row>
    <row r="290" ht="14.25" customHeight="1">
      <c r="A290" s="17" t="s">
        <v>582</v>
      </c>
      <c r="B290" s="23" t="s">
        <v>583</v>
      </c>
      <c r="C290" s="7" t="s">
        <v>10</v>
      </c>
      <c r="D290" s="18" t="s">
        <v>11</v>
      </c>
      <c r="E290" s="8" t="s">
        <v>11</v>
      </c>
      <c r="F290" s="23"/>
      <c r="G290" s="9">
        <f>IFERROR(__xludf.DUMMYFUNCTION("COUNTA(SPLIT(A290, "" ""))"),19.0)</f>
        <v>19</v>
      </c>
      <c r="H290" s="19" t="b">
        <f t="shared" si="1"/>
        <v>1</v>
      </c>
    </row>
    <row r="291" ht="14.25" customHeight="1">
      <c r="A291" s="21" t="s">
        <v>584</v>
      </c>
      <c r="B291" s="22" t="s">
        <v>585</v>
      </c>
      <c r="C291" s="12" t="s">
        <v>10</v>
      </c>
      <c r="D291" s="13" t="s">
        <v>11</v>
      </c>
      <c r="E291" s="14" t="s">
        <v>11</v>
      </c>
      <c r="F291" s="22"/>
      <c r="G291" s="15">
        <f>IFERROR(__xludf.DUMMYFUNCTION("COUNTA(SPLIT(A291, "" ""))"),21.0)</f>
        <v>21</v>
      </c>
      <c r="H291" s="16" t="b">
        <f t="shared" si="1"/>
        <v>1</v>
      </c>
    </row>
    <row r="292" ht="14.25" customHeight="1">
      <c r="A292" s="17" t="s">
        <v>586</v>
      </c>
      <c r="B292" s="23" t="s">
        <v>587</v>
      </c>
      <c r="C292" s="7" t="s">
        <v>10</v>
      </c>
      <c r="D292" s="18" t="s">
        <v>11</v>
      </c>
      <c r="E292" s="8" t="s">
        <v>11</v>
      </c>
      <c r="F292" s="23"/>
      <c r="G292" s="9">
        <f>IFERROR(__xludf.DUMMYFUNCTION("COUNTA(SPLIT(A292, "" ""))"),8.0)</f>
        <v>8</v>
      </c>
      <c r="H292" s="19" t="b">
        <f t="shared" si="1"/>
        <v>1</v>
      </c>
    </row>
    <row r="293" ht="14.25" customHeight="1">
      <c r="A293" s="21" t="s">
        <v>588</v>
      </c>
      <c r="B293" s="22" t="s">
        <v>589</v>
      </c>
      <c r="C293" s="12" t="s">
        <v>10</v>
      </c>
      <c r="D293" s="13" t="s">
        <v>11</v>
      </c>
      <c r="E293" s="14" t="s">
        <v>11</v>
      </c>
      <c r="F293" s="22"/>
      <c r="G293" s="15">
        <f>IFERROR(__xludf.DUMMYFUNCTION("COUNTA(SPLIT(A293, "" ""))"),13.0)</f>
        <v>13</v>
      </c>
      <c r="H293" s="16" t="b">
        <f t="shared" si="1"/>
        <v>1</v>
      </c>
    </row>
    <row r="294" ht="14.25" customHeight="1">
      <c r="A294" s="17" t="s">
        <v>590</v>
      </c>
      <c r="B294" s="23" t="s">
        <v>591</v>
      </c>
      <c r="C294" s="7" t="s">
        <v>10</v>
      </c>
      <c r="D294" s="18" t="s">
        <v>11</v>
      </c>
      <c r="E294" s="8" t="s">
        <v>11</v>
      </c>
      <c r="F294" s="23"/>
      <c r="G294" s="9">
        <f>IFERROR(__xludf.DUMMYFUNCTION("COUNTA(SPLIT(A294, "" ""))"),10.0)</f>
        <v>10</v>
      </c>
      <c r="H294" s="19" t="b">
        <f t="shared" si="1"/>
        <v>1</v>
      </c>
    </row>
    <row r="295" ht="14.25" customHeight="1">
      <c r="A295" s="21" t="s">
        <v>592</v>
      </c>
      <c r="B295" s="22" t="s">
        <v>593</v>
      </c>
      <c r="C295" s="12" t="s">
        <v>10</v>
      </c>
      <c r="D295" s="13" t="s">
        <v>11</v>
      </c>
      <c r="E295" s="14" t="s">
        <v>11</v>
      </c>
      <c r="F295" s="22"/>
      <c r="G295" s="15">
        <f>IFERROR(__xludf.DUMMYFUNCTION("COUNTA(SPLIT(A295, "" ""))"),10.0)</f>
        <v>10</v>
      </c>
      <c r="H295" s="16" t="b">
        <f t="shared" si="1"/>
        <v>1</v>
      </c>
    </row>
    <row r="296" ht="14.25" customHeight="1">
      <c r="A296" s="32" t="s">
        <v>594</v>
      </c>
      <c r="B296" s="33" t="s">
        <v>595</v>
      </c>
      <c r="C296" s="34" t="s">
        <v>596</v>
      </c>
      <c r="D296" s="34" t="s">
        <v>11</v>
      </c>
      <c r="E296" s="34" t="s">
        <v>11</v>
      </c>
      <c r="F296" s="35"/>
      <c r="G296" s="36">
        <f>IFERROR(__xludf.DUMMYFUNCTION("COUNTA(SPLIT(A296, "" ""))"),1.0)</f>
        <v>1</v>
      </c>
      <c r="H296" s="37" t="b">
        <f t="shared" si="1"/>
        <v>1</v>
      </c>
      <c r="I296" s="38"/>
      <c r="J296" s="38"/>
      <c r="K296" s="38"/>
      <c r="L296" s="38"/>
      <c r="M296" s="38"/>
      <c r="N296" s="38"/>
      <c r="O296" s="38"/>
      <c r="P296" s="38"/>
      <c r="Q296" s="38"/>
      <c r="R296" s="38"/>
      <c r="S296" s="38"/>
      <c r="T296" s="38"/>
    </row>
  </sheetData>
  <conditionalFormatting sqref="B1 C1:E296 F1:H1 B110:B266">
    <cfRule type="containsBlanks" dxfId="0" priority="1">
      <formula>LEN(TRIM(B1))=0</formula>
    </cfRule>
  </conditionalFormatting>
  <conditionalFormatting sqref="B1:B296">
    <cfRule type="containsBlanks" dxfId="1" priority="2">
      <formula>LEN(TRIM(B1))=0</formula>
    </cfRule>
  </conditionalFormatting>
  <dataValidations>
    <dataValidation type="list" allowBlank="1" sqref="D296:E296">
      <formula1>"Complete,Revised,To Do"</formula1>
    </dataValidation>
    <dataValidation type="list" allowBlank="1" sqref="D2:E295">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2" width="80.75"/>
    <col customWidth="1" min="3" max="3" width="23.25"/>
    <col customWidth="1" min="4" max="4" width="17.5"/>
    <col customWidth="1" min="5" max="5" width="18.63"/>
    <col customWidth="1" min="6" max="6" width="39.13"/>
    <col customWidth="1" hidden="1" min="7" max="7" width="29.0"/>
    <col customWidth="1" hidden="1" min="8" max="8" width="13.63"/>
    <col customWidth="1" min="9" max="9" width="22.88"/>
    <col customWidth="1" min="10" max="26" width="8.63"/>
  </cols>
  <sheetData>
    <row r="1" ht="14.25" customHeight="1">
      <c r="A1" s="1" t="s">
        <v>0</v>
      </c>
      <c r="B1" s="2" t="s">
        <v>1</v>
      </c>
      <c r="C1" s="3" t="s">
        <v>2</v>
      </c>
      <c r="D1" s="3" t="s">
        <v>3</v>
      </c>
      <c r="E1" s="3" t="s">
        <v>4</v>
      </c>
      <c r="F1" s="3" t="s">
        <v>5</v>
      </c>
      <c r="G1" s="3" t="s">
        <v>6</v>
      </c>
      <c r="H1" s="3" t="s">
        <v>7</v>
      </c>
      <c r="I1" s="39" t="s">
        <v>597</v>
      </c>
    </row>
    <row r="2" ht="14.25" customHeight="1">
      <c r="A2" s="17" t="s">
        <v>598</v>
      </c>
      <c r="B2" s="40" t="s">
        <v>599</v>
      </c>
      <c r="C2" s="7" t="s">
        <v>10</v>
      </c>
      <c r="D2" s="8" t="s">
        <v>11</v>
      </c>
      <c r="E2" s="8" t="s">
        <v>11</v>
      </c>
      <c r="F2" s="29"/>
      <c r="G2" s="41">
        <f>IFERROR(__xludf.DUMMYFUNCTION("COUNTA(SPLIT(A2, "" ""))"),10.0)</f>
        <v>10</v>
      </c>
      <c r="H2" s="9" t="b">
        <f t="shared" ref="H2:H236" si="1">if(len(B2)&gt;0,TRUE,FALSE)</f>
        <v>1</v>
      </c>
      <c r="I2" s="19"/>
    </row>
    <row r="3" ht="14.25" customHeight="1">
      <c r="A3" s="21" t="s">
        <v>600</v>
      </c>
      <c r="B3" s="42" t="s">
        <v>601</v>
      </c>
      <c r="C3" s="12" t="s">
        <v>10</v>
      </c>
      <c r="D3" s="13" t="s">
        <v>11</v>
      </c>
      <c r="E3" s="13" t="s">
        <v>11</v>
      </c>
      <c r="F3" s="25"/>
      <c r="G3" s="43">
        <f>IFERROR(__xludf.DUMMYFUNCTION("COUNTA(SPLIT(A3, "" ""))"),19.0)</f>
        <v>19</v>
      </c>
      <c r="H3" s="15" t="b">
        <f t="shared" si="1"/>
        <v>1</v>
      </c>
      <c r="I3" s="16"/>
    </row>
    <row r="4" ht="14.25" customHeight="1">
      <c r="A4" s="17" t="s">
        <v>602</v>
      </c>
      <c r="B4" s="40" t="s">
        <v>603</v>
      </c>
      <c r="C4" s="7" t="s">
        <v>10</v>
      </c>
      <c r="D4" s="18" t="s">
        <v>11</v>
      </c>
      <c r="E4" s="18" t="s">
        <v>11</v>
      </c>
      <c r="F4" s="29"/>
      <c r="G4" s="41">
        <f>IFERROR(__xludf.DUMMYFUNCTION("COUNTA(SPLIT(A4, "" ""))"),7.0)</f>
        <v>7</v>
      </c>
      <c r="H4" s="9" t="b">
        <f t="shared" si="1"/>
        <v>1</v>
      </c>
      <c r="I4" s="19"/>
    </row>
    <row r="5" ht="14.25" customHeight="1">
      <c r="A5" s="21" t="s">
        <v>604</v>
      </c>
      <c r="B5" s="42" t="s">
        <v>605</v>
      </c>
      <c r="C5" s="12" t="s">
        <v>10</v>
      </c>
      <c r="D5" s="13" t="s">
        <v>11</v>
      </c>
      <c r="E5" s="13" t="s">
        <v>11</v>
      </c>
      <c r="F5" s="25"/>
      <c r="G5" s="43">
        <f>IFERROR(__xludf.DUMMYFUNCTION("COUNTA(SPLIT(A5, "" ""))"),10.0)</f>
        <v>10</v>
      </c>
      <c r="H5" s="15" t="b">
        <f t="shared" si="1"/>
        <v>1</v>
      </c>
      <c r="I5" s="16"/>
    </row>
    <row r="6" ht="14.25" customHeight="1">
      <c r="A6" s="17" t="s">
        <v>606</v>
      </c>
      <c r="B6" s="40" t="s">
        <v>606</v>
      </c>
      <c r="C6" s="7" t="s">
        <v>10</v>
      </c>
      <c r="D6" s="18" t="s">
        <v>11</v>
      </c>
      <c r="E6" s="18" t="s">
        <v>11</v>
      </c>
      <c r="F6" s="29"/>
      <c r="G6" s="41">
        <f>IFERROR(__xludf.DUMMYFUNCTION("COUNTA(SPLIT(A6, "" ""))"),1.0)</f>
        <v>1</v>
      </c>
      <c r="H6" s="9" t="b">
        <f t="shared" si="1"/>
        <v>1</v>
      </c>
      <c r="I6" s="19"/>
    </row>
    <row r="7" ht="14.25" customHeight="1">
      <c r="A7" s="21" t="s">
        <v>607</v>
      </c>
      <c r="B7" s="42" t="s">
        <v>608</v>
      </c>
      <c r="C7" s="12" t="s">
        <v>10</v>
      </c>
      <c r="D7" s="13" t="s">
        <v>11</v>
      </c>
      <c r="E7" s="13" t="s">
        <v>11</v>
      </c>
      <c r="F7" s="25"/>
      <c r="G7" s="43">
        <f>IFERROR(__xludf.DUMMYFUNCTION("COUNTA(SPLIT(A7, "" ""))"),25.0)</f>
        <v>25</v>
      </c>
      <c r="H7" s="15" t="b">
        <f t="shared" si="1"/>
        <v>1</v>
      </c>
      <c r="I7" s="16"/>
    </row>
    <row r="8" ht="14.25" customHeight="1">
      <c r="A8" s="17" t="s">
        <v>609</v>
      </c>
      <c r="B8" s="44" t="s">
        <v>609</v>
      </c>
      <c r="C8" s="7" t="s">
        <v>10</v>
      </c>
      <c r="D8" s="18" t="s">
        <v>11</v>
      </c>
      <c r="E8" s="18" t="s">
        <v>11</v>
      </c>
      <c r="F8" s="29"/>
      <c r="G8" s="41">
        <f>IFERROR(__xludf.DUMMYFUNCTION("COUNTA(SPLIT(A8, "" ""))"),1.0)</f>
        <v>1</v>
      </c>
      <c r="H8" s="9" t="b">
        <f t="shared" si="1"/>
        <v>1</v>
      </c>
      <c r="I8" s="19"/>
    </row>
    <row r="9" ht="14.25" customHeight="1">
      <c r="A9" s="21" t="s">
        <v>610</v>
      </c>
      <c r="B9" s="42" t="s">
        <v>610</v>
      </c>
      <c r="C9" s="12" t="s">
        <v>10</v>
      </c>
      <c r="D9" s="13" t="s">
        <v>11</v>
      </c>
      <c r="E9" s="13" t="s">
        <v>11</v>
      </c>
      <c r="F9" s="25"/>
      <c r="G9" s="43">
        <f>IFERROR(__xludf.DUMMYFUNCTION("COUNTA(SPLIT(A9, "" ""))"),1.0)</f>
        <v>1</v>
      </c>
      <c r="H9" s="15" t="b">
        <f t="shared" si="1"/>
        <v>1</v>
      </c>
      <c r="I9" s="16"/>
    </row>
    <row r="10" ht="14.25" customHeight="1">
      <c r="A10" s="17" t="s">
        <v>611</v>
      </c>
      <c r="B10" s="44" t="s">
        <v>611</v>
      </c>
      <c r="C10" s="7" t="s">
        <v>10</v>
      </c>
      <c r="D10" s="18" t="s">
        <v>11</v>
      </c>
      <c r="E10" s="18" t="s">
        <v>11</v>
      </c>
      <c r="F10" s="29"/>
      <c r="G10" s="41">
        <f>IFERROR(__xludf.DUMMYFUNCTION("COUNTA(SPLIT(A10, "" ""))"),1.0)</f>
        <v>1</v>
      </c>
      <c r="H10" s="9" t="b">
        <f t="shared" si="1"/>
        <v>1</v>
      </c>
      <c r="I10" s="19"/>
    </row>
    <row r="11" ht="14.25" customHeight="1">
      <c r="A11" s="11" t="s">
        <v>612</v>
      </c>
      <c r="B11" s="42" t="s">
        <v>613</v>
      </c>
      <c r="C11" s="12" t="s">
        <v>10</v>
      </c>
      <c r="D11" s="13" t="s">
        <v>11</v>
      </c>
      <c r="E11" s="13" t="s">
        <v>11</v>
      </c>
      <c r="F11" s="25"/>
      <c r="G11" s="43">
        <f>IFERROR(__xludf.DUMMYFUNCTION("COUNTA(SPLIT(A11, "" ""))"),15.0)</f>
        <v>15</v>
      </c>
      <c r="H11" s="15" t="b">
        <f t="shared" si="1"/>
        <v>1</v>
      </c>
      <c r="I11" s="16"/>
    </row>
    <row r="12" ht="14.25" customHeight="1">
      <c r="A12" s="17" t="s">
        <v>614</v>
      </c>
      <c r="B12" s="40" t="s">
        <v>615</v>
      </c>
      <c r="C12" s="7" t="s">
        <v>10</v>
      </c>
      <c r="D12" s="18" t="s">
        <v>11</v>
      </c>
      <c r="E12" s="18" t="s">
        <v>11</v>
      </c>
      <c r="F12" s="29"/>
      <c r="G12" s="41">
        <f>IFERROR(__xludf.DUMMYFUNCTION("COUNTA(SPLIT(A12, "" ""))"),9.0)</f>
        <v>9</v>
      </c>
      <c r="H12" s="9" t="b">
        <f t="shared" si="1"/>
        <v>1</v>
      </c>
      <c r="I12" s="19"/>
    </row>
    <row r="13" ht="14.25" customHeight="1">
      <c r="A13" s="21" t="s">
        <v>616</v>
      </c>
      <c r="B13" s="42" t="s">
        <v>617</v>
      </c>
      <c r="C13" s="12" t="s">
        <v>10</v>
      </c>
      <c r="D13" s="13" t="s">
        <v>11</v>
      </c>
      <c r="E13" s="13" t="s">
        <v>11</v>
      </c>
      <c r="F13" s="25"/>
      <c r="G13" s="43">
        <f>IFERROR(__xludf.DUMMYFUNCTION("COUNTA(SPLIT(A13, "" ""))"),7.0)</f>
        <v>7</v>
      </c>
      <c r="H13" s="15" t="b">
        <f t="shared" si="1"/>
        <v>1</v>
      </c>
      <c r="I13" s="16"/>
    </row>
    <row r="14" ht="14.25" customHeight="1">
      <c r="A14" s="17" t="s">
        <v>618</v>
      </c>
      <c r="B14" s="40" t="s">
        <v>619</v>
      </c>
      <c r="C14" s="7" t="s">
        <v>10</v>
      </c>
      <c r="D14" s="18" t="s">
        <v>11</v>
      </c>
      <c r="E14" s="18" t="s">
        <v>11</v>
      </c>
      <c r="F14" s="29"/>
      <c r="G14" s="41">
        <f>IFERROR(__xludf.DUMMYFUNCTION("COUNTA(SPLIT(A14, "" ""))"),5.0)</f>
        <v>5</v>
      </c>
      <c r="H14" s="9" t="b">
        <f t="shared" si="1"/>
        <v>1</v>
      </c>
      <c r="I14" s="19"/>
    </row>
    <row r="15" ht="14.25" customHeight="1">
      <c r="A15" s="21" t="s">
        <v>620</v>
      </c>
      <c r="B15" s="42" t="s">
        <v>621</v>
      </c>
      <c r="C15" s="12" t="s">
        <v>10</v>
      </c>
      <c r="D15" s="13" t="s">
        <v>11</v>
      </c>
      <c r="E15" s="13" t="s">
        <v>11</v>
      </c>
      <c r="F15" s="25"/>
      <c r="G15" s="43">
        <f>IFERROR(__xludf.DUMMYFUNCTION("COUNTA(SPLIT(A15, "" ""))"),19.0)</f>
        <v>19</v>
      </c>
      <c r="H15" s="15" t="b">
        <f t="shared" si="1"/>
        <v>1</v>
      </c>
      <c r="I15" s="16"/>
    </row>
    <row r="16" ht="14.25" customHeight="1">
      <c r="A16" s="17" t="s">
        <v>622</v>
      </c>
      <c r="B16" s="40" t="s">
        <v>622</v>
      </c>
      <c r="C16" s="7" t="s">
        <v>10</v>
      </c>
      <c r="D16" s="18" t="s">
        <v>11</v>
      </c>
      <c r="E16" s="18" t="s">
        <v>11</v>
      </c>
      <c r="F16" s="29"/>
      <c r="G16" s="41">
        <f>IFERROR(__xludf.DUMMYFUNCTION("COUNTA(SPLIT(A16, "" ""))"),1.0)</f>
        <v>1</v>
      </c>
      <c r="H16" s="9" t="b">
        <f t="shared" si="1"/>
        <v>1</v>
      </c>
      <c r="I16" s="19"/>
    </row>
    <row r="17" ht="14.25" customHeight="1">
      <c r="A17" s="21" t="s">
        <v>623</v>
      </c>
      <c r="B17" s="45" t="s">
        <v>623</v>
      </c>
      <c r="C17" s="12" t="s">
        <v>10</v>
      </c>
      <c r="D17" s="13" t="s">
        <v>11</v>
      </c>
      <c r="E17" s="13" t="s">
        <v>11</v>
      </c>
      <c r="F17" s="25"/>
      <c r="G17" s="43">
        <f>IFERROR(__xludf.DUMMYFUNCTION("COUNTA(SPLIT(A17, "" ""))"),1.0)</f>
        <v>1</v>
      </c>
      <c r="H17" s="15" t="b">
        <f t="shared" si="1"/>
        <v>1</v>
      </c>
      <c r="I17" s="16"/>
    </row>
    <row r="18" ht="14.25" customHeight="1">
      <c r="A18" s="17" t="s">
        <v>624</v>
      </c>
      <c r="B18" s="40" t="s">
        <v>625</v>
      </c>
      <c r="C18" s="7" t="s">
        <v>10</v>
      </c>
      <c r="D18" s="18" t="s">
        <v>11</v>
      </c>
      <c r="E18" s="18" t="s">
        <v>11</v>
      </c>
      <c r="F18" s="29"/>
      <c r="G18" s="41">
        <f>IFERROR(__xludf.DUMMYFUNCTION("COUNTA(SPLIT(A18, "" ""))"),6.0)</f>
        <v>6</v>
      </c>
      <c r="H18" s="9" t="b">
        <f t="shared" si="1"/>
        <v>1</v>
      </c>
      <c r="I18" s="19"/>
    </row>
    <row r="19" ht="14.25" customHeight="1">
      <c r="A19" s="21" t="s">
        <v>626</v>
      </c>
      <c r="B19" s="42" t="s">
        <v>627</v>
      </c>
      <c r="C19" s="12" t="s">
        <v>10</v>
      </c>
      <c r="D19" s="13" t="s">
        <v>11</v>
      </c>
      <c r="E19" s="13" t="s">
        <v>11</v>
      </c>
      <c r="F19" s="25"/>
      <c r="G19" s="43">
        <f>IFERROR(__xludf.DUMMYFUNCTION("COUNTA(SPLIT(A19, "" ""))"),16.0)</f>
        <v>16</v>
      </c>
      <c r="H19" s="15" t="b">
        <f t="shared" si="1"/>
        <v>1</v>
      </c>
      <c r="I19" s="16"/>
    </row>
    <row r="20" ht="14.25" customHeight="1">
      <c r="A20" s="17" t="s">
        <v>628</v>
      </c>
      <c r="B20" s="40" t="s">
        <v>629</v>
      </c>
      <c r="C20" s="7" t="s">
        <v>10</v>
      </c>
      <c r="D20" s="18" t="s">
        <v>11</v>
      </c>
      <c r="E20" s="18" t="s">
        <v>11</v>
      </c>
      <c r="F20" s="29"/>
      <c r="G20" s="41">
        <f>IFERROR(__xludf.DUMMYFUNCTION("COUNTA(SPLIT(A20, "" ""))"),4.0)</f>
        <v>4</v>
      </c>
      <c r="H20" s="9" t="b">
        <f t="shared" si="1"/>
        <v>1</v>
      </c>
      <c r="I20" s="19"/>
    </row>
    <row r="21" ht="14.25" customHeight="1">
      <c r="A21" s="21" t="s">
        <v>630</v>
      </c>
      <c r="B21" s="42" t="s">
        <v>631</v>
      </c>
      <c r="C21" s="12" t="s">
        <v>10</v>
      </c>
      <c r="D21" s="13" t="s">
        <v>11</v>
      </c>
      <c r="E21" s="13" t="s">
        <v>11</v>
      </c>
      <c r="F21" s="25"/>
      <c r="G21" s="43">
        <f>IFERROR(__xludf.DUMMYFUNCTION("COUNTA(SPLIT(A21, "" ""))"),5.0)</f>
        <v>5</v>
      </c>
      <c r="H21" s="15" t="b">
        <f t="shared" si="1"/>
        <v>1</v>
      </c>
      <c r="I21" s="16"/>
    </row>
    <row r="22" ht="77.25" customHeight="1">
      <c r="A22" s="5" t="s">
        <v>632</v>
      </c>
      <c r="B22" s="40" t="s">
        <v>633</v>
      </c>
      <c r="C22" s="7" t="s">
        <v>10</v>
      </c>
      <c r="D22" s="18" t="s">
        <v>11</v>
      </c>
      <c r="E22" s="18" t="s">
        <v>11</v>
      </c>
      <c r="F22" s="29"/>
      <c r="G22" s="41">
        <f>IFERROR(__xludf.DUMMYFUNCTION("COUNTA(SPLIT(A22, "" ""))"),36.0)</f>
        <v>36</v>
      </c>
      <c r="H22" s="9" t="b">
        <f t="shared" si="1"/>
        <v>1</v>
      </c>
      <c r="I22" s="19"/>
    </row>
    <row r="23" ht="14.25" customHeight="1">
      <c r="A23" s="11" t="s">
        <v>634</v>
      </c>
      <c r="B23" s="42" t="s">
        <v>633</v>
      </c>
      <c r="C23" s="12" t="s">
        <v>10</v>
      </c>
      <c r="D23" s="13" t="s">
        <v>11</v>
      </c>
      <c r="E23" s="13" t="s">
        <v>11</v>
      </c>
      <c r="F23" s="25"/>
      <c r="G23" s="43">
        <f>IFERROR(__xludf.DUMMYFUNCTION("COUNTA(SPLIT(A23, "" ""))"),29.0)</f>
        <v>29</v>
      </c>
      <c r="H23" s="15" t="b">
        <f t="shared" si="1"/>
        <v>1</v>
      </c>
      <c r="I23" s="16"/>
    </row>
    <row r="24" ht="14.25" customHeight="1">
      <c r="A24" s="17" t="s">
        <v>635</v>
      </c>
      <c r="B24" s="40" t="s">
        <v>636</v>
      </c>
      <c r="C24" s="7" t="s">
        <v>10</v>
      </c>
      <c r="D24" s="18" t="s">
        <v>11</v>
      </c>
      <c r="E24" s="18" t="s">
        <v>11</v>
      </c>
      <c r="F24" s="29"/>
      <c r="G24" s="41">
        <f>IFERROR(__xludf.DUMMYFUNCTION("COUNTA(SPLIT(A24, "" ""))"),15.0)</f>
        <v>15</v>
      </c>
      <c r="H24" s="9" t="b">
        <f t="shared" si="1"/>
        <v>1</v>
      </c>
      <c r="I24" s="19"/>
    </row>
    <row r="25" ht="14.25" customHeight="1">
      <c r="A25" s="21" t="s">
        <v>637</v>
      </c>
      <c r="B25" s="42" t="s">
        <v>638</v>
      </c>
      <c r="C25" s="12" t="s">
        <v>10</v>
      </c>
      <c r="D25" s="13" t="s">
        <v>11</v>
      </c>
      <c r="E25" s="13" t="s">
        <v>11</v>
      </c>
      <c r="F25" s="25"/>
      <c r="G25" s="43">
        <f>IFERROR(__xludf.DUMMYFUNCTION("COUNTA(SPLIT(A25, "" ""))"),14.0)</f>
        <v>14</v>
      </c>
      <c r="H25" s="15" t="b">
        <f t="shared" si="1"/>
        <v>1</v>
      </c>
      <c r="I25" s="16"/>
    </row>
    <row r="26" ht="14.25" customHeight="1">
      <c r="A26" s="5" t="s">
        <v>639</v>
      </c>
      <c r="B26" s="40" t="s">
        <v>640</v>
      </c>
      <c r="C26" s="7" t="s">
        <v>10</v>
      </c>
      <c r="D26" s="18" t="s">
        <v>11</v>
      </c>
      <c r="E26" s="18" t="s">
        <v>11</v>
      </c>
      <c r="F26" s="29"/>
      <c r="G26" s="41">
        <f>IFERROR(__xludf.DUMMYFUNCTION("COUNTA(SPLIT(A26, "" ""))"),7.0)</f>
        <v>7</v>
      </c>
      <c r="H26" s="9" t="b">
        <f t="shared" si="1"/>
        <v>1</v>
      </c>
      <c r="I26" s="19"/>
    </row>
    <row r="27" ht="14.25" customHeight="1">
      <c r="A27" s="21" t="s">
        <v>641</v>
      </c>
      <c r="B27" s="42" t="s">
        <v>642</v>
      </c>
      <c r="C27" s="12" t="s">
        <v>10</v>
      </c>
      <c r="D27" s="13" t="s">
        <v>11</v>
      </c>
      <c r="E27" s="14" t="s">
        <v>643</v>
      </c>
      <c r="F27" s="25"/>
      <c r="G27" s="43">
        <f>IFERROR(__xludf.DUMMYFUNCTION("COUNTA(SPLIT(A27, "" ""))"),17.0)</f>
        <v>17</v>
      </c>
      <c r="H27" s="15" t="b">
        <f t="shared" si="1"/>
        <v>1</v>
      </c>
      <c r="I27" s="16"/>
    </row>
    <row r="28" ht="14.25" customHeight="1">
      <c r="A28" s="17" t="s">
        <v>644</v>
      </c>
      <c r="B28" s="40" t="s">
        <v>645</v>
      </c>
      <c r="C28" s="7" t="s">
        <v>10</v>
      </c>
      <c r="D28" s="18" t="s">
        <v>11</v>
      </c>
      <c r="E28" s="18" t="s">
        <v>11</v>
      </c>
      <c r="F28" s="29"/>
      <c r="G28" s="41">
        <f>IFERROR(__xludf.DUMMYFUNCTION("COUNTA(SPLIT(A28, "" ""))"),11.0)</f>
        <v>11</v>
      </c>
      <c r="H28" s="9" t="b">
        <f t="shared" si="1"/>
        <v>1</v>
      </c>
      <c r="I28" s="19"/>
    </row>
    <row r="29" ht="14.25" customHeight="1">
      <c r="A29" s="21" t="s">
        <v>646</v>
      </c>
      <c r="B29" s="42" t="s">
        <v>647</v>
      </c>
      <c r="C29" s="12" t="s">
        <v>10</v>
      </c>
      <c r="D29" s="13" t="s">
        <v>11</v>
      </c>
      <c r="E29" s="13" t="s">
        <v>11</v>
      </c>
      <c r="F29" s="25"/>
      <c r="G29" s="43">
        <f>IFERROR(__xludf.DUMMYFUNCTION("COUNTA(SPLIT(A29, "" ""))"),16.0)</f>
        <v>16</v>
      </c>
      <c r="H29" s="15" t="b">
        <f t="shared" si="1"/>
        <v>1</v>
      </c>
      <c r="I29" s="16"/>
    </row>
    <row r="30" ht="14.25" customHeight="1">
      <c r="A30" s="17" t="s">
        <v>648</v>
      </c>
      <c r="B30" s="40" t="s">
        <v>649</v>
      </c>
      <c r="C30" s="7" t="s">
        <v>10</v>
      </c>
      <c r="D30" s="18" t="s">
        <v>11</v>
      </c>
      <c r="E30" s="18" t="s">
        <v>11</v>
      </c>
      <c r="F30" s="29"/>
      <c r="G30" s="41">
        <f>IFERROR(__xludf.DUMMYFUNCTION("COUNTA(SPLIT(A30, "" ""))"),6.0)</f>
        <v>6</v>
      </c>
      <c r="H30" s="9" t="b">
        <f t="shared" si="1"/>
        <v>1</v>
      </c>
      <c r="I30" s="19"/>
    </row>
    <row r="31" ht="14.25" customHeight="1">
      <c r="A31" s="21" t="s">
        <v>650</v>
      </c>
      <c r="B31" s="42" t="s">
        <v>651</v>
      </c>
      <c r="C31" s="12" t="s">
        <v>10</v>
      </c>
      <c r="D31" s="13" t="s">
        <v>11</v>
      </c>
      <c r="E31" s="13" t="s">
        <v>11</v>
      </c>
      <c r="F31" s="25"/>
      <c r="G31" s="43">
        <f>IFERROR(__xludf.DUMMYFUNCTION("COUNTA(SPLIT(A31, "" ""))"),15.0)</f>
        <v>15</v>
      </c>
      <c r="H31" s="15" t="b">
        <f t="shared" si="1"/>
        <v>1</v>
      </c>
      <c r="I31" s="16"/>
    </row>
    <row r="32" ht="14.25" customHeight="1">
      <c r="A32" s="17" t="s">
        <v>652</v>
      </c>
      <c r="B32" s="40" t="s">
        <v>653</v>
      </c>
      <c r="C32" s="7" t="s">
        <v>10</v>
      </c>
      <c r="D32" s="18" t="s">
        <v>11</v>
      </c>
      <c r="E32" s="18" t="s">
        <v>11</v>
      </c>
      <c r="F32" s="29"/>
      <c r="G32" s="41">
        <f>IFERROR(__xludf.DUMMYFUNCTION("COUNTA(SPLIT(A32, "" ""))"),4.0)</f>
        <v>4</v>
      </c>
      <c r="H32" s="9" t="b">
        <f t="shared" si="1"/>
        <v>1</v>
      </c>
      <c r="I32" s="19"/>
    </row>
    <row r="33" ht="14.25" customHeight="1">
      <c r="A33" s="11" t="s">
        <v>654</v>
      </c>
      <c r="B33" s="42" t="s">
        <v>655</v>
      </c>
      <c r="C33" s="12" t="s">
        <v>10</v>
      </c>
      <c r="D33" s="13" t="s">
        <v>11</v>
      </c>
      <c r="E33" s="13" t="s">
        <v>11</v>
      </c>
      <c r="F33" s="25"/>
      <c r="G33" s="43">
        <f>IFERROR(__xludf.DUMMYFUNCTION("COUNTA(SPLIT(A33, "" ""))"),9.0)</f>
        <v>9</v>
      </c>
      <c r="H33" s="15" t="b">
        <f t="shared" si="1"/>
        <v>1</v>
      </c>
      <c r="I33" s="16"/>
    </row>
    <row r="34" ht="14.25" customHeight="1">
      <c r="A34" s="17" t="s">
        <v>656</v>
      </c>
      <c r="B34" s="40" t="s">
        <v>657</v>
      </c>
      <c r="C34" s="7" t="s">
        <v>10</v>
      </c>
      <c r="D34" s="18" t="s">
        <v>11</v>
      </c>
      <c r="E34" s="18" t="s">
        <v>11</v>
      </c>
      <c r="F34" s="29"/>
      <c r="G34" s="41">
        <f>IFERROR(__xludf.DUMMYFUNCTION("COUNTA(SPLIT(A34, "" ""))"),13.0)</f>
        <v>13</v>
      </c>
      <c r="H34" s="9" t="b">
        <f t="shared" si="1"/>
        <v>1</v>
      </c>
      <c r="I34" s="19"/>
    </row>
    <row r="35" ht="14.25" customHeight="1">
      <c r="A35" s="21" t="s">
        <v>658</v>
      </c>
      <c r="B35" s="42" t="s">
        <v>659</v>
      </c>
      <c r="C35" s="12" t="s">
        <v>10</v>
      </c>
      <c r="D35" s="13" t="s">
        <v>11</v>
      </c>
      <c r="E35" s="13" t="s">
        <v>11</v>
      </c>
      <c r="F35" s="25"/>
      <c r="G35" s="43">
        <f>IFERROR(__xludf.DUMMYFUNCTION("COUNTA(SPLIT(A35, "" ""))"),8.0)</f>
        <v>8</v>
      </c>
      <c r="H35" s="15" t="b">
        <f t="shared" si="1"/>
        <v>1</v>
      </c>
      <c r="I35" s="16"/>
    </row>
    <row r="36" ht="14.25" customHeight="1">
      <c r="A36" s="17" t="s">
        <v>660</v>
      </c>
      <c r="B36" s="40" t="s">
        <v>661</v>
      </c>
      <c r="C36" s="7" t="s">
        <v>10</v>
      </c>
      <c r="D36" s="18" t="s">
        <v>11</v>
      </c>
      <c r="E36" s="18" t="s">
        <v>11</v>
      </c>
      <c r="F36" s="29"/>
      <c r="G36" s="41">
        <f>IFERROR(__xludf.DUMMYFUNCTION("COUNTA(SPLIT(A36, "" ""))"),15.0)</f>
        <v>15</v>
      </c>
      <c r="H36" s="9" t="b">
        <f t="shared" si="1"/>
        <v>1</v>
      </c>
      <c r="I36" s="19"/>
    </row>
    <row r="37" ht="14.25" customHeight="1">
      <c r="A37" s="11" t="s">
        <v>662</v>
      </c>
      <c r="B37" s="42" t="s">
        <v>663</v>
      </c>
      <c r="C37" s="12" t="s">
        <v>10</v>
      </c>
      <c r="D37" s="14" t="s">
        <v>11</v>
      </c>
      <c r="E37" s="14" t="s">
        <v>11</v>
      </c>
      <c r="F37" s="25"/>
      <c r="G37" s="43">
        <f>IFERROR(__xludf.DUMMYFUNCTION("COUNTA(SPLIT(A37, "" ""))"),15.0)</f>
        <v>15</v>
      </c>
      <c r="H37" s="15" t="b">
        <f t="shared" si="1"/>
        <v>1</v>
      </c>
      <c r="I37" s="16"/>
    </row>
    <row r="38" ht="14.25" customHeight="1">
      <c r="A38" s="17" t="s">
        <v>664</v>
      </c>
      <c r="B38" s="40" t="s">
        <v>665</v>
      </c>
      <c r="C38" s="7" t="s">
        <v>10</v>
      </c>
      <c r="D38" s="18" t="s">
        <v>11</v>
      </c>
      <c r="E38" s="18" t="s">
        <v>11</v>
      </c>
      <c r="F38" s="29"/>
      <c r="G38" s="41">
        <f>IFERROR(__xludf.DUMMYFUNCTION("COUNTA(SPLIT(A38, "" ""))"),18.0)</f>
        <v>18</v>
      </c>
      <c r="H38" s="9" t="b">
        <f t="shared" si="1"/>
        <v>1</v>
      </c>
      <c r="I38" s="19"/>
    </row>
    <row r="39" ht="14.25" customHeight="1">
      <c r="A39" s="21" t="s">
        <v>666</v>
      </c>
      <c r="B39" s="42" t="s">
        <v>667</v>
      </c>
      <c r="C39" s="12" t="s">
        <v>10</v>
      </c>
      <c r="D39" s="13" t="s">
        <v>11</v>
      </c>
      <c r="E39" s="13" t="s">
        <v>11</v>
      </c>
      <c r="F39" s="25"/>
      <c r="G39" s="43">
        <f>IFERROR(__xludf.DUMMYFUNCTION("COUNTA(SPLIT(A39, "" ""))"),18.0)</f>
        <v>18</v>
      </c>
      <c r="H39" s="15" t="b">
        <f t="shared" si="1"/>
        <v>1</v>
      </c>
      <c r="I39" s="16"/>
    </row>
    <row r="40" ht="14.25" customHeight="1">
      <c r="A40" s="17" t="s">
        <v>668</v>
      </c>
      <c r="B40" s="40" t="s">
        <v>669</v>
      </c>
      <c r="C40" s="7" t="s">
        <v>10</v>
      </c>
      <c r="D40" s="18" t="s">
        <v>11</v>
      </c>
      <c r="E40" s="18" t="s">
        <v>11</v>
      </c>
      <c r="F40" s="29"/>
      <c r="G40" s="41">
        <f>IFERROR(__xludf.DUMMYFUNCTION("COUNTA(SPLIT(A40, "" ""))"),9.0)</f>
        <v>9</v>
      </c>
      <c r="H40" s="9" t="b">
        <f t="shared" si="1"/>
        <v>1</v>
      </c>
      <c r="I40" s="19"/>
    </row>
    <row r="41" ht="14.25" customHeight="1">
      <c r="A41" s="21" t="s">
        <v>670</v>
      </c>
      <c r="B41" s="42" t="s">
        <v>671</v>
      </c>
      <c r="C41" s="12" t="s">
        <v>10</v>
      </c>
      <c r="D41" s="13" t="s">
        <v>11</v>
      </c>
      <c r="E41" s="13" t="s">
        <v>11</v>
      </c>
      <c r="F41" s="25"/>
      <c r="G41" s="43">
        <f>IFERROR(__xludf.DUMMYFUNCTION("COUNTA(SPLIT(A41, "" ""))"),13.0)</f>
        <v>13</v>
      </c>
      <c r="H41" s="15" t="b">
        <f t="shared" si="1"/>
        <v>1</v>
      </c>
      <c r="I41" s="16"/>
    </row>
    <row r="42" ht="14.25" customHeight="1">
      <c r="A42" s="17" t="s">
        <v>672</v>
      </c>
      <c r="B42" s="40" t="s">
        <v>673</v>
      </c>
      <c r="C42" s="7" t="s">
        <v>10</v>
      </c>
      <c r="D42" s="18" t="s">
        <v>11</v>
      </c>
      <c r="E42" s="18" t="s">
        <v>11</v>
      </c>
      <c r="F42" s="29"/>
      <c r="G42" s="41">
        <f>IFERROR(__xludf.DUMMYFUNCTION("COUNTA(SPLIT(A42, "" ""))"),1.0)</f>
        <v>1</v>
      </c>
      <c r="H42" s="9" t="b">
        <f t="shared" si="1"/>
        <v>1</v>
      </c>
      <c r="I42" s="19"/>
    </row>
    <row r="43" ht="14.25" customHeight="1">
      <c r="A43" s="21" t="s">
        <v>674</v>
      </c>
      <c r="B43" s="42" t="s">
        <v>675</v>
      </c>
      <c r="C43" s="12" t="s">
        <v>10</v>
      </c>
      <c r="D43" s="13" t="s">
        <v>11</v>
      </c>
      <c r="E43" s="13" t="s">
        <v>11</v>
      </c>
      <c r="F43" s="25"/>
      <c r="G43" s="43">
        <f>IFERROR(__xludf.DUMMYFUNCTION("COUNTA(SPLIT(A43, "" ""))"),7.0)</f>
        <v>7</v>
      </c>
      <c r="H43" s="15" t="b">
        <f t="shared" si="1"/>
        <v>1</v>
      </c>
      <c r="I43" s="16"/>
    </row>
    <row r="44" ht="14.25" customHeight="1">
      <c r="A44" s="5" t="s">
        <v>676</v>
      </c>
      <c r="B44" s="40" t="s">
        <v>677</v>
      </c>
      <c r="C44" s="7" t="s">
        <v>10</v>
      </c>
      <c r="D44" s="18" t="s">
        <v>11</v>
      </c>
      <c r="E44" s="18" t="s">
        <v>11</v>
      </c>
      <c r="F44" s="29"/>
      <c r="G44" s="41">
        <f>IFERROR(__xludf.DUMMYFUNCTION("COUNTA(SPLIT(A44, "" ""))"),1.0)</f>
        <v>1</v>
      </c>
      <c r="H44" s="9" t="b">
        <f t="shared" si="1"/>
        <v>1</v>
      </c>
      <c r="I44" s="19"/>
    </row>
    <row r="45" ht="14.25" customHeight="1">
      <c r="A45" s="21" t="s">
        <v>678</v>
      </c>
      <c r="B45" s="42" t="s">
        <v>679</v>
      </c>
      <c r="C45" s="12" t="s">
        <v>10</v>
      </c>
      <c r="D45" s="13" t="s">
        <v>11</v>
      </c>
      <c r="E45" s="13" t="s">
        <v>11</v>
      </c>
      <c r="F45" s="25"/>
      <c r="G45" s="43">
        <f>IFERROR(__xludf.DUMMYFUNCTION("COUNTA(SPLIT(A45, "" ""))"),6.0)</f>
        <v>6</v>
      </c>
      <c r="H45" s="15" t="b">
        <f t="shared" si="1"/>
        <v>1</v>
      </c>
      <c r="I45" s="16"/>
    </row>
    <row r="46" ht="14.25" customHeight="1">
      <c r="A46" s="17" t="s">
        <v>680</v>
      </c>
      <c r="B46" s="40" t="s">
        <v>680</v>
      </c>
      <c r="C46" s="7" t="s">
        <v>10</v>
      </c>
      <c r="D46" s="18" t="s">
        <v>11</v>
      </c>
      <c r="E46" s="18" t="s">
        <v>11</v>
      </c>
      <c r="F46" s="29"/>
      <c r="G46" s="41">
        <f>IFERROR(__xludf.DUMMYFUNCTION("COUNTA(SPLIT(A46, "" ""))"),1.0)</f>
        <v>1</v>
      </c>
      <c r="H46" s="9" t="b">
        <f t="shared" si="1"/>
        <v>1</v>
      </c>
      <c r="I46" s="19"/>
    </row>
    <row r="47" ht="14.25" customHeight="1">
      <c r="A47" s="21" t="s">
        <v>681</v>
      </c>
      <c r="B47" s="42" t="s">
        <v>682</v>
      </c>
      <c r="C47" s="12" t="s">
        <v>10</v>
      </c>
      <c r="D47" s="13" t="s">
        <v>11</v>
      </c>
      <c r="E47" s="13" t="s">
        <v>11</v>
      </c>
      <c r="F47" s="25"/>
      <c r="G47" s="43">
        <f>IFERROR(__xludf.DUMMYFUNCTION("COUNTA(SPLIT(A47, "" ""))"),7.0)</f>
        <v>7</v>
      </c>
      <c r="H47" s="15" t="b">
        <f t="shared" si="1"/>
        <v>1</v>
      </c>
      <c r="I47" s="16"/>
    </row>
    <row r="48" ht="14.25" customHeight="1">
      <c r="A48" s="17" t="s">
        <v>683</v>
      </c>
      <c r="B48" s="40" t="s">
        <v>683</v>
      </c>
      <c r="C48" s="7" t="s">
        <v>10</v>
      </c>
      <c r="D48" s="18" t="s">
        <v>11</v>
      </c>
      <c r="E48" s="18" t="s">
        <v>11</v>
      </c>
      <c r="F48" s="29"/>
      <c r="G48" s="41">
        <f>IFERROR(__xludf.DUMMYFUNCTION("COUNTA(SPLIT(A48, "" ""))"),1.0)</f>
        <v>1</v>
      </c>
      <c r="H48" s="9" t="b">
        <f t="shared" si="1"/>
        <v>1</v>
      </c>
      <c r="I48" s="19"/>
    </row>
    <row r="49" ht="14.25" customHeight="1">
      <c r="A49" s="21" t="s">
        <v>684</v>
      </c>
      <c r="B49" s="42" t="s">
        <v>685</v>
      </c>
      <c r="C49" s="12" t="s">
        <v>10</v>
      </c>
      <c r="D49" s="13" t="s">
        <v>11</v>
      </c>
      <c r="E49" s="13" t="s">
        <v>11</v>
      </c>
      <c r="F49" s="25"/>
      <c r="G49" s="43">
        <f>IFERROR(__xludf.DUMMYFUNCTION("COUNTA(SPLIT(A49, "" ""))"),6.0)</f>
        <v>6</v>
      </c>
      <c r="H49" s="15" t="b">
        <f t="shared" si="1"/>
        <v>1</v>
      </c>
      <c r="I49" s="16"/>
    </row>
    <row r="50" ht="14.25" customHeight="1">
      <c r="A50" s="17" t="s">
        <v>686</v>
      </c>
      <c r="B50" s="40" t="s">
        <v>687</v>
      </c>
      <c r="C50" s="7" t="s">
        <v>10</v>
      </c>
      <c r="D50" s="18" t="s">
        <v>11</v>
      </c>
      <c r="E50" s="18" t="s">
        <v>11</v>
      </c>
      <c r="F50" s="29"/>
      <c r="G50" s="41">
        <f>IFERROR(__xludf.DUMMYFUNCTION("COUNTA(SPLIT(A50, "" ""))"),6.0)</f>
        <v>6</v>
      </c>
      <c r="H50" s="9" t="b">
        <f t="shared" si="1"/>
        <v>1</v>
      </c>
      <c r="I50" s="19"/>
    </row>
    <row r="51" ht="14.25" customHeight="1">
      <c r="A51" s="11" t="s">
        <v>688</v>
      </c>
      <c r="B51" s="42" t="s">
        <v>689</v>
      </c>
      <c r="C51" s="12" t="s">
        <v>10</v>
      </c>
      <c r="D51" s="13" t="s">
        <v>11</v>
      </c>
      <c r="E51" s="13" t="s">
        <v>11</v>
      </c>
      <c r="F51" s="25"/>
      <c r="G51" s="43">
        <f>IFERROR(__xludf.DUMMYFUNCTION("COUNTA(SPLIT(A51, "" ""))"),6.0)</f>
        <v>6</v>
      </c>
      <c r="H51" s="15" t="b">
        <f t="shared" si="1"/>
        <v>1</v>
      </c>
      <c r="I51" s="16"/>
    </row>
    <row r="52" ht="14.25" customHeight="1">
      <c r="A52" s="17" t="s">
        <v>690</v>
      </c>
      <c r="B52" s="40" t="s">
        <v>691</v>
      </c>
      <c r="C52" s="7" t="s">
        <v>10</v>
      </c>
      <c r="D52" s="18" t="s">
        <v>11</v>
      </c>
      <c r="E52" s="18" t="s">
        <v>11</v>
      </c>
      <c r="F52" s="29"/>
      <c r="G52" s="41">
        <f>IFERROR(__xludf.DUMMYFUNCTION("COUNTA(SPLIT(A52, "" ""))"),13.0)</f>
        <v>13</v>
      </c>
      <c r="H52" s="9" t="b">
        <f t="shared" si="1"/>
        <v>1</v>
      </c>
      <c r="I52" s="19"/>
    </row>
    <row r="53" ht="14.25" customHeight="1">
      <c r="A53" s="21" t="s">
        <v>692</v>
      </c>
      <c r="B53" s="42" t="s">
        <v>693</v>
      </c>
      <c r="C53" s="12" t="s">
        <v>10</v>
      </c>
      <c r="D53" s="13" t="s">
        <v>11</v>
      </c>
      <c r="E53" s="13" t="s">
        <v>11</v>
      </c>
      <c r="F53" s="25"/>
      <c r="G53" s="43">
        <f>IFERROR(__xludf.DUMMYFUNCTION("COUNTA(SPLIT(A53, "" ""))"),18.0)</f>
        <v>18</v>
      </c>
      <c r="H53" s="15" t="b">
        <f t="shared" si="1"/>
        <v>1</v>
      </c>
      <c r="I53" s="16"/>
    </row>
    <row r="54" ht="14.25" customHeight="1">
      <c r="A54" s="17" t="s">
        <v>694</v>
      </c>
      <c r="B54" s="40" t="s">
        <v>695</v>
      </c>
      <c r="C54" s="7" t="s">
        <v>10</v>
      </c>
      <c r="D54" s="18" t="s">
        <v>11</v>
      </c>
      <c r="E54" s="18" t="s">
        <v>11</v>
      </c>
      <c r="F54" s="29"/>
      <c r="G54" s="41">
        <f>IFERROR(__xludf.DUMMYFUNCTION("COUNTA(SPLIT(A54, "" ""))"),6.0)</f>
        <v>6</v>
      </c>
      <c r="H54" s="9" t="b">
        <f t="shared" si="1"/>
        <v>1</v>
      </c>
      <c r="I54" s="19"/>
    </row>
    <row r="55" ht="14.25" customHeight="1">
      <c r="A55" s="21" t="s">
        <v>696</v>
      </c>
      <c r="B55" s="42" t="s">
        <v>697</v>
      </c>
      <c r="C55" s="12" t="s">
        <v>10</v>
      </c>
      <c r="D55" s="13" t="s">
        <v>11</v>
      </c>
      <c r="E55" s="13" t="s">
        <v>11</v>
      </c>
      <c r="F55" s="25"/>
      <c r="G55" s="43">
        <f>IFERROR(__xludf.DUMMYFUNCTION("COUNTA(SPLIT(A55, "" ""))"),5.0)</f>
        <v>5</v>
      </c>
      <c r="H55" s="15" t="b">
        <f t="shared" si="1"/>
        <v>1</v>
      </c>
      <c r="I55" s="16"/>
    </row>
    <row r="56" ht="14.25" customHeight="1">
      <c r="A56" s="17" t="s">
        <v>698</v>
      </c>
      <c r="B56" s="40" t="s">
        <v>699</v>
      </c>
      <c r="C56" s="7" t="s">
        <v>10</v>
      </c>
      <c r="D56" s="18" t="s">
        <v>11</v>
      </c>
      <c r="E56" s="18" t="s">
        <v>11</v>
      </c>
      <c r="F56" s="29"/>
      <c r="G56" s="41">
        <f>IFERROR(__xludf.DUMMYFUNCTION("COUNTA(SPLIT(A56, "" ""))"),7.0)</f>
        <v>7</v>
      </c>
      <c r="H56" s="9" t="b">
        <f t="shared" si="1"/>
        <v>1</v>
      </c>
      <c r="I56" s="19"/>
    </row>
    <row r="57" ht="14.25" customHeight="1">
      <c r="A57" s="21" t="s">
        <v>700</v>
      </c>
      <c r="B57" s="42" t="s">
        <v>701</v>
      </c>
      <c r="C57" s="12" t="s">
        <v>10</v>
      </c>
      <c r="D57" s="13" t="s">
        <v>11</v>
      </c>
      <c r="E57" s="13" t="s">
        <v>11</v>
      </c>
      <c r="F57" s="25"/>
      <c r="G57" s="43">
        <f>IFERROR(__xludf.DUMMYFUNCTION("COUNTA(SPLIT(A57, "" ""))"),4.0)</f>
        <v>4</v>
      </c>
      <c r="H57" s="15" t="b">
        <f t="shared" si="1"/>
        <v>1</v>
      </c>
      <c r="I57" s="16"/>
    </row>
    <row r="58" ht="14.25" customHeight="1">
      <c r="A58" s="17" t="s">
        <v>702</v>
      </c>
      <c r="B58" s="40" t="s">
        <v>703</v>
      </c>
      <c r="C58" s="7" t="s">
        <v>10</v>
      </c>
      <c r="D58" s="18" t="s">
        <v>11</v>
      </c>
      <c r="E58" s="18" t="s">
        <v>11</v>
      </c>
      <c r="F58" s="29"/>
      <c r="G58" s="41">
        <f>IFERROR(__xludf.DUMMYFUNCTION("COUNTA(SPLIT(A58, "" ""))"),12.0)</f>
        <v>12</v>
      </c>
      <c r="H58" s="9" t="b">
        <f t="shared" si="1"/>
        <v>1</v>
      </c>
      <c r="I58" s="19"/>
    </row>
    <row r="59" ht="14.25" customHeight="1">
      <c r="A59" s="21" t="s">
        <v>704</v>
      </c>
      <c r="B59" s="42" t="s">
        <v>705</v>
      </c>
      <c r="C59" s="12" t="s">
        <v>10</v>
      </c>
      <c r="D59" s="13" t="s">
        <v>11</v>
      </c>
      <c r="E59" s="13" t="s">
        <v>11</v>
      </c>
      <c r="F59" s="25"/>
      <c r="G59" s="43">
        <f>IFERROR(__xludf.DUMMYFUNCTION("COUNTA(SPLIT(A59, "" ""))"),8.0)</f>
        <v>8</v>
      </c>
      <c r="H59" s="15" t="b">
        <f t="shared" si="1"/>
        <v>1</v>
      </c>
      <c r="I59" s="16"/>
    </row>
    <row r="60" ht="14.25" customHeight="1">
      <c r="A60" s="17" t="s">
        <v>706</v>
      </c>
      <c r="B60" s="40" t="s">
        <v>707</v>
      </c>
      <c r="C60" s="7" t="s">
        <v>10</v>
      </c>
      <c r="D60" s="18" t="s">
        <v>11</v>
      </c>
      <c r="E60" s="18" t="s">
        <v>11</v>
      </c>
      <c r="F60" s="29"/>
      <c r="G60" s="41">
        <f>IFERROR(__xludf.DUMMYFUNCTION("COUNTA(SPLIT(A60, "" ""))"),4.0)</f>
        <v>4</v>
      </c>
      <c r="H60" s="9" t="b">
        <f t="shared" si="1"/>
        <v>1</v>
      </c>
      <c r="I60" s="19"/>
    </row>
    <row r="61" ht="14.25" customHeight="1">
      <c r="A61" s="21" t="s">
        <v>708</v>
      </c>
      <c r="B61" s="42" t="s">
        <v>709</v>
      </c>
      <c r="C61" s="12" t="s">
        <v>10</v>
      </c>
      <c r="D61" s="13" t="s">
        <v>11</v>
      </c>
      <c r="E61" s="13" t="s">
        <v>11</v>
      </c>
      <c r="F61" s="25"/>
      <c r="G61" s="43">
        <f>IFERROR(__xludf.DUMMYFUNCTION("COUNTA(SPLIT(A61, "" ""))"),7.0)</f>
        <v>7</v>
      </c>
      <c r="H61" s="15" t="b">
        <f t="shared" si="1"/>
        <v>1</v>
      </c>
      <c r="I61" s="16"/>
    </row>
    <row r="62" ht="14.25" customHeight="1">
      <c r="A62" s="17" t="s">
        <v>710</v>
      </c>
      <c r="B62" s="40" t="s">
        <v>711</v>
      </c>
      <c r="C62" s="7" t="s">
        <v>10</v>
      </c>
      <c r="D62" s="18" t="s">
        <v>11</v>
      </c>
      <c r="E62" s="18" t="s">
        <v>11</v>
      </c>
      <c r="F62" s="29"/>
      <c r="G62" s="41">
        <f>IFERROR(__xludf.DUMMYFUNCTION("COUNTA(SPLIT(A62, "" ""))"),14.0)</f>
        <v>14</v>
      </c>
      <c r="H62" s="9" t="b">
        <f t="shared" si="1"/>
        <v>1</v>
      </c>
      <c r="I62" s="19"/>
    </row>
    <row r="63" ht="14.25" customHeight="1">
      <c r="A63" s="21" t="s">
        <v>712</v>
      </c>
      <c r="B63" s="42" t="s">
        <v>713</v>
      </c>
      <c r="C63" s="12" t="s">
        <v>10</v>
      </c>
      <c r="D63" s="13" t="s">
        <v>11</v>
      </c>
      <c r="E63" s="13" t="s">
        <v>11</v>
      </c>
      <c r="F63" s="25"/>
      <c r="G63" s="43">
        <f>IFERROR(__xludf.DUMMYFUNCTION("COUNTA(SPLIT(A63, "" ""))"),16.0)</f>
        <v>16</v>
      </c>
      <c r="H63" s="15" t="b">
        <f t="shared" si="1"/>
        <v>1</v>
      </c>
      <c r="I63" s="16"/>
    </row>
    <row r="64" ht="14.25" customHeight="1">
      <c r="A64" s="17" t="s">
        <v>714</v>
      </c>
      <c r="B64" s="40" t="s">
        <v>715</v>
      </c>
      <c r="C64" s="7" t="s">
        <v>10</v>
      </c>
      <c r="D64" s="18" t="s">
        <v>11</v>
      </c>
      <c r="E64" s="18" t="s">
        <v>11</v>
      </c>
      <c r="F64" s="29"/>
      <c r="G64" s="41">
        <f>IFERROR(__xludf.DUMMYFUNCTION("COUNTA(SPLIT(A64, "" ""))"),35.0)</f>
        <v>35</v>
      </c>
      <c r="H64" s="9" t="b">
        <f t="shared" si="1"/>
        <v>1</v>
      </c>
      <c r="I64" s="19"/>
    </row>
    <row r="65" ht="14.25" customHeight="1">
      <c r="A65" s="11" t="s">
        <v>716</v>
      </c>
      <c r="B65" s="42" t="s">
        <v>717</v>
      </c>
      <c r="C65" s="12" t="s">
        <v>10</v>
      </c>
      <c r="D65" s="14" t="s">
        <v>11</v>
      </c>
      <c r="E65" s="14" t="s">
        <v>11</v>
      </c>
      <c r="F65" s="25"/>
      <c r="G65" s="43">
        <f>IFERROR(__xludf.DUMMYFUNCTION("COUNTA(SPLIT(A65, "" ""))"),6.0)</f>
        <v>6</v>
      </c>
      <c r="H65" s="15" t="b">
        <f t="shared" si="1"/>
        <v>1</v>
      </c>
      <c r="I65" s="16"/>
    </row>
    <row r="66" ht="14.25" customHeight="1">
      <c r="A66" s="5" t="s">
        <v>718</v>
      </c>
      <c r="B66" s="40" t="s">
        <v>719</v>
      </c>
      <c r="C66" s="7" t="s">
        <v>10</v>
      </c>
      <c r="D66" s="8" t="s">
        <v>11</v>
      </c>
      <c r="E66" s="8" t="s">
        <v>11</v>
      </c>
      <c r="F66" s="29"/>
      <c r="G66" s="41">
        <f>IFERROR(__xludf.DUMMYFUNCTION("COUNTA(SPLIT(A66, "" ""))"),5.0)</f>
        <v>5</v>
      </c>
      <c r="H66" s="9" t="b">
        <f t="shared" si="1"/>
        <v>1</v>
      </c>
      <c r="I66" s="19"/>
    </row>
    <row r="67" ht="14.25" customHeight="1">
      <c r="A67" s="21" t="s">
        <v>720</v>
      </c>
      <c r="B67" s="42" t="s">
        <v>721</v>
      </c>
      <c r="C67" s="12" t="s">
        <v>10</v>
      </c>
      <c r="D67" s="13" t="s">
        <v>11</v>
      </c>
      <c r="E67" s="13" t="s">
        <v>11</v>
      </c>
      <c r="F67" s="25"/>
      <c r="G67" s="43">
        <f>IFERROR(__xludf.DUMMYFUNCTION("COUNTA(SPLIT(A67, "" ""))"),4.0)</f>
        <v>4</v>
      </c>
      <c r="H67" s="15" t="b">
        <f t="shared" si="1"/>
        <v>1</v>
      </c>
      <c r="I67" s="16"/>
    </row>
    <row r="68" ht="14.25" customHeight="1">
      <c r="A68" s="17" t="s">
        <v>722</v>
      </c>
      <c r="B68" s="40" t="s">
        <v>723</v>
      </c>
      <c r="C68" s="7" t="s">
        <v>10</v>
      </c>
      <c r="D68" s="18" t="s">
        <v>11</v>
      </c>
      <c r="E68" s="18" t="s">
        <v>11</v>
      </c>
      <c r="F68" s="29"/>
      <c r="G68" s="41">
        <f>IFERROR(__xludf.DUMMYFUNCTION("COUNTA(SPLIT(A68, "" ""))"),30.0)</f>
        <v>30</v>
      </c>
      <c r="H68" s="9" t="b">
        <f t="shared" si="1"/>
        <v>1</v>
      </c>
      <c r="I68" s="19"/>
    </row>
    <row r="69" ht="14.25" customHeight="1">
      <c r="A69" s="21" t="s">
        <v>724</v>
      </c>
      <c r="B69" s="42" t="s">
        <v>725</v>
      </c>
      <c r="C69" s="12" t="s">
        <v>10</v>
      </c>
      <c r="D69" s="14" t="s">
        <v>11</v>
      </c>
      <c r="E69" s="14" t="s">
        <v>11</v>
      </c>
      <c r="F69" s="25"/>
      <c r="G69" s="43">
        <f>IFERROR(__xludf.DUMMYFUNCTION("COUNTA(SPLIT(A69, "" ""))"),5.0)</f>
        <v>5</v>
      </c>
      <c r="H69" s="15" t="b">
        <f t="shared" si="1"/>
        <v>1</v>
      </c>
      <c r="I69" s="16"/>
    </row>
    <row r="70" ht="14.25" customHeight="1">
      <c r="A70" s="17" t="s">
        <v>726</v>
      </c>
      <c r="B70" s="40" t="s">
        <v>727</v>
      </c>
      <c r="C70" s="7" t="s">
        <v>10</v>
      </c>
      <c r="D70" s="18" t="s">
        <v>11</v>
      </c>
      <c r="E70" s="18" t="s">
        <v>11</v>
      </c>
      <c r="F70" s="29"/>
      <c r="G70" s="41">
        <f>IFERROR(__xludf.DUMMYFUNCTION("COUNTA(SPLIT(A70, "" ""))"),26.0)</f>
        <v>26</v>
      </c>
      <c r="H70" s="9" t="b">
        <f t="shared" si="1"/>
        <v>1</v>
      </c>
      <c r="I70" s="19"/>
    </row>
    <row r="71" ht="14.25" customHeight="1">
      <c r="A71" s="21" t="s">
        <v>728</v>
      </c>
      <c r="B71" s="42" t="s">
        <v>729</v>
      </c>
      <c r="C71" s="12" t="s">
        <v>10</v>
      </c>
      <c r="D71" s="14" t="s">
        <v>11</v>
      </c>
      <c r="E71" s="14" t="s">
        <v>11</v>
      </c>
      <c r="F71" s="25"/>
      <c r="G71" s="43">
        <f>IFERROR(__xludf.DUMMYFUNCTION("COUNTA(SPLIT(A71, "" ""))"),5.0)</f>
        <v>5</v>
      </c>
      <c r="H71" s="15" t="b">
        <f t="shared" si="1"/>
        <v>1</v>
      </c>
      <c r="I71" s="16"/>
    </row>
    <row r="72" ht="14.25" customHeight="1">
      <c r="A72" s="17" t="s">
        <v>730</v>
      </c>
      <c r="B72" s="40" t="s">
        <v>731</v>
      </c>
      <c r="C72" s="7" t="s">
        <v>10</v>
      </c>
      <c r="D72" s="8" t="s">
        <v>11</v>
      </c>
      <c r="E72" s="8" t="s">
        <v>11</v>
      </c>
      <c r="F72" s="29"/>
      <c r="G72" s="41">
        <f>IFERROR(__xludf.DUMMYFUNCTION("COUNTA(SPLIT(A72, "" ""))"),5.0)</f>
        <v>5</v>
      </c>
      <c r="H72" s="9" t="b">
        <f t="shared" si="1"/>
        <v>1</v>
      </c>
      <c r="I72" s="19"/>
    </row>
    <row r="73" ht="14.25" customHeight="1">
      <c r="A73" s="21" t="s">
        <v>732</v>
      </c>
      <c r="B73" s="42" t="s">
        <v>733</v>
      </c>
      <c r="C73" s="12" t="s">
        <v>10</v>
      </c>
      <c r="D73" s="13" t="s">
        <v>11</v>
      </c>
      <c r="E73" s="13" t="s">
        <v>11</v>
      </c>
      <c r="F73" s="25"/>
      <c r="G73" s="43">
        <f>IFERROR(__xludf.DUMMYFUNCTION("COUNTA(SPLIT(A73, "" ""))"),4.0)</f>
        <v>4</v>
      </c>
      <c r="H73" s="15" t="b">
        <f t="shared" si="1"/>
        <v>1</v>
      </c>
      <c r="I73" s="16"/>
    </row>
    <row r="74" ht="14.25" customHeight="1">
      <c r="A74" s="17" t="s">
        <v>734</v>
      </c>
      <c r="B74" s="40" t="s">
        <v>735</v>
      </c>
      <c r="C74" s="7" t="s">
        <v>10</v>
      </c>
      <c r="D74" s="18" t="s">
        <v>11</v>
      </c>
      <c r="E74" s="18" t="s">
        <v>11</v>
      </c>
      <c r="F74" s="29"/>
      <c r="G74" s="41">
        <f>IFERROR(__xludf.DUMMYFUNCTION("COUNTA(SPLIT(A74, "" ""))"),22.0)</f>
        <v>22</v>
      </c>
      <c r="H74" s="9" t="b">
        <f t="shared" si="1"/>
        <v>1</v>
      </c>
      <c r="I74" s="19"/>
    </row>
    <row r="75" ht="14.25" customHeight="1">
      <c r="A75" s="21" t="s">
        <v>736</v>
      </c>
      <c r="B75" s="42" t="s">
        <v>737</v>
      </c>
      <c r="C75" s="12" t="s">
        <v>10</v>
      </c>
      <c r="D75" s="14" t="s">
        <v>11</v>
      </c>
      <c r="E75" s="14" t="s">
        <v>11</v>
      </c>
      <c r="F75" s="25"/>
      <c r="G75" s="43">
        <f>IFERROR(__xludf.DUMMYFUNCTION("COUNTA(SPLIT(A75, "" ""))"),5.0)</f>
        <v>5</v>
      </c>
      <c r="H75" s="15" t="b">
        <f t="shared" si="1"/>
        <v>1</v>
      </c>
      <c r="I75" s="16"/>
    </row>
    <row r="76" ht="14.25" customHeight="1">
      <c r="A76" s="17" t="s">
        <v>738</v>
      </c>
      <c r="B76" s="40" t="s">
        <v>739</v>
      </c>
      <c r="C76" s="7" t="s">
        <v>10</v>
      </c>
      <c r="D76" s="8" t="s">
        <v>11</v>
      </c>
      <c r="E76" s="8" t="s">
        <v>11</v>
      </c>
      <c r="F76" s="24" t="s">
        <v>740</v>
      </c>
      <c r="G76" s="41">
        <f>IFERROR(__xludf.DUMMYFUNCTION("COUNTA(SPLIT(A76, "" ""))"),14.0)</f>
        <v>14</v>
      </c>
      <c r="H76" s="9" t="b">
        <f t="shared" si="1"/>
        <v>1</v>
      </c>
      <c r="I76" s="19"/>
    </row>
    <row r="77" ht="14.25" customHeight="1">
      <c r="A77" s="21" t="s">
        <v>741</v>
      </c>
      <c r="B77" s="42" t="s">
        <v>742</v>
      </c>
      <c r="C77" s="12" t="s">
        <v>10</v>
      </c>
      <c r="D77" s="13" t="s">
        <v>11</v>
      </c>
      <c r="E77" s="13" t="s">
        <v>11</v>
      </c>
      <c r="F77" s="25"/>
      <c r="G77" s="43">
        <f>IFERROR(__xludf.DUMMYFUNCTION("COUNTA(SPLIT(A77, "" ""))"),17.0)</f>
        <v>17</v>
      </c>
      <c r="H77" s="15" t="b">
        <f t="shared" si="1"/>
        <v>1</v>
      </c>
      <c r="I77" s="16"/>
    </row>
    <row r="78" ht="14.25" customHeight="1">
      <c r="A78" s="5" t="s">
        <v>743</v>
      </c>
      <c r="B78" s="40" t="s">
        <v>744</v>
      </c>
      <c r="C78" s="7" t="s">
        <v>10</v>
      </c>
      <c r="D78" s="8" t="s">
        <v>11</v>
      </c>
      <c r="E78" s="8" t="s">
        <v>11</v>
      </c>
      <c r="F78" s="29"/>
      <c r="G78" s="41">
        <f>IFERROR(__xludf.DUMMYFUNCTION("COUNTA(SPLIT(A78, "" ""))"),31.0)</f>
        <v>31</v>
      </c>
      <c r="H78" s="9" t="b">
        <f t="shared" si="1"/>
        <v>1</v>
      </c>
      <c r="I78" s="19"/>
    </row>
    <row r="79" ht="14.25" customHeight="1">
      <c r="A79" s="21" t="s">
        <v>745</v>
      </c>
      <c r="B79" s="42" t="s">
        <v>746</v>
      </c>
      <c r="C79" s="12" t="s">
        <v>10</v>
      </c>
      <c r="D79" s="13" t="s">
        <v>11</v>
      </c>
      <c r="E79" s="13" t="s">
        <v>11</v>
      </c>
      <c r="F79" s="25"/>
      <c r="G79" s="43">
        <f>IFERROR(__xludf.DUMMYFUNCTION("COUNTA(SPLIT(A79, "" ""))"),2.0)</f>
        <v>2</v>
      </c>
      <c r="H79" s="15" t="b">
        <f t="shared" si="1"/>
        <v>1</v>
      </c>
      <c r="I79" s="16"/>
    </row>
    <row r="80" ht="14.25" customHeight="1">
      <c r="A80" s="17" t="s">
        <v>747</v>
      </c>
      <c r="B80" s="40" t="s">
        <v>748</v>
      </c>
      <c r="C80" s="7" t="s">
        <v>10</v>
      </c>
      <c r="D80" s="18" t="s">
        <v>11</v>
      </c>
      <c r="E80" s="18" t="s">
        <v>11</v>
      </c>
      <c r="F80" s="29"/>
      <c r="G80" s="41">
        <f>IFERROR(__xludf.DUMMYFUNCTION("COUNTA(SPLIT(A80, "" ""))"),5.0)</f>
        <v>5</v>
      </c>
      <c r="H80" s="9" t="b">
        <f t="shared" si="1"/>
        <v>1</v>
      </c>
      <c r="I80" s="19"/>
    </row>
    <row r="81" ht="14.25" customHeight="1">
      <c r="A81" s="21" t="s">
        <v>749</v>
      </c>
      <c r="B81" s="42" t="s">
        <v>750</v>
      </c>
      <c r="C81" s="12" t="s">
        <v>10</v>
      </c>
      <c r="D81" s="13" t="s">
        <v>11</v>
      </c>
      <c r="E81" s="13" t="s">
        <v>11</v>
      </c>
      <c r="F81" s="46" t="s">
        <v>751</v>
      </c>
      <c r="G81" s="43">
        <f>IFERROR(__xludf.DUMMYFUNCTION("COUNTA(SPLIT(A81, "" ""))"),12.0)</f>
        <v>12</v>
      </c>
      <c r="H81" s="15" t="b">
        <f t="shared" si="1"/>
        <v>1</v>
      </c>
      <c r="I81" s="47" t="s">
        <v>752</v>
      </c>
    </row>
    <row r="82" ht="14.25" customHeight="1">
      <c r="A82" s="17" t="s">
        <v>753</v>
      </c>
      <c r="B82" s="40" t="s">
        <v>754</v>
      </c>
      <c r="C82" s="7" t="s">
        <v>10</v>
      </c>
      <c r="D82" s="18" t="s">
        <v>11</v>
      </c>
      <c r="E82" s="18" t="s">
        <v>11</v>
      </c>
      <c r="F82" s="29"/>
      <c r="G82" s="41">
        <f>IFERROR(__xludf.DUMMYFUNCTION("COUNTA(SPLIT(A82, "" ""))"),25.0)</f>
        <v>25</v>
      </c>
      <c r="H82" s="9" t="b">
        <f t="shared" si="1"/>
        <v>1</v>
      </c>
      <c r="I82" s="19"/>
    </row>
    <row r="83" ht="14.25" customHeight="1">
      <c r="A83" s="21" t="s">
        <v>755</v>
      </c>
      <c r="B83" s="42" t="s">
        <v>756</v>
      </c>
      <c r="C83" s="12" t="s">
        <v>10</v>
      </c>
      <c r="D83" s="13" t="s">
        <v>11</v>
      </c>
      <c r="E83" s="13" t="s">
        <v>11</v>
      </c>
      <c r="F83" s="25"/>
      <c r="G83" s="43">
        <f>IFERROR(__xludf.DUMMYFUNCTION("COUNTA(SPLIT(A83, "" ""))"),16.0)</f>
        <v>16</v>
      </c>
      <c r="H83" s="15" t="b">
        <f t="shared" si="1"/>
        <v>1</v>
      </c>
      <c r="I83" s="16"/>
    </row>
    <row r="84" ht="14.25" customHeight="1">
      <c r="A84" s="17" t="s">
        <v>757</v>
      </c>
      <c r="B84" s="40" t="s">
        <v>758</v>
      </c>
      <c r="C84" s="7" t="s">
        <v>10</v>
      </c>
      <c r="D84" s="18" t="s">
        <v>11</v>
      </c>
      <c r="E84" s="18" t="s">
        <v>11</v>
      </c>
      <c r="F84" s="29"/>
      <c r="G84" s="41">
        <f>IFERROR(__xludf.DUMMYFUNCTION("COUNTA(SPLIT(A84, "" ""))"),20.0)</f>
        <v>20</v>
      </c>
      <c r="H84" s="9" t="b">
        <f t="shared" si="1"/>
        <v>1</v>
      </c>
      <c r="I84" s="19"/>
    </row>
    <row r="85" ht="14.25" customHeight="1">
      <c r="A85" s="21" t="s">
        <v>759</v>
      </c>
      <c r="B85" s="42" t="s">
        <v>760</v>
      </c>
      <c r="C85" s="12" t="s">
        <v>10</v>
      </c>
      <c r="D85" s="13" t="s">
        <v>11</v>
      </c>
      <c r="E85" s="13" t="s">
        <v>11</v>
      </c>
      <c r="F85" s="25"/>
      <c r="G85" s="43">
        <f>IFERROR(__xludf.DUMMYFUNCTION("COUNTA(SPLIT(A85, "" ""))"),6.0)</f>
        <v>6</v>
      </c>
      <c r="H85" s="15" t="b">
        <f t="shared" si="1"/>
        <v>1</v>
      </c>
      <c r="I85" s="16"/>
    </row>
    <row r="86" ht="14.25" customHeight="1">
      <c r="A86" s="5" t="s">
        <v>761</v>
      </c>
      <c r="B86" s="40" t="s">
        <v>762</v>
      </c>
      <c r="C86" s="7" t="s">
        <v>10</v>
      </c>
      <c r="D86" s="18" t="s">
        <v>11</v>
      </c>
      <c r="E86" s="18" t="s">
        <v>11</v>
      </c>
      <c r="F86" s="29"/>
      <c r="G86" s="41">
        <f>IFERROR(__xludf.DUMMYFUNCTION("COUNTA(SPLIT(A86, "" ""))"),8.0)</f>
        <v>8</v>
      </c>
      <c r="H86" s="9" t="b">
        <f t="shared" si="1"/>
        <v>1</v>
      </c>
      <c r="I86" s="19"/>
    </row>
    <row r="87" ht="14.25" customHeight="1">
      <c r="A87" s="21" t="s">
        <v>763</v>
      </c>
      <c r="B87" s="42" t="s">
        <v>764</v>
      </c>
      <c r="C87" s="12" t="s">
        <v>10</v>
      </c>
      <c r="D87" s="13" t="s">
        <v>11</v>
      </c>
      <c r="E87" s="13" t="s">
        <v>11</v>
      </c>
      <c r="F87" s="25"/>
      <c r="G87" s="43">
        <f>IFERROR(__xludf.DUMMYFUNCTION("COUNTA(SPLIT(A87, "" ""))"),15.0)</f>
        <v>15</v>
      </c>
      <c r="H87" s="15" t="b">
        <f t="shared" si="1"/>
        <v>1</v>
      </c>
      <c r="I87" s="16"/>
    </row>
    <row r="88" ht="14.25" customHeight="1">
      <c r="A88" s="17" t="s">
        <v>765</v>
      </c>
      <c r="B88" s="40" t="s">
        <v>766</v>
      </c>
      <c r="C88" s="7" t="s">
        <v>10</v>
      </c>
      <c r="D88" s="18" t="s">
        <v>11</v>
      </c>
      <c r="E88" s="18" t="s">
        <v>11</v>
      </c>
      <c r="F88" s="29"/>
      <c r="G88" s="41">
        <f>IFERROR(__xludf.DUMMYFUNCTION("COUNTA(SPLIT(A88, "" ""))"),26.0)</f>
        <v>26</v>
      </c>
      <c r="H88" s="9" t="b">
        <f t="shared" si="1"/>
        <v>1</v>
      </c>
      <c r="I88" s="19"/>
    </row>
    <row r="89" ht="56.25" customHeight="1">
      <c r="A89" s="21" t="s">
        <v>767</v>
      </c>
      <c r="B89" s="42" t="s">
        <v>768</v>
      </c>
      <c r="C89" s="12" t="s">
        <v>10</v>
      </c>
      <c r="D89" s="13" t="s">
        <v>11</v>
      </c>
      <c r="E89" s="13" t="s">
        <v>11</v>
      </c>
      <c r="F89" s="25"/>
      <c r="G89" s="43">
        <f>IFERROR(__xludf.DUMMYFUNCTION("COUNTA(SPLIT(A89, "" ""))"),29.0)</f>
        <v>29</v>
      </c>
      <c r="H89" s="15" t="b">
        <f t="shared" si="1"/>
        <v>1</v>
      </c>
      <c r="I89" s="16"/>
    </row>
    <row r="90" ht="55.5" customHeight="1">
      <c r="A90" s="17" t="s">
        <v>769</v>
      </c>
      <c r="B90" s="48" t="s">
        <v>770</v>
      </c>
      <c r="C90" s="7" t="s">
        <v>10</v>
      </c>
      <c r="D90" s="18" t="s">
        <v>11</v>
      </c>
      <c r="E90" s="18" t="s">
        <v>11</v>
      </c>
      <c r="F90" s="29"/>
      <c r="G90" s="41">
        <f>IFERROR(__xludf.DUMMYFUNCTION("COUNTA(SPLIT(A90, "" ""))"),40.0)</f>
        <v>40</v>
      </c>
      <c r="H90" s="9" t="b">
        <f t="shared" si="1"/>
        <v>1</v>
      </c>
      <c r="I90" s="19"/>
    </row>
    <row r="91" ht="14.25" customHeight="1">
      <c r="A91" s="21" t="s">
        <v>771</v>
      </c>
      <c r="B91" s="42" t="s">
        <v>772</v>
      </c>
      <c r="C91" s="12" t="s">
        <v>10</v>
      </c>
      <c r="D91" s="13" t="s">
        <v>11</v>
      </c>
      <c r="E91" s="13" t="s">
        <v>11</v>
      </c>
      <c r="F91" s="25"/>
      <c r="G91" s="43">
        <f>IFERROR(__xludf.DUMMYFUNCTION("COUNTA(SPLIT(A91, "" ""))"),24.0)</f>
        <v>24</v>
      </c>
      <c r="H91" s="15" t="b">
        <f t="shared" si="1"/>
        <v>1</v>
      </c>
      <c r="I91" s="16"/>
    </row>
    <row r="92" ht="14.25" customHeight="1">
      <c r="A92" s="17" t="s">
        <v>773</v>
      </c>
      <c r="B92" s="40" t="s">
        <v>774</v>
      </c>
      <c r="C92" s="7" t="s">
        <v>10</v>
      </c>
      <c r="D92" s="18" t="s">
        <v>11</v>
      </c>
      <c r="E92" s="18" t="s">
        <v>11</v>
      </c>
      <c r="F92" s="29"/>
      <c r="G92" s="41">
        <f>IFERROR(__xludf.DUMMYFUNCTION("COUNTA(SPLIT(A92, "" ""))"),27.0)</f>
        <v>27</v>
      </c>
      <c r="H92" s="9" t="b">
        <f t="shared" si="1"/>
        <v>1</v>
      </c>
      <c r="I92" s="19"/>
    </row>
    <row r="93" ht="14.25" customHeight="1">
      <c r="A93" s="21" t="s">
        <v>775</v>
      </c>
      <c r="B93" s="42" t="s">
        <v>776</v>
      </c>
      <c r="C93" s="12" t="s">
        <v>10</v>
      </c>
      <c r="D93" s="13" t="s">
        <v>11</v>
      </c>
      <c r="E93" s="13" t="s">
        <v>11</v>
      </c>
      <c r="F93" s="25"/>
      <c r="G93" s="43">
        <f>IFERROR(__xludf.DUMMYFUNCTION("COUNTA(SPLIT(A93, "" ""))"),17.0)</f>
        <v>17</v>
      </c>
      <c r="H93" s="15" t="b">
        <f t="shared" si="1"/>
        <v>1</v>
      </c>
      <c r="I93" s="16"/>
    </row>
    <row r="94" ht="14.25" customHeight="1">
      <c r="A94" s="17" t="s">
        <v>777</v>
      </c>
      <c r="B94" s="40" t="s">
        <v>778</v>
      </c>
      <c r="C94" s="7" t="s">
        <v>10</v>
      </c>
      <c r="D94" s="18" t="s">
        <v>11</v>
      </c>
      <c r="E94" s="18" t="s">
        <v>11</v>
      </c>
      <c r="F94" s="29"/>
      <c r="G94" s="41">
        <f>IFERROR(__xludf.DUMMYFUNCTION("COUNTA(SPLIT(A94, "" ""))"),8.0)</f>
        <v>8</v>
      </c>
      <c r="H94" s="9" t="b">
        <f t="shared" si="1"/>
        <v>1</v>
      </c>
      <c r="I94" s="19"/>
    </row>
    <row r="95" ht="14.25" customHeight="1">
      <c r="A95" s="21" t="s">
        <v>779</v>
      </c>
      <c r="B95" s="42" t="s">
        <v>779</v>
      </c>
      <c r="C95" s="12" t="s">
        <v>10</v>
      </c>
      <c r="D95" s="13" t="s">
        <v>11</v>
      </c>
      <c r="E95" s="13" t="s">
        <v>11</v>
      </c>
      <c r="F95" s="25"/>
      <c r="G95" s="43">
        <f>IFERROR(__xludf.DUMMYFUNCTION("COUNTA(SPLIT(A95, "" ""))"),2.0)</f>
        <v>2</v>
      </c>
      <c r="H95" s="15" t="b">
        <f t="shared" si="1"/>
        <v>1</v>
      </c>
      <c r="I95" s="16"/>
    </row>
    <row r="96" ht="14.25" customHeight="1">
      <c r="A96" s="5" t="s">
        <v>780</v>
      </c>
      <c r="B96" s="49" t="s">
        <v>780</v>
      </c>
      <c r="C96" s="7" t="s">
        <v>10</v>
      </c>
      <c r="D96" s="18" t="s">
        <v>11</v>
      </c>
      <c r="E96" s="18" t="s">
        <v>11</v>
      </c>
      <c r="F96" s="29"/>
      <c r="G96" s="41">
        <f>IFERROR(__xludf.DUMMYFUNCTION("COUNTA(SPLIT(A96, "" ""))"),2.0)</f>
        <v>2</v>
      </c>
      <c r="H96" s="9" t="b">
        <f t="shared" si="1"/>
        <v>1</v>
      </c>
      <c r="I96" s="19"/>
    </row>
    <row r="97" ht="14.25" customHeight="1">
      <c r="A97" s="21" t="s">
        <v>781</v>
      </c>
      <c r="B97" s="42" t="s">
        <v>782</v>
      </c>
      <c r="C97" s="12" t="s">
        <v>10</v>
      </c>
      <c r="D97" s="13" t="s">
        <v>11</v>
      </c>
      <c r="E97" s="13" t="s">
        <v>11</v>
      </c>
      <c r="F97" s="25"/>
      <c r="G97" s="43">
        <f>IFERROR(__xludf.DUMMYFUNCTION("COUNTA(SPLIT(A97, "" ""))"),7.0)</f>
        <v>7</v>
      </c>
      <c r="H97" s="15" t="b">
        <f t="shared" si="1"/>
        <v>1</v>
      </c>
      <c r="I97" s="16"/>
    </row>
    <row r="98" ht="14.25" customHeight="1">
      <c r="A98" s="17" t="s">
        <v>783</v>
      </c>
      <c r="B98" s="40" t="s">
        <v>784</v>
      </c>
      <c r="C98" s="7" t="s">
        <v>10</v>
      </c>
      <c r="D98" s="18" t="s">
        <v>11</v>
      </c>
      <c r="E98" s="18" t="s">
        <v>11</v>
      </c>
      <c r="F98" s="29"/>
      <c r="G98" s="41">
        <f>IFERROR(__xludf.DUMMYFUNCTION("COUNTA(SPLIT(A98, "" ""))"),17.0)</f>
        <v>17</v>
      </c>
      <c r="H98" s="9" t="b">
        <f t="shared" si="1"/>
        <v>1</v>
      </c>
      <c r="I98" s="19"/>
    </row>
    <row r="99" ht="14.25" customHeight="1">
      <c r="A99" s="21" t="s">
        <v>785</v>
      </c>
      <c r="B99" s="42" t="s">
        <v>786</v>
      </c>
      <c r="C99" s="12" t="s">
        <v>10</v>
      </c>
      <c r="D99" s="13" t="s">
        <v>11</v>
      </c>
      <c r="E99" s="13" t="s">
        <v>11</v>
      </c>
      <c r="F99" s="25"/>
      <c r="G99" s="43">
        <f>IFERROR(__xludf.DUMMYFUNCTION("COUNTA(SPLIT(A99, "" ""))"),18.0)</f>
        <v>18</v>
      </c>
      <c r="H99" s="15" t="b">
        <f t="shared" si="1"/>
        <v>1</v>
      </c>
      <c r="I99" s="16"/>
    </row>
    <row r="100" ht="14.25" customHeight="1">
      <c r="A100" s="17" t="s">
        <v>787</v>
      </c>
      <c r="B100" s="40" t="s">
        <v>788</v>
      </c>
      <c r="C100" s="7" t="s">
        <v>10</v>
      </c>
      <c r="D100" s="18" t="s">
        <v>11</v>
      </c>
      <c r="E100" s="18" t="s">
        <v>11</v>
      </c>
      <c r="F100" s="29"/>
      <c r="G100" s="41">
        <f>IFERROR(__xludf.DUMMYFUNCTION("COUNTA(SPLIT(A100, "" ""))"),5.0)</f>
        <v>5</v>
      </c>
      <c r="H100" s="9" t="b">
        <f t="shared" si="1"/>
        <v>1</v>
      </c>
      <c r="I100" s="19"/>
    </row>
    <row r="101" ht="14.25" customHeight="1">
      <c r="A101" s="21" t="s">
        <v>789</v>
      </c>
      <c r="B101" s="42" t="s">
        <v>790</v>
      </c>
      <c r="C101" s="12" t="s">
        <v>10</v>
      </c>
      <c r="D101" s="13" t="s">
        <v>11</v>
      </c>
      <c r="E101" s="13" t="s">
        <v>11</v>
      </c>
      <c r="F101" s="25"/>
      <c r="G101" s="43">
        <f>IFERROR(__xludf.DUMMYFUNCTION("COUNTA(SPLIT(A101, "" ""))"),9.0)</f>
        <v>9</v>
      </c>
      <c r="H101" s="15" t="b">
        <f t="shared" si="1"/>
        <v>1</v>
      </c>
      <c r="I101" s="16"/>
    </row>
    <row r="102" ht="14.25" customHeight="1">
      <c r="A102" s="17" t="s">
        <v>791</v>
      </c>
      <c r="B102" s="40" t="s">
        <v>792</v>
      </c>
      <c r="C102" s="7" t="s">
        <v>10</v>
      </c>
      <c r="D102" s="18" t="s">
        <v>11</v>
      </c>
      <c r="E102" s="18" t="s">
        <v>11</v>
      </c>
      <c r="F102" s="29"/>
      <c r="G102" s="41">
        <f>IFERROR(__xludf.DUMMYFUNCTION("COUNTA(SPLIT(A102, "" ""))"),9.0)</f>
        <v>9</v>
      </c>
      <c r="H102" s="9" t="b">
        <f t="shared" si="1"/>
        <v>1</v>
      </c>
      <c r="I102" s="19"/>
    </row>
    <row r="103" ht="14.25" customHeight="1">
      <c r="A103" s="21" t="s">
        <v>793</v>
      </c>
      <c r="B103" s="42" t="s">
        <v>794</v>
      </c>
      <c r="C103" s="12" t="s">
        <v>10</v>
      </c>
      <c r="D103" s="13" t="s">
        <v>11</v>
      </c>
      <c r="E103" s="13" t="s">
        <v>11</v>
      </c>
      <c r="F103" s="25"/>
      <c r="G103" s="43">
        <f>IFERROR(__xludf.DUMMYFUNCTION("COUNTA(SPLIT(A103, "" ""))"),5.0)</f>
        <v>5</v>
      </c>
      <c r="H103" s="15" t="b">
        <f t="shared" si="1"/>
        <v>1</v>
      </c>
      <c r="I103" s="16"/>
    </row>
    <row r="104" ht="14.25" customHeight="1">
      <c r="A104" s="17" t="s">
        <v>795</v>
      </c>
      <c r="B104" s="40" t="s">
        <v>796</v>
      </c>
      <c r="C104" s="7" t="s">
        <v>10</v>
      </c>
      <c r="D104" s="18" t="s">
        <v>11</v>
      </c>
      <c r="E104" s="18" t="s">
        <v>11</v>
      </c>
      <c r="F104" s="29"/>
      <c r="G104" s="41">
        <f>IFERROR(__xludf.DUMMYFUNCTION("COUNTA(SPLIT(A104, "" ""))"),5.0)</f>
        <v>5</v>
      </c>
      <c r="H104" s="9" t="b">
        <f t="shared" si="1"/>
        <v>1</v>
      </c>
      <c r="I104" s="19"/>
    </row>
    <row r="105" ht="14.25" customHeight="1">
      <c r="A105" s="21" t="s">
        <v>797</v>
      </c>
      <c r="B105" s="42" t="s">
        <v>798</v>
      </c>
      <c r="C105" s="12" t="s">
        <v>10</v>
      </c>
      <c r="D105" s="13" t="s">
        <v>11</v>
      </c>
      <c r="E105" s="13" t="s">
        <v>11</v>
      </c>
      <c r="F105" s="25"/>
      <c r="G105" s="43">
        <f>IFERROR(__xludf.DUMMYFUNCTION("COUNTA(SPLIT(A105, "" ""))"),6.0)</f>
        <v>6</v>
      </c>
      <c r="H105" s="15" t="b">
        <f t="shared" si="1"/>
        <v>1</v>
      </c>
      <c r="I105" s="16"/>
    </row>
    <row r="106" ht="14.25" customHeight="1">
      <c r="A106" s="50" t="s">
        <v>799</v>
      </c>
      <c r="B106" s="40" t="s">
        <v>800</v>
      </c>
      <c r="C106" s="7" t="s">
        <v>10</v>
      </c>
      <c r="D106" s="18" t="s">
        <v>11</v>
      </c>
      <c r="E106" s="18" t="s">
        <v>11</v>
      </c>
      <c r="F106" s="29"/>
      <c r="G106" s="41">
        <f>IFERROR(__xludf.DUMMYFUNCTION("COUNTA(SPLIT(A106, "" ""))"),12.0)</f>
        <v>12</v>
      </c>
      <c r="H106" s="9" t="b">
        <f t="shared" si="1"/>
        <v>1</v>
      </c>
      <c r="I106" s="19"/>
    </row>
    <row r="107" ht="14.25" customHeight="1">
      <c r="A107" s="21" t="s">
        <v>801</v>
      </c>
      <c r="B107" s="42" t="s">
        <v>802</v>
      </c>
      <c r="C107" s="12" t="s">
        <v>10</v>
      </c>
      <c r="D107" s="13" t="s">
        <v>11</v>
      </c>
      <c r="E107" s="13" t="s">
        <v>11</v>
      </c>
      <c r="F107" s="25"/>
      <c r="G107" s="43">
        <f>IFERROR(__xludf.DUMMYFUNCTION("COUNTA(SPLIT(A107, "" ""))"),8.0)</f>
        <v>8</v>
      </c>
      <c r="H107" s="15" t="b">
        <f t="shared" si="1"/>
        <v>1</v>
      </c>
      <c r="I107" s="16"/>
    </row>
    <row r="108" ht="14.25" customHeight="1">
      <c r="A108" s="17" t="s">
        <v>803</v>
      </c>
      <c r="B108" s="40" t="s">
        <v>804</v>
      </c>
      <c r="C108" s="7" t="s">
        <v>10</v>
      </c>
      <c r="D108" s="18" t="s">
        <v>11</v>
      </c>
      <c r="E108" s="18" t="s">
        <v>11</v>
      </c>
      <c r="F108" s="29"/>
      <c r="G108" s="41">
        <f>IFERROR(__xludf.DUMMYFUNCTION("COUNTA(SPLIT(A108, "" ""))"),8.0)</f>
        <v>8</v>
      </c>
      <c r="H108" s="9" t="b">
        <f t="shared" si="1"/>
        <v>1</v>
      </c>
      <c r="I108" s="19"/>
    </row>
    <row r="109" ht="14.25" customHeight="1">
      <c r="A109" s="21" t="s">
        <v>805</v>
      </c>
      <c r="B109" s="42" t="s">
        <v>806</v>
      </c>
      <c r="C109" s="12" t="s">
        <v>10</v>
      </c>
      <c r="D109" s="13" t="s">
        <v>11</v>
      </c>
      <c r="E109" s="13" t="s">
        <v>11</v>
      </c>
      <c r="F109" s="25"/>
      <c r="G109" s="43">
        <f>IFERROR(__xludf.DUMMYFUNCTION("COUNTA(SPLIT(A109, "" ""))"),7.0)</f>
        <v>7</v>
      </c>
      <c r="H109" s="15" t="b">
        <f t="shared" si="1"/>
        <v>1</v>
      </c>
      <c r="I109" s="16"/>
    </row>
    <row r="110" ht="14.25" customHeight="1">
      <c r="A110" s="17" t="s">
        <v>807</v>
      </c>
      <c r="B110" s="40" t="s">
        <v>808</v>
      </c>
      <c r="C110" s="7" t="s">
        <v>10</v>
      </c>
      <c r="D110" s="18" t="s">
        <v>11</v>
      </c>
      <c r="E110" s="18" t="s">
        <v>11</v>
      </c>
      <c r="F110" s="29"/>
      <c r="G110" s="41">
        <f>IFERROR(__xludf.DUMMYFUNCTION("COUNTA(SPLIT(A110, "" ""))"),7.0)</f>
        <v>7</v>
      </c>
      <c r="H110" s="9" t="b">
        <f t="shared" si="1"/>
        <v>1</v>
      </c>
      <c r="I110" s="19"/>
    </row>
    <row r="111" ht="14.25" customHeight="1">
      <c r="A111" s="21" t="s">
        <v>809</v>
      </c>
      <c r="B111" s="42" t="s">
        <v>810</v>
      </c>
      <c r="C111" s="12" t="s">
        <v>10</v>
      </c>
      <c r="D111" s="13" t="s">
        <v>11</v>
      </c>
      <c r="E111" s="13" t="s">
        <v>11</v>
      </c>
      <c r="F111" s="25"/>
      <c r="G111" s="43">
        <f>IFERROR(__xludf.DUMMYFUNCTION("COUNTA(SPLIT(A111, "" ""))"),7.0)</f>
        <v>7</v>
      </c>
      <c r="H111" s="15" t="b">
        <f t="shared" si="1"/>
        <v>1</v>
      </c>
      <c r="I111" s="16"/>
    </row>
    <row r="112" ht="14.25" customHeight="1">
      <c r="A112" s="17" t="s">
        <v>811</v>
      </c>
      <c r="B112" s="40" t="s">
        <v>812</v>
      </c>
      <c r="C112" s="7" t="s">
        <v>10</v>
      </c>
      <c r="D112" s="18" t="s">
        <v>11</v>
      </c>
      <c r="E112" s="18" t="s">
        <v>11</v>
      </c>
      <c r="F112" s="29"/>
      <c r="G112" s="41">
        <f>IFERROR(__xludf.DUMMYFUNCTION("COUNTA(SPLIT(A112, "" ""))"),7.0)</f>
        <v>7</v>
      </c>
      <c r="H112" s="9" t="b">
        <f t="shared" si="1"/>
        <v>1</v>
      </c>
      <c r="I112" s="19"/>
    </row>
    <row r="113" ht="14.25" customHeight="1">
      <c r="A113" s="21" t="s">
        <v>813</v>
      </c>
      <c r="B113" s="42" t="s">
        <v>814</v>
      </c>
      <c r="C113" s="12" t="s">
        <v>10</v>
      </c>
      <c r="D113" s="13" t="s">
        <v>11</v>
      </c>
      <c r="E113" s="13" t="s">
        <v>11</v>
      </c>
      <c r="F113" s="25"/>
      <c r="G113" s="43">
        <f>IFERROR(__xludf.DUMMYFUNCTION("COUNTA(SPLIT(A113, "" ""))"),6.0)</f>
        <v>6</v>
      </c>
      <c r="H113" s="15" t="b">
        <f t="shared" si="1"/>
        <v>1</v>
      </c>
      <c r="I113" s="16"/>
    </row>
    <row r="114" ht="14.25" customHeight="1">
      <c r="A114" s="17" t="s">
        <v>815</v>
      </c>
      <c r="B114" s="40" t="s">
        <v>816</v>
      </c>
      <c r="C114" s="7" t="s">
        <v>10</v>
      </c>
      <c r="D114" s="18" t="s">
        <v>11</v>
      </c>
      <c r="E114" s="18" t="s">
        <v>11</v>
      </c>
      <c r="F114" s="29"/>
      <c r="G114" s="41">
        <f>IFERROR(__xludf.DUMMYFUNCTION("COUNTA(SPLIT(A114, "" ""))"),7.0)</f>
        <v>7</v>
      </c>
      <c r="H114" s="9" t="b">
        <f t="shared" si="1"/>
        <v>1</v>
      </c>
      <c r="I114" s="19"/>
    </row>
    <row r="115" ht="14.25" customHeight="1">
      <c r="A115" s="21" t="s">
        <v>817</v>
      </c>
      <c r="B115" s="42" t="s">
        <v>818</v>
      </c>
      <c r="C115" s="12" t="s">
        <v>10</v>
      </c>
      <c r="D115" s="13" t="s">
        <v>11</v>
      </c>
      <c r="E115" s="13" t="s">
        <v>11</v>
      </c>
      <c r="F115" s="25"/>
      <c r="G115" s="43">
        <f>IFERROR(__xludf.DUMMYFUNCTION("COUNTA(SPLIT(A115, "" ""))"),2.0)</f>
        <v>2</v>
      </c>
      <c r="H115" s="15" t="b">
        <f t="shared" si="1"/>
        <v>1</v>
      </c>
      <c r="I115" s="16"/>
    </row>
    <row r="116" ht="14.25" customHeight="1">
      <c r="A116" s="5" t="s">
        <v>819</v>
      </c>
      <c r="B116" s="40" t="s">
        <v>820</v>
      </c>
      <c r="C116" s="7" t="s">
        <v>10</v>
      </c>
      <c r="D116" s="8" t="s">
        <v>11</v>
      </c>
      <c r="E116" s="8" t="s">
        <v>11</v>
      </c>
      <c r="F116" s="29"/>
      <c r="G116" s="41">
        <f>IFERROR(__xludf.DUMMYFUNCTION("COUNTA(SPLIT(A116, "" ""))"),15.0)</f>
        <v>15</v>
      </c>
      <c r="H116" s="9" t="b">
        <f t="shared" si="1"/>
        <v>1</v>
      </c>
      <c r="I116" s="19"/>
    </row>
    <row r="117" ht="14.25" customHeight="1">
      <c r="A117" s="21" t="s">
        <v>821</v>
      </c>
      <c r="B117" s="42" t="s">
        <v>822</v>
      </c>
      <c r="C117" s="12" t="s">
        <v>10</v>
      </c>
      <c r="D117" s="13" t="s">
        <v>11</v>
      </c>
      <c r="E117" s="13" t="s">
        <v>11</v>
      </c>
      <c r="F117" s="25"/>
      <c r="G117" s="43">
        <f>IFERROR(__xludf.DUMMYFUNCTION("COUNTA(SPLIT(A117, "" ""))"),7.0)</f>
        <v>7</v>
      </c>
      <c r="H117" s="15" t="b">
        <f t="shared" si="1"/>
        <v>1</v>
      </c>
      <c r="I117" s="16"/>
    </row>
    <row r="118" ht="14.25" customHeight="1">
      <c r="A118" s="17" t="s">
        <v>823</v>
      </c>
      <c r="B118" s="40" t="s">
        <v>824</v>
      </c>
      <c r="C118" s="7" t="s">
        <v>10</v>
      </c>
      <c r="D118" s="18" t="s">
        <v>11</v>
      </c>
      <c r="E118" s="18" t="s">
        <v>11</v>
      </c>
      <c r="F118" s="29"/>
      <c r="G118" s="41">
        <f>IFERROR(__xludf.DUMMYFUNCTION("COUNTA(SPLIT(A118, "" ""))"),5.0)</f>
        <v>5</v>
      </c>
      <c r="H118" s="9" t="b">
        <f t="shared" si="1"/>
        <v>1</v>
      </c>
      <c r="I118" s="19"/>
    </row>
    <row r="119" ht="14.25" customHeight="1">
      <c r="A119" s="21" t="s">
        <v>825</v>
      </c>
      <c r="B119" s="42" t="s">
        <v>826</v>
      </c>
      <c r="C119" s="12" t="s">
        <v>596</v>
      </c>
      <c r="D119" s="13" t="s">
        <v>11</v>
      </c>
      <c r="E119" s="13" t="s">
        <v>11</v>
      </c>
      <c r="F119" s="25"/>
      <c r="G119" s="43">
        <f>IFERROR(__xludf.DUMMYFUNCTION("COUNTA(SPLIT(A119, "" ""))"),1.0)</f>
        <v>1</v>
      </c>
      <c r="H119" s="15" t="b">
        <f t="shared" si="1"/>
        <v>1</v>
      </c>
      <c r="I119" s="16"/>
    </row>
    <row r="120" ht="14.25" customHeight="1">
      <c r="A120" s="17" t="s">
        <v>827</v>
      </c>
      <c r="B120" s="40" t="s">
        <v>828</v>
      </c>
      <c r="C120" s="7" t="s">
        <v>596</v>
      </c>
      <c r="D120" s="18" t="s">
        <v>11</v>
      </c>
      <c r="E120" s="18" t="s">
        <v>11</v>
      </c>
      <c r="F120" s="29"/>
      <c r="G120" s="41">
        <f>IFERROR(__xludf.DUMMYFUNCTION("COUNTA(SPLIT(A120, "" ""))"),1.0)</f>
        <v>1</v>
      </c>
      <c r="H120" s="9" t="b">
        <f t="shared" si="1"/>
        <v>1</v>
      </c>
      <c r="I120" s="19"/>
    </row>
    <row r="121" ht="14.25" customHeight="1">
      <c r="A121" s="21" t="s">
        <v>829</v>
      </c>
      <c r="B121" s="42" t="s">
        <v>830</v>
      </c>
      <c r="C121" s="12" t="s">
        <v>596</v>
      </c>
      <c r="D121" s="13" t="s">
        <v>11</v>
      </c>
      <c r="E121" s="13" t="s">
        <v>11</v>
      </c>
      <c r="F121" s="25"/>
      <c r="G121" s="43">
        <f>IFERROR(__xludf.DUMMYFUNCTION("COUNTA(SPLIT(A121, "" ""))"),4.0)</f>
        <v>4</v>
      </c>
      <c r="H121" s="15" t="b">
        <f t="shared" si="1"/>
        <v>1</v>
      </c>
      <c r="I121" s="16"/>
    </row>
    <row r="122" ht="14.25" customHeight="1">
      <c r="A122" s="17" t="s">
        <v>831</v>
      </c>
      <c r="B122" s="40" t="s">
        <v>832</v>
      </c>
      <c r="C122" s="7" t="s">
        <v>596</v>
      </c>
      <c r="D122" s="18" t="s">
        <v>11</v>
      </c>
      <c r="E122" s="18" t="s">
        <v>11</v>
      </c>
      <c r="F122" s="29"/>
      <c r="G122" s="41">
        <f>IFERROR(__xludf.DUMMYFUNCTION("COUNTA(SPLIT(A122, "" ""))"),2.0)</f>
        <v>2</v>
      </c>
      <c r="H122" s="9" t="b">
        <f t="shared" si="1"/>
        <v>1</v>
      </c>
      <c r="I122" s="19"/>
    </row>
    <row r="123" ht="14.25" customHeight="1">
      <c r="A123" s="21" t="s">
        <v>833</v>
      </c>
      <c r="B123" s="42" t="s">
        <v>834</v>
      </c>
      <c r="C123" s="12" t="s">
        <v>596</v>
      </c>
      <c r="D123" s="13" t="s">
        <v>11</v>
      </c>
      <c r="E123" s="13" t="s">
        <v>11</v>
      </c>
      <c r="F123" s="25"/>
      <c r="G123" s="43">
        <f>IFERROR(__xludf.DUMMYFUNCTION("COUNTA(SPLIT(A123, "" ""))"),3.0)</f>
        <v>3</v>
      </c>
      <c r="H123" s="15" t="b">
        <f t="shared" si="1"/>
        <v>1</v>
      </c>
      <c r="I123" s="16"/>
    </row>
    <row r="124" ht="14.25" customHeight="1">
      <c r="A124" s="17" t="s">
        <v>835</v>
      </c>
      <c r="B124" s="40" t="s">
        <v>836</v>
      </c>
      <c r="C124" s="7" t="s">
        <v>596</v>
      </c>
      <c r="D124" s="18" t="s">
        <v>11</v>
      </c>
      <c r="E124" s="18" t="s">
        <v>11</v>
      </c>
      <c r="F124" s="29"/>
      <c r="G124" s="41">
        <f>IFERROR(__xludf.DUMMYFUNCTION("COUNTA(SPLIT(A124, "" ""))"),3.0)</f>
        <v>3</v>
      </c>
      <c r="H124" s="9" t="b">
        <f t="shared" si="1"/>
        <v>1</v>
      </c>
      <c r="I124" s="19"/>
    </row>
    <row r="125" ht="14.25" customHeight="1">
      <c r="A125" s="21" t="s">
        <v>837</v>
      </c>
      <c r="B125" s="42" t="s">
        <v>838</v>
      </c>
      <c r="C125" s="12" t="s">
        <v>596</v>
      </c>
      <c r="D125" s="13" t="s">
        <v>11</v>
      </c>
      <c r="E125" s="13" t="s">
        <v>11</v>
      </c>
      <c r="F125" s="25"/>
      <c r="G125" s="43">
        <f>IFERROR(__xludf.DUMMYFUNCTION("COUNTA(SPLIT(A125, "" ""))"),2.0)</f>
        <v>2</v>
      </c>
      <c r="H125" s="15" t="b">
        <f t="shared" si="1"/>
        <v>1</v>
      </c>
      <c r="I125" s="16"/>
    </row>
    <row r="126" ht="14.25" customHeight="1">
      <c r="A126" s="17" t="s">
        <v>839</v>
      </c>
      <c r="B126" s="40" t="s">
        <v>840</v>
      </c>
      <c r="C126" s="7" t="s">
        <v>596</v>
      </c>
      <c r="D126" s="18" t="s">
        <v>11</v>
      </c>
      <c r="E126" s="18" t="s">
        <v>11</v>
      </c>
      <c r="F126" s="29"/>
      <c r="G126" s="41">
        <f>IFERROR(__xludf.DUMMYFUNCTION("COUNTA(SPLIT(A126, "" ""))"),2.0)</f>
        <v>2</v>
      </c>
      <c r="H126" s="9" t="b">
        <f t="shared" si="1"/>
        <v>1</v>
      </c>
      <c r="I126" s="19"/>
    </row>
    <row r="127" ht="14.25" customHeight="1">
      <c r="A127" s="21" t="s">
        <v>841</v>
      </c>
      <c r="B127" s="42" t="s">
        <v>842</v>
      </c>
      <c r="C127" s="12" t="s">
        <v>596</v>
      </c>
      <c r="D127" s="13" t="s">
        <v>11</v>
      </c>
      <c r="E127" s="13" t="s">
        <v>11</v>
      </c>
      <c r="F127" s="25"/>
      <c r="G127" s="43">
        <f>IFERROR(__xludf.DUMMYFUNCTION("COUNTA(SPLIT(A127, "" ""))"),4.0)</f>
        <v>4</v>
      </c>
      <c r="H127" s="15" t="b">
        <f t="shared" si="1"/>
        <v>1</v>
      </c>
      <c r="I127" s="16"/>
    </row>
    <row r="128" ht="14.25" customHeight="1">
      <c r="A128" s="17" t="s">
        <v>843</v>
      </c>
      <c r="B128" s="40" t="s">
        <v>844</v>
      </c>
      <c r="C128" s="7" t="s">
        <v>596</v>
      </c>
      <c r="D128" s="18" t="s">
        <v>11</v>
      </c>
      <c r="E128" s="18" t="s">
        <v>11</v>
      </c>
      <c r="F128" s="29"/>
      <c r="G128" s="41">
        <f>IFERROR(__xludf.DUMMYFUNCTION("COUNTA(SPLIT(A128, "" ""))"),5.0)</f>
        <v>5</v>
      </c>
      <c r="H128" s="9" t="b">
        <f t="shared" si="1"/>
        <v>1</v>
      </c>
      <c r="I128" s="19"/>
    </row>
    <row r="129" ht="14.25" customHeight="1">
      <c r="A129" s="21" t="s">
        <v>845</v>
      </c>
      <c r="B129" s="42" t="s">
        <v>846</v>
      </c>
      <c r="C129" s="12" t="s">
        <v>596</v>
      </c>
      <c r="D129" s="13" t="s">
        <v>11</v>
      </c>
      <c r="E129" s="13" t="s">
        <v>11</v>
      </c>
      <c r="F129" s="25"/>
      <c r="G129" s="43">
        <f>IFERROR(__xludf.DUMMYFUNCTION("COUNTA(SPLIT(A129, "" ""))"),2.0)</f>
        <v>2</v>
      </c>
      <c r="H129" s="15" t="b">
        <f t="shared" si="1"/>
        <v>1</v>
      </c>
      <c r="I129" s="16"/>
    </row>
    <row r="130" ht="14.25" customHeight="1">
      <c r="A130" s="17" t="s">
        <v>847</v>
      </c>
      <c r="B130" s="40" t="s">
        <v>848</v>
      </c>
      <c r="C130" s="7" t="s">
        <v>596</v>
      </c>
      <c r="D130" s="18" t="s">
        <v>11</v>
      </c>
      <c r="E130" s="18" t="s">
        <v>11</v>
      </c>
      <c r="F130" s="29"/>
      <c r="G130" s="41">
        <f>IFERROR(__xludf.DUMMYFUNCTION("COUNTA(SPLIT(A130, "" ""))"),1.0)</f>
        <v>1</v>
      </c>
      <c r="H130" s="9" t="b">
        <f t="shared" si="1"/>
        <v>1</v>
      </c>
      <c r="I130" s="19"/>
    </row>
    <row r="131" ht="14.25" customHeight="1">
      <c r="A131" s="21" t="s">
        <v>594</v>
      </c>
      <c r="B131" s="42" t="s">
        <v>595</v>
      </c>
      <c r="C131" s="12" t="s">
        <v>596</v>
      </c>
      <c r="D131" s="13" t="s">
        <v>11</v>
      </c>
      <c r="E131" s="13" t="s">
        <v>11</v>
      </c>
      <c r="F131" s="25"/>
      <c r="G131" s="43">
        <f>IFERROR(__xludf.DUMMYFUNCTION("COUNTA(SPLIT(A131, "" ""))"),1.0)</f>
        <v>1</v>
      </c>
      <c r="H131" s="15" t="b">
        <f t="shared" si="1"/>
        <v>1</v>
      </c>
      <c r="I131" s="16"/>
    </row>
    <row r="132" ht="14.25" customHeight="1">
      <c r="A132" s="17" t="s">
        <v>849</v>
      </c>
      <c r="B132" s="40" t="s">
        <v>850</v>
      </c>
      <c r="C132" s="7" t="s">
        <v>596</v>
      </c>
      <c r="D132" s="18" t="s">
        <v>11</v>
      </c>
      <c r="E132" s="18" t="s">
        <v>11</v>
      </c>
      <c r="F132" s="29"/>
      <c r="G132" s="41">
        <f>IFERROR(__xludf.DUMMYFUNCTION("COUNTA(SPLIT(A132, "" ""))"),9.0)</f>
        <v>9</v>
      </c>
      <c r="H132" s="9" t="b">
        <f t="shared" si="1"/>
        <v>1</v>
      </c>
      <c r="I132" s="19"/>
    </row>
    <row r="133" ht="14.25" customHeight="1">
      <c r="A133" s="21" t="s">
        <v>851</v>
      </c>
      <c r="B133" s="42" t="s">
        <v>852</v>
      </c>
      <c r="C133" s="12" t="s">
        <v>596</v>
      </c>
      <c r="D133" s="13" t="s">
        <v>11</v>
      </c>
      <c r="E133" s="13" t="s">
        <v>11</v>
      </c>
      <c r="F133" s="25"/>
      <c r="G133" s="43">
        <f>IFERROR(__xludf.DUMMYFUNCTION("COUNTA(SPLIT(A133, "" ""))"),5.0)</f>
        <v>5</v>
      </c>
      <c r="H133" s="15" t="b">
        <f t="shared" si="1"/>
        <v>1</v>
      </c>
      <c r="I133" s="16"/>
    </row>
    <row r="134" ht="14.25" customHeight="1">
      <c r="A134" s="17" t="s">
        <v>853</v>
      </c>
      <c r="B134" s="40" t="s">
        <v>854</v>
      </c>
      <c r="C134" s="7" t="s">
        <v>596</v>
      </c>
      <c r="D134" s="18" t="s">
        <v>11</v>
      </c>
      <c r="E134" s="18" t="s">
        <v>11</v>
      </c>
      <c r="F134" s="29"/>
      <c r="G134" s="41">
        <f>IFERROR(__xludf.DUMMYFUNCTION("COUNTA(SPLIT(A134, "" ""))"),4.0)</f>
        <v>4</v>
      </c>
      <c r="H134" s="9" t="b">
        <f t="shared" si="1"/>
        <v>1</v>
      </c>
      <c r="I134" s="19"/>
    </row>
    <row r="135" ht="14.25" customHeight="1">
      <c r="A135" s="21" t="s">
        <v>676</v>
      </c>
      <c r="B135" s="42" t="s">
        <v>677</v>
      </c>
      <c r="C135" s="12" t="s">
        <v>596</v>
      </c>
      <c r="D135" s="13" t="s">
        <v>11</v>
      </c>
      <c r="E135" s="13" t="s">
        <v>11</v>
      </c>
      <c r="F135" s="25"/>
      <c r="G135" s="43">
        <f>IFERROR(__xludf.DUMMYFUNCTION("COUNTA(SPLIT(A135, "" ""))"),1.0)</f>
        <v>1</v>
      </c>
      <c r="H135" s="15" t="b">
        <f t="shared" si="1"/>
        <v>1</v>
      </c>
      <c r="I135" s="16"/>
    </row>
    <row r="136" ht="14.25" customHeight="1">
      <c r="A136" s="17" t="s">
        <v>855</v>
      </c>
      <c r="B136" s="40" t="s">
        <v>856</v>
      </c>
      <c r="C136" s="7" t="s">
        <v>596</v>
      </c>
      <c r="D136" s="18" t="s">
        <v>11</v>
      </c>
      <c r="E136" s="18" t="s">
        <v>11</v>
      </c>
      <c r="F136" s="29"/>
      <c r="G136" s="41">
        <f>IFERROR(__xludf.DUMMYFUNCTION("COUNTA(SPLIT(A136, "" ""))"),9.0)</f>
        <v>9</v>
      </c>
      <c r="H136" s="9" t="b">
        <f t="shared" si="1"/>
        <v>1</v>
      </c>
      <c r="I136" s="19"/>
    </row>
    <row r="137" ht="14.25" customHeight="1">
      <c r="A137" s="21" t="s">
        <v>857</v>
      </c>
      <c r="B137" s="42" t="s">
        <v>858</v>
      </c>
      <c r="C137" s="12" t="s">
        <v>596</v>
      </c>
      <c r="D137" s="13" t="s">
        <v>11</v>
      </c>
      <c r="E137" s="13" t="s">
        <v>11</v>
      </c>
      <c r="F137" s="25"/>
      <c r="G137" s="43">
        <f>IFERROR(__xludf.DUMMYFUNCTION("COUNTA(SPLIT(A137, "" ""))"),5.0)</f>
        <v>5</v>
      </c>
      <c r="H137" s="15" t="b">
        <f t="shared" si="1"/>
        <v>1</v>
      </c>
      <c r="I137" s="16"/>
    </row>
    <row r="138" ht="14.25" customHeight="1">
      <c r="A138" s="17" t="s">
        <v>859</v>
      </c>
      <c r="B138" s="40" t="s">
        <v>860</v>
      </c>
      <c r="C138" s="7" t="s">
        <v>596</v>
      </c>
      <c r="D138" s="18" t="s">
        <v>11</v>
      </c>
      <c r="E138" s="18" t="s">
        <v>11</v>
      </c>
      <c r="F138" s="29"/>
      <c r="G138" s="41">
        <f>IFERROR(__xludf.DUMMYFUNCTION("COUNTA(SPLIT(A138, "" ""))"),4.0)</f>
        <v>4</v>
      </c>
      <c r="H138" s="9" t="b">
        <f t="shared" si="1"/>
        <v>1</v>
      </c>
      <c r="I138" s="19"/>
    </row>
    <row r="139" ht="14.25" customHeight="1">
      <c r="A139" s="21" t="s">
        <v>861</v>
      </c>
      <c r="B139" s="42" t="s">
        <v>862</v>
      </c>
      <c r="C139" s="12" t="s">
        <v>596</v>
      </c>
      <c r="D139" s="13" t="s">
        <v>11</v>
      </c>
      <c r="E139" s="13" t="s">
        <v>11</v>
      </c>
      <c r="F139" s="25"/>
      <c r="G139" s="43">
        <f>IFERROR(__xludf.DUMMYFUNCTION("COUNTA(SPLIT(A139, "" ""))"),4.0)</f>
        <v>4</v>
      </c>
      <c r="H139" s="15" t="b">
        <f t="shared" si="1"/>
        <v>1</v>
      </c>
      <c r="I139" s="16"/>
    </row>
    <row r="140" ht="14.25" customHeight="1">
      <c r="A140" s="17" t="s">
        <v>863</v>
      </c>
      <c r="B140" s="40" t="s">
        <v>864</v>
      </c>
      <c r="C140" s="7" t="s">
        <v>596</v>
      </c>
      <c r="D140" s="18" t="s">
        <v>11</v>
      </c>
      <c r="E140" s="18" t="s">
        <v>11</v>
      </c>
      <c r="F140" s="29"/>
      <c r="G140" s="41">
        <f>IFERROR(__xludf.DUMMYFUNCTION("COUNTA(SPLIT(A140, "" ""))"),2.0)</f>
        <v>2</v>
      </c>
      <c r="H140" s="9" t="b">
        <f t="shared" si="1"/>
        <v>1</v>
      </c>
      <c r="I140" s="19"/>
    </row>
    <row r="141" ht="14.25" customHeight="1">
      <c r="A141" s="21" t="s">
        <v>865</v>
      </c>
      <c r="B141" s="42" t="s">
        <v>866</v>
      </c>
      <c r="C141" s="12" t="s">
        <v>596</v>
      </c>
      <c r="D141" s="13" t="s">
        <v>11</v>
      </c>
      <c r="E141" s="13" t="s">
        <v>11</v>
      </c>
      <c r="F141" s="25"/>
      <c r="G141" s="43">
        <f>IFERROR(__xludf.DUMMYFUNCTION("COUNTA(SPLIT(A141, "" ""))"),2.0)</f>
        <v>2</v>
      </c>
      <c r="H141" s="15" t="b">
        <f t="shared" si="1"/>
        <v>1</v>
      </c>
      <c r="I141" s="16"/>
    </row>
    <row r="142" ht="14.25" customHeight="1">
      <c r="A142" s="17" t="s">
        <v>867</v>
      </c>
      <c r="B142" s="40" t="s">
        <v>868</v>
      </c>
      <c r="C142" s="7" t="s">
        <v>596</v>
      </c>
      <c r="D142" s="18" t="s">
        <v>11</v>
      </c>
      <c r="E142" s="18" t="s">
        <v>11</v>
      </c>
      <c r="F142" s="29"/>
      <c r="G142" s="41">
        <f>IFERROR(__xludf.DUMMYFUNCTION("COUNTA(SPLIT(A142, "" ""))"),2.0)</f>
        <v>2</v>
      </c>
      <c r="H142" s="9" t="b">
        <f t="shared" si="1"/>
        <v>1</v>
      </c>
      <c r="I142" s="19"/>
    </row>
    <row r="143" ht="14.25" customHeight="1">
      <c r="A143" s="21" t="s">
        <v>869</v>
      </c>
      <c r="B143" s="42" t="s">
        <v>870</v>
      </c>
      <c r="C143" s="12" t="s">
        <v>596</v>
      </c>
      <c r="D143" s="13" t="s">
        <v>11</v>
      </c>
      <c r="E143" s="13" t="s">
        <v>11</v>
      </c>
      <c r="F143" s="25"/>
      <c r="G143" s="43">
        <f>IFERROR(__xludf.DUMMYFUNCTION("COUNTA(SPLIT(A143, "" ""))"),1.0)</f>
        <v>1</v>
      </c>
      <c r="H143" s="15" t="b">
        <f t="shared" si="1"/>
        <v>1</v>
      </c>
      <c r="I143" s="16"/>
    </row>
    <row r="144" ht="14.25" customHeight="1">
      <c r="A144" s="17" t="s">
        <v>871</v>
      </c>
      <c r="B144" s="40" t="s">
        <v>872</v>
      </c>
      <c r="C144" s="7" t="s">
        <v>596</v>
      </c>
      <c r="D144" s="18" t="s">
        <v>11</v>
      </c>
      <c r="E144" s="18" t="s">
        <v>11</v>
      </c>
      <c r="F144" s="29"/>
      <c r="G144" s="41">
        <f>IFERROR(__xludf.DUMMYFUNCTION("COUNTA(SPLIT(A144, "" ""))"),1.0)</f>
        <v>1</v>
      </c>
      <c r="H144" s="9" t="b">
        <f t="shared" si="1"/>
        <v>1</v>
      </c>
      <c r="I144" s="19"/>
    </row>
    <row r="145" ht="14.25" customHeight="1">
      <c r="A145" s="21">
        <v>1.0</v>
      </c>
      <c r="B145" s="42">
        <v>1.0</v>
      </c>
      <c r="C145" s="12" t="s">
        <v>596</v>
      </c>
      <c r="D145" s="13" t="s">
        <v>11</v>
      </c>
      <c r="E145" s="13" t="s">
        <v>11</v>
      </c>
      <c r="F145" s="25"/>
      <c r="G145" s="43">
        <f>IFERROR(__xludf.DUMMYFUNCTION("COUNTA(SPLIT(A145, "" ""))"),1.0)</f>
        <v>1</v>
      </c>
      <c r="H145" s="15" t="b">
        <f t="shared" si="1"/>
        <v>1</v>
      </c>
      <c r="I145" s="16"/>
    </row>
    <row r="146" ht="14.25" customHeight="1">
      <c r="A146" s="17">
        <v>2.0</v>
      </c>
      <c r="B146" s="40">
        <v>2.0</v>
      </c>
      <c r="C146" s="7" t="s">
        <v>596</v>
      </c>
      <c r="D146" s="18" t="s">
        <v>11</v>
      </c>
      <c r="E146" s="18" t="s">
        <v>11</v>
      </c>
      <c r="F146" s="29"/>
      <c r="G146" s="41">
        <f>IFERROR(__xludf.DUMMYFUNCTION("COUNTA(SPLIT(A146, "" ""))"),1.0)</f>
        <v>1</v>
      </c>
      <c r="H146" s="9" t="b">
        <f t="shared" si="1"/>
        <v>1</v>
      </c>
      <c r="I146" s="19"/>
    </row>
    <row r="147" ht="14.25" customHeight="1">
      <c r="A147" s="21">
        <v>3.0</v>
      </c>
      <c r="B147" s="42">
        <v>3.0</v>
      </c>
      <c r="C147" s="12" t="s">
        <v>596</v>
      </c>
      <c r="D147" s="13" t="s">
        <v>11</v>
      </c>
      <c r="E147" s="13" t="s">
        <v>11</v>
      </c>
      <c r="F147" s="25"/>
      <c r="G147" s="43">
        <f>IFERROR(__xludf.DUMMYFUNCTION("COUNTA(SPLIT(A147, "" ""))"),1.0)</f>
        <v>1</v>
      </c>
      <c r="H147" s="15" t="b">
        <f t="shared" si="1"/>
        <v>1</v>
      </c>
      <c r="I147" s="16"/>
    </row>
    <row r="148" ht="14.25" customHeight="1">
      <c r="A148" s="17" t="s">
        <v>873</v>
      </c>
      <c r="B148" s="40" t="s">
        <v>874</v>
      </c>
      <c r="C148" s="7" t="s">
        <v>596</v>
      </c>
      <c r="D148" s="18" t="s">
        <v>11</v>
      </c>
      <c r="E148" s="18" t="s">
        <v>11</v>
      </c>
      <c r="F148" s="29"/>
      <c r="G148" s="41">
        <f>IFERROR(__xludf.DUMMYFUNCTION("COUNTA(SPLIT(A148, "" ""))"),3.0)</f>
        <v>3</v>
      </c>
      <c r="H148" s="9" t="b">
        <f t="shared" si="1"/>
        <v>1</v>
      </c>
      <c r="I148" s="19"/>
    </row>
    <row r="149" ht="14.25" customHeight="1">
      <c r="A149" s="21" t="s">
        <v>875</v>
      </c>
      <c r="B149" s="42" t="s">
        <v>876</v>
      </c>
      <c r="C149" s="12" t="s">
        <v>596</v>
      </c>
      <c r="D149" s="13" t="s">
        <v>11</v>
      </c>
      <c r="E149" s="13" t="s">
        <v>11</v>
      </c>
      <c r="F149" s="25"/>
      <c r="G149" s="43">
        <f>IFERROR(__xludf.DUMMYFUNCTION("COUNTA(SPLIT(A149, "" ""))"),4.0)</f>
        <v>4</v>
      </c>
      <c r="H149" s="15" t="b">
        <f t="shared" si="1"/>
        <v>1</v>
      </c>
      <c r="I149" s="16"/>
    </row>
    <row r="150" ht="14.25" customHeight="1">
      <c r="A150" s="17" t="s">
        <v>877</v>
      </c>
      <c r="B150" s="40" t="s">
        <v>878</v>
      </c>
      <c r="C150" s="7" t="s">
        <v>596</v>
      </c>
      <c r="D150" s="18" t="s">
        <v>11</v>
      </c>
      <c r="E150" s="18" t="s">
        <v>11</v>
      </c>
      <c r="F150" s="29"/>
      <c r="G150" s="41">
        <f>IFERROR(__xludf.DUMMYFUNCTION("COUNTA(SPLIT(A150, "" ""))"),2.0)</f>
        <v>2</v>
      </c>
      <c r="H150" s="9" t="b">
        <f t="shared" si="1"/>
        <v>1</v>
      </c>
      <c r="I150" s="19"/>
    </row>
    <row r="151" ht="14.25" customHeight="1">
      <c r="A151" s="21" t="s">
        <v>879</v>
      </c>
      <c r="B151" s="42" t="s">
        <v>880</v>
      </c>
      <c r="C151" s="12" t="s">
        <v>596</v>
      </c>
      <c r="D151" s="13" t="s">
        <v>11</v>
      </c>
      <c r="E151" s="13" t="s">
        <v>11</v>
      </c>
      <c r="F151" s="25"/>
      <c r="G151" s="43">
        <f>IFERROR(__xludf.DUMMYFUNCTION("COUNTA(SPLIT(A151, "" ""))"),3.0)</f>
        <v>3</v>
      </c>
      <c r="H151" s="15" t="b">
        <f t="shared" si="1"/>
        <v>1</v>
      </c>
      <c r="I151" s="16"/>
    </row>
    <row r="152" ht="14.25" customHeight="1">
      <c r="A152" s="17" t="s">
        <v>881</v>
      </c>
      <c r="B152" s="40" t="s">
        <v>882</v>
      </c>
      <c r="C152" s="7" t="s">
        <v>596</v>
      </c>
      <c r="D152" s="18" t="s">
        <v>11</v>
      </c>
      <c r="E152" s="18" t="s">
        <v>11</v>
      </c>
      <c r="F152" s="29"/>
      <c r="G152" s="41">
        <f>IFERROR(__xludf.DUMMYFUNCTION("COUNTA(SPLIT(A152, "" ""))"),5.0)</f>
        <v>5</v>
      </c>
      <c r="H152" s="9" t="b">
        <f t="shared" si="1"/>
        <v>1</v>
      </c>
      <c r="I152" s="19"/>
    </row>
    <row r="153" ht="14.25" customHeight="1">
      <c r="A153" s="21" t="s">
        <v>883</v>
      </c>
      <c r="B153" s="42" t="s">
        <v>884</v>
      </c>
      <c r="C153" s="12" t="s">
        <v>596</v>
      </c>
      <c r="D153" s="13" t="s">
        <v>11</v>
      </c>
      <c r="E153" s="13" t="s">
        <v>11</v>
      </c>
      <c r="F153" s="25"/>
      <c r="G153" s="43">
        <f>IFERROR(__xludf.DUMMYFUNCTION("COUNTA(SPLIT(A153, "" ""))"),3.0)</f>
        <v>3</v>
      </c>
      <c r="H153" s="15" t="b">
        <f t="shared" si="1"/>
        <v>1</v>
      </c>
      <c r="I153" s="16"/>
    </row>
    <row r="154" ht="14.25" customHeight="1">
      <c r="A154" s="17" t="s">
        <v>885</v>
      </c>
      <c r="B154" s="40" t="s">
        <v>886</v>
      </c>
      <c r="C154" s="7" t="s">
        <v>596</v>
      </c>
      <c r="D154" s="18" t="s">
        <v>11</v>
      </c>
      <c r="E154" s="18" t="s">
        <v>11</v>
      </c>
      <c r="F154" s="29"/>
      <c r="G154" s="41">
        <f>IFERROR(__xludf.DUMMYFUNCTION("COUNTA(SPLIT(A154, "" ""))"),5.0)</f>
        <v>5</v>
      </c>
      <c r="H154" s="9" t="b">
        <f t="shared" si="1"/>
        <v>1</v>
      </c>
      <c r="I154" s="19"/>
    </row>
    <row r="155" ht="14.25" customHeight="1">
      <c r="A155" s="21" t="s">
        <v>887</v>
      </c>
      <c r="B155" s="42" t="s">
        <v>888</v>
      </c>
      <c r="C155" s="12" t="s">
        <v>596</v>
      </c>
      <c r="D155" s="13" t="s">
        <v>11</v>
      </c>
      <c r="E155" s="13" t="s">
        <v>11</v>
      </c>
      <c r="F155" s="25"/>
      <c r="G155" s="43">
        <f>IFERROR(__xludf.DUMMYFUNCTION("COUNTA(SPLIT(A155, "" ""))"),4.0)</f>
        <v>4</v>
      </c>
      <c r="H155" s="15" t="b">
        <f t="shared" si="1"/>
        <v>1</v>
      </c>
      <c r="I155" s="16"/>
    </row>
    <row r="156" ht="14.25" customHeight="1">
      <c r="A156" s="17" t="s">
        <v>889</v>
      </c>
      <c r="B156" s="40" t="s">
        <v>890</v>
      </c>
      <c r="C156" s="7" t="s">
        <v>596</v>
      </c>
      <c r="D156" s="18" t="s">
        <v>11</v>
      </c>
      <c r="E156" s="18" t="s">
        <v>11</v>
      </c>
      <c r="F156" s="29"/>
      <c r="G156" s="41">
        <f>IFERROR(__xludf.DUMMYFUNCTION("COUNTA(SPLIT(A156, "" ""))"),4.0)</f>
        <v>4</v>
      </c>
      <c r="H156" s="9" t="b">
        <f t="shared" si="1"/>
        <v>1</v>
      </c>
      <c r="I156" s="19"/>
    </row>
    <row r="157" ht="14.25" customHeight="1">
      <c r="A157" s="21" t="s">
        <v>891</v>
      </c>
      <c r="B157" s="42" t="s">
        <v>892</v>
      </c>
      <c r="C157" s="12" t="s">
        <v>596</v>
      </c>
      <c r="D157" s="13" t="s">
        <v>11</v>
      </c>
      <c r="E157" s="13" t="s">
        <v>11</v>
      </c>
      <c r="F157" s="25"/>
      <c r="G157" s="43">
        <f>IFERROR(__xludf.DUMMYFUNCTION("COUNTA(SPLIT(A157, "" ""))"),3.0)</f>
        <v>3</v>
      </c>
      <c r="H157" s="15" t="b">
        <f t="shared" si="1"/>
        <v>1</v>
      </c>
      <c r="I157" s="16"/>
    </row>
    <row r="158" ht="14.25" customHeight="1">
      <c r="A158" s="17" t="s">
        <v>893</v>
      </c>
      <c r="B158" s="40" t="s">
        <v>894</v>
      </c>
      <c r="C158" s="7" t="s">
        <v>596</v>
      </c>
      <c r="D158" s="18" t="s">
        <v>11</v>
      </c>
      <c r="E158" s="18" t="s">
        <v>11</v>
      </c>
      <c r="F158" s="29"/>
      <c r="G158" s="41">
        <f>IFERROR(__xludf.DUMMYFUNCTION("COUNTA(SPLIT(A158, "" ""))"),4.0)</f>
        <v>4</v>
      </c>
      <c r="H158" s="9" t="b">
        <f t="shared" si="1"/>
        <v>1</v>
      </c>
      <c r="I158" s="19"/>
    </row>
    <row r="159" ht="14.25" customHeight="1">
      <c r="A159" s="21" t="s">
        <v>895</v>
      </c>
      <c r="B159" s="42" t="s">
        <v>896</v>
      </c>
      <c r="C159" s="12" t="s">
        <v>596</v>
      </c>
      <c r="D159" s="13" t="s">
        <v>11</v>
      </c>
      <c r="E159" s="13" t="s">
        <v>11</v>
      </c>
      <c r="F159" s="25"/>
      <c r="G159" s="43">
        <f>IFERROR(__xludf.DUMMYFUNCTION("COUNTA(SPLIT(A159, "" ""))"),4.0)</f>
        <v>4</v>
      </c>
      <c r="H159" s="15" t="b">
        <f t="shared" si="1"/>
        <v>1</v>
      </c>
      <c r="I159" s="16"/>
    </row>
    <row r="160" ht="14.25" customHeight="1">
      <c r="A160" s="17" t="s">
        <v>897</v>
      </c>
      <c r="B160" s="40" t="s">
        <v>898</v>
      </c>
      <c r="C160" s="7" t="s">
        <v>596</v>
      </c>
      <c r="D160" s="18" t="s">
        <v>11</v>
      </c>
      <c r="E160" s="18" t="s">
        <v>11</v>
      </c>
      <c r="F160" s="29"/>
      <c r="G160" s="41">
        <f>IFERROR(__xludf.DUMMYFUNCTION("COUNTA(SPLIT(A160, "" ""))"),3.0)</f>
        <v>3</v>
      </c>
      <c r="H160" s="9" t="b">
        <f t="shared" si="1"/>
        <v>1</v>
      </c>
      <c r="I160" s="19"/>
    </row>
    <row r="161" ht="14.25" customHeight="1">
      <c r="A161" s="21" t="s">
        <v>899</v>
      </c>
      <c r="B161" s="42" t="s">
        <v>900</v>
      </c>
      <c r="C161" s="12" t="s">
        <v>596</v>
      </c>
      <c r="D161" s="13" t="s">
        <v>11</v>
      </c>
      <c r="E161" s="13" t="s">
        <v>11</v>
      </c>
      <c r="F161" s="25"/>
      <c r="G161" s="43">
        <f>IFERROR(__xludf.DUMMYFUNCTION("COUNTA(SPLIT(A161, "" ""))"),6.0)</f>
        <v>6</v>
      </c>
      <c r="H161" s="15" t="b">
        <f t="shared" si="1"/>
        <v>1</v>
      </c>
      <c r="I161" s="16"/>
    </row>
    <row r="162" ht="14.25" customHeight="1">
      <c r="A162" s="17" t="s">
        <v>901</v>
      </c>
      <c r="B162" s="40" t="s">
        <v>902</v>
      </c>
      <c r="C162" s="7" t="s">
        <v>596</v>
      </c>
      <c r="D162" s="18" t="s">
        <v>11</v>
      </c>
      <c r="E162" s="18" t="s">
        <v>11</v>
      </c>
      <c r="F162" s="29"/>
      <c r="G162" s="41">
        <f>IFERROR(__xludf.DUMMYFUNCTION("COUNTA(SPLIT(A162, "" ""))"),3.0)</f>
        <v>3</v>
      </c>
      <c r="H162" s="9" t="b">
        <f t="shared" si="1"/>
        <v>1</v>
      </c>
      <c r="I162" s="19"/>
    </row>
    <row r="163" ht="14.25" customHeight="1">
      <c r="A163" s="21" t="s">
        <v>903</v>
      </c>
      <c r="B163" s="42" t="s">
        <v>904</v>
      </c>
      <c r="C163" s="12" t="s">
        <v>596</v>
      </c>
      <c r="D163" s="13" t="s">
        <v>11</v>
      </c>
      <c r="E163" s="13" t="s">
        <v>11</v>
      </c>
      <c r="F163" s="25"/>
      <c r="G163" s="43">
        <f>IFERROR(__xludf.DUMMYFUNCTION("COUNTA(SPLIT(A163, "" ""))"),4.0)</f>
        <v>4</v>
      </c>
      <c r="H163" s="15" t="b">
        <f t="shared" si="1"/>
        <v>1</v>
      </c>
      <c r="I163" s="16"/>
    </row>
    <row r="164" ht="14.25" customHeight="1">
      <c r="A164" s="17" t="s">
        <v>905</v>
      </c>
      <c r="B164" s="40" t="s">
        <v>906</v>
      </c>
      <c r="C164" s="7" t="s">
        <v>907</v>
      </c>
      <c r="D164" s="18" t="s">
        <v>11</v>
      </c>
      <c r="E164" s="18" t="s">
        <v>11</v>
      </c>
      <c r="F164" s="29"/>
      <c r="G164" s="41">
        <f>IFERROR(__xludf.DUMMYFUNCTION("COUNTA(SPLIT(A164, "" ""))"),1.0)</f>
        <v>1</v>
      </c>
      <c r="H164" s="9" t="b">
        <f t="shared" si="1"/>
        <v>1</v>
      </c>
      <c r="I164" s="19"/>
    </row>
    <row r="165" ht="14.25" customHeight="1">
      <c r="A165" s="21" t="s">
        <v>908</v>
      </c>
      <c r="B165" s="42" t="s">
        <v>909</v>
      </c>
      <c r="C165" s="12" t="s">
        <v>907</v>
      </c>
      <c r="D165" s="13" t="s">
        <v>11</v>
      </c>
      <c r="E165" s="13" t="s">
        <v>11</v>
      </c>
      <c r="F165" s="25"/>
      <c r="G165" s="43">
        <f>IFERROR(__xludf.DUMMYFUNCTION("COUNTA(SPLIT(A165, "" ""))"),1.0)</f>
        <v>1</v>
      </c>
      <c r="H165" s="15" t="b">
        <f t="shared" si="1"/>
        <v>1</v>
      </c>
      <c r="I165" s="16"/>
    </row>
    <row r="166" ht="14.25" customHeight="1">
      <c r="A166" s="17" t="s">
        <v>910</v>
      </c>
      <c r="B166" s="40" t="s">
        <v>911</v>
      </c>
      <c r="C166" s="7" t="s">
        <v>907</v>
      </c>
      <c r="D166" s="18" t="s">
        <v>11</v>
      </c>
      <c r="E166" s="18" t="s">
        <v>11</v>
      </c>
      <c r="F166" s="29"/>
      <c r="G166" s="41">
        <f>IFERROR(__xludf.DUMMYFUNCTION("COUNTA(SPLIT(A166, "" ""))"),1.0)</f>
        <v>1</v>
      </c>
      <c r="H166" s="9" t="b">
        <f t="shared" si="1"/>
        <v>1</v>
      </c>
      <c r="I166" s="19"/>
    </row>
    <row r="167" ht="14.25" customHeight="1">
      <c r="A167" s="21" t="s">
        <v>912</v>
      </c>
      <c r="B167" s="42" t="s">
        <v>838</v>
      </c>
      <c r="C167" s="12" t="s">
        <v>907</v>
      </c>
      <c r="D167" s="13" t="s">
        <v>11</v>
      </c>
      <c r="E167" s="13" t="s">
        <v>11</v>
      </c>
      <c r="F167" s="25"/>
      <c r="G167" s="43">
        <f>IFERROR(__xludf.DUMMYFUNCTION("COUNTA(SPLIT(A167, "" ""))"),1.0)</f>
        <v>1</v>
      </c>
      <c r="H167" s="15" t="b">
        <f t="shared" si="1"/>
        <v>1</v>
      </c>
      <c r="I167" s="16"/>
    </row>
    <row r="168" ht="14.25" customHeight="1">
      <c r="A168" s="17" t="s">
        <v>913</v>
      </c>
      <c r="B168" s="40" t="s">
        <v>914</v>
      </c>
      <c r="C168" s="7" t="s">
        <v>907</v>
      </c>
      <c r="D168" s="18" t="s">
        <v>11</v>
      </c>
      <c r="E168" s="18" t="s">
        <v>11</v>
      </c>
      <c r="F168" s="29"/>
      <c r="G168" s="41">
        <f>IFERROR(__xludf.DUMMYFUNCTION("COUNTA(SPLIT(A168, "" ""))"),1.0)</f>
        <v>1</v>
      </c>
      <c r="H168" s="9" t="b">
        <f t="shared" si="1"/>
        <v>1</v>
      </c>
      <c r="I168" s="19"/>
    </row>
    <row r="169" ht="14.25" customHeight="1">
      <c r="A169" s="21" t="s">
        <v>915</v>
      </c>
      <c r="B169" s="42" t="s">
        <v>916</v>
      </c>
      <c r="C169" s="12" t="s">
        <v>907</v>
      </c>
      <c r="D169" s="13" t="s">
        <v>11</v>
      </c>
      <c r="E169" s="13" t="s">
        <v>11</v>
      </c>
      <c r="F169" s="25"/>
      <c r="G169" s="43">
        <f>IFERROR(__xludf.DUMMYFUNCTION("COUNTA(SPLIT(A169, "" ""))"),1.0)</f>
        <v>1</v>
      </c>
      <c r="H169" s="15" t="b">
        <f t="shared" si="1"/>
        <v>1</v>
      </c>
      <c r="I169" s="16"/>
    </row>
    <row r="170" ht="14.25" customHeight="1">
      <c r="A170" s="17" t="s">
        <v>917</v>
      </c>
      <c r="B170" s="40" t="s">
        <v>918</v>
      </c>
      <c r="C170" s="7" t="s">
        <v>907</v>
      </c>
      <c r="D170" s="18" t="s">
        <v>11</v>
      </c>
      <c r="E170" s="18" t="s">
        <v>11</v>
      </c>
      <c r="F170" s="29"/>
      <c r="G170" s="41">
        <f>IFERROR(__xludf.DUMMYFUNCTION("COUNTA(SPLIT(A170, "" ""))"),1.0)</f>
        <v>1</v>
      </c>
      <c r="H170" s="9" t="b">
        <f t="shared" si="1"/>
        <v>1</v>
      </c>
      <c r="I170" s="19"/>
    </row>
    <row r="171" ht="14.25" customHeight="1">
      <c r="A171" s="21" t="s">
        <v>919</v>
      </c>
      <c r="B171" s="42" t="s">
        <v>920</v>
      </c>
      <c r="C171" s="12" t="s">
        <v>907</v>
      </c>
      <c r="D171" s="13" t="s">
        <v>11</v>
      </c>
      <c r="E171" s="13" t="s">
        <v>11</v>
      </c>
      <c r="F171" s="25"/>
      <c r="G171" s="43">
        <f>IFERROR(__xludf.DUMMYFUNCTION("COUNTA(SPLIT(A171, "" ""))"),1.0)</f>
        <v>1</v>
      </c>
      <c r="H171" s="15" t="b">
        <f t="shared" si="1"/>
        <v>1</v>
      </c>
      <c r="I171" s="16"/>
    </row>
    <row r="172" ht="14.25" customHeight="1">
      <c r="A172" s="17" t="s">
        <v>921</v>
      </c>
      <c r="B172" s="40" t="s">
        <v>922</v>
      </c>
      <c r="C172" s="7" t="s">
        <v>907</v>
      </c>
      <c r="D172" s="18" t="s">
        <v>11</v>
      </c>
      <c r="E172" s="18" t="s">
        <v>11</v>
      </c>
      <c r="F172" s="29"/>
      <c r="G172" s="41">
        <f>IFERROR(__xludf.DUMMYFUNCTION("COUNTA(SPLIT(A172, "" ""))"),1.0)</f>
        <v>1</v>
      </c>
      <c r="H172" s="9" t="b">
        <f t="shared" si="1"/>
        <v>1</v>
      </c>
      <c r="I172" s="19"/>
    </row>
    <row r="173" ht="14.25" customHeight="1">
      <c r="A173" s="21" t="s">
        <v>923</v>
      </c>
      <c r="B173" s="42" t="s">
        <v>920</v>
      </c>
      <c r="C173" s="12" t="s">
        <v>907</v>
      </c>
      <c r="D173" s="13" t="s">
        <v>11</v>
      </c>
      <c r="E173" s="13" t="s">
        <v>11</v>
      </c>
      <c r="F173" s="25"/>
      <c r="G173" s="43">
        <f>IFERROR(__xludf.DUMMYFUNCTION("COUNTA(SPLIT(A173, "" ""))"),1.0)</f>
        <v>1</v>
      </c>
      <c r="H173" s="15" t="b">
        <f t="shared" si="1"/>
        <v>1</v>
      </c>
      <c r="I173" s="16"/>
    </row>
    <row r="174" ht="14.25" customHeight="1">
      <c r="A174" s="17" t="s">
        <v>924</v>
      </c>
      <c r="B174" s="40" t="s">
        <v>925</v>
      </c>
      <c r="C174" s="7" t="s">
        <v>907</v>
      </c>
      <c r="D174" s="18" t="s">
        <v>11</v>
      </c>
      <c r="E174" s="18" t="s">
        <v>11</v>
      </c>
      <c r="F174" s="29"/>
      <c r="G174" s="41">
        <f>IFERROR(__xludf.DUMMYFUNCTION("COUNTA(SPLIT(A174, "" ""))"),4.0)</f>
        <v>4</v>
      </c>
      <c r="H174" s="9" t="b">
        <f t="shared" si="1"/>
        <v>1</v>
      </c>
      <c r="I174" s="19"/>
    </row>
    <row r="175" ht="14.25" customHeight="1">
      <c r="A175" s="21" t="s">
        <v>926</v>
      </c>
      <c r="B175" s="42" t="s">
        <v>927</v>
      </c>
      <c r="C175" s="12" t="s">
        <v>907</v>
      </c>
      <c r="D175" s="13" t="s">
        <v>11</v>
      </c>
      <c r="E175" s="13" t="s">
        <v>11</v>
      </c>
      <c r="F175" s="25"/>
      <c r="G175" s="43">
        <f>IFERROR(__xludf.DUMMYFUNCTION("COUNTA(SPLIT(A175, "" ""))"),4.0)</f>
        <v>4</v>
      </c>
      <c r="H175" s="15" t="b">
        <f t="shared" si="1"/>
        <v>1</v>
      </c>
      <c r="I175" s="16"/>
    </row>
    <row r="176" ht="14.25" customHeight="1">
      <c r="A176" s="17" t="s">
        <v>928</v>
      </c>
      <c r="B176" s="40" t="s">
        <v>927</v>
      </c>
      <c r="C176" s="7" t="s">
        <v>907</v>
      </c>
      <c r="D176" s="18" t="s">
        <v>11</v>
      </c>
      <c r="E176" s="18" t="s">
        <v>11</v>
      </c>
      <c r="F176" s="29"/>
      <c r="G176" s="41">
        <f>IFERROR(__xludf.DUMMYFUNCTION("COUNTA(SPLIT(A176, "" ""))"),3.0)</f>
        <v>3</v>
      </c>
      <c r="H176" s="9" t="b">
        <f t="shared" si="1"/>
        <v>1</v>
      </c>
      <c r="I176" s="19"/>
    </row>
    <row r="177" ht="14.25" customHeight="1">
      <c r="A177" s="21" t="s">
        <v>929</v>
      </c>
      <c r="B177" s="42" t="s">
        <v>830</v>
      </c>
      <c r="C177" s="12" t="s">
        <v>907</v>
      </c>
      <c r="D177" s="13" t="s">
        <v>11</v>
      </c>
      <c r="E177" s="13" t="s">
        <v>11</v>
      </c>
      <c r="F177" s="25"/>
      <c r="G177" s="43">
        <f>IFERROR(__xludf.DUMMYFUNCTION("COUNTA(SPLIT(A177, "" ""))"),4.0)</f>
        <v>4</v>
      </c>
      <c r="H177" s="15" t="b">
        <f t="shared" si="1"/>
        <v>1</v>
      </c>
      <c r="I177" s="16"/>
    </row>
    <row r="178" ht="14.25" customHeight="1">
      <c r="A178" s="17" t="s">
        <v>930</v>
      </c>
      <c r="B178" s="40" t="s">
        <v>832</v>
      </c>
      <c r="C178" s="7" t="s">
        <v>907</v>
      </c>
      <c r="D178" s="18" t="s">
        <v>11</v>
      </c>
      <c r="E178" s="18" t="s">
        <v>11</v>
      </c>
      <c r="F178" s="29"/>
      <c r="G178" s="41">
        <f>IFERROR(__xludf.DUMMYFUNCTION("COUNTA(SPLIT(A178, "" ""))"),2.0)</f>
        <v>2</v>
      </c>
      <c r="H178" s="9" t="b">
        <f t="shared" si="1"/>
        <v>1</v>
      </c>
      <c r="I178" s="19"/>
    </row>
    <row r="179" ht="14.25" customHeight="1">
      <c r="A179" s="21" t="s">
        <v>931</v>
      </c>
      <c r="B179" s="42" t="s">
        <v>834</v>
      </c>
      <c r="C179" s="12" t="s">
        <v>907</v>
      </c>
      <c r="D179" s="13" t="s">
        <v>11</v>
      </c>
      <c r="E179" s="13" t="s">
        <v>11</v>
      </c>
      <c r="F179" s="25"/>
      <c r="G179" s="43">
        <f>IFERROR(__xludf.DUMMYFUNCTION("COUNTA(SPLIT(A179, "" ""))"),3.0)</f>
        <v>3</v>
      </c>
      <c r="H179" s="15" t="b">
        <f t="shared" si="1"/>
        <v>1</v>
      </c>
      <c r="I179" s="16"/>
    </row>
    <row r="180" ht="14.25" customHeight="1">
      <c r="A180" s="17" t="s">
        <v>932</v>
      </c>
      <c r="B180" s="40" t="s">
        <v>836</v>
      </c>
      <c r="C180" s="7" t="s">
        <v>907</v>
      </c>
      <c r="D180" s="18" t="s">
        <v>11</v>
      </c>
      <c r="E180" s="18" t="s">
        <v>11</v>
      </c>
      <c r="F180" s="29"/>
      <c r="G180" s="41">
        <f>IFERROR(__xludf.DUMMYFUNCTION("COUNTA(SPLIT(A180, "" ""))"),3.0)</f>
        <v>3</v>
      </c>
      <c r="H180" s="9" t="b">
        <f t="shared" si="1"/>
        <v>1</v>
      </c>
      <c r="I180" s="19"/>
    </row>
    <row r="181" ht="14.25" customHeight="1">
      <c r="A181" s="21" t="s">
        <v>933</v>
      </c>
      <c r="B181" s="42" t="s">
        <v>838</v>
      </c>
      <c r="C181" s="12" t="s">
        <v>907</v>
      </c>
      <c r="D181" s="13" t="s">
        <v>11</v>
      </c>
      <c r="E181" s="13" t="s">
        <v>11</v>
      </c>
      <c r="F181" s="25"/>
      <c r="G181" s="43">
        <f>IFERROR(__xludf.DUMMYFUNCTION("COUNTA(SPLIT(A181, "" ""))"),2.0)</f>
        <v>2</v>
      </c>
      <c r="H181" s="15" t="b">
        <f t="shared" si="1"/>
        <v>1</v>
      </c>
      <c r="I181" s="16"/>
    </row>
    <row r="182" ht="14.25" customHeight="1">
      <c r="A182" s="17" t="s">
        <v>934</v>
      </c>
      <c r="B182" s="40" t="s">
        <v>840</v>
      </c>
      <c r="C182" s="7" t="s">
        <v>907</v>
      </c>
      <c r="D182" s="18" t="s">
        <v>11</v>
      </c>
      <c r="E182" s="18" t="s">
        <v>11</v>
      </c>
      <c r="F182" s="29"/>
      <c r="G182" s="41">
        <f>IFERROR(__xludf.DUMMYFUNCTION("COUNTA(SPLIT(A182, "" ""))"),2.0)</f>
        <v>2</v>
      </c>
      <c r="H182" s="9" t="b">
        <f t="shared" si="1"/>
        <v>1</v>
      </c>
      <c r="I182" s="19"/>
    </row>
    <row r="183" ht="14.25" customHeight="1">
      <c r="A183" s="21" t="s">
        <v>935</v>
      </c>
      <c r="B183" s="42" t="s">
        <v>842</v>
      </c>
      <c r="C183" s="12" t="s">
        <v>907</v>
      </c>
      <c r="D183" s="13" t="s">
        <v>11</v>
      </c>
      <c r="E183" s="13" t="s">
        <v>11</v>
      </c>
      <c r="F183" s="25"/>
      <c r="G183" s="43">
        <f>IFERROR(__xludf.DUMMYFUNCTION("COUNTA(SPLIT(A183, "" ""))"),4.0)</f>
        <v>4</v>
      </c>
      <c r="H183" s="15" t="b">
        <f t="shared" si="1"/>
        <v>1</v>
      </c>
      <c r="I183" s="16"/>
    </row>
    <row r="184" ht="14.25" customHeight="1">
      <c r="A184" s="17" t="s">
        <v>936</v>
      </c>
      <c r="B184" s="40" t="s">
        <v>844</v>
      </c>
      <c r="C184" s="7" t="s">
        <v>907</v>
      </c>
      <c r="D184" s="18" t="s">
        <v>11</v>
      </c>
      <c r="E184" s="18" t="s">
        <v>11</v>
      </c>
      <c r="F184" s="29"/>
      <c r="G184" s="41">
        <f>IFERROR(__xludf.DUMMYFUNCTION("COUNTA(SPLIT(A184, "" ""))"),5.0)</f>
        <v>5</v>
      </c>
      <c r="H184" s="9" t="b">
        <f t="shared" si="1"/>
        <v>1</v>
      </c>
      <c r="I184" s="19"/>
    </row>
    <row r="185" ht="14.25" customHeight="1">
      <c r="A185" s="21" t="s">
        <v>937</v>
      </c>
      <c r="B185" s="42" t="s">
        <v>846</v>
      </c>
      <c r="C185" s="12" t="s">
        <v>907</v>
      </c>
      <c r="D185" s="13" t="s">
        <v>11</v>
      </c>
      <c r="E185" s="13" t="s">
        <v>11</v>
      </c>
      <c r="F185" s="25"/>
      <c r="G185" s="43">
        <f>IFERROR(__xludf.DUMMYFUNCTION("COUNTA(SPLIT(A185, "" ""))"),2.0)</f>
        <v>2</v>
      </c>
      <c r="H185" s="15" t="b">
        <f t="shared" si="1"/>
        <v>1</v>
      </c>
      <c r="I185" s="16"/>
    </row>
    <row r="186" ht="14.25" customHeight="1">
      <c r="A186" s="17" t="s">
        <v>938</v>
      </c>
      <c r="B186" s="40" t="s">
        <v>826</v>
      </c>
      <c r="C186" s="7" t="s">
        <v>907</v>
      </c>
      <c r="D186" s="18" t="s">
        <v>11</v>
      </c>
      <c r="E186" s="18" t="s">
        <v>11</v>
      </c>
      <c r="F186" s="29"/>
      <c r="G186" s="41">
        <f>IFERROR(__xludf.DUMMYFUNCTION("COUNTA(SPLIT(A186, "" ""))"),1.0)</f>
        <v>1</v>
      </c>
      <c r="H186" s="9" t="b">
        <f t="shared" si="1"/>
        <v>1</v>
      </c>
      <c r="I186" s="19"/>
    </row>
    <row r="187" ht="14.25" customHeight="1">
      <c r="A187" s="21" t="s">
        <v>939</v>
      </c>
      <c r="B187" s="42" t="s">
        <v>828</v>
      </c>
      <c r="C187" s="12" t="s">
        <v>907</v>
      </c>
      <c r="D187" s="13" t="s">
        <v>11</v>
      </c>
      <c r="E187" s="13" t="s">
        <v>11</v>
      </c>
      <c r="F187" s="25"/>
      <c r="G187" s="43">
        <f>IFERROR(__xludf.DUMMYFUNCTION("COUNTA(SPLIT(A187, "" ""))"),1.0)</f>
        <v>1</v>
      </c>
      <c r="H187" s="15" t="b">
        <f t="shared" si="1"/>
        <v>1</v>
      </c>
      <c r="I187" s="16"/>
    </row>
    <row r="188" ht="14.25" customHeight="1">
      <c r="A188" s="17" t="s">
        <v>940</v>
      </c>
      <c r="B188" s="40" t="s">
        <v>941</v>
      </c>
      <c r="C188" s="7" t="s">
        <v>907</v>
      </c>
      <c r="D188" s="18" t="s">
        <v>11</v>
      </c>
      <c r="E188" s="18" t="s">
        <v>11</v>
      </c>
      <c r="F188" s="29"/>
      <c r="G188" s="41">
        <f>IFERROR(__xludf.DUMMYFUNCTION("COUNTA(SPLIT(A188, "" ""))"),1.0)</f>
        <v>1</v>
      </c>
      <c r="H188" s="9" t="b">
        <f t="shared" si="1"/>
        <v>1</v>
      </c>
      <c r="I188" s="19"/>
    </row>
    <row r="189" ht="14.25" customHeight="1">
      <c r="A189" s="21" t="s">
        <v>942</v>
      </c>
      <c r="B189" s="42" t="s">
        <v>848</v>
      </c>
      <c r="C189" s="12" t="s">
        <v>907</v>
      </c>
      <c r="D189" s="13" t="s">
        <v>11</v>
      </c>
      <c r="E189" s="13" t="s">
        <v>11</v>
      </c>
      <c r="F189" s="25"/>
      <c r="G189" s="43">
        <f>IFERROR(__xludf.DUMMYFUNCTION("COUNTA(SPLIT(A189, "" ""))"),1.0)</f>
        <v>1</v>
      </c>
      <c r="H189" s="15" t="b">
        <f t="shared" si="1"/>
        <v>1</v>
      </c>
      <c r="I189" s="16"/>
    </row>
    <row r="190" ht="14.25" customHeight="1">
      <c r="A190" s="17" t="s">
        <v>943</v>
      </c>
      <c r="B190" s="40" t="s">
        <v>854</v>
      </c>
      <c r="C190" s="7" t="s">
        <v>907</v>
      </c>
      <c r="D190" s="18" t="s">
        <v>11</v>
      </c>
      <c r="E190" s="18" t="s">
        <v>11</v>
      </c>
      <c r="F190" s="29"/>
      <c r="G190" s="41">
        <f>IFERROR(__xludf.DUMMYFUNCTION("COUNTA(SPLIT(A190, "" ""))"),4.0)</f>
        <v>4</v>
      </c>
      <c r="H190" s="9" t="b">
        <f t="shared" si="1"/>
        <v>1</v>
      </c>
      <c r="I190" s="19"/>
    </row>
    <row r="191" ht="14.25" customHeight="1">
      <c r="A191" s="21" t="s">
        <v>944</v>
      </c>
      <c r="B191" s="42" t="s">
        <v>850</v>
      </c>
      <c r="C191" s="12" t="s">
        <v>907</v>
      </c>
      <c r="D191" s="13" t="s">
        <v>11</v>
      </c>
      <c r="E191" s="13" t="s">
        <v>11</v>
      </c>
      <c r="F191" s="25"/>
      <c r="G191" s="43">
        <f>IFERROR(__xludf.DUMMYFUNCTION("COUNTA(SPLIT(A191, "" ""))"),9.0)</f>
        <v>9</v>
      </c>
      <c r="H191" s="15" t="b">
        <f t="shared" si="1"/>
        <v>1</v>
      </c>
      <c r="I191" s="16"/>
    </row>
    <row r="192" ht="14.25" customHeight="1">
      <c r="A192" s="17" t="s">
        <v>945</v>
      </c>
      <c r="B192" s="40" t="s">
        <v>852</v>
      </c>
      <c r="C192" s="7" t="s">
        <v>907</v>
      </c>
      <c r="D192" s="18" t="s">
        <v>11</v>
      </c>
      <c r="E192" s="18" t="s">
        <v>11</v>
      </c>
      <c r="F192" s="29"/>
      <c r="G192" s="41">
        <f>IFERROR(__xludf.DUMMYFUNCTION("COUNTA(SPLIT(A192, "" ""))"),5.0)</f>
        <v>5</v>
      </c>
      <c r="H192" s="9" t="b">
        <f t="shared" si="1"/>
        <v>1</v>
      </c>
      <c r="I192" s="19"/>
    </row>
    <row r="193" ht="14.25" customHeight="1">
      <c r="A193" s="21" t="s">
        <v>946</v>
      </c>
      <c r="B193" s="42" t="s">
        <v>677</v>
      </c>
      <c r="C193" s="12" t="s">
        <v>907</v>
      </c>
      <c r="D193" s="13" t="s">
        <v>11</v>
      </c>
      <c r="E193" s="13" t="s">
        <v>11</v>
      </c>
      <c r="F193" s="25"/>
      <c r="G193" s="43">
        <f>IFERROR(__xludf.DUMMYFUNCTION("COUNTA(SPLIT(A193, "" ""))"),1.0)</f>
        <v>1</v>
      </c>
      <c r="H193" s="15" t="b">
        <f t="shared" si="1"/>
        <v>1</v>
      </c>
      <c r="I193" s="16"/>
    </row>
    <row r="194" ht="14.25" customHeight="1">
      <c r="A194" s="17" t="s">
        <v>947</v>
      </c>
      <c r="B194" s="40" t="s">
        <v>856</v>
      </c>
      <c r="C194" s="7" t="s">
        <v>907</v>
      </c>
      <c r="D194" s="18" t="s">
        <v>11</v>
      </c>
      <c r="E194" s="18" t="s">
        <v>11</v>
      </c>
      <c r="F194" s="29"/>
      <c r="G194" s="41">
        <f>IFERROR(__xludf.DUMMYFUNCTION("COUNTA(SPLIT(A194, "" ""))"),9.0)</f>
        <v>9</v>
      </c>
      <c r="H194" s="9" t="b">
        <f t="shared" si="1"/>
        <v>1</v>
      </c>
      <c r="I194" s="19"/>
    </row>
    <row r="195" ht="14.25" customHeight="1">
      <c r="A195" s="21" t="s">
        <v>948</v>
      </c>
      <c r="B195" s="42" t="s">
        <v>858</v>
      </c>
      <c r="C195" s="12" t="s">
        <v>907</v>
      </c>
      <c r="D195" s="13" t="s">
        <v>11</v>
      </c>
      <c r="E195" s="13" t="s">
        <v>11</v>
      </c>
      <c r="F195" s="25"/>
      <c r="G195" s="43">
        <f>IFERROR(__xludf.DUMMYFUNCTION("COUNTA(SPLIT(A195, "" ""))"),5.0)</f>
        <v>5</v>
      </c>
      <c r="H195" s="15" t="b">
        <f t="shared" si="1"/>
        <v>1</v>
      </c>
      <c r="I195" s="16"/>
    </row>
    <row r="196" ht="14.25" customHeight="1">
      <c r="A196" s="17" t="s">
        <v>949</v>
      </c>
      <c r="B196" s="40" t="s">
        <v>860</v>
      </c>
      <c r="C196" s="7" t="s">
        <v>907</v>
      </c>
      <c r="D196" s="18" t="s">
        <v>11</v>
      </c>
      <c r="E196" s="18" t="s">
        <v>11</v>
      </c>
      <c r="F196" s="29"/>
      <c r="G196" s="41">
        <f>IFERROR(__xludf.DUMMYFUNCTION("COUNTA(SPLIT(A196, "" ""))"),4.0)</f>
        <v>4</v>
      </c>
      <c r="H196" s="9" t="b">
        <f t="shared" si="1"/>
        <v>1</v>
      </c>
      <c r="I196" s="19"/>
    </row>
    <row r="197" ht="14.25" customHeight="1">
      <c r="A197" s="21" t="s">
        <v>950</v>
      </c>
      <c r="B197" s="42" t="s">
        <v>862</v>
      </c>
      <c r="C197" s="12" t="s">
        <v>907</v>
      </c>
      <c r="D197" s="13" t="s">
        <v>11</v>
      </c>
      <c r="E197" s="13" t="s">
        <v>11</v>
      </c>
      <c r="F197" s="25"/>
      <c r="G197" s="43">
        <f>IFERROR(__xludf.DUMMYFUNCTION("COUNTA(SPLIT(A197, "" ""))"),4.0)</f>
        <v>4</v>
      </c>
      <c r="H197" s="15" t="b">
        <f t="shared" si="1"/>
        <v>1</v>
      </c>
      <c r="I197" s="16"/>
    </row>
    <row r="198" ht="14.25" customHeight="1">
      <c r="A198" s="17" t="s">
        <v>951</v>
      </c>
      <c r="B198" s="40" t="s">
        <v>864</v>
      </c>
      <c r="C198" s="7" t="s">
        <v>907</v>
      </c>
      <c r="D198" s="18" t="s">
        <v>11</v>
      </c>
      <c r="E198" s="18" t="s">
        <v>11</v>
      </c>
      <c r="F198" s="29"/>
      <c r="G198" s="41">
        <f>IFERROR(__xludf.DUMMYFUNCTION("COUNTA(SPLIT(A198, "" ""))"),2.0)</f>
        <v>2</v>
      </c>
      <c r="H198" s="9" t="b">
        <f t="shared" si="1"/>
        <v>1</v>
      </c>
      <c r="I198" s="19"/>
    </row>
    <row r="199" ht="14.25" customHeight="1">
      <c r="A199" s="21" t="s">
        <v>952</v>
      </c>
      <c r="B199" s="42" t="s">
        <v>866</v>
      </c>
      <c r="C199" s="12" t="s">
        <v>907</v>
      </c>
      <c r="D199" s="13" t="s">
        <v>11</v>
      </c>
      <c r="E199" s="13" t="s">
        <v>11</v>
      </c>
      <c r="F199" s="25"/>
      <c r="G199" s="43">
        <f>IFERROR(__xludf.DUMMYFUNCTION("COUNTA(SPLIT(A199, "" ""))"),2.0)</f>
        <v>2</v>
      </c>
      <c r="H199" s="15" t="b">
        <f t="shared" si="1"/>
        <v>1</v>
      </c>
      <c r="I199" s="16"/>
    </row>
    <row r="200" ht="14.25" customHeight="1">
      <c r="A200" s="17" t="s">
        <v>953</v>
      </c>
      <c r="B200" s="40" t="s">
        <v>868</v>
      </c>
      <c r="C200" s="7" t="s">
        <v>907</v>
      </c>
      <c r="D200" s="18" t="s">
        <v>11</v>
      </c>
      <c r="E200" s="18" t="s">
        <v>11</v>
      </c>
      <c r="F200" s="29"/>
      <c r="G200" s="41">
        <f>IFERROR(__xludf.DUMMYFUNCTION("COUNTA(SPLIT(A200, "" ""))"),2.0)</f>
        <v>2</v>
      </c>
      <c r="H200" s="9" t="b">
        <f t="shared" si="1"/>
        <v>1</v>
      </c>
      <c r="I200" s="19"/>
    </row>
    <row r="201" ht="14.25" customHeight="1">
      <c r="A201" s="21" t="s">
        <v>954</v>
      </c>
      <c r="B201" s="42" t="s">
        <v>870</v>
      </c>
      <c r="C201" s="12" t="s">
        <v>907</v>
      </c>
      <c r="D201" s="13" t="s">
        <v>11</v>
      </c>
      <c r="E201" s="13" t="s">
        <v>11</v>
      </c>
      <c r="F201" s="25"/>
      <c r="G201" s="43">
        <f>IFERROR(__xludf.DUMMYFUNCTION("COUNTA(SPLIT(A201, "" ""))"),1.0)</f>
        <v>1</v>
      </c>
      <c r="H201" s="15" t="b">
        <f t="shared" si="1"/>
        <v>1</v>
      </c>
      <c r="I201" s="16"/>
    </row>
    <row r="202" ht="14.25" customHeight="1">
      <c r="A202" s="17" t="s">
        <v>955</v>
      </c>
      <c r="B202" s="40" t="s">
        <v>872</v>
      </c>
      <c r="C202" s="7" t="s">
        <v>907</v>
      </c>
      <c r="D202" s="18" t="s">
        <v>11</v>
      </c>
      <c r="E202" s="18" t="s">
        <v>11</v>
      </c>
      <c r="F202" s="29"/>
      <c r="G202" s="41">
        <f>IFERROR(__xludf.DUMMYFUNCTION("COUNTA(SPLIT(A202, "" ""))"),1.0)</f>
        <v>1</v>
      </c>
      <c r="H202" s="9" t="b">
        <f t="shared" si="1"/>
        <v>1</v>
      </c>
      <c r="I202" s="19"/>
    </row>
    <row r="203" ht="14.25" customHeight="1">
      <c r="A203" s="21">
        <v>1.0</v>
      </c>
      <c r="B203" s="42">
        <v>1.0</v>
      </c>
      <c r="C203" s="12" t="s">
        <v>907</v>
      </c>
      <c r="D203" s="13" t="s">
        <v>11</v>
      </c>
      <c r="E203" s="13" t="s">
        <v>11</v>
      </c>
      <c r="F203" s="25"/>
      <c r="G203" s="43">
        <f>IFERROR(__xludf.DUMMYFUNCTION("COUNTA(SPLIT(A203, "" ""))"),1.0)</f>
        <v>1</v>
      </c>
      <c r="H203" s="15" t="b">
        <f t="shared" si="1"/>
        <v>1</v>
      </c>
      <c r="I203" s="16"/>
    </row>
    <row r="204" ht="14.25" customHeight="1">
      <c r="A204" s="17">
        <v>2.0</v>
      </c>
      <c r="B204" s="40">
        <v>2.0</v>
      </c>
      <c r="C204" s="7" t="s">
        <v>907</v>
      </c>
      <c r="D204" s="18" t="s">
        <v>11</v>
      </c>
      <c r="E204" s="18" t="s">
        <v>11</v>
      </c>
      <c r="F204" s="29"/>
      <c r="G204" s="41">
        <f>IFERROR(__xludf.DUMMYFUNCTION("COUNTA(SPLIT(A204, "" ""))"),1.0)</f>
        <v>1</v>
      </c>
      <c r="H204" s="9" t="b">
        <f t="shared" si="1"/>
        <v>1</v>
      </c>
      <c r="I204" s="19"/>
    </row>
    <row r="205" ht="14.25" customHeight="1">
      <c r="A205" s="21">
        <v>3.0</v>
      </c>
      <c r="B205" s="42">
        <v>3.0</v>
      </c>
      <c r="C205" s="12" t="s">
        <v>907</v>
      </c>
      <c r="D205" s="13" t="s">
        <v>11</v>
      </c>
      <c r="E205" s="13" t="s">
        <v>11</v>
      </c>
      <c r="F205" s="25"/>
      <c r="G205" s="43">
        <f>IFERROR(__xludf.DUMMYFUNCTION("COUNTA(SPLIT(A205, "" ""))"),1.0)</f>
        <v>1</v>
      </c>
      <c r="H205" s="15" t="b">
        <f t="shared" si="1"/>
        <v>1</v>
      </c>
      <c r="I205" s="16"/>
    </row>
    <row r="206" ht="14.25" customHeight="1">
      <c r="A206" s="17" t="s">
        <v>956</v>
      </c>
      <c r="B206" s="40" t="s">
        <v>874</v>
      </c>
      <c r="C206" s="7" t="s">
        <v>907</v>
      </c>
      <c r="D206" s="18" t="s">
        <v>11</v>
      </c>
      <c r="E206" s="18" t="s">
        <v>11</v>
      </c>
      <c r="F206" s="29"/>
      <c r="G206" s="41">
        <f>IFERROR(__xludf.DUMMYFUNCTION("COUNTA(SPLIT(A206, "" ""))"),3.0)</f>
        <v>3</v>
      </c>
      <c r="H206" s="9" t="b">
        <f t="shared" si="1"/>
        <v>1</v>
      </c>
      <c r="I206" s="19"/>
    </row>
    <row r="207" ht="14.25" customHeight="1">
      <c r="A207" s="21" t="s">
        <v>957</v>
      </c>
      <c r="B207" s="42" t="s">
        <v>876</v>
      </c>
      <c r="C207" s="12" t="s">
        <v>907</v>
      </c>
      <c r="D207" s="13" t="s">
        <v>11</v>
      </c>
      <c r="E207" s="13" t="s">
        <v>11</v>
      </c>
      <c r="F207" s="25"/>
      <c r="G207" s="43">
        <f>IFERROR(__xludf.DUMMYFUNCTION("COUNTA(SPLIT(A207, "" ""))"),4.0)</f>
        <v>4</v>
      </c>
      <c r="H207" s="15" t="b">
        <f t="shared" si="1"/>
        <v>1</v>
      </c>
      <c r="I207" s="16"/>
    </row>
    <row r="208" ht="14.25" customHeight="1">
      <c r="A208" s="17" t="s">
        <v>958</v>
      </c>
      <c r="B208" s="40" t="s">
        <v>878</v>
      </c>
      <c r="C208" s="7" t="s">
        <v>907</v>
      </c>
      <c r="D208" s="18" t="s">
        <v>11</v>
      </c>
      <c r="E208" s="18" t="s">
        <v>11</v>
      </c>
      <c r="F208" s="29"/>
      <c r="G208" s="41">
        <f>IFERROR(__xludf.DUMMYFUNCTION("COUNTA(SPLIT(A208, "" ""))"),2.0)</f>
        <v>2</v>
      </c>
      <c r="H208" s="9" t="b">
        <f t="shared" si="1"/>
        <v>1</v>
      </c>
      <c r="I208" s="19"/>
    </row>
    <row r="209" ht="14.25" customHeight="1">
      <c r="A209" s="21" t="s">
        <v>959</v>
      </c>
      <c r="B209" s="42" t="s">
        <v>880</v>
      </c>
      <c r="C209" s="12" t="s">
        <v>907</v>
      </c>
      <c r="D209" s="13" t="s">
        <v>11</v>
      </c>
      <c r="E209" s="13" t="s">
        <v>11</v>
      </c>
      <c r="F209" s="25"/>
      <c r="G209" s="43">
        <f>IFERROR(__xludf.DUMMYFUNCTION("COUNTA(SPLIT(A209, "" ""))"),3.0)</f>
        <v>3</v>
      </c>
      <c r="H209" s="15" t="b">
        <f t="shared" si="1"/>
        <v>1</v>
      </c>
      <c r="I209" s="16"/>
    </row>
    <row r="210" ht="14.25" customHeight="1">
      <c r="A210" s="17" t="s">
        <v>960</v>
      </c>
      <c r="B210" s="40" t="s">
        <v>882</v>
      </c>
      <c r="C210" s="7" t="s">
        <v>907</v>
      </c>
      <c r="D210" s="18" t="s">
        <v>11</v>
      </c>
      <c r="E210" s="18" t="s">
        <v>11</v>
      </c>
      <c r="F210" s="29"/>
      <c r="G210" s="41">
        <f>IFERROR(__xludf.DUMMYFUNCTION("COUNTA(SPLIT(A210, "" ""))"),5.0)</f>
        <v>5</v>
      </c>
      <c r="H210" s="9" t="b">
        <f t="shared" si="1"/>
        <v>1</v>
      </c>
      <c r="I210" s="19"/>
    </row>
    <row r="211" ht="14.25" customHeight="1">
      <c r="A211" s="21" t="s">
        <v>961</v>
      </c>
      <c r="B211" s="42" t="s">
        <v>884</v>
      </c>
      <c r="C211" s="12" t="s">
        <v>907</v>
      </c>
      <c r="D211" s="13" t="s">
        <v>11</v>
      </c>
      <c r="E211" s="13" t="s">
        <v>11</v>
      </c>
      <c r="F211" s="25"/>
      <c r="G211" s="43">
        <f>IFERROR(__xludf.DUMMYFUNCTION("COUNTA(SPLIT(A211, "" ""))"),3.0)</f>
        <v>3</v>
      </c>
      <c r="H211" s="15" t="b">
        <f t="shared" si="1"/>
        <v>1</v>
      </c>
      <c r="I211" s="16"/>
    </row>
    <row r="212" ht="14.25" customHeight="1">
      <c r="A212" s="17" t="s">
        <v>962</v>
      </c>
      <c r="B212" s="40" t="s">
        <v>886</v>
      </c>
      <c r="C212" s="7" t="s">
        <v>907</v>
      </c>
      <c r="D212" s="18" t="s">
        <v>11</v>
      </c>
      <c r="E212" s="18" t="s">
        <v>11</v>
      </c>
      <c r="F212" s="29"/>
      <c r="G212" s="41">
        <f>IFERROR(__xludf.DUMMYFUNCTION("COUNTA(SPLIT(A212, "" ""))"),5.0)</f>
        <v>5</v>
      </c>
      <c r="H212" s="9" t="b">
        <f t="shared" si="1"/>
        <v>1</v>
      </c>
      <c r="I212" s="19"/>
    </row>
    <row r="213" ht="14.25" customHeight="1">
      <c r="A213" s="21" t="s">
        <v>963</v>
      </c>
      <c r="B213" s="42" t="s">
        <v>888</v>
      </c>
      <c r="C213" s="12" t="s">
        <v>907</v>
      </c>
      <c r="D213" s="13" t="s">
        <v>11</v>
      </c>
      <c r="E213" s="13" t="s">
        <v>11</v>
      </c>
      <c r="F213" s="25"/>
      <c r="G213" s="43">
        <f>IFERROR(__xludf.DUMMYFUNCTION("COUNTA(SPLIT(A213, "" ""))"),4.0)</f>
        <v>4</v>
      </c>
      <c r="H213" s="15" t="b">
        <f t="shared" si="1"/>
        <v>1</v>
      </c>
      <c r="I213" s="16"/>
    </row>
    <row r="214" ht="14.25" customHeight="1">
      <c r="A214" s="17" t="s">
        <v>964</v>
      </c>
      <c r="B214" s="40" t="s">
        <v>890</v>
      </c>
      <c r="C214" s="7" t="s">
        <v>907</v>
      </c>
      <c r="D214" s="18" t="s">
        <v>11</v>
      </c>
      <c r="E214" s="18" t="s">
        <v>11</v>
      </c>
      <c r="F214" s="29"/>
      <c r="G214" s="41">
        <f>IFERROR(__xludf.DUMMYFUNCTION("COUNTA(SPLIT(A214, "" ""))"),4.0)</f>
        <v>4</v>
      </c>
      <c r="H214" s="9" t="b">
        <f t="shared" si="1"/>
        <v>1</v>
      </c>
      <c r="I214" s="19"/>
    </row>
    <row r="215" ht="14.25" customHeight="1">
      <c r="A215" s="21" t="s">
        <v>965</v>
      </c>
      <c r="B215" s="42" t="s">
        <v>892</v>
      </c>
      <c r="C215" s="12" t="s">
        <v>907</v>
      </c>
      <c r="D215" s="13" t="s">
        <v>11</v>
      </c>
      <c r="E215" s="13" t="s">
        <v>11</v>
      </c>
      <c r="F215" s="25"/>
      <c r="G215" s="43">
        <f>IFERROR(__xludf.DUMMYFUNCTION("COUNTA(SPLIT(A215, "" ""))"),3.0)</f>
        <v>3</v>
      </c>
      <c r="H215" s="15" t="b">
        <f t="shared" si="1"/>
        <v>1</v>
      </c>
      <c r="I215" s="16"/>
    </row>
    <row r="216" ht="14.25" customHeight="1">
      <c r="A216" s="17" t="s">
        <v>966</v>
      </c>
      <c r="B216" s="40" t="s">
        <v>894</v>
      </c>
      <c r="C216" s="7" t="s">
        <v>907</v>
      </c>
      <c r="D216" s="18" t="s">
        <v>11</v>
      </c>
      <c r="E216" s="18" t="s">
        <v>11</v>
      </c>
      <c r="F216" s="29"/>
      <c r="G216" s="41">
        <f>IFERROR(__xludf.DUMMYFUNCTION("COUNTA(SPLIT(A216, "" ""))"),4.0)</f>
        <v>4</v>
      </c>
      <c r="H216" s="9" t="b">
        <f t="shared" si="1"/>
        <v>1</v>
      </c>
      <c r="I216" s="19"/>
    </row>
    <row r="217" ht="14.25" customHeight="1">
      <c r="A217" s="21" t="s">
        <v>967</v>
      </c>
      <c r="B217" s="42" t="s">
        <v>896</v>
      </c>
      <c r="C217" s="12" t="s">
        <v>907</v>
      </c>
      <c r="D217" s="13" t="s">
        <v>11</v>
      </c>
      <c r="E217" s="13" t="s">
        <v>11</v>
      </c>
      <c r="F217" s="25"/>
      <c r="G217" s="43">
        <f>IFERROR(__xludf.DUMMYFUNCTION("COUNTA(SPLIT(A217, "" ""))"),4.0)</f>
        <v>4</v>
      </c>
      <c r="H217" s="15" t="b">
        <f t="shared" si="1"/>
        <v>1</v>
      </c>
      <c r="I217" s="16"/>
    </row>
    <row r="218" ht="14.25" customHeight="1">
      <c r="A218" s="17" t="s">
        <v>968</v>
      </c>
      <c r="B218" s="40" t="s">
        <v>969</v>
      </c>
      <c r="C218" s="7" t="s">
        <v>907</v>
      </c>
      <c r="D218" s="18" t="s">
        <v>11</v>
      </c>
      <c r="E218" s="18" t="s">
        <v>11</v>
      </c>
      <c r="F218" s="29"/>
      <c r="G218" s="41">
        <f>IFERROR(__xludf.DUMMYFUNCTION("COUNTA(SPLIT(A218, "" ""))"),3.0)</f>
        <v>3</v>
      </c>
      <c r="H218" s="9" t="b">
        <f t="shared" si="1"/>
        <v>1</v>
      </c>
      <c r="I218" s="19"/>
    </row>
    <row r="219" ht="14.25" customHeight="1">
      <c r="A219" s="21" t="s">
        <v>970</v>
      </c>
      <c r="B219" s="42" t="s">
        <v>900</v>
      </c>
      <c r="C219" s="12" t="s">
        <v>907</v>
      </c>
      <c r="D219" s="13" t="s">
        <v>11</v>
      </c>
      <c r="E219" s="13" t="s">
        <v>11</v>
      </c>
      <c r="F219" s="25"/>
      <c r="G219" s="43">
        <f>IFERROR(__xludf.DUMMYFUNCTION("COUNTA(SPLIT(A219, "" ""))"),6.0)</f>
        <v>6</v>
      </c>
      <c r="H219" s="15" t="b">
        <f t="shared" si="1"/>
        <v>1</v>
      </c>
      <c r="I219" s="16"/>
    </row>
    <row r="220" ht="14.25" customHeight="1">
      <c r="A220" s="17" t="s">
        <v>971</v>
      </c>
      <c r="B220" s="40" t="s">
        <v>902</v>
      </c>
      <c r="C220" s="7" t="s">
        <v>907</v>
      </c>
      <c r="D220" s="18" t="s">
        <v>11</v>
      </c>
      <c r="E220" s="18" t="s">
        <v>11</v>
      </c>
      <c r="F220" s="29"/>
      <c r="G220" s="41">
        <f>IFERROR(__xludf.DUMMYFUNCTION("COUNTA(SPLIT(A220, "" ""))"),3.0)</f>
        <v>3</v>
      </c>
      <c r="H220" s="9" t="b">
        <f t="shared" si="1"/>
        <v>1</v>
      </c>
      <c r="I220" s="19"/>
    </row>
    <row r="221" ht="14.25" customHeight="1">
      <c r="A221" s="21" t="s">
        <v>972</v>
      </c>
      <c r="B221" s="42" t="s">
        <v>904</v>
      </c>
      <c r="C221" s="12" t="s">
        <v>907</v>
      </c>
      <c r="D221" s="13" t="s">
        <v>11</v>
      </c>
      <c r="E221" s="13" t="s">
        <v>11</v>
      </c>
      <c r="F221" s="25"/>
      <c r="G221" s="43">
        <f>IFERROR(__xludf.DUMMYFUNCTION("COUNTA(SPLIT(A221, "" ""))"),4.0)</f>
        <v>4</v>
      </c>
      <c r="H221" s="15" t="b">
        <f t="shared" si="1"/>
        <v>1</v>
      </c>
      <c r="I221" s="16"/>
    </row>
    <row r="222" ht="14.25" customHeight="1">
      <c r="A222" s="17" t="s">
        <v>973</v>
      </c>
      <c r="B222" s="40" t="s">
        <v>974</v>
      </c>
      <c r="C222" s="7" t="s">
        <v>907</v>
      </c>
      <c r="D222" s="18" t="s">
        <v>11</v>
      </c>
      <c r="E222" s="18" t="s">
        <v>11</v>
      </c>
      <c r="F222" s="29"/>
      <c r="G222" s="41">
        <f>IFERROR(__xludf.DUMMYFUNCTION("COUNTA(SPLIT(A222, "" ""))"),5.0)</f>
        <v>5</v>
      </c>
      <c r="H222" s="9" t="b">
        <f t="shared" si="1"/>
        <v>1</v>
      </c>
      <c r="I222" s="19"/>
    </row>
    <row r="223" ht="14.25" customHeight="1">
      <c r="A223" s="21" t="s">
        <v>975</v>
      </c>
      <c r="B223" s="42" t="s">
        <v>976</v>
      </c>
      <c r="C223" s="12" t="s">
        <v>10</v>
      </c>
      <c r="D223" s="14" t="s">
        <v>643</v>
      </c>
      <c r="E223" s="14" t="s">
        <v>643</v>
      </c>
      <c r="F223" s="25"/>
      <c r="G223" s="43">
        <f>IFERROR(__xludf.DUMMYFUNCTION("COUNTA(SPLIT(A223, "" ""))"),8.0)</f>
        <v>8</v>
      </c>
      <c r="H223" s="15" t="b">
        <f t="shared" si="1"/>
        <v>1</v>
      </c>
      <c r="I223" s="16"/>
    </row>
    <row r="224" ht="14.25" customHeight="1">
      <c r="A224" s="17" t="s">
        <v>977</v>
      </c>
      <c r="B224" s="40" t="s">
        <v>978</v>
      </c>
      <c r="C224" s="7" t="s">
        <v>10</v>
      </c>
      <c r="D224" s="8" t="s">
        <v>643</v>
      </c>
      <c r="E224" s="8" t="s">
        <v>643</v>
      </c>
      <c r="F224" s="29"/>
      <c r="G224" s="41">
        <f>IFERROR(__xludf.DUMMYFUNCTION("COUNTA(SPLIT(A224, "" ""))"),6.0)</f>
        <v>6</v>
      </c>
      <c r="H224" s="9" t="b">
        <f t="shared" si="1"/>
        <v>1</v>
      </c>
      <c r="I224" s="19"/>
    </row>
    <row r="225" ht="14.25" customHeight="1">
      <c r="A225" s="21" t="s">
        <v>979</v>
      </c>
      <c r="B225" s="42" t="s">
        <v>980</v>
      </c>
      <c r="C225" s="12" t="s">
        <v>10</v>
      </c>
      <c r="D225" s="14" t="s">
        <v>643</v>
      </c>
      <c r="E225" s="14" t="s">
        <v>643</v>
      </c>
      <c r="F225" s="25"/>
      <c r="G225" s="43">
        <f>IFERROR(__xludf.DUMMYFUNCTION("COUNTA(SPLIT(A225, "" ""))"),40.0)</f>
        <v>40</v>
      </c>
      <c r="H225" s="15" t="b">
        <f t="shared" si="1"/>
        <v>1</v>
      </c>
      <c r="I225" s="16"/>
    </row>
    <row r="226" ht="14.25" customHeight="1">
      <c r="A226" s="17" t="s">
        <v>981</v>
      </c>
      <c r="B226" s="40" t="s">
        <v>982</v>
      </c>
      <c r="C226" s="7" t="s">
        <v>596</v>
      </c>
      <c r="D226" s="8" t="s">
        <v>643</v>
      </c>
      <c r="E226" s="8" t="s">
        <v>643</v>
      </c>
      <c r="F226" s="29"/>
      <c r="G226" s="41">
        <f>IFERROR(__xludf.DUMMYFUNCTION("COUNTA(SPLIT(A226, "" ""))"),5.0)</f>
        <v>5</v>
      </c>
      <c r="H226" s="9" t="b">
        <f t="shared" si="1"/>
        <v>1</v>
      </c>
      <c r="I226" s="19"/>
    </row>
    <row r="227" ht="14.25" customHeight="1">
      <c r="A227" s="21" t="s">
        <v>983</v>
      </c>
      <c r="B227" s="51" t="s">
        <v>984</v>
      </c>
      <c r="C227" s="12" t="s">
        <v>596</v>
      </c>
      <c r="D227" s="14" t="s">
        <v>643</v>
      </c>
      <c r="E227" s="14" t="s">
        <v>643</v>
      </c>
      <c r="F227" s="25"/>
      <c r="G227" s="43">
        <f>IFERROR(__xludf.DUMMYFUNCTION("COUNTA(SPLIT(A227, "" ""))"),3.0)</f>
        <v>3</v>
      </c>
      <c r="H227" s="15" t="b">
        <f t="shared" si="1"/>
        <v>1</v>
      </c>
      <c r="I227" s="16"/>
    </row>
    <row r="228" ht="14.25" customHeight="1">
      <c r="A228" s="17" t="s">
        <v>1</v>
      </c>
      <c r="B228" s="52" t="s">
        <v>985</v>
      </c>
      <c r="C228" s="7" t="s">
        <v>596</v>
      </c>
      <c r="D228" s="8" t="s">
        <v>643</v>
      </c>
      <c r="E228" s="8" t="s">
        <v>643</v>
      </c>
      <c r="F228" s="29"/>
      <c r="G228" s="41">
        <f>IFERROR(__xludf.DUMMYFUNCTION("COUNTA(SPLIT(A228, "" ""))"),1.0)</f>
        <v>1</v>
      </c>
      <c r="H228" s="9" t="b">
        <f t="shared" si="1"/>
        <v>1</v>
      </c>
      <c r="I228" s="19"/>
    </row>
    <row r="229" ht="14.25" customHeight="1">
      <c r="A229" s="21" t="s">
        <v>986</v>
      </c>
      <c r="B229" s="42" t="s">
        <v>982</v>
      </c>
      <c r="C229" s="12" t="s">
        <v>907</v>
      </c>
      <c r="D229" s="14" t="s">
        <v>643</v>
      </c>
      <c r="E229" s="14" t="s">
        <v>643</v>
      </c>
      <c r="F229" s="25"/>
      <c r="G229" s="43">
        <f>IFERROR(__xludf.DUMMYFUNCTION("COUNTA(SPLIT(A229, "" ""))"),5.0)</f>
        <v>5</v>
      </c>
      <c r="H229" s="15" t="b">
        <f t="shared" si="1"/>
        <v>1</v>
      </c>
      <c r="I229" s="16"/>
    </row>
    <row r="230" ht="14.25" customHeight="1">
      <c r="A230" s="17" t="s">
        <v>987</v>
      </c>
      <c r="B230" s="40" t="s">
        <v>984</v>
      </c>
      <c r="C230" s="7" t="s">
        <v>907</v>
      </c>
      <c r="D230" s="8" t="s">
        <v>643</v>
      </c>
      <c r="E230" s="8" t="s">
        <v>643</v>
      </c>
      <c r="F230" s="29"/>
      <c r="G230" s="41">
        <f>IFERROR(__xludf.DUMMYFUNCTION("COUNTA(SPLIT(A230, "" ""))"),3.0)</f>
        <v>3</v>
      </c>
      <c r="H230" s="9" t="b">
        <f t="shared" si="1"/>
        <v>1</v>
      </c>
      <c r="I230" s="19"/>
    </row>
    <row r="231" ht="14.25" customHeight="1">
      <c r="A231" s="21" t="s">
        <v>988</v>
      </c>
      <c r="B231" s="53" t="s">
        <v>985</v>
      </c>
      <c r="C231" s="12" t="s">
        <v>907</v>
      </c>
      <c r="D231" s="14" t="s">
        <v>643</v>
      </c>
      <c r="E231" s="14" t="s">
        <v>643</v>
      </c>
      <c r="F231" s="25"/>
      <c r="G231" s="43">
        <f>IFERROR(__xludf.DUMMYFUNCTION("COUNTA(SPLIT(A231, "" ""))"),1.0)</f>
        <v>1</v>
      </c>
      <c r="H231" s="15" t="b">
        <f t="shared" si="1"/>
        <v>1</v>
      </c>
      <c r="I231" s="16"/>
    </row>
    <row r="232" ht="14.25" customHeight="1">
      <c r="A232" s="5" t="s">
        <v>989</v>
      </c>
      <c r="B232" s="54" t="s">
        <v>990</v>
      </c>
      <c r="C232" s="7" t="s">
        <v>10</v>
      </c>
      <c r="D232" s="8" t="s">
        <v>643</v>
      </c>
      <c r="E232" s="8" t="s">
        <v>643</v>
      </c>
      <c r="F232" s="29"/>
      <c r="G232" s="41">
        <f>IFERROR(__xludf.DUMMYFUNCTION("COUNTA(SPLIT(A232, "" ""))"),16.0)</f>
        <v>16</v>
      </c>
      <c r="H232" s="9" t="b">
        <f t="shared" si="1"/>
        <v>1</v>
      </c>
      <c r="I232" s="19"/>
    </row>
    <row r="233" ht="14.25" customHeight="1">
      <c r="A233" s="11" t="s">
        <v>991</v>
      </c>
      <c r="B233" s="55" t="s">
        <v>992</v>
      </c>
      <c r="C233" s="12" t="s">
        <v>10</v>
      </c>
      <c r="D233" s="14" t="s">
        <v>643</v>
      </c>
      <c r="E233" s="14" t="s">
        <v>643</v>
      </c>
      <c r="F233" s="25"/>
      <c r="G233" s="43">
        <f>IFERROR(__xludf.DUMMYFUNCTION("COUNTA(SPLIT(A233, "" ""))"),2.0)</f>
        <v>2</v>
      </c>
      <c r="H233" s="15" t="b">
        <f t="shared" si="1"/>
        <v>1</v>
      </c>
      <c r="I233" s="16"/>
    </row>
    <row r="234" ht="14.25" customHeight="1">
      <c r="A234" s="5" t="s">
        <v>993</v>
      </c>
      <c r="B234" s="54" t="s">
        <v>994</v>
      </c>
      <c r="C234" s="7" t="s">
        <v>10</v>
      </c>
      <c r="D234" s="8" t="s">
        <v>643</v>
      </c>
      <c r="E234" s="8" t="s">
        <v>643</v>
      </c>
      <c r="F234" s="29"/>
      <c r="G234" s="41">
        <f>IFERROR(__xludf.DUMMYFUNCTION("COUNTA(SPLIT(A234, "" ""))"),7.0)</f>
        <v>7</v>
      </c>
      <c r="H234" s="9" t="b">
        <f t="shared" si="1"/>
        <v>1</v>
      </c>
      <c r="I234" s="19"/>
    </row>
    <row r="235" ht="14.25" customHeight="1">
      <c r="A235" s="11" t="s">
        <v>995</v>
      </c>
      <c r="B235" s="55" t="s">
        <v>996</v>
      </c>
      <c r="C235" s="12" t="s">
        <v>10</v>
      </c>
      <c r="D235" s="14" t="s">
        <v>643</v>
      </c>
      <c r="E235" s="14" t="s">
        <v>643</v>
      </c>
      <c r="F235" s="25"/>
      <c r="G235" s="43">
        <f>IFERROR(__xludf.DUMMYFUNCTION("COUNTA(SPLIT(A235, "" ""))"),2.0)</f>
        <v>2</v>
      </c>
      <c r="H235" s="15" t="b">
        <f t="shared" si="1"/>
        <v>1</v>
      </c>
      <c r="I235" s="16"/>
    </row>
    <row r="236" ht="14.25" customHeight="1">
      <c r="A236" s="56" t="s">
        <v>997</v>
      </c>
      <c r="B236" s="57" t="s">
        <v>998</v>
      </c>
      <c r="C236" s="58" t="s">
        <v>10</v>
      </c>
      <c r="D236" s="59" t="s">
        <v>643</v>
      </c>
      <c r="E236" s="59" t="s">
        <v>643</v>
      </c>
      <c r="F236" s="60"/>
      <c r="G236" s="61">
        <f>IFERROR(__xludf.DUMMYFUNCTION("COUNTA(SPLIT(A236, "" ""))"),2.0)</f>
        <v>2</v>
      </c>
      <c r="H236" s="62" t="b">
        <f t="shared" si="1"/>
        <v>1</v>
      </c>
      <c r="I236" s="63"/>
    </row>
  </sheetData>
  <conditionalFormatting sqref="C1:C236 D1 B227">
    <cfRule type="containsBlanks" dxfId="0" priority="1">
      <formula>LEN(TRIM(C1))=0</formula>
    </cfRule>
  </conditionalFormatting>
  <conditionalFormatting sqref="B1:B7 B9 B11:B16 B18:B236">
    <cfRule type="containsBlanks" dxfId="1" priority="2">
      <formula>LEN(TRIM(B1))=0</formula>
    </cfRule>
  </conditionalFormatting>
  <dataValidations>
    <dataValidation type="list" allowBlank="1" sqref="D2:E236">
      <formula1>"Complete,Revised,To Do"</formula1>
    </dataValidation>
  </dataValidation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76.0"/>
    <col customWidth="1" min="2" max="2" width="49.13"/>
    <col customWidth="1" min="3" max="3" width="13.88"/>
    <col customWidth="1" min="4" max="4" width="17.13"/>
    <col customWidth="1" min="5" max="5" width="15.38"/>
    <col customWidth="1" min="6" max="6" width="27.63"/>
    <col customWidth="1" hidden="1" min="7" max="7" width="27.63"/>
    <col customWidth="1" hidden="1" min="8" max="8" width="18.63"/>
    <col customWidth="1" min="9" max="26" width="8.63"/>
  </cols>
  <sheetData>
    <row r="1" ht="14.25" customHeight="1">
      <c r="A1" s="1" t="s">
        <v>0</v>
      </c>
      <c r="B1" s="64" t="s">
        <v>1</v>
      </c>
      <c r="C1" s="3" t="s">
        <v>2</v>
      </c>
      <c r="D1" s="3" t="s">
        <v>3</v>
      </c>
      <c r="E1" s="65" t="s">
        <v>4</v>
      </c>
      <c r="F1" s="65" t="s">
        <v>5</v>
      </c>
      <c r="G1" s="3" t="s">
        <v>6</v>
      </c>
      <c r="H1" s="4" t="s">
        <v>7</v>
      </c>
    </row>
    <row r="2" ht="14.25" customHeight="1">
      <c r="A2" s="17" t="s">
        <v>999</v>
      </c>
      <c r="B2" s="66" t="s">
        <v>1000</v>
      </c>
      <c r="C2" s="7" t="s">
        <v>10</v>
      </c>
      <c r="D2" s="18" t="s">
        <v>11</v>
      </c>
      <c r="E2" s="8" t="s">
        <v>11</v>
      </c>
      <c r="F2" s="67"/>
      <c r="G2" s="9">
        <f>IFERROR(__xludf.DUMMYFUNCTION("COUNTA(SPLIT(A2, "" ""))"),17.0)</f>
        <v>17</v>
      </c>
      <c r="H2" s="19" t="b">
        <f t="shared" ref="H2:H92" si="1">if(len(B2)&gt;0,TRUE,FALSE)</f>
        <v>1</v>
      </c>
    </row>
    <row r="3" ht="14.25" customHeight="1">
      <c r="A3" s="21" t="s">
        <v>1001</v>
      </c>
      <c r="B3" s="45" t="s">
        <v>1001</v>
      </c>
      <c r="C3" s="12" t="s">
        <v>10</v>
      </c>
      <c r="D3" s="13" t="s">
        <v>11</v>
      </c>
      <c r="E3" s="14" t="s">
        <v>11</v>
      </c>
      <c r="F3" s="68"/>
      <c r="G3" s="15">
        <f>IFERROR(__xludf.DUMMYFUNCTION("COUNTA(SPLIT(A3, "" ""))"),4.0)</f>
        <v>4</v>
      </c>
      <c r="H3" s="16" t="b">
        <f t="shared" si="1"/>
        <v>1</v>
      </c>
    </row>
    <row r="4" ht="14.25" customHeight="1">
      <c r="A4" s="69" t="s">
        <v>1002</v>
      </c>
      <c r="B4" s="70" t="s">
        <v>1002</v>
      </c>
      <c r="C4" s="7" t="s">
        <v>10</v>
      </c>
      <c r="D4" s="18" t="s">
        <v>11</v>
      </c>
      <c r="E4" s="8" t="s">
        <v>11</v>
      </c>
      <c r="F4" s="67"/>
      <c r="G4" s="9">
        <f>IFERROR(__xludf.DUMMYFUNCTION("COUNTA(SPLIT(A4, "" ""))"),4.0)</f>
        <v>4</v>
      </c>
      <c r="H4" s="19" t="b">
        <f t="shared" si="1"/>
        <v>1</v>
      </c>
    </row>
    <row r="5" ht="14.25" customHeight="1">
      <c r="A5" s="21" t="s">
        <v>602</v>
      </c>
      <c r="B5" s="71" t="s">
        <v>603</v>
      </c>
      <c r="C5" s="12" t="s">
        <v>10</v>
      </c>
      <c r="D5" s="13" t="s">
        <v>11</v>
      </c>
      <c r="E5" s="14" t="s">
        <v>11</v>
      </c>
      <c r="F5" s="68"/>
      <c r="G5" s="15">
        <f>IFERROR(__xludf.DUMMYFUNCTION("COUNTA(SPLIT(A5, "" ""))"),7.0)</f>
        <v>7</v>
      </c>
      <c r="H5" s="16" t="b">
        <f t="shared" si="1"/>
        <v>1</v>
      </c>
    </row>
    <row r="6" ht="14.25" customHeight="1">
      <c r="A6" s="17" t="s">
        <v>1003</v>
      </c>
      <c r="B6" s="66" t="s">
        <v>1004</v>
      </c>
      <c r="C6" s="7" t="s">
        <v>10</v>
      </c>
      <c r="D6" s="18" t="s">
        <v>11</v>
      </c>
      <c r="E6" s="8" t="s">
        <v>11</v>
      </c>
      <c r="F6" s="67"/>
      <c r="G6" s="9">
        <f>IFERROR(__xludf.DUMMYFUNCTION("COUNTA(SPLIT(A6, "" ""))"),14.0)</f>
        <v>14</v>
      </c>
      <c r="H6" s="19" t="b">
        <f t="shared" si="1"/>
        <v>1</v>
      </c>
    </row>
    <row r="7" ht="14.25" customHeight="1">
      <c r="A7" s="21" t="s">
        <v>1005</v>
      </c>
      <c r="B7" s="71" t="s">
        <v>1006</v>
      </c>
      <c r="C7" s="12" t="s">
        <v>10</v>
      </c>
      <c r="D7" s="13" t="s">
        <v>11</v>
      </c>
      <c r="E7" s="14" t="s">
        <v>11</v>
      </c>
      <c r="F7" s="68"/>
      <c r="G7" s="15">
        <f>IFERROR(__xludf.DUMMYFUNCTION("COUNTA(SPLIT(A7, "" ""))"),29.0)</f>
        <v>29</v>
      </c>
      <c r="H7" s="16" t="b">
        <f t="shared" si="1"/>
        <v>1</v>
      </c>
    </row>
    <row r="8" ht="14.25" customHeight="1">
      <c r="A8" s="17" t="s">
        <v>1007</v>
      </c>
      <c r="B8" s="66" t="s">
        <v>1008</v>
      </c>
      <c r="C8" s="7" t="s">
        <v>10</v>
      </c>
      <c r="D8" s="18" t="s">
        <v>11</v>
      </c>
      <c r="E8" s="8" t="s">
        <v>11</v>
      </c>
      <c r="F8" s="67"/>
      <c r="G8" s="9">
        <f>IFERROR(__xludf.DUMMYFUNCTION("COUNTA(SPLIT(A8, "" ""))"),11.0)</f>
        <v>11</v>
      </c>
      <c r="H8" s="19" t="b">
        <f t="shared" si="1"/>
        <v>1</v>
      </c>
    </row>
    <row r="9" ht="14.25" customHeight="1">
      <c r="A9" s="21" t="s">
        <v>1009</v>
      </c>
      <c r="B9" s="71" t="s">
        <v>1010</v>
      </c>
      <c r="C9" s="12" t="s">
        <v>10</v>
      </c>
      <c r="D9" s="13" t="s">
        <v>11</v>
      </c>
      <c r="E9" s="14" t="s">
        <v>11</v>
      </c>
      <c r="F9" s="68"/>
      <c r="G9" s="15">
        <f>IFERROR(__xludf.DUMMYFUNCTION("COUNTA(SPLIT(A9, "" ""))"),6.0)</f>
        <v>6</v>
      </c>
      <c r="H9" s="16" t="b">
        <f t="shared" si="1"/>
        <v>1</v>
      </c>
    </row>
    <row r="10" ht="14.25" customHeight="1">
      <c r="A10" s="17" t="s">
        <v>1011</v>
      </c>
      <c r="B10" s="66" t="s">
        <v>1012</v>
      </c>
      <c r="C10" s="7" t="s">
        <v>10</v>
      </c>
      <c r="D10" s="18" t="s">
        <v>11</v>
      </c>
      <c r="E10" s="8" t="s">
        <v>11</v>
      </c>
      <c r="F10" s="67"/>
      <c r="G10" s="9">
        <f>IFERROR(__xludf.DUMMYFUNCTION("COUNTA(SPLIT(A10, "" ""))"),16.0)</f>
        <v>16</v>
      </c>
      <c r="H10" s="19" t="b">
        <f t="shared" si="1"/>
        <v>1</v>
      </c>
    </row>
    <row r="11" ht="14.25" customHeight="1">
      <c r="A11" s="21" t="s">
        <v>1013</v>
      </c>
      <c r="B11" s="72" t="s">
        <v>1014</v>
      </c>
      <c r="C11" s="12" t="s">
        <v>10</v>
      </c>
      <c r="D11" s="13" t="s">
        <v>11</v>
      </c>
      <c r="E11" s="14" t="s">
        <v>11</v>
      </c>
      <c r="F11" s="68"/>
      <c r="G11" s="15">
        <f>IFERROR(__xludf.DUMMYFUNCTION("COUNTA(SPLIT(A11, "" ""))"),35.0)</f>
        <v>35</v>
      </c>
      <c r="H11" s="16" t="b">
        <f t="shared" si="1"/>
        <v>1</v>
      </c>
    </row>
    <row r="12" ht="14.25" customHeight="1">
      <c r="A12" s="17" t="s">
        <v>1015</v>
      </c>
      <c r="B12" s="70" t="s">
        <v>1016</v>
      </c>
      <c r="C12" s="7" t="s">
        <v>10</v>
      </c>
      <c r="D12" s="18" t="s">
        <v>11</v>
      </c>
      <c r="E12" s="8" t="s">
        <v>11</v>
      </c>
      <c r="F12" s="67"/>
      <c r="G12" s="9">
        <f>IFERROR(__xludf.DUMMYFUNCTION("COUNTA(SPLIT(A12, "" ""))"),9.0)</f>
        <v>9</v>
      </c>
      <c r="H12" s="19" t="b">
        <f t="shared" si="1"/>
        <v>1</v>
      </c>
    </row>
    <row r="13" ht="14.25" customHeight="1">
      <c r="A13" s="21" t="s">
        <v>1017</v>
      </c>
      <c r="B13" s="71" t="s">
        <v>1018</v>
      </c>
      <c r="C13" s="12" t="s">
        <v>10</v>
      </c>
      <c r="D13" s="13" t="s">
        <v>11</v>
      </c>
      <c r="E13" s="14" t="s">
        <v>11</v>
      </c>
      <c r="F13" s="68"/>
      <c r="G13" s="15">
        <f>IFERROR(__xludf.DUMMYFUNCTION("COUNTA(SPLIT(A13, "" ""))"),8.0)</f>
        <v>8</v>
      </c>
      <c r="H13" s="16" t="b">
        <f t="shared" si="1"/>
        <v>1</v>
      </c>
    </row>
    <row r="14" ht="14.25" customHeight="1">
      <c r="A14" s="17" t="s">
        <v>1019</v>
      </c>
      <c r="B14" s="70" t="s">
        <v>1020</v>
      </c>
      <c r="C14" s="7" t="s">
        <v>10</v>
      </c>
      <c r="D14" s="18" t="s">
        <v>11</v>
      </c>
      <c r="E14" s="8" t="s">
        <v>11</v>
      </c>
      <c r="F14" s="67"/>
      <c r="G14" s="9">
        <f>IFERROR(__xludf.DUMMYFUNCTION("COUNTA(SPLIT(A14, "" ""))"),19.0)</f>
        <v>19</v>
      </c>
      <c r="H14" s="19" t="b">
        <f t="shared" si="1"/>
        <v>1</v>
      </c>
    </row>
    <row r="15" ht="14.25" customHeight="1">
      <c r="A15" s="21" t="s">
        <v>1021</v>
      </c>
      <c r="B15" s="73" t="s">
        <v>1022</v>
      </c>
      <c r="C15" s="12" t="s">
        <v>10</v>
      </c>
      <c r="D15" s="14" t="s">
        <v>11</v>
      </c>
      <c r="E15" s="14" t="s">
        <v>11</v>
      </c>
      <c r="F15" s="68"/>
      <c r="G15" s="15">
        <f>IFERROR(__xludf.DUMMYFUNCTION("COUNTA(SPLIT(A15, "" ""))"),36.0)</f>
        <v>36</v>
      </c>
      <c r="H15" s="16" t="b">
        <f t="shared" si="1"/>
        <v>1</v>
      </c>
    </row>
    <row r="16" ht="14.25" customHeight="1">
      <c r="A16" s="5" t="s">
        <v>1023</v>
      </c>
      <c r="B16" s="70" t="s">
        <v>1024</v>
      </c>
      <c r="C16" s="7" t="s">
        <v>10</v>
      </c>
      <c r="D16" s="8" t="s">
        <v>11</v>
      </c>
      <c r="E16" s="8" t="s">
        <v>11</v>
      </c>
      <c r="F16" s="67"/>
      <c r="G16" s="9">
        <f>IFERROR(__xludf.DUMMYFUNCTION("COUNTA(SPLIT(A16, "" ""))"),12.0)</f>
        <v>12</v>
      </c>
      <c r="H16" s="19" t="b">
        <f t="shared" si="1"/>
        <v>1</v>
      </c>
    </row>
    <row r="17" ht="14.25" customHeight="1">
      <c r="A17" s="21" t="s">
        <v>1025</v>
      </c>
      <c r="B17" s="73" t="s">
        <v>1026</v>
      </c>
      <c r="C17" s="12" t="s">
        <v>10</v>
      </c>
      <c r="D17" s="13" t="s">
        <v>11</v>
      </c>
      <c r="E17" s="14" t="s">
        <v>11</v>
      </c>
      <c r="F17" s="68"/>
      <c r="G17" s="15">
        <f>IFERROR(__xludf.DUMMYFUNCTION("COUNTA(SPLIT(A17, "" ""))"),19.0)</f>
        <v>19</v>
      </c>
      <c r="H17" s="16" t="b">
        <f t="shared" si="1"/>
        <v>1</v>
      </c>
    </row>
    <row r="18" ht="14.25" customHeight="1">
      <c r="A18" s="17" t="s">
        <v>1027</v>
      </c>
      <c r="B18" s="66" t="s">
        <v>1028</v>
      </c>
      <c r="C18" s="7" t="s">
        <v>10</v>
      </c>
      <c r="D18" s="18" t="s">
        <v>11</v>
      </c>
      <c r="E18" s="8" t="s">
        <v>11</v>
      </c>
      <c r="F18" s="67"/>
      <c r="G18" s="9">
        <f>IFERROR(__xludf.DUMMYFUNCTION("COUNTA(SPLIT(A18, "" ""))"),14.0)</f>
        <v>14</v>
      </c>
      <c r="H18" s="19" t="b">
        <f t="shared" si="1"/>
        <v>1</v>
      </c>
    </row>
    <row r="19" ht="14.25" customHeight="1">
      <c r="A19" s="21" t="s">
        <v>1029</v>
      </c>
      <c r="B19" s="73" t="s">
        <v>1030</v>
      </c>
      <c r="C19" s="12" t="s">
        <v>10</v>
      </c>
      <c r="D19" s="13" t="s">
        <v>11</v>
      </c>
      <c r="E19" s="14" t="s">
        <v>11</v>
      </c>
      <c r="F19" s="68"/>
      <c r="G19" s="15">
        <f>IFERROR(__xludf.DUMMYFUNCTION("COUNTA(SPLIT(A19, "" ""))"),17.0)</f>
        <v>17</v>
      </c>
      <c r="H19" s="16" t="b">
        <f t="shared" si="1"/>
        <v>1</v>
      </c>
    </row>
    <row r="20" ht="14.25" customHeight="1">
      <c r="A20" s="17" t="s">
        <v>1031</v>
      </c>
      <c r="B20" s="70" t="s">
        <v>1032</v>
      </c>
      <c r="C20" s="7" t="s">
        <v>10</v>
      </c>
      <c r="D20" s="18" t="s">
        <v>11</v>
      </c>
      <c r="E20" s="8" t="s">
        <v>11</v>
      </c>
      <c r="F20" s="67"/>
      <c r="G20" s="9">
        <f>IFERROR(__xludf.DUMMYFUNCTION("COUNTA(SPLIT(A20, "" ""))"),4.0)</f>
        <v>4</v>
      </c>
      <c r="H20" s="19" t="b">
        <f t="shared" si="1"/>
        <v>1</v>
      </c>
    </row>
    <row r="21" ht="14.25" customHeight="1">
      <c r="A21" s="21" t="s">
        <v>1033</v>
      </c>
      <c r="B21" s="73" t="s">
        <v>1034</v>
      </c>
      <c r="C21" s="12" t="s">
        <v>10</v>
      </c>
      <c r="D21" s="13" t="s">
        <v>11</v>
      </c>
      <c r="E21" s="14" t="s">
        <v>11</v>
      </c>
      <c r="F21" s="68"/>
      <c r="G21" s="15">
        <f>IFERROR(__xludf.DUMMYFUNCTION("COUNTA(SPLIT(A21, "" ""))"),6.0)</f>
        <v>6</v>
      </c>
      <c r="H21" s="16" t="b">
        <f t="shared" si="1"/>
        <v>1</v>
      </c>
    </row>
    <row r="22" ht="14.25" customHeight="1">
      <c r="A22" s="17" t="s">
        <v>1035</v>
      </c>
      <c r="B22" s="74" t="s">
        <v>1036</v>
      </c>
      <c r="C22" s="7" t="s">
        <v>10</v>
      </c>
      <c r="D22" s="18" t="s">
        <v>11</v>
      </c>
      <c r="E22" s="8" t="s">
        <v>11</v>
      </c>
      <c r="F22" s="67"/>
      <c r="G22" s="9">
        <f>IFERROR(__xludf.DUMMYFUNCTION("COUNTA(SPLIT(A22, "" ""))"),8.0)</f>
        <v>8</v>
      </c>
      <c r="H22" s="19" t="b">
        <f t="shared" si="1"/>
        <v>1</v>
      </c>
    </row>
    <row r="23" ht="14.25" customHeight="1">
      <c r="A23" s="21" t="s">
        <v>1037</v>
      </c>
      <c r="B23" s="75" t="s">
        <v>1038</v>
      </c>
      <c r="C23" s="12" t="s">
        <v>10</v>
      </c>
      <c r="D23" s="13" t="s">
        <v>11</v>
      </c>
      <c r="E23" s="14" t="s">
        <v>11</v>
      </c>
      <c r="F23" s="68"/>
      <c r="G23" s="15">
        <f>IFERROR(__xludf.DUMMYFUNCTION("COUNTA(SPLIT(A23, "" ""))"),28.0)</f>
        <v>28</v>
      </c>
      <c r="H23" s="16" t="b">
        <f t="shared" si="1"/>
        <v>1</v>
      </c>
    </row>
    <row r="24" ht="14.25" customHeight="1">
      <c r="A24" s="5" t="s">
        <v>1039</v>
      </c>
      <c r="B24" s="66" t="s">
        <v>1040</v>
      </c>
      <c r="C24" s="7" t="s">
        <v>10</v>
      </c>
      <c r="D24" s="8" t="s">
        <v>11</v>
      </c>
      <c r="E24" s="8" t="s">
        <v>11</v>
      </c>
      <c r="F24" s="67"/>
      <c r="G24" s="9">
        <f>IFERROR(__xludf.DUMMYFUNCTION("COUNTA(SPLIT(A24, "" ""))"),15.0)</f>
        <v>15</v>
      </c>
      <c r="H24" s="19" t="b">
        <f t="shared" si="1"/>
        <v>1</v>
      </c>
    </row>
    <row r="25" ht="14.25" customHeight="1">
      <c r="A25" s="21" t="s">
        <v>1041</v>
      </c>
      <c r="B25" s="73" t="s">
        <v>1042</v>
      </c>
      <c r="C25" s="12" t="s">
        <v>10</v>
      </c>
      <c r="D25" s="13" t="s">
        <v>11</v>
      </c>
      <c r="E25" s="14" t="s">
        <v>11</v>
      </c>
      <c r="F25" s="68"/>
      <c r="G25" s="15">
        <f>IFERROR(__xludf.DUMMYFUNCTION("COUNTA(SPLIT(A25, "" ""))"),5.0)</f>
        <v>5</v>
      </c>
      <c r="H25" s="16" t="b">
        <f t="shared" si="1"/>
        <v>1</v>
      </c>
    </row>
    <row r="26" ht="14.25" customHeight="1">
      <c r="A26" s="17" t="s">
        <v>1043</v>
      </c>
      <c r="B26" s="66" t="s">
        <v>1044</v>
      </c>
      <c r="C26" s="7" t="s">
        <v>10</v>
      </c>
      <c r="D26" s="18" t="s">
        <v>11</v>
      </c>
      <c r="E26" s="8" t="s">
        <v>11</v>
      </c>
      <c r="F26" s="67"/>
      <c r="G26" s="9">
        <f>IFERROR(__xludf.DUMMYFUNCTION("COUNTA(SPLIT(A26, "" ""))"),30.0)</f>
        <v>30</v>
      </c>
      <c r="H26" s="19" t="b">
        <f t="shared" si="1"/>
        <v>1</v>
      </c>
    </row>
    <row r="27" ht="14.25" customHeight="1">
      <c r="A27" s="21" t="s">
        <v>1045</v>
      </c>
      <c r="B27" s="71" t="s">
        <v>1046</v>
      </c>
      <c r="C27" s="12" t="s">
        <v>10</v>
      </c>
      <c r="D27" s="13" t="s">
        <v>11</v>
      </c>
      <c r="E27" s="14" t="s">
        <v>11</v>
      </c>
      <c r="F27" s="68"/>
      <c r="G27" s="15">
        <f>IFERROR(__xludf.DUMMYFUNCTION("COUNTA(SPLIT(A27, "" ""))"),6.0)</f>
        <v>6</v>
      </c>
      <c r="H27" s="16" t="b">
        <f t="shared" si="1"/>
        <v>1</v>
      </c>
    </row>
    <row r="28" ht="14.25" customHeight="1">
      <c r="A28" s="17" t="s">
        <v>1047</v>
      </c>
      <c r="B28" s="66" t="s">
        <v>1048</v>
      </c>
      <c r="C28" s="7" t="s">
        <v>10</v>
      </c>
      <c r="D28" s="18" t="s">
        <v>11</v>
      </c>
      <c r="E28" s="8" t="s">
        <v>11</v>
      </c>
      <c r="F28" s="67"/>
      <c r="G28" s="9">
        <f>IFERROR(__xludf.DUMMYFUNCTION("COUNTA(SPLIT(A28, "" ""))"),11.0)</f>
        <v>11</v>
      </c>
      <c r="H28" s="19" t="b">
        <f t="shared" si="1"/>
        <v>1</v>
      </c>
    </row>
    <row r="29" ht="14.25" customHeight="1">
      <c r="A29" s="21" t="s">
        <v>1049</v>
      </c>
      <c r="B29" s="73" t="s">
        <v>1050</v>
      </c>
      <c r="C29" s="12" t="s">
        <v>10</v>
      </c>
      <c r="D29" s="13" t="s">
        <v>11</v>
      </c>
      <c r="E29" s="14" t="s">
        <v>11</v>
      </c>
      <c r="F29" s="68"/>
      <c r="G29" s="15">
        <f>IFERROR(__xludf.DUMMYFUNCTION("COUNTA(SPLIT(A29, "" ""))"),11.0)</f>
        <v>11</v>
      </c>
      <c r="H29" s="16" t="b">
        <f t="shared" si="1"/>
        <v>1</v>
      </c>
    </row>
    <row r="30" ht="14.25" customHeight="1">
      <c r="A30" s="17" t="s">
        <v>0</v>
      </c>
      <c r="B30" s="44" t="s">
        <v>0</v>
      </c>
      <c r="C30" s="7" t="s">
        <v>596</v>
      </c>
      <c r="D30" s="18" t="s">
        <v>11</v>
      </c>
      <c r="E30" s="8" t="s">
        <v>11</v>
      </c>
      <c r="F30" s="67"/>
      <c r="G30" s="9">
        <f>IFERROR(__xludf.DUMMYFUNCTION("COUNTA(SPLIT(A30, "" ""))"),1.0)</f>
        <v>1</v>
      </c>
      <c r="H30" s="19" t="b">
        <f t="shared" si="1"/>
        <v>1</v>
      </c>
    </row>
    <row r="31" ht="14.25" customHeight="1">
      <c r="A31" s="76" t="s">
        <v>985</v>
      </c>
      <c r="B31" s="73" t="s">
        <v>1051</v>
      </c>
      <c r="C31" s="12" t="s">
        <v>596</v>
      </c>
      <c r="D31" s="13" t="s">
        <v>11</v>
      </c>
      <c r="E31" s="14" t="s">
        <v>11</v>
      </c>
      <c r="F31" s="68"/>
      <c r="G31" s="15">
        <f>IFERROR(__xludf.DUMMYFUNCTION("COUNTA(SPLIT(A31, "" ""))"),2.0)</f>
        <v>2</v>
      </c>
      <c r="H31" s="16" t="b">
        <f t="shared" si="1"/>
        <v>1</v>
      </c>
    </row>
    <row r="32" ht="14.25" customHeight="1">
      <c r="A32" s="17" t="s">
        <v>1052</v>
      </c>
      <c r="B32" s="70" t="s">
        <v>826</v>
      </c>
      <c r="C32" s="7" t="s">
        <v>596</v>
      </c>
      <c r="D32" s="18" t="s">
        <v>11</v>
      </c>
      <c r="E32" s="8" t="s">
        <v>11</v>
      </c>
      <c r="F32" s="67"/>
      <c r="G32" s="9">
        <f>IFERROR(__xludf.DUMMYFUNCTION("COUNTA(SPLIT(A32, "" ""))"),1.0)</f>
        <v>1</v>
      </c>
      <c r="H32" s="19" t="b">
        <f t="shared" si="1"/>
        <v>1</v>
      </c>
    </row>
    <row r="33" ht="14.25" customHeight="1">
      <c r="A33" s="21" t="s">
        <v>1053</v>
      </c>
      <c r="B33" s="71" t="s">
        <v>828</v>
      </c>
      <c r="C33" s="12" t="s">
        <v>596</v>
      </c>
      <c r="D33" s="13" t="s">
        <v>11</v>
      </c>
      <c r="E33" s="14" t="s">
        <v>11</v>
      </c>
      <c r="F33" s="68"/>
      <c r="G33" s="15">
        <f>IFERROR(__xludf.DUMMYFUNCTION("COUNTA(SPLIT(A33, "" ""))"),1.0)</f>
        <v>1</v>
      </c>
      <c r="H33" s="16" t="b">
        <f t="shared" si="1"/>
        <v>1</v>
      </c>
    </row>
    <row r="34" ht="14.25" customHeight="1">
      <c r="A34" s="17" t="s">
        <v>847</v>
      </c>
      <c r="B34" s="70" t="s">
        <v>848</v>
      </c>
      <c r="C34" s="7" t="s">
        <v>596</v>
      </c>
      <c r="D34" s="18" t="s">
        <v>11</v>
      </c>
      <c r="E34" s="8" t="s">
        <v>11</v>
      </c>
      <c r="F34" s="67"/>
      <c r="G34" s="9">
        <f>IFERROR(__xludf.DUMMYFUNCTION("COUNTA(SPLIT(A34, "" ""))"),1.0)</f>
        <v>1</v>
      </c>
      <c r="H34" s="19" t="b">
        <f t="shared" si="1"/>
        <v>1</v>
      </c>
    </row>
    <row r="35" ht="14.25" customHeight="1">
      <c r="A35" s="21" t="s">
        <v>1054</v>
      </c>
      <c r="B35" s="73" t="s">
        <v>1055</v>
      </c>
      <c r="C35" s="12" t="s">
        <v>596</v>
      </c>
      <c r="D35" s="13" t="s">
        <v>11</v>
      </c>
      <c r="E35" s="14" t="s">
        <v>11</v>
      </c>
      <c r="F35" s="68"/>
      <c r="G35" s="15">
        <f>IFERROR(__xludf.DUMMYFUNCTION("COUNTA(SPLIT(A35, "" ""))"),3.0)</f>
        <v>3</v>
      </c>
      <c r="H35" s="16" t="b">
        <f t="shared" si="1"/>
        <v>1</v>
      </c>
    </row>
    <row r="36" ht="14.25" customHeight="1">
      <c r="A36" s="17" t="s">
        <v>1056</v>
      </c>
      <c r="B36" s="70" t="s">
        <v>1057</v>
      </c>
      <c r="C36" s="7" t="s">
        <v>596</v>
      </c>
      <c r="D36" s="18" t="s">
        <v>11</v>
      </c>
      <c r="E36" s="8" t="s">
        <v>11</v>
      </c>
      <c r="F36" s="67"/>
      <c r="G36" s="9">
        <f>IFERROR(__xludf.DUMMYFUNCTION("COUNTA(SPLIT(A36, "" ""))"),1.0)</f>
        <v>1</v>
      </c>
      <c r="H36" s="19" t="b">
        <f t="shared" si="1"/>
        <v>1</v>
      </c>
    </row>
    <row r="37" ht="14.25" customHeight="1">
      <c r="A37" s="21" t="s">
        <v>1058</v>
      </c>
      <c r="B37" s="71" t="s">
        <v>1059</v>
      </c>
      <c r="C37" s="12" t="s">
        <v>596</v>
      </c>
      <c r="D37" s="13" t="s">
        <v>11</v>
      </c>
      <c r="E37" s="14" t="s">
        <v>11</v>
      </c>
      <c r="F37" s="68"/>
      <c r="G37" s="15">
        <f>IFERROR(__xludf.DUMMYFUNCTION("COUNTA(SPLIT(A37, "" ""))"),4.0)</f>
        <v>4</v>
      </c>
      <c r="H37" s="16" t="b">
        <f t="shared" si="1"/>
        <v>1</v>
      </c>
    </row>
    <row r="38" ht="14.25" customHeight="1">
      <c r="A38" s="17" t="s">
        <v>1060</v>
      </c>
      <c r="B38" s="70" t="s">
        <v>1061</v>
      </c>
      <c r="C38" s="7" t="s">
        <v>596</v>
      </c>
      <c r="D38" s="18" t="s">
        <v>11</v>
      </c>
      <c r="E38" s="8" t="s">
        <v>11</v>
      </c>
      <c r="F38" s="67"/>
      <c r="G38" s="9">
        <f>IFERROR(__xludf.DUMMYFUNCTION("COUNTA(SPLIT(A38, "" ""))"),3.0)</f>
        <v>3</v>
      </c>
      <c r="H38" s="19" t="b">
        <f t="shared" si="1"/>
        <v>1</v>
      </c>
    </row>
    <row r="39" ht="14.25" customHeight="1">
      <c r="A39" s="21" t="s">
        <v>1062</v>
      </c>
      <c r="B39" s="77" t="s">
        <v>1063</v>
      </c>
      <c r="C39" s="12" t="s">
        <v>596</v>
      </c>
      <c r="D39" s="13" t="s">
        <v>11</v>
      </c>
      <c r="E39" s="14" t="s">
        <v>11</v>
      </c>
      <c r="F39" s="68"/>
      <c r="G39" s="15">
        <f>IFERROR(__xludf.DUMMYFUNCTION("COUNTA(SPLIT(A39, "" ""))"),3.0)</f>
        <v>3</v>
      </c>
      <c r="H39" s="16" t="b">
        <f t="shared" si="1"/>
        <v>1</v>
      </c>
    </row>
    <row r="40" ht="14.25" customHeight="1">
      <c r="A40" s="17" t="s">
        <v>1064</v>
      </c>
      <c r="B40" s="78" t="s">
        <v>1065</v>
      </c>
      <c r="C40" s="7" t="s">
        <v>596</v>
      </c>
      <c r="D40" s="18" t="s">
        <v>11</v>
      </c>
      <c r="E40" s="8" t="s">
        <v>11</v>
      </c>
      <c r="F40" s="67"/>
      <c r="G40" s="9">
        <f>IFERROR(__xludf.DUMMYFUNCTION("COUNTA(SPLIT(A40, "" ""))"),4.0)</f>
        <v>4</v>
      </c>
      <c r="H40" s="19" t="b">
        <f t="shared" si="1"/>
        <v>1</v>
      </c>
    </row>
    <row r="41" ht="14.25" customHeight="1">
      <c r="A41" s="21" t="s">
        <v>1066</v>
      </c>
      <c r="B41" s="77" t="s">
        <v>1067</v>
      </c>
      <c r="C41" s="12" t="s">
        <v>596</v>
      </c>
      <c r="D41" s="13" t="s">
        <v>11</v>
      </c>
      <c r="E41" s="14" t="s">
        <v>11</v>
      </c>
      <c r="F41" s="68"/>
      <c r="G41" s="15">
        <f>IFERROR(__xludf.DUMMYFUNCTION("COUNTA(SPLIT(A41, "" ""))"),1.0)</f>
        <v>1</v>
      </c>
      <c r="H41" s="16" t="b">
        <f t="shared" si="1"/>
        <v>1</v>
      </c>
    </row>
    <row r="42" ht="14.25" customHeight="1">
      <c r="A42" s="17" t="s">
        <v>1068</v>
      </c>
      <c r="B42" s="78" t="s">
        <v>1069</v>
      </c>
      <c r="C42" s="7" t="s">
        <v>596</v>
      </c>
      <c r="D42" s="18" t="s">
        <v>11</v>
      </c>
      <c r="E42" s="8" t="s">
        <v>11</v>
      </c>
      <c r="F42" s="67"/>
      <c r="G42" s="9">
        <f>IFERROR(__xludf.DUMMYFUNCTION("COUNTA(SPLIT(A42, "" ""))"),1.0)</f>
        <v>1</v>
      </c>
      <c r="H42" s="19" t="b">
        <f t="shared" si="1"/>
        <v>1</v>
      </c>
    </row>
    <row r="43" ht="14.25" customHeight="1">
      <c r="A43" s="21" t="s">
        <v>1070</v>
      </c>
      <c r="B43" s="79" t="s">
        <v>1071</v>
      </c>
      <c r="C43" s="12" t="s">
        <v>596</v>
      </c>
      <c r="D43" s="13" t="s">
        <v>11</v>
      </c>
      <c r="E43" s="14" t="s">
        <v>11</v>
      </c>
      <c r="F43" s="68"/>
      <c r="G43" s="15">
        <f>IFERROR(__xludf.DUMMYFUNCTION("COUNTA(SPLIT(A43, "" ""))"),1.0)</f>
        <v>1</v>
      </c>
      <c r="H43" s="16" t="b">
        <f t="shared" si="1"/>
        <v>1</v>
      </c>
    </row>
    <row r="44" ht="14.25" customHeight="1">
      <c r="A44" s="17" t="s">
        <v>1072</v>
      </c>
      <c r="B44" s="78" t="s">
        <v>1073</v>
      </c>
      <c r="C44" s="7" t="s">
        <v>596</v>
      </c>
      <c r="D44" s="18" t="s">
        <v>11</v>
      </c>
      <c r="E44" s="8" t="s">
        <v>11</v>
      </c>
      <c r="F44" s="67"/>
      <c r="G44" s="9">
        <f>IFERROR(__xludf.DUMMYFUNCTION("COUNTA(SPLIT(A44, "" ""))"),3.0)</f>
        <v>3</v>
      </c>
      <c r="H44" s="19" t="b">
        <f t="shared" si="1"/>
        <v>1</v>
      </c>
    </row>
    <row r="45" ht="14.25" customHeight="1">
      <c r="A45" s="21" t="s">
        <v>1074</v>
      </c>
      <c r="B45" s="77" t="s">
        <v>1075</v>
      </c>
      <c r="C45" s="12" t="s">
        <v>596</v>
      </c>
      <c r="D45" s="13" t="s">
        <v>11</v>
      </c>
      <c r="E45" s="14" t="s">
        <v>11</v>
      </c>
      <c r="F45" s="68"/>
      <c r="G45" s="15">
        <f>IFERROR(__xludf.DUMMYFUNCTION("COUNTA(SPLIT(A45, "" ""))"),3.0)</f>
        <v>3</v>
      </c>
      <c r="H45" s="16" t="b">
        <f t="shared" si="1"/>
        <v>1</v>
      </c>
    </row>
    <row r="46" ht="14.25" customHeight="1">
      <c r="A46" s="17" t="s">
        <v>1076</v>
      </c>
      <c r="B46" s="79" t="s">
        <v>1077</v>
      </c>
      <c r="C46" s="7" t="s">
        <v>596</v>
      </c>
      <c r="D46" s="18" t="s">
        <v>11</v>
      </c>
      <c r="E46" s="8" t="s">
        <v>11</v>
      </c>
      <c r="F46" s="67"/>
      <c r="G46" s="9">
        <f>IFERROR(__xludf.DUMMYFUNCTION("COUNTA(SPLIT(A46, "" ""))"),4.0)</f>
        <v>4</v>
      </c>
      <c r="H46" s="19" t="b">
        <f t="shared" si="1"/>
        <v>1</v>
      </c>
    </row>
    <row r="47" ht="14.25" customHeight="1">
      <c r="A47" s="21" t="s">
        <v>1078</v>
      </c>
      <c r="B47" s="79" t="s">
        <v>1079</v>
      </c>
      <c r="C47" s="12" t="s">
        <v>596</v>
      </c>
      <c r="D47" s="13" t="s">
        <v>11</v>
      </c>
      <c r="E47" s="14" t="s">
        <v>11</v>
      </c>
      <c r="F47" s="68"/>
      <c r="G47" s="15">
        <f>IFERROR(__xludf.DUMMYFUNCTION("COUNTA(SPLIT(A47, "" ""))"),6.0)</f>
        <v>6</v>
      </c>
      <c r="H47" s="16" t="b">
        <f t="shared" si="1"/>
        <v>1</v>
      </c>
    </row>
    <row r="48" ht="14.25" customHeight="1">
      <c r="A48" s="17" t="s">
        <v>1080</v>
      </c>
      <c r="B48" s="80" t="s">
        <v>1081</v>
      </c>
      <c r="C48" s="7" t="s">
        <v>596</v>
      </c>
      <c r="D48" s="18" t="s">
        <v>11</v>
      </c>
      <c r="E48" s="8" t="s">
        <v>11</v>
      </c>
      <c r="F48" s="67"/>
      <c r="G48" s="9">
        <f>IFERROR(__xludf.DUMMYFUNCTION("COUNTA(SPLIT(A48, "" ""))"),1.0)</f>
        <v>1</v>
      </c>
      <c r="H48" s="19" t="b">
        <f t="shared" si="1"/>
        <v>1</v>
      </c>
    </row>
    <row r="49" ht="14.25" customHeight="1">
      <c r="A49" s="21" t="s">
        <v>1082</v>
      </c>
      <c r="B49" s="81" t="s">
        <v>1083</v>
      </c>
      <c r="C49" s="12" t="s">
        <v>596</v>
      </c>
      <c r="D49" s="13" t="s">
        <v>11</v>
      </c>
      <c r="E49" s="14" t="s">
        <v>11</v>
      </c>
      <c r="F49" s="68"/>
      <c r="G49" s="15">
        <f>IFERROR(__xludf.DUMMYFUNCTION("COUNTA(SPLIT(A49, "" ""))"),1.0)</f>
        <v>1</v>
      </c>
      <c r="H49" s="16" t="b">
        <f t="shared" si="1"/>
        <v>1</v>
      </c>
    </row>
    <row r="50" ht="14.25" customHeight="1">
      <c r="A50" s="17" t="s">
        <v>1084</v>
      </c>
      <c r="B50" s="82" t="s">
        <v>1085</v>
      </c>
      <c r="C50" s="7" t="s">
        <v>596</v>
      </c>
      <c r="D50" s="18" t="s">
        <v>11</v>
      </c>
      <c r="E50" s="8" t="s">
        <v>11</v>
      </c>
      <c r="F50" s="67"/>
      <c r="G50" s="9">
        <f>IFERROR(__xludf.DUMMYFUNCTION("COUNTA(SPLIT(A50, "" ""))"),2.0)</f>
        <v>2</v>
      </c>
      <c r="H50" s="19" t="b">
        <f t="shared" si="1"/>
        <v>1</v>
      </c>
    </row>
    <row r="51" ht="14.25" customHeight="1">
      <c r="A51" s="21" t="s">
        <v>1086</v>
      </c>
      <c r="B51" s="77" t="s">
        <v>1087</v>
      </c>
      <c r="C51" s="12" t="s">
        <v>596</v>
      </c>
      <c r="D51" s="13" t="s">
        <v>11</v>
      </c>
      <c r="E51" s="14" t="s">
        <v>11</v>
      </c>
      <c r="F51" s="68"/>
      <c r="G51" s="15">
        <f>IFERROR(__xludf.DUMMYFUNCTION("COUNTA(SPLIT(A51, "" ""))"),1.0)</f>
        <v>1</v>
      </c>
      <c r="H51" s="16" t="b">
        <f t="shared" si="1"/>
        <v>1</v>
      </c>
    </row>
    <row r="52" ht="14.25" customHeight="1">
      <c r="A52" s="17" t="s">
        <v>1088</v>
      </c>
      <c r="B52" s="70" t="s">
        <v>1089</v>
      </c>
      <c r="C52" s="7" t="s">
        <v>596</v>
      </c>
      <c r="D52" s="18" t="s">
        <v>11</v>
      </c>
      <c r="E52" s="8" t="s">
        <v>11</v>
      </c>
      <c r="F52" s="67"/>
      <c r="G52" s="9">
        <f>IFERROR(__xludf.DUMMYFUNCTION("COUNTA(SPLIT(A52, "" ""))"),1.0)</f>
        <v>1</v>
      </c>
      <c r="H52" s="19" t="b">
        <f t="shared" si="1"/>
        <v>1</v>
      </c>
    </row>
    <row r="53" ht="14.25" customHeight="1">
      <c r="A53" s="21" t="s">
        <v>1090</v>
      </c>
      <c r="B53" s="71" t="s">
        <v>1091</v>
      </c>
      <c r="C53" s="12" t="s">
        <v>596</v>
      </c>
      <c r="D53" s="13" t="s">
        <v>11</v>
      </c>
      <c r="E53" s="14" t="s">
        <v>11</v>
      </c>
      <c r="F53" s="68"/>
      <c r="G53" s="15">
        <f>IFERROR(__xludf.DUMMYFUNCTION("COUNTA(SPLIT(A53, "" ""))"),1.0)</f>
        <v>1</v>
      </c>
      <c r="H53" s="16" t="b">
        <f t="shared" si="1"/>
        <v>1</v>
      </c>
    </row>
    <row r="54" ht="14.25" customHeight="1">
      <c r="A54" s="17" t="s">
        <v>1092</v>
      </c>
      <c r="B54" s="70" t="s">
        <v>1093</v>
      </c>
      <c r="C54" s="7" t="s">
        <v>596</v>
      </c>
      <c r="D54" s="18" t="s">
        <v>11</v>
      </c>
      <c r="E54" s="8" t="s">
        <v>11</v>
      </c>
      <c r="F54" s="67"/>
      <c r="G54" s="9">
        <f>IFERROR(__xludf.DUMMYFUNCTION("COUNTA(SPLIT(A54, "" ""))"),1.0)</f>
        <v>1</v>
      </c>
      <c r="H54" s="19" t="b">
        <f t="shared" si="1"/>
        <v>1</v>
      </c>
    </row>
    <row r="55" ht="14.25" customHeight="1">
      <c r="A55" s="21" t="s">
        <v>1094</v>
      </c>
      <c r="B55" s="71" t="s">
        <v>1095</v>
      </c>
      <c r="C55" s="12" t="s">
        <v>596</v>
      </c>
      <c r="D55" s="13" t="s">
        <v>11</v>
      </c>
      <c r="E55" s="14" t="s">
        <v>11</v>
      </c>
      <c r="F55" s="68"/>
      <c r="G55" s="15">
        <f>IFERROR(__xludf.DUMMYFUNCTION("COUNTA(SPLIT(A55, "" ""))"),1.0)</f>
        <v>1</v>
      </c>
      <c r="H55" s="16" t="b">
        <f t="shared" si="1"/>
        <v>1</v>
      </c>
    </row>
    <row r="56" ht="14.25" customHeight="1">
      <c r="A56" s="17" t="s">
        <v>1096</v>
      </c>
      <c r="B56" s="70" t="s">
        <v>1097</v>
      </c>
      <c r="C56" s="7" t="s">
        <v>596</v>
      </c>
      <c r="D56" s="18" t="s">
        <v>11</v>
      </c>
      <c r="E56" s="8" t="s">
        <v>11</v>
      </c>
      <c r="F56" s="67"/>
      <c r="G56" s="9">
        <f>IFERROR(__xludf.DUMMYFUNCTION("COUNTA(SPLIT(A56, "" ""))"),6.0)</f>
        <v>6</v>
      </c>
      <c r="H56" s="19" t="b">
        <f t="shared" si="1"/>
        <v>1</v>
      </c>
    </row>
    <row r="57" ht="14.25" customHeight="1">
      <c r="A57" s="21" t="s">
        <v>1098</v>
      </c>
      <c r="B57" s="77" t="s">
        <v>1099</v>
      </c>
      <c r="C57" s="12" t="s">
        <v>596</v>
      </c>
      <c r="D57" s="13" t="s">
        <v>11</v>
      </c>
      <c r="E57" s="14" t="s">
        <v>11</v>
      </c>
      <c r="F57" s="68"/>
      <c r="G57" s="15">
        <f>IFERROR(__xludf.DUMMYFUNCTION("COUNTA(SPLIT(A57, "" ""))"),6.0)</f>
        <v>6</v>
      </c>
      <c r="H57" s="16" t="b">
        <f t="shared" si="1"/>
        <v>1</v>
      </c>
    </row>
    <row r="58" ht="14.25" customHeight="1">
      <c r="A58" s="17" t="s">
        <v>1100</v>
      </c>
      <c r="B58" s="78" t="s">
        <v>1101</v>
      </c>
      <c r="C58" s="7" t="s">
        <v>596</v>
      </c>
      <c r="D58" s="18" t="s">
        <v>11</v>
      </c>
      <c r="E58" s="8" t="s">
        <v>11</v>
      </c>
      <c r="F58" s="67"/>
      <c r="G58" s="9">
        <f>IFERROR(__xludf.DUMMYFUNCTION("COUNTA(SPLIT(A58, "" ""))"),3.0)</f>
        <v>3</v>
      </c>
      <c r="H58" s="19" t="b">
        <f t="shared" si="1"/>
        <v>1</v>
      </c>
    </row>
    <row r="59" ht="14.25" customHeight="1">
      <c r="A59" s="21" t="s">
        <v>1102</v>
      </c>
      <c r="B59" s="77" t="s">
        <v>1103</v>
      </c>
      <c r="C59" s="12" t="s">
        <v>596</v>
      </c>
      <c r="D59" s="13" t="s">
        <v>11</v>
      </c>
      <c r="E59" s="14" t="s">
        <v>11</v>
      </c>
      <c r="F59" s="68"/>
      <c r="G59" s="15">
        <f>IFERROR(__xludf.DUMMYFUNCTION("COUNTA(SPLIT(A59, "" ""))"),4.0)</f>
        <v>4</v>
      </c>
      <c r="H59" s="16" t="b">
        <f t="shared" si="1"/>
        <v>1</v>
      </c>
    </row>
    <row r="60" ht="14.25" customHeight="1">
      <c r="A60" s="17" t="s">
        <v>594</v>
      </c>
      <c r="B60" s="78" t="s">
        <v>595</v>
      </c>
      <c r="C60" s="7" t="s">
        <v>596</v>
      </c>
      <c r="D60" s="18" t="s">
        <v>11</v>
      </c>
      <c r="E60" s="8" t="s">
        <v>11</v>
      </c>
      <c r="F60" s="67"/>
      <c r="G60" s="9">
        <f>IFERROR(__xludf.DUMMYFUNCTION("COUNTA(SPLIT(A60, "" ""))"),1.0)</f>
        <v>1</v>
      </c>
      <c r="H60" s="19" t="b">
        <f t="shared" si="1"/>
        <v>1</v>
      </c>
    </row>
    <row r="61" ht="14.25" customHeight="1">
      <c r="A61" s="21" t="s">
        <v>1104</v>
      </c>
      <c r="B61" s="77" t="s">
        <v>1105</v>
      </c>
      <c r="C61" s="12" t="s">
        <v>907</v>
      </c>
      <c r="D61" s="13" t="s">
        <v>11</v>
      </c>
      <c r="E61" s="14" t="s">
        <v>11</v>
      </c>
      <c r="F61" s="68"/>
      <c r="G61" s="15">
        <f>IFERROR(__xludf.DUMMYFUNCTION("COUNTA(SPLIT(A61, "" ""))"),1.0)</f>
        <v>1</v>
      </c>
      <c r="H61" s="16" t="b">
        <f t="shared" si="1"/>
        <v>1</v>
      </c>
    </row>
    <row r="62" ht="14.25" customHeight="1">
      <c r="A62" s="69" t="s">
        <v>985</v>
      </c>
      <c r="B62" s="70" t="s">
        <v>1051</v>
      </c>
      <c r="C62" s="7" t="s">
        <v>907</v>
      </c>
      <c r="D62" s="18" t="s">
        <v>11</v>
      </c>
      <c r="E62" s="8" t="s">
        <v>11</v>
      </c>
      <c r="F62" s="67"/>
      <c r="G62" s="9">
        <f>IFERROR(__xludf.DUMMYFUNCTION("COUNTA(SPLIT(A62, "" ""))"),2.0)</f>
        <v>2</v>
      </c>
      <c r="H62" s="19" t="b">
        <f t="shared" si="1"/>
        <v>1</v>
      </c>
    </row>
    <row r="63" ht="14.25" customHeight="1">
      <c r="A63" s="21" t="s">
        <v>938</v>
      </c>
      <c r="B63" s="71" t="s">
        <v>826</v>
      </c>
      <c r="C63" s="12" t="s">
        <v>907</v>
      </c>
      <c r="D63" s="13" t="s">
        <v>11</v>
      </c>
      <c r="E63" s="14" t="s">
        <v>11</v>
      </c>
      <c r="F63" s="68"/>
      <c r="G63" s="15">
        <f>IFERROR(__xludf.DUMMYFUNCTION("COUNTA(SPLIT(A63, "" ""))"),1.0)</f>
        <v>1</v>
      </c>
      <c r="H63" s="16" t="b">
        <f t="shared" si="1"/>
        <v>1</v>
      </c>
    </row>
    <row r="64" ht="14.25" customHeight="1">
      <c r="A64" s="17" t="s">
        <v>940</v>
      </c>
      <c r="B64" s="70" t="s">
        <v>941</v>
      </c>
      <c r="C64" s="7" t="s">
        <v>907</v>
      </c>
      <c r="D64" s="18" t="s">
        <v>11</v>
      </c>
      <c r="E64" s="8" t="s">
        <v>11</v>
      </c>
      <c r="F64" s="67"/>
      <c r="G64" s="9">
        <f>IFERROR(__xludf.DUMMYFUNCTION("COUNTA(SPLIT(A64, "" ""))"),1.0)</f>
        <v>1</v>
      </c>
      <c r="H64" s="19" t="b">
        <f t="shared" si="1"/>
        <v>1</v>
      </c>
    </row>
    <row r="65" ht="14.25" customHeight="1">
      <c r="A65" s="21" t="s">
        <v>942</v>
      </c>
      <c r="B65" s="71" t="s">
        <v>848</v>
      </c>
      <c r="C65" s="12" t="s">
        <v>907</v>
      </c>
      <c r="D65" s="13" t="s">
        <v>11</v>
      </c>
      <c r="E65" s="14" t="s">
        <v>11</v>
      </c>
      <c r="F65" s="68"/>
      <c r="G65" s="15">
        <f>IFERROR(__xludf.DUMMYFUNCTION("COUNTA(SPLIT(A65, "" ""))"),1.0)</f>
        <v>1</v>
      </c>
      <c r="H65" s="16" t="b">
        <f t="shared" si="1"/>
        <v>1</v>
      </c>
    </row>
    <row r="66" ht="14.25" customHeight="1">
      <c r="A66" s="17" t="s">
        <v>939</v>
      </c>
      <c r="B66" s="70" t="s">
        <v>828</v>
      </c>
      <c r="C66" s="7" t="s">
        <v>907</v>
      </c>
      <c r="D66" s="18" t="s">
        <v>11</v>
      </c>
      <c r="E66" s="8" t="s">
        <v>11</v>
      </c>
      <c r="F66" s="67"/>
      <c r="G66" s="9">
        <f>IFERROR(__xludf.DUMMYFUNCTION("COUNTA(SPLIT(A66, "" ""))"),1.0)</f>
        <v>1</v>
      </c>
      <c r="H66" s="19" t="b">
        <f t="shared" si="1"/>
        <v>1</v>
      </c>
    </row>
    <row r="67" ht="14.25" customHeight="1">
      <c r="A67" s="21" t="s">
        <v>1106</v>
      </c>
      <c r="B67" s="71" t="s">
        <v>1055</v>
      </c>
      <c r="C67" s="12" t="s">
        <v>907</v>
      </c>
      <c r="D67" s="13" t="s">
        <v>11</v>
      </c>
      <c r="E67" s="14" t="s">
        <v>11</v>
      </c>
      <c r="F67" s="68"/>
      <c r="G67" s="15">
        <f>IFERROR(__xludf.DUMMYFUNCTION("COUNTA(SPLIT(A67, "" ""))"),3.0)</f>
        <v>3</v>
      </c>
      <c r="H67" s="16" t="b">
        <f t="shared" si="1"/>
        <v>1</v>
      </c>
    </row>
    <row r="68" ht="14.25" customHeight="1">
      <c r="A68" s="17" t="s">
        <v>1107</v>
      </c>
      <c r="B68" s="70" t="s">
        <v>1057</v>
      </c>
      <c r="C68" s="7" t="s">
        <v>907</v>
      </c>
      <c r="D68" s="18" t="s">
        <v>11</v>
      </c>
      <c r="E68" s="8" t="s">
        <v>11</v>
      </c>
      <c r="F68" s="67"/>
      <c r="G68" s="9">
        <f>IFERROR(__xludf.DUMMYFUNCTION("COUNTA(SPLIT(A68, "" ""))"),1.0)</f>
        <v>1</v>
      </c>
      <c r="H68" s="19" t="b">
        <f t="shared" si="1"/>
        <v>1</v>
      </c>
    </row>
    <row r="69" ht="14.25" customHeight="1">
      <c r="A69" s="21" t="s">
        <v>1108</v>
      </c>
      <c r="B69" s="71" t="s">
        <v>1059</v>
      </c>
      <c r="C69" s="12" t="s">
        <v>907</v>
      </c>
      <c r="D69" s="13" t="s">
        <v>11</v>
      </c>
      <c r="E69" s="14" t="s">
        <v>11</v>
      </c>
      <c r="F69" s="68"/>
      <c r="G69" s="15">
        <f>IFERROR(__xludf.DUMMYFUNCTION("COUNTA(SPLIT(A69, "" ""))"),4.0)</f>
        <v>4</v>
      </c>
      <c r="H69" s="16" t="b">
        <f t="shared" si="1"/>
        <v>1</v>
      </c>
    </row>
    <row r="70" ht="14.25" customHeight="1">
      <c r="A70" s="17" t="s">
        <v>1060</v>
      </c>
      <c r="B70" s="78" t="s">
        <v>1061</v>
      </c>
      <c r="C70" s="7" t="s">
        <v>907</v>
      </c>
      <c r="D70" s="18" t="s">
        <v>11</v>
      </c>
      <c r="E70" s="8" t="s">
        <v>11</v>
      </c>
      <c r="F70" s="67"/>
      <c r="G70" s="9">
        <f>IFERROR(__xludf.DUMMYFUNCTION("COUNTA(SPLIT(A70, "" ""))"),3.0)</f>
        <v>3</v>
      </c>
      <c r="H70" s="19" t="b">
        <f t="shared" si="1"/>
        <v>1</v>
      </c>
    </row>
    <row r="71" ht="14.25" customHeight="1">
      <c r="A71" s="21" t="s">
        <v>1062</v>
      </c>
      <c r="B71" s="77" t="s">
        <v>1063</v>
      </c>
      <c r="C71" s="12" t="s">
        <v>907</v>
      </c>
      <c r="D71" s="13" t="s">
        <v>11</v>
      </c>
      <c r="E71" s="14" t="s">
        <v>11</v>
      </c>
      <c r="F71" s="68"/>
      <c r="G71" s="15">
        <f>IFERROR(__xludf.DUMMYFUNCTION("COUNTA(SPLIT(A71, "" ""))"),3.0)</f>
        <v>3</v>
      </c>
      <c r="H71" s="16" t="b">
        <f t="shared" si="1"/>
        <v>1</v>
      </c>
    </row>
    <row r="72" ht="14.25" customHeight="1">
      <c r="A72" s="17" t="s">
        <v>1109</v>
      </c>
      <c r="B72" s="78" t="s">
        <v>1065</v>
      </c>
      <c r="C72" s="7" t="s">
        <v>907</v>
      </c>
      <c r="D72" s="18" t="s">
        <v>11</v>
      </c>
      <c r="E72" s="8" t="s">
        <v>11</v>
      </c>
      <c r="F72" s="67"/>
      <c r="G72" s="9">
        <f>IFERROR(__xludf.DUMMYFUNCTION("COUNTA(SPLIT(A72, "" ""))"),4.0)</f>
        <v>4</v>
      </c>
      <c r="H72" s="19" t="b">
        <f t="shared" si="1"/>
        <v>1</v>
      </c>
    </row>
    <row r="73" ht="14.25" customHeight="1">
      <c r="A73" s="21" t="s">
        <v>1110</v>
      </c>
      <c r="B73" s="77" t="s">
        <v>1067</v>
      </c>
      <c r="C73" s="12" t="s">
        <v>907</v>
      </c>
      <c r="D73" s="13" t="s">
        <v>11</v>
      </c>
      <c r="E73" s="14" t="s">
        <v>11</v>
      </c>
      <c r="F73" s="68"/>
      <c r="G73" s="15">
        <f>IFERROR(__xludf.DUMMYFUNCTION("COUNTA(SPLIT(A73, "" ""))"),1.0)</f>
        <v>1</v>
      </c>
      <c r="H73" s="16" t="b">
        <f t="shared" si="1"/>
        <v>1</v>
      </c>
    </row>
    <row r="74" ht="14.25" customHeight="1">
      <c r="A74" s="17" t="s">
        <v>1111</v>
      </c>
      <c r="B74" s="78" t="s">
        <v>1069</v>
      </c>
      <c r="C74" s="7" t="s">
        <v>907</v>
      </c>
      <c r="D74" s="18" t="s">
        <v>11</v>
      </c>
      <c r="E74" s="8" t="s">
        <v>11</v>
      </c>
      <c r="F74" s="67"/>
      <c r="G74" s="9">
        <f>IFERROR(__xludf.DUMMYFUNCTION("COUNTA(SPLIT(A74, "" ""))"),1.0)</f>
        <v>1</v>
      </c>
      <c r="H74" s="19" t="b">
        <f t="shared" si="1"/>
        <v>1</v>
      </c>
    </row>
    <row r="75" ht="14.25" customHeight="1">
      <c r="A75" s="21" t="s">
        <v>1112</v>
      </c>
      <c r="B75" s="77" t="s">
        <v>1113</v>
      </c>
      <c r="C75" s="12" t="s">
        <v>907</v>
      </c>
      <c r="D75" s="13" t="s">
        <v>11</v>
      </c>
      <c r="E75" s="14" t="s">
        <v>11</v>
      </c>
      <c r="F75" s="68"/>
      <c r="G75" s="15">
        <f>IFERROR(__xludf.DUMMYFUNCTION("COUNTA(SPLIT(A75, "" ""))"),1.0)</f>
        <v>1</v>
      </c>
      <c r="H75" s="16" t="b">
        <f t="shared" si="1"/>
        <v>1</v>
      </c>
    </row>
    <row r="76" ht="14.25" customHeight="1">
      <c r="A76" s="17" t="s">
        <v>1114</v>
      </c>
      <c r="B76" s="78" t="s">
        <v>1073</v>
      </c>
      <c r="C76" s="7" t="s">
        <v>907</v>
      </c>
      <c r="D76" s="18" t="s">
        <v>11</v>
      </c>
      <c r="E76" s="8" t="s">
        <v>11</v>
      </c>
      <c r="F76" s="67"/>
      <c r="G76" s="9">
        <f>IFERROR(__xludf.DUMMYFUNCTION("COUNTA(SPLIT(A76, "" ""))"),3.0)</f>
        <v>3</v>
      </c>
      <c r="H76" s="19" t="b">
        <f t="shared" si="1"/>
        <v>1</v>
      </c>
    </row>
    <row r="77" ht="14.25" customHeight="1">
      <c r="A77" s="21" t="s">
        <v>1115</v>
      </c>
      <c r="B77" s="77" t="s">
        <v>1075</v>
      </c>
      <c r="C77" s="12" t="s">
        <v>907</v>
      </c>
      <c r="D77" s="13" t="s">
        <v>11</v>
      </c>
      <c r="E77" s="14" t="s">
        <v>11</v>
      </c>
      <c r="F77" s="68"/>
      <c r="G77" s="15">
        <f>IFERROR(__xludf.DUMMYFUNCTION("COUNTA(SPLIT(A77, "" ""))"),3.0)</f>
        <v>3</v>
      </c>
      <c r="H77" s="16" t="b">
        <f t="shared" si="1"/>
        <v>1</v>
      </c>
    </row>
    <row r="78" ht="14.25" customHeight="1">
      <c r="A78" s="17" t="s">
        <v>1116</v>
      </c>
      <c r="B78" s="83" t="s">
        <v>1117</v>
      </c>
      <c r="C78" s="7" t="s">
        <v>907</v>
      </c>
      <c r="D78" s="18" t="s">
        <v>11</v>
      </c>
      <c r="E78" s="8" t="s">
        <v>11</v>
      </c>
      <c r="F78" s="67"/>
      <c r="G78" s="9">
        <f>IFERROR(__xludf.DUMMYFUNCTION("COUNTA(SPLIT(A78, "" ""))"),4.0)</f>
        <v>4</v>
      </c>
      <c r="H78" s="19" t="b">
        <f t="shared" si="1"/>
        <v>1</v>
      </c>
    </row>
    <row r="79" ht="14.25" customHeight="1">
      <c r="A79" s="21" t="s">
        <v>1118</v>
      </c>
      <c r="B79" s="80" t="s">
        <v>1119</v>
      </c>
      <c r="C79" s="12" t="s">
        <v>907</v>
      </c>
      <c r="D79" s="13" t="s">
        <v>11</v>
      </c>
      <c r="E79" s="14" t="s">
        <v>11</v>
      </c>
      <c r="F79" s="68"/>
      <c r="G79" s="15">
        <f>IFERROR(__xludf.DUMMYFUNCTION("COUNTA(SPLIT(A79, "" ""))"),6.0)</f>
        <v>6</v>
      </c>
      <c r="H79" s="16" t="b">
        <f t="shared" si="1"/>
        <v>1</v>
      </c>
    </row>
    <row r="80" ht="14.25" customHeight="1">
      <c r="A80" s="17" t="s">
        <v>1120</v>
      </c>
      <c r="B80" s="84" t="s">
        <v>1081</v>
      </c>
      <c r="C80" s="7" t="s">
        <v>907</v>
      </c>
      <c r="D80" s="18" t="s">
        <v>11</v>
      </c>
      <c r="E80" s="8" t="s">
        <v>11</v>
      </c>
      <c r="F80" s="67"/>
      <c r="G80" s="9">
        <f>IFERROR(__xludf.DUMMYFUNCTION("COUNTA(SPLIT(A80, "" ""))"),1.0)</f>
        <v>1</v>
      </c>
      <c r="H80" s="19" t="b">
        <f t="shared" si="1"/>
        <v>1</v>
      </c>
    </row>
    <row r="81" ht="14.25" customHeight="1">
      <c r="A81" s="21" t="s">
        <v>1121</v>
      </c>
      <c r="B81" s="85" t="s">
        <v>1083</v>
      </c>
      <c r="C81" s="12" t="s">
        <v>907</v>
      </c>
      <c r="D81" s="13" t="s">
        <v>11</v>
      </c>
      <c r="E81" s="14" t="s">
        <v>11</v>
      </c>
      <c r="F81" s="68"/>
      <c r="G81" s="15">
        <f>IFERROR(__xludf.DUMMYFUNCTION("COUNTA(SPLIT(A81, "" ""))"),1.0)</f>
        <v>1</v>
      </c>
      <c r="H81" s="16" t="b">
        <f t="shared" si="1"/>
        <v>1</v>
      </c>
    </row>
    <row r="82" ht="14.25" customHeight="1">
      <c r="A82" s="17" t="s">
        <v>1122</v>
      </c>
      <c r="B82" s="78" t="s">
        <v>1085</v>
      </c>
      <c r="C82" s="7" t="s">
        <v>907</v>
      </c>
      <c r="D82" s="18" t="s">
        <v>11</v>
      </c>
      <c r="E82" s="8" t="s">
        <v>11</v>
      </c>
      <c r="F82" s="86"/>
      <c r="G82" s="9">
        <f>IFERROR(__xludf.DUMMYFUNCTION("COUNTA(SPLIT(A82, "" ""))"),2.0)</f>
        <v>2</v>
      </c>
      <c r="H82" s="19" t="b">
        <f t="shared" si="1"/>
        <v>1</v>
      </c>
    </row>
    <row r="83" ht="14.25" customHeight="1">
      <c r="A83" s="21" t="s">
        <v>1123</v>
      </c>
      <c r="B83" s="71" t="s">
        <v>1087</v>
      </c>
      <c r="C83" s="12" t="s">
        <v>907</v>
      </c>
      <c r="D83" s="13" t="s">
        <v>11</v>
      </c>
      <c r="E83" s="14" t="s">
        <v>11</v>
      </c>
      <c r="F83" s="87"/>
      <c r="G83" s="15">
        <f>IFERROR(__xludf.DUMMYFUNCTION("COUNTA(SPLIT(A83, "" ""))"),1.0)</f>
        <v>1</v>
      </c>
      <c r="H83" s="16" t="b">
        <f t="shared" si="1"/>
        <v>1</v>
      </c>
    </row>
    <row r="84" ht="14.25" customHeight="1">
      <c r="A84" s="17" t="s">
        <v>1124</v>
      </c>
      <c r="B84" s="70" t="s">
        <v>1089</v>
      </c>
      <c r="C84" s="7" t="s">
        <v>907</v>
      </c>
      <c r="D84" s="18" t="s">
        <v>11</v>
      </c>
      <c r="E84" s="8" t="s">
        <v>11</v>
      </c>
      <c r="F84" s="86"/>
      <c r="G84" s="9">
        <f>IFERROR(__xludf.DUMMYFUNCTION("COUNTA(SPLIT(A84, "" ""))"),1.0)</f>
        <v>1</v>
      </c>
      <c r="H84" s="19" t="b">
        <f t="shared" si="1"/>
        <v>1</v>
      </c>
    </row>
    <row r="85" ht="14.25" customHeight="1">
      <c r="A85" s="21" t="s">
        <v>1125</v>
      </c>
      <c r="B85" s="71" t="s">
        <v>1091</v>
      </c>
      <c r="C85" s="12" t="s">
        <v>907</v>
      </c>
      <c r="D85" s="13" t="s">
        <v>11</v>
      </c>
      <c r="E85" s="14" t="s">
        <v>11</v>
      </c>
      <c r="F85" s="87"/>
      <c r="G85" s="15">
        <f>IFERROR(__xludf.DUMMYFUNCTION("COUNTA(SPLIT(A85, "" ""))"),1.0)</f>
        <v>1</v>
      </c>
      <c r="H85" s="16" t="b">
        <f t="shared" si="1"/>
        <v>1</v>
      </c>
    </row>
    <row r="86" ht="14.25" customHeight="1">
      <c r="A86" s="17" t="s">
        <v>1126</v>
      </c>
      <c r="B86" s="78" t="s">
        <v>1093</v>
      </c>
      <c r="C86" s="7" t="s">
        <v>907</v>
      </c>
      <c r="D86" s="18" t="s">
        <v>11</v>
      </c>
      <c r="E86" s="8" t="s">
        <v>11</v>
      </c>
      <c r="F86" s="86"/>
      <c r="G86" s="9">
        <f>IFERROR(__xludf.DUMMYFUNCTION("COUNTA(SPLIT(A86, "" ""))"),1.0)</f>
        <v>1</v>
      </c>
      <c r="H86" s="19" t="b">
        <f t="shared" si="1"/>
        <v>1</v>
      </c>
    </row>
    <row r="87" ht="14.25" customHeight="1">
      <c r="A87" s="21" t="s">
        <v>1127</v>
      </c>
      <c r="B87" s="71" t="s">
        <v>1095</v>
      </c>
      <c r="C87" s="12" t="s">
        <v>907</v>
      </c>
      <c r="D87" s="13" t="s">
        <v>11</v>
      </c>
      <c r="E87" s="14" t="s">
        <v>11</v>
      </c>
      <c r="F87" s="87"/>
      <c r="G87" s="15">
        <f>IFERROR(__xludf.DUMMYFUNCTION("COUNTA(SPLIT(A87, "" ""))"),1.0)</f>
        <v>1</v>
      </c>
      <c r="H87" s="16" t="b">
        <f t="shared" si="1"/>
        <v>1</v>
      </c>
    </row>
    <row r="88" ht="14.25" customHeight="1">
      <c r="A88" s="17" t="s">
        <v>1128</v>
      </c>
      <c r="B88" s="78" t="s">
        <v>1097</v>
      </c>
      <c r="C88" s="7" t="s">
        <v>907</v>
      </c>
      <c r="D88" s="18" t="s">
        <v>11</v>
      </c>
      <c r="E88" s="8" t="s">
        <v>11</v>
      </c>
      <c r="F88" s="86"/>
      <c r="G88" s="9">
        <f>IFERROR(__xludf.DUMMYFUNCTION("COUNTA(SPLIT(A88, "" ""))"),6.0)</f>
        <v>6</v>
      </c>
      <c r="H88" s="19" t="b">
        <f t="shared" si="1"/>
        <v>1</v>
      </c>
    </row>
    <row r="89" ht="14.25" customHeight="1">
      <c r="A89" s="21" t="s">
        <v>1129</v>
      </c>
      <c r="B89" s="77" t="s">
        <v>1099</v>
      </c>
      <c r="C89" s="12" t="s">
        <v>907</v>
      </c>
      <c r="D89" s="13" t="s">
        <v>11</v>
      </c>
      <c r="E89" s="14" t="s">
        <v>11</v>
      </c>
      <c r="F89" s="87"/>
      <c r="G89" s="15">
        <f>IFERROR(__xludf.DUMMYFUNCTION("COUNTA(SPLIT(A89, "" ""))"),6.0)</f>
        <v>6</v>
      </c>
      <c r="H89" s="16" t="b">
        <f t="shared" si="1"/>
        <v>1</v>
      </c>
    </row>
    <row r="90" ht="14.25" customHeight="1">
      <c r="A90" s="17" t="s">
        <v>1130</v>
      </c>
      <c r="B90" s="78" t="s">
        <v>1101</v>
      </c>
      <c r="C90" s="7" t="s">
        <v>907</v>
      </c>
      <c r="D90" s="18" t="s">
        <v>11</v>
      </c>
      <c r="E90" s="8" t="s">
        <v>11</v>
      </c>
      <c r="F90" s="86"/>
      <c r="G90" s="9">
        <f>IFERROR(__xludf.DUMMYFUNCTION("COUNTA(SPLIT(A90, "" ""))"),3.0)</f>
        <v>3</v>
      </c>
      <c r="H90" s="19" t="b">
        <f t="shared" si="1"/>
        <v>1</v>
      </c>
    </row>
    <row r="91" ht="14.25" customHeight="1">
      <c r="A91" s="21" t="s">
        <v>1131</v>
      </c>
      <c r="B91" s="77" t="s">
        <v>1103</v>
      </c>
      <c r="C91" s="12" t="s">
        <v>907</v>
      </c>
      <c r="D91" s="13" t="s">
        <v>11</v>
      </c>
      <c r="E91" s="14" t="s">
        <v>11</v>
      </c>
      <c r="F91" s="87"/>
      <c r="G91" s="15">
        <f>IFERROR(__xludf.DUMMYFUNCTION("COUNTA(SPLIT(A91, "" ""))"),4.0)</f>
        <v>4</v>
      </c>
      <c r="H91" s="16" t="b">
        <f t="shared" si="1"/>
        <v>1</v>
      </c>
    </row>
    <row r="92" ht="14.25" customHeight="1">
      <c r="A92" s="88" t="s">
        <v>1132</v>
      </c>
      <c r="B92" s="89" t="s">
        <v>1133</v>
      </c>
      <c r="C92" s="58" t="s">
        <v>10</v>
      </c>
      <c r="D92" s="59" t="s">
        <v>11</v>
      </c>
      <c r="E92" s="59" t="s">
        <v>11</v>
      </c>
      <c r="F92" s="90"/>
      <c r="G92" s="62">
        <f>IFERROR(__xludf.DUMMYFUNCTION("COUNTA(SPLIT(A92, "" ""))"),37.0)</f>
        <v>37</v>
      </c>
      <c r="H92" s="63" t="b">
        <f t="shared" si="1"/>
        <v>1</v>
      </c>
    </row>
  </sheetData>
  <conditionalFormatting sqref="C1:D92 B16 E22 E30:E31">
    <cfRule type="containsBlanks" dxfId="0" priority="1">
      <formula>LEN(TRIM(C1))=0</formula>
    </cfRule>
  </conditionalFormatting>
  <conditionalFormatting sqref="B1:B2 B4:B29 B31:B92">
    <cfRule type="containsBlanks" dxfId="7" priority="2">
      <formula>LEN(TRIM(B1))=0</formula>
    </cfRule>
  </conditionalFormatting>
  <dataValidations>
    <dataValidation type="list" allowBlank="1" sqref="E2:E92">
      <formula1>"Complete,Revised,To Do"</formula1>
    </dataValidation>
    <dataValidation type="list" allowBlank="1" sqref="D2:D92">
      <formula1>"Complete,Revised,To Do"</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0.75"/>
    <col customWidth="1" min="2" max="2" width="60.25"/>
    <col customWidth="1" min="3" max="3" width="13.88"/>
    <col customWidth="1" min="4" max="4" width="17.13"/>
    <col customWidth="1" min="5" max="5" width="15.38"/>
    <col customWidth="1" min="6" max="7" width="45.38"/>
    <col customWidth="1" hidden="1" min="8" max="8" width="25.63"/>
    <col customWidth="1" hidden="1" min="9" max="9" width="17.5"/>
    <col customWidth="1" min="10" max="27" width="8.63"/>
  </cols>
  <sheetData>
    <row r="1" ht="14.25" customHeight="1">
      <c r="A1" s="1" t="s">
        <v>0</v>
      </c>
      <c r="B1" s="2" t="s">
        <v>1</v>
      </c>
      <c r="C1" s="3" t="s">
        <v>2</v>
      </c>
      <c r="D1" s="3" t="s">
        <v>3</v>
      </c>
      <c r="E1" s="65" t="s">
        <v>4</v>
      </c>
      <c r="F1" s="91" t="s">
        <v>1134</v>
      </c>
      <c r="G1" s="65" t="s">
        <v>5</v>
      </c>
      <c r="H1" s="3" t="s">
        <v>6</v>
      </c>
      <c r="I1" s="4" t="s">
        <v>7</v>
      </c>
    </row>
    <row r="2" ht="14.25" customHeight="1">
      <c r="A2" s="17" t="s">
        <v>999</v>
      </c>
      <c r="B2" s="92" t="s">
        <v>1135</v>
      </c>
      <c r="C2" s="7" t="s">
        <v>10</v>
      </c>
      <c r="D2" s="8" t="s">
        <v>11</v>
      </c>
      <c r="E2" s="8" t="s">
        <v>11</v>
      </c>
      <c r="F2" s="93" t="str">
        <f>IFERROR(__xludf.DUMMYFUNCTION("GOOGLETRANSLATE(B2,""ar"",""en"")"),"It seems like the time isn't right. If you want to continue, write number 1.")</f>
        <v>It seems like the time isn't right. If you want to continue, write number 1.</v>
      </c>
      <c r="G2" s="94" t="s">
        <v>5</v>
      </c>
      <c r="H2" s="9">
        <f>IFERROR(__xludf.DUMMYFUNCTION("COUNTA(SPLIT(A2, "" ""))"),17.0)</f>
        <v>17</v>
      </c>
      <c r="I2" s="19" t="b">
        <f t="shared" ref="I2:I52" si="1">if(len(B2)&gt;0,TRUE,FALSE)</f>
        <v>1</v>
      </c>
    </row>
    <row r="3" ht="14.25" customHeight="1">
      <c r="A3" s="11" t="s">
        <v>1136</v>
      </c>
      <c r="B3" s="95" t="s">
        <v>1137</v>
      </c>
      <c r="C3" s="12" t="s">
        <v>10</v>
      </c>
      <c r="D3" s="14" t="s">
        <v>11</v>
      </c>
      <c r="E3" s="14" t="s">
        <v>11</v>
      </c>
      <c r="F3" s="96" t="str">
        <f>IFERROR(__xludf.DUMMYFUNCTION("GOOGLETRANSLATE(B3,""ar"",""en"")"),"We'll ask you 3 quick questions first 💬")</f>
        <v>We'll ask you 3 quick questions first 💬</v>
      </c>
      <c r="G3" s="68"/>
      <c r="H3" s="15">
        <f>IFERROR(__xludf.DUMMYFUNCTION("COUNTA(SPLIT(A3, "" ""))"),7.0)</f>
        <v>7</v>
      </c>
      <c r="I3" s="16" t="b">
        <f t="shared" si="1"/>
        <v>1</v>
      </c>
    </row>
    <row r="4" ht="14.25" customHeight="1">
      <c r="A4" s="17" t="s">
        <v>1138</v>
      </c>
      <c r="B4" s="97" t="s">
        <v>1139</v>
      </c>
      <c r="C4" s="7" t="s">
        <v>10</v>
      </c>
      <c r="D4" s="8" t="s">
        <v>11</v>
      </c>
      <c r="E4" s="8" t="s">
        <v>11</v>
      </c>
      <c r="F4" s="93" t="str">
        <f>IFERROR(__xludf.DUMMYFUNCTION("GOOGLETRANSLATE(B4,""ar"",""en"")"),"This helps us share appropriate advice for families like yours 💔🕊️")</f>
        <v>This helps us share appropriate advice for families like yours 💔🕊️</v>
      </c>
      <c r="G4" s="67"/>
      <c r="H4" s="9">
        <f>IFERROR(__xludf.DUMMYFUNCTION("COUNTA(SPLIT(A4, "" ""))"),13.0)</f>
        <v>13</v>
      </c>
      <c r="I4" s="19" t="b">
        <f t="shared" si="1"/>
        <v>1</v>
      </c>
    </row>
    <row r="5" ht="14.25" customHeight="1">
      <c r="A5" s="21" t="s">
        <v>602</v>
      </c>
      <c r="B5" s="95" t="s">
        <v>603</v>
      </c>
      <c r="C5" s="12" t="s">
        <v>10</v>
      </c>
      <c r="D5" s="14" t="s">
        <v>11</v>
      </c>
      <c r="E5" s="14" t="s">
        <v>11</v>
      </c>
      <c r="F5" s="96" t="str">
        <f>IFERROR(__xludf.DUMMYFUNCTION("GOOGLETRANSLATE(B5,""ar"",""en"")"),"Sorry, I didn't understand what you meant.")</f>
        <v>Sorry, I didn't understand what you meant.</v>
      </c>
      <c r="G5" s="68"/>
      <c r="H5" s="15">
        <f>IFERROR(__xludf.DUMMYFUNCTION("COUNTA(SPLIT(A5, "" ""))"),7.0)</f>
        <v>7</v>
      </c>
      <c r="I5" s="16" t="b">
        <f t="shared" si="1"/>
        <v>1</v>
      </c>
    </row>
    <row r="6" ht="14.25" customHeight="1">
      <c r="A6" s="17" t="s">
        <v>1140</v>
      </c>
      <c r="B6" s="97" t="s">
        <v>1141</v>
      </c>
      <c r="C6" s="7" t="s">
        <v>10</v>
      </c>
      <c r="D6" s="8" t="s">
        <v>11</v>
      </c>
      <c r="E6" s="8" t="s">
        <v>11</v>
      </c>
      <c r="F6" s="93" t="str">
        <f>IFERROR(__xludf.DUMMYFUNCTION("GOOGLETRANSLATE(B6,""ar"",""en"")"),"In the past week, how many times have you felt down, sad, depressed, or hopeless?")</f>
        <v>In the past week, how many times have you felt down, sad, depressed, or hopeless?</v>
      </c>
      <c r="G6" s="67"/>
      <c r="H6" s="9">
        <f>IFERROR(__xludf.DUMMYFUNCTION("COUNTA(SPLIT(A6, "" ""))"),16.0)</f>
        <v>16</v>
      </c>
      <c r="I6" s="19" t="b">
        <f t="shared" si="1"/>
        <v>1</v>
      </c>
    </row>
    <row r="7" ht="14.25" customHeight="1">
      <c r="A7" s="21" t="s">
        <v>1142</v>
      </c>
      <c r="B7" s="95" t="s">
        <v>1143</v>
      </c>
      <c r="C7" s="12" t="s">
        <v>10</v>
      </c>
      <c r="D7" s="14" t="s">
        <v>11</v>
      </c>
      <c r="E7" s="14" t="s">
        <v>11</v>
      </c>
      <c r="F7" s="96" t="str">
        <f>IFERROR(__xludf.DUMMYFUNCTION("GOOGLETRANSLATE(B7,""ar"",""en"")"),"In the last week, how many times have you felt upset because you didn't want to do something or didn't enjoy what you were doing?")</f>
        <v>In the last week, how many times have you felt upset because you didn't want to do something or didn't enjoy what you were doing?</v>
      </c>
      <c r="G7" s="68"/>
      <c r="H7" s="15">
        <f>IFERROR(__xludf.DUMMYFUNCTION("COUNTA(SPLIT(A7, "" ""))"),18.0)</f>
        <v>18</v>
      </c>
      <c r="I7" s="16" t="b">
        <f t="shared" si="1"/>
        <v>1</v>
      </c>
    </row>
    <row r="8" ht="14.25" customHeight="1">
      <c r="A8" s="17" t="s">
        <v>1144</v>
      </c>
      <c r="B8" s="98" t="s">
        <v>1145</v>
      </c>
      <c r="C8" s="7" t="s">
        <v>10</v>
      </c>
      <c r="D8" s="8" t="s">
        <v>11</v>
      </c>
      <c r="E8" s="8" t="s">
        <v>11</v>
      </c>
      <c r="F8" s="93" t="str">
        <f>IFERROR(__xludf.DUMMYFUNCTION("GOOGLETRANSLATE(B8,""ar"",""en"")"),"Finally, how many days last week did you play with your children or help them learn something new?")</f>
        <v>Finally, how many days last week did you play with your children or help them learn something new?</v>
      </c>
      <c r="G8" s="67"/>
      <c r="H8" s="9">
        <f>IFERROR(__xludf.DUMMYFUNCTION("COUNTA(SPLIT(A8, "" ""))"),19.0)</f>
        <v>19</v>
      </c>
      <c r="I8" s="19" t="b">
        <f t="shared" si="1"/>
        <v>1</v>
      </c>
    </row>
    <row r="9" ht="14.25" customHeight="1">
      <c r="A9" s="21" t="s">
        <v>1146</v>
      </c>
      <c r="B9" s="99" t="s">
        <v>1147</v>
      </c>
      <c r="C9" s="12" t="s">
        <v>10</v>
      </c>
      <c r="D9" s="14" t="s">
        <v>11</v>
      </c>
      <c r="E9" s="14" t="s">
        <v>11</v>
      </c>
      <c r="F9" s="100" t="str">
        <f>IFERROR(__xludf.DUMMYFUNCTION("GOOGLETRANSLATE(B9,""ar"",""en"")"),"Before we continue, would you like to answer 5 quick questions? 📝")</f>
        <v>Before we continue, would you like to answer 5 quick questions? 📝</v>
      </c>
      <c r="G9" s="101" t="s">
        <v>1148</v>
      </c>
      <c r="H9" s="15">
        <f>IFERROR(__xludf.DUMMYFUNCTION("COUNTA(SPLIT(A9, "" ""))"),12.0)</f>
        <v>12</v>
      </c>
      <c r="I9" s="16" t="b">
        <f t="shared" si="1"/>
        <v>1</v>
      </c>
    </row>
    <row r="10" ht="14.25" customHeight="1">
      <c r="A10" s="17" t="s">
        <v>1149</v>
      </c>
      <c r="B10" s="102" t="s">
        <v>1150</v>
      </c>
      <c r="C10" s="7" t="s">
        <v>10</v>
      </c>
      <c r="D10" s="8" t="s">
        <v>11</v>
      </c>
      <c r="E10" s="8" t="s">
        <v>11</v>
      </c>
      <c r="F10" s="103" t="str">
        <f>IFERROR(__xludf.DUMMYFUNCTION("GOOGLETRANSLATE(B10,""ar"",""en"")"),"Your answers will help us develop advice to support families and children who are searching for strength and hope in times of war, displacement, and difficult circumstances.")</f>
        <v>Your answers will help us develop advice to support families and children who are searching for strength and hope in times of war, displacement, and difficult circumstances.</v>
      </c>
      <c r="G10" s="104" t="s">
        <v>1151</v>
      </c>
      <c r="H10" s="9">
        <f>IFERROR(__xludf.DUMMYFUNCTION("COUNTA(SPLIT(A10, "" ""))"),25.0)</f>
        <v>25</v>
      </c>
      <c r="I10" s="19" t="b">
        <f t="shared" si="1"/>
        <v>1</v>
      </c>
    </row>
    <row r="11" ht="14.25" customHeight="1">
      <c r="A11" s="21" t="s">
        <v>1152</v>
      </c>
      <c r="B11" s="95" t="s">
        <v>1153</v>
      </c>
      <c r="C11" s="12" t="s">
        <v>10</v>
      </c>
      <c r="D11" s="14" t="s">
        <v>11</v>
      </c>
      <c r="E11" s="14" t="s">
        <v>11</v>
      </c>
      <c r="F11" s="96" t="str">
        <f>IFERROR(__xludf.DUMMYFUNCTION("GOOGLETRANSLATE(B11,""ar"",""en"")"),"Ok, you will receive new tips tomorrow.")</f>
        <v>Ok, you will receive new tips tomorrow.</v>
      </c>
      <c r="H11" s="15">
        <f>IFERROR(__xludf.DUMMYFUNCTION("COUNTA(SPLIT(A11, "" ""))"),8.0)</f>
        <v>8</v>
      </c>
      <c r="I11" s="16" t="b">
        <f t="shared" si="1"/>
        <v>1</v>
      </c>
    </row>
    <row r="12" ht="14.25" customHeight="1">
      <c r="A12" s="17" t="s">
        <v>1154</v>
      </c>
      <c r="B12" s="102" t="s">
        <v>1155</v>
      </c>
      <c r="C12" s="7" t="s">
        <v>10</v>
      </c>
      <c r="D12" s="8" t="s">
        <v>11</v>
      </c>
      <c r="E12" s="8" t="s">
        <v>11</v>
      </c>
      <c r="F12" s="103" t="str">
        <f>IFERROR(__xludf.DUMMYFUNCTION("GOOGLETRANSLATE(B12,""ar"",""en"")"),"How many days last week did you do something to keep your child(ren) safe, such as not letting them spend time alone with strangers or not letting them come home alone after dark?")</f>
        <v>How many days last week did you do something to keep your child(ren) safe, such as not letting them spend time alone with strangers or not letting them come home alone after dark?</v>
      </c>
      <c r="G12" s="67"/>
      <c r="H12" s="9">
        <f>IFERROR(__xludf.DUMMYFUNCTION("COUNTA(SPLIT(A12, "" ""))"),35.0)</f>
        <v>35</v>
      </c>
      <c r="I12" s="19" t="b">
        <f t="shared" si="1"/>
        <v>1</v>
      </c>
    </row>
    <row r="13" ht="14.25" customHeight="1">
      <c r="A13" s="21" t="s">
        <v>1156</v>
      </c>
      <c r="B13" s="105" t="s">
        <v>1157</v>
      </c>
      <c r="C13" s="12" t="s">
        <v>10</v>
      </c>
      <c r="D13" s="14" t="s">
        <v>11</v>
      </c>
      <c r="E13" s="14" t="s">
        <v>11</v>
      </c>
      <c r="F13" s="96" t="str">
        <f>IFERROR(__xludf.DUMMYFUNCTION("GOOGLETRANSLATE(B13,""ar"",""en"")"),"How many days last week did you raise your voice or yell at your child(ren)?")</f>
        <v>How many days last week did you raise your voice or yell at your child(ren)?</v>
      </c>
      <c r="G13" s="68"/>
      <c r="H13" s="15">
        <f>IFERROR(__xludf.DUMMYFUNCTION("COUNTA(SPLIT(A13, "" ""))"),16.0)</f>
        <v>16</v>
      </c>
      <c r="I13" s="16" t="b">
        <f t="shared" si="1"/>
        <v>1</v>
      </c>
    </row>
    <row r="14" ht="14.25" customHeight="1">
      <c r="A14" s="17" t="s">
        <v>1158</v>
      </c>
      <c r="B14" s="97" t="s">
        <v>1159</v>
      </c>
      <c r="C14" s="7" t="s">
        <v>10</v>
      </c>
      <c r="D14" s="8" t="s">
        <v>11</v>
      </c>
      <c r="E14" s="8" t="s">
        <v>11</v>
      </c>
      <c r="F14" s="93" t="str">
        <f>IFERROR(__xludf.DUMMYFUNCTION("GOOGLETRANSLATE(B14,""ar"",""en"")"),"How many days last week did you physically punish your children by hitting them with your hands or something else?")</f>
        <v>How many days last week did you physically punish your children by hitting them with your hands or something else?</v>
      </c>
      <c r="G14" s="67"/>
      <c r="H14" s="9">
        <f>IFERROR(__xludf.DUMMYFUNCTION("COUNTA(SPLIT(A14, "" ""))"),23.0)</f>
        <v>23</v>
      </c>
      <c r="I14" s="19" t="b">
        <f t="shared" si="1"/>
        <v>1</v>
      </c>
    </row>
    <row r="15" ht="14.25" customHeight="1">
      <c r="A15" s="21" t="s">
        <v>1160</v>
      </c>
      <c r="B15" s="106" t="s">
        <v>1161</v>
      </c>
      <c r="C15" s="12" t="s">
        <v>10</v>
      </c>
      <c r="D15" s="14" t="s">
        <v>11</v>
      </c>
      <c r="E15" s="14" t="s">
        <v>11</v>
      </c>
      <c r="F15" s="100" t="str">
        <f>IFERROR(__xludf.DUMMYFUNCTION("GOOGLETRANSLATE(B15,""ar"",""en"")"),"How many days last week did you try to talk to your son calmly even though you were angry with him?")</f>
        <v>How many days last week did you try to talk to your son calmly even though you were angry with him?</v>
      </c>
      <c r="G15" s="68"/>
      <c r="H15" s="15">
        <f>IFERROR(__xludf.DUMMYFUNCTION("COUNTA(SPLIT(A15, "" ""))"),22.0)</f>
        <v>22</v>
      </c>
      <c r="I15" s="16" t="b">
        <f t="shared" si="1"/>
        <v>1</v>
      </c>
    </row>
    <row r="16" ht="14.25" customHeight="1">
      <c r="A16" s="17" t="s">
        <v>1162</v>
      </c>
      <c r="B16" s="107" t="s">
        <v>1163</v>
      </c>
      <c r="C16" s="7" t="s">
        <v>10</v>
      </c>
      <c r="D16" s="8" t="s">
        <v>11</v>
      </c>
      <c r="E16" s="8" t="s">
        <v>11</v>
      </c>
      <c r="F16" s="93" t="str">
        <f>IFERROR(__xludf.DUMMYFUNCTION("GOOGLETRANSLATE(B16,""ar"",""en"")"),"How many days last week did you have in-depth conversations with your children, asking them about their situation amidst the war, displacement, and hardships they are going through?")</f>
        <v>How many days last week did you have in-depth conversations with your children, asking them about their situation amidst the war, displacement, and hardships they are going through?</v>
      </c>
      <c r="G16" s="67"/>
      <c r="H16" s="9">
        <f>IFERROR(__xludf.DUMMYFUNCTION("COUNTA(SPLIT(A16, "" ""))"),29.0)</f>
        <v>29</v>
      </c>
      <c r="I16" s="19" t="b">
        <f t="shared" si="1"/>
        <v>1</v>
      </c>
    </row>
    <row r="17" ht="14.25" customHeight="1">
      <c r="A17" s="21" t="s">
        <v>1164</v>
      </c>
      <c r="B17" s="99" t="s">
        <v>1165</v>
      </c>
      <c r="C17" s="12" t="s">
        <v>10</v>
      </c>
      <c r="D17" s="14" t="s">
        <v>11</v>
      </c>
      <c r="E17" s="14" t="s">
        <v>11</v>
      </c>
      <c r="F17" s="96" t="str">
        <f>IFERROR(__xludf.DUMMYFUNCTION("GOOGLETRANSLATE(B17,""ar"",""en"")"),"Just 3 quick questions 💬")</f>
        <v>Just 3 quick questions 💬</v>
      </c>
      <c r="G17" s="68"/>
      <c r="H17" s="15">
        <f>IFERROR(__xludf.DUMMYFUNCTION("COUNTA(SPLIT(A17, "" ""))"),6.0)</f>
        <v>6</v>
      </c>
      <c r="I17" s="16" t="b">
        <f t="shared" si="1"/>
        <v>1</v>
      </c>
    </row>
    <row r="18" ht="14.25" customHeight="1">
      <c r="A18" s="17" t="s">
        <v>1166</v>
      </c>
      <c r="B18" s="92" t="s">
        <v>1167</v>
      </c>
      <c r="C18" s="7" t="s">
        <v>10</v>
      </c>
      <c r="D18" s="8" t="s">
        <v>11</v>
      </c>
      <c r="E18" s="8" t="s">
        <v>11</v>
      </c>
      <c r="F18" s="93" t="str">
        <f>IFERROR(__xludf.DUMMYFUNCTION("GOOGLETRANSLATE(B18,""ar"",""en"")"),"This helps us provide advice that really benefits families like you.")</f>
        <v>This helps us provide advice that really benefits families like you.</v>
      </c>
      <c r="G18" s="67"/>
      <c r="H18" s="9">
        <f>IFERROR(__xludf.DUMMYFUNCTION("COUNTA(SPLIT(A18, "" ""))"),11.0)</f>
        <v>11</v>
      </c>
      <c r="I18" s="19" t="b">
        <f t="shared" si="1"/>
        <v>1</v>
      </c>
    </row>
    <row r="19" ht="14.25" customHeight="1">
      <c r="A19" s="21" t="s">
        <v>1045</v>
      </c>
      <c r="B19" s="99" t="s">
        <v>1046</v>
      </c>
      <c r="C19" s="12" t="s">
        <v>10</v>
      </c>
      <c r="D19" s="14" t="s">
        <v>11</v>
      </c>
      <c r="E19" s="14" t="s">
        <v>11</v>
      </c>
      <c r="F19" s="96" t="str">
        <f>IFERROR(__xludf.DUMMYFUNCTION("GOOGLETRANSLATE(B19,""ar"",""en"")"),"What is your current housing situation?")</f>
        <v>What is your current housing situation?</v>
      </c>
      <c r="G19" s="68"/>
      <c r="H19" s="15">
        <f>IFERROR(__xludf.DUMMYFUNCTION("COUNTA(SPLIT(A19, "" ""))"),6.0)</f>
        <v>6</v>
      </c>
      <c r="I19" s="16" t="b">
        <f t="shared" si="1"/>
        <v>1</v>
      </c>
    </row>
    <row r="20" ht="14.25" customHeight="1">
      <c r="A20" s="17" t="s">
        <v>1168</v>
      </c>
      <c r="B20" s="92" t="s">
        <v>1169</v>
      </c>
      <c r="C20" s="7" t="s">
        <v>10</v>
      </c>
      <c r="D20" s="8" t="s">
        <v>11</v>
      </c>
      <c r="E20" s="8" t="s">
        <v>11</v>
      </c>
      <c r="F20" s="93" t="str">
        <f>IFERROR(__xludf.DUMMYFUNCTION("GOOGLETRANSLATE(B20,""ar"",""en"")"),"What is your original nationality?")</f>
        <v>What is your original nationality?</v>
      </c>
      <c r="G20" s="67"/>
      <c r="H20" s="9">
        <f>IFERROR(__xludf.DUMMYFUNCTION("COUNTA(SPLIT(A20, "" ""))"),5.0)</f>
        <v>5</v>
      </c>
      <c r="I20" s="19" t="b">
        <f t="shared" si="1"/>
        <v>1</v>
      </c>
    </row>
    <row r="21" ht="14.25" customHeight="1">
      <c r="A21" s="21" t="s">
        <v>1170</v>
      </c>
      <c r="B21" s="99" t="s">
        <v>1171</v>
      </c>
      <c r="C21" s="12" t="s">
        <v>10</v>
      </c>
      <c r="D21" s="14" t="s">
        <v>11</v>
      </c>
      <c r="E21" s="14" t="s">
        <v>11</v>
      </c>
      <c r="F21" s="96" t="str">
        <f>IFERROR(__xludf.DUMMYFUNCTION("GOOGLETRANSLATE(B21,""ar"",""en"")"),"How long has it been since you left home?")</f>
        <v>How long has it been since you left home?</v>
      </c>
      <c r="G21" s="68"/>
      <c r="H21" s="15">
        <f>IFERROR(__xludf.DUMMYFUNCTION("COUNTA(SPLIT(A21, "" ""))"),9.0)</f>
        <v>9</v>
      </c>
      <c r="I21" s="16" t="b">
        <f t="shared" si="1"/>
        <v>1</v>
      </c>
    </row>
    <row r="22" ht="14.25" customHeight="1">
      <c r="A22" s="17" t="s">
        <v>1172</v>
      </c>
      <c r="B22" s="92" t="s">
        <v>1173</v>
      </c>
      <c r="C22" s="7" t="s">
        <v>10</v>
      </c>
      <c r="D22" s="8" t="s">
        <v>11</v>
      </c>
      <c r="E22" s="8" t="s">
        <v>11</v>
      </c>
      <c r="F22" s="93" t="str">
        <f>IFERROR(__xludf.DUMMYFUNCTION("GOOGLETRANSLATE(B22,""ar"",""en"")"),"Thank you for your answer ♥️ We will see you soon with the next advice 👏")</f>
        <v>Thank you for your answer ♥️ We will see you soon with the next advice 👏</v>
      </c>
      <c r="G22" s="67"/>
      <c r="H22" s="9">
        <f>IFERROR(__xludf.DUMMYFUNCTION("COUNTA(SPLIT(A22, "" ""))"),15.0)</f>
        <v>15</v>
      </c>
      <c r="I22" s="19" t="b">
        <f t="shared" si="1"/>
        <v>1</v>
      </c>
    </row>
    <row r="23" ht="14.25" customHeight="1">
      <c r="A23" s="11" t="s">
        <v>1174</v>
      </c>
      <c r="B23" s="99" t="s">
        <v>1175</v>
      </c>
      <c r="C23" s="12" t="s">
        <v>10</v>
      </c>
      <c r="D23" s="14" t="s">
        <v>11</v>
      </c>
      <c r="E23" s="14" t="s">
        <v>11</v>
      </c>
      <c r="F23" s="96" t="str">
        <f>IFERROR(__xludf.DUMMYFUNCTION("GOOGLETRANSLATE(B23,""ar"",""en"")"),"Today we want to ask you two questions to improve this advice for others 🎉")</f>
        <v>Today we want to ask you two questions to improve this advice for others 🎉</v>
      </c>
      <c r="G23" s="68"/>
      <c r="H23" s="15">
        <f>IFERROR(__xludf.DUMMYFUNCTION("COUNTA(SPLIT(A23, "" ""))"),16.0)</f>
        <v>16</v>
      </c>
      <c r="I23" s="16" t="b">
        <f t="shared" si="1"/>
        <v>1</v>
      </c>
    </row>
    <row r="24" ht="14.25" customHeight="1">
      <c r="A24" s="17" t="s">
        <v>1176</v>
      </c>
      <c r="B24" s="92" t="s">
        <v>1177</v>
      </c>
      <c r="C24" s="7" t="s">
        <v>10</v>
      </c>
      <c r="D24" s="8" t="s">
        <v>11</v>
      </c>
      <c r="E24" s="8" t="s">
        <v>11</v>
      </c>
      <c r="F24" s="93" t="str">
        <f>IFERROR(__xludf.DUMMYFUNCTION("GOOGLETRANSLATE(B24,""ar"",""en"")"),"Did these parenting tips help you and your family during war, displacement, or difficult times?")</f>
        <v>Did these parenting tips help you and your family during war, displacement, or difficult times?</v>
      </c>
      <c r="G24" s="67"/>
      <c r="H24" s="9">
        <f>IFERROR(__xludf.DUMMYFUNCTION("COUNTA(SPLIT(A24, "" ""))"),16.0)</f>
        <v>16</v>
      </c>
      <c r="I24" s="19" t="b">
        <f t="shared" si="1"/>
        <v>1</v>
      </c>
    </row>
    <row r="25" ht="14.25" customHeight="1">
      <c r="A25" s="21" t="s">
        <v>1178</v>
      </c>
      <c r="B25" s="99" t="s">
        <v>1179</v>
      </c>
      <c r="C25" s="12" t="s">
        <v>10</v>
      </c>
      <c r="D25" s="14" t="s">
        <v>11</v>
      </c>
      <c r="E25" s="14" t="s">
        <v>11</v>
      </c>
      <c r="F25" s="96" t="str">
        <f>IFERROR(__xludf.DUMMYFUNCTION("GOOGLETRANSLATE(B25,""ar"",""en"")"),"Have you reached out to a trusted friend, family member, organization, or support helpline using these tips?")</f>
        <v>Have you reached out to a trusted friend, family member, organization, or support helpline using these tips?</v>
      </c>
      <c r="G25" s="68"/>
      <c r="H25" s="15">
        <f>IFERROR(__xludf.DUMMYFUNCTION("COUNTA(SPLIT(A25, "" ""))"),20.0)</f>
        <v>20</v>
      </c>
      <c r="I25" s="16" t="b">
        <f t="shared" si="1"/>
        <v>1</v>
      </c>
    </row>
    <row r="26" ht="14.25" customHeight="1">
      <c r="A26" s="17" t="s">
        <v>1180</v>
      </c>
      <c r="B26" s="97" t="s">
        <v>1181</v>
      </c>
      <c r="C26" s="7" t="s">
        <v>10</v>
      </c>
      <c r="D26" s="8" t="s">
        <v>11</v>
      </c>
      <c r="E26" s="8" t="s">
        <v>11</v>
      </c>
      <c r="F26" s="93" t="str">
        <f>IFERROR(__xludf.DUMMYFUNCTION("GOOGLETRANSLATE(B26,""ar"",""en"")"),"Thanks for your answers! You'll help improve Tips for Parents 🎉 See you soon with a new tip.")</f>
        <v>Thanks for your answers! You'll help improve Tips for Parents 🎉 See you soon with a new tip.</v>
      </c>
      <c r="G26" s="67"/>
      <c r="H26" s="9">
        <f>IFERROR(__xludf.DUMMYFUNCTION("COUNTA(SPLIT(A26, "" ""))"),19.0)</f>
        <v>19</v>
      </c>
      <c r="I26" s="19" t="b">
        <f t="shared" si="1"/>
        <v>1</v>
      </c>
    </row>
    <row r="27" ht="14.25" customHeight="1">
      <c r="A27" s="21" t="s">
        <v>1182</v>
      </c>
      <c r="B27" s="108" t="s">
        <v>1183</v>
      </c>
      <c r="C27" s="12" t="s">
        <v>10</v>
      </c>
      <c r="D27" s="14" t="s">
        <v>11</v>
      </c>
      <c r="E27" s="14" t="s">
        <v>11</v>
      </c>
      <c r="F27" s="96" t="str">
        <f>IFERROR(__xludf.DUMMYFUNCTION("GOOGLETRANSLATE(B27,""ar"",""en"")"),"Thank you so much for sharing these tips! You are very brave and a wonderful caregiver to your family.")</f>
        <v>Thank you so much for sharing these tips! You are very brave and a wonderful caregiver to your family.</v>
      </c>
      <c r="G27" s="68"/>
      <c r="H27" s="15">
        <f>IFERROR(__xludf.DUMMYFUNCTION("COUNTA(SPLIT(A27, "" ""))"),18.0)</f>
        <v>18</v>
      </c>
      <c r="I27" s="16" t="b">
        <f t="shared" si="1"/>
        <v>1</v>
      </c>
    </row>
    <row r="28" ht="14.25" customHeight="1">
      <c r="A28" s="17" t="s">
        <v>1184</v>
      </c>
      <c r="B28" s="109" t="s">
        <v>1185</v>
      </c>
      <c r="C28" s="7" t="s">
        <v>10</v>
      </c>
      <c r="D28" s="8" t="s">
        <v>11</v>
      </c>
      <c r="E28" s="8" t="s">
        <v>11</v>
      </c>
      <c r="F28" s="93" t="str">
        <f>IFERROR(__xludf.DUMMYFUNCTION("GOOGLETRANSLATE(B28,""ar"",""en"")"),"Today we will send you the last piece of advice! But first, we have 3 questions about how you and your children are doing. ❤️")</f>
        <v>Today we will send you the last piece of advice! But first, we have 3 questions about how you and your children are doing. ❤️</v>
      </c>
      <c r="G28" s="67"/>
      <c r="H28" s="9">
        <f>IFERROR(__xludf.DUMMYFUNCTION("COUNTA(SPLIT(A28, "" ""))"),23.0)</f>
        <v>23</v>
      </c>
      <c r="I28" s="19" t="b">
        <f t="shared" si="1"/>
        <v>1</v>
      </c>
    </row>
    <row r="29" ht="14.25" customHeight="1">
      <c r="A29" s="21" t="s">
        <v>594</v>
      </c>
      <c r="B29" s="95" t="s">
        <v>595</v>
      </c>
      <c r="C29" s="12" t="s">
        <v>596</v>
      </c>
      <c r="D29" s="14" t="s">
        <v>11</v>
      </c>
      <c r="E29" s="14" t="s">
        <v>11</v>
      </c>
      <c r="F29" s="96" t="str">
        <f>IFERROR(__xludf.DUMMYFUNCTION("GOOGLETRANSLATE(B29,""ar"",""en"")"),"the next")</f>
        <v>the next</v>
      </c>
      <c r="G29" s="68"/>
      <c r="H29" s="15">
        <f>IFERROR(__xludf.DUMMYFUNCTION("COUNTA(SPLIT(A29, "" ""))"),1.0)</f>
        <v>1</v>
      </c>
      <c r="I29" s="16" t="b">
        <f t="shared" si="1"/>
        <v>1</v>
      </c>
    </row>
    <row r="30" ht="14.25" customHeight="1">
      <c r="A30" s="17" t="s">
        <v>1186</v>
      </c>
      <c r="B30" s="97" t="s">
        <v>1187</v>
      </c>
      <c r="C30" s="7" t="s">
        <v>596</v>
      </c>
      <c r="D30" s="8" t="s">
        <v>11</v>
      </c>
      <c r="E30" s="8" t="s">
        <v>11</v>
      </c>
      <c r="F30" s="93" t="str">
        <f>IFERROR(__xludf.DUMMYFUNCTION("GOOGLETRANSLATE(B30,""ar"",""en"")"),"Not once")</f>
        <v>Not once</v>
      </c>
      <c r="G30" s="67"/>
      <c r="H30" s="9">
        <f>IFERROR(__xludf.DUMMYFUNCTION("COUNTA(SPLIT(A30, "" ""))"),3.0)</f>
        <v>3</v>
      </c>
      <c r="I30" s="19" t="b">
        <f t="shared" si="1"/>
        <v>1</v>
      </c>
    </row>
    <row r="31" ht="14.25" customHeight="1">
      <c r="A31" s="21" t="s">
        <v>1188</v>
      </c>
      <c r="B31" s="95" t="s">
        <v>1189</v>
      </c>
      <c r="C31" s="12" t="s">
        <v>596</v>
      </c>
      <c r="D31" s="14" t="s">
        <v>11</v>
      </c>
      <c r="E31" s="14" t="s">
        <v>11</v>
      </c>
      <c r="F31" s="96" t="str">
        <f>IFERROR(__xludf.DUMMYFUNCTION("GOOGLETRANSLATE(B31,""ar"",""en"")"),"some days")</f>
        <v>some days</v>
      </c>
      <c r="G31" s="68"/>
      <c r="H31" s="15">
        <f>IFERROR(__xludf.DUMMYFUNCTION("COUNTA(SPLIT(A31, "" ""))"),2.0)</f>
        <v>2</v>
      </c>
      <c r="I31" s="16" t="b">
        <f t="shared" si="1"/>
        <v>1</v>
      </c>
    </row>
    <row r="32" ht="14.25" customHeight="1">
      <c r="A32" s="17" t="s">
        <v>1190</v>
      </c>
      <c r="B32" s="97" t="s">
        <v>1191</v>
      </c>
      <c r="C32" s="7" t="s">
        <v>596</v>
      </c>
      <c r="D32" s="8" t="s">
        <v>11</v>
      </c>
      <c r="E32" s="8" t="s">
        <v>11</v>
      </c>
      <c r="F32" s="93" t="str">
        <f>IFERROR(__xludf.DUMMYFUNCTION("GOOGLETRANSLATE(B32,""ar"",""en"")"),"More than half a day")</f>
        <v>More than half a day</v>
      </c>
      <c r="G32" s="67"/>
      <c r="H32" s="9">
        <f>IFERROR(__xludf.DUMMYFUNCTION("COUNTA(SPLIT(A32, "" ""))"),5.0)</f>
        <v>5</v>
      </c>
      <c r="I32" s="19" t="b">
        <f t="shared" si="1"/>
        <v>1</v>
      </c>
    </row>
    <row r="33" ht="14.25" customHeight="1">
      <c r="A33" s="21" t="s">
        <v>1192</v>
      </c>
      <c r="B33" s="95" t="s">
        <v>1193</v>
      </c>
      <c r="C33" s="12" t="s">
        <v>596</v>
      </c>
      <c r="D33" s="14" t="s">
        <v>11</v>
      </c>
      <c r="E33" s="14" t="s">
        <v>11</v>
      </c>
      <c r="F33" s="96" t="str">
        <f>IFERROR(__xludf.DUMMYFUNCTION("GOOGLETRANSLATE(B33,""ar"",""en"")"),"almost every day")</f>
        <v>almost every day</v>
      </c>
      <c r="G33" s="68"/>
      <c r="H33" s="15">
        <f>IFERROR(__xludf.DUMMYFUNCTION("COUNTA(SPLIT(A33, "" ""))"),3.0)</f>
        <v>3</v>
      </c>
      <c r="I33" s="16" t="b">
        <f t="shared" si="1"/>
        <v>1</v>
      </c>
    </row>
    <row r="34" ht="14.25" customHeight="1">
      <c r="A34" s="17" t="s">
        <v>1194</v>
      </c>
      <c r="B34" s="109" t="s">
        <v>1103</v>
      </c>
      <c r="C34" s="7" t="s">
        <v>596</v>
      </c>
      <c r="D34" s="8" t="s">
        <v>11</v>
      </c>
      <c r="E34" s="8" t="s">
        <v>11</v>
      </c>
      <c r="F34" s="93" t="str">
        <f>IFERROR(__xludf.DUMMYFUNCTION("GOOGLETRANSLATE(B34,""ar"",""en"")"),"I prefer not to answer")</f>
        <v>I prefer not to answer</v>
      </c>
      <c r="G34" s="67"/>
      <c r="H34" s="9">
        <f>IFERROR(__xludf.DUMMYFUNCTION("COUNTA(SPLIT(A34, "" ""))"),4.0)</f>
        <v>4</v>
      </c>
      <c r="I34" s="19" t="b">
        <f t="shared" si="1"/>
        <v>1</v>
      </c>
    </row>
    <row r="35" ht="14.25" customHeight="1">
      <c r="A35" s="21" t="s">
        <v>1195</v>
      </c>
      <c r="B35" s="108" t="s">
        <v>1196</v>
      </c>
      <c r="C35" s="12" t="s">
        <v>596</v>
      </c>
      <c r="D35" s="14" t="s">
        <v>11</v>
      </c>
      <c r="E35" s="14" t="s">
        <v>11</v>
      </c>
      <c r="F35" s="96" t="str">
        <f>IFERROR(__xludf.DUMMYFUNCTION("GOOGLETRANSLATE(B35,""ar"",""en"")"),"Not a day")</f>
        <v>Not a day</v>
      </c>
      <c r="G35" s="68"/>
      <c r="H35" s="15">
        <f>IFERROR(__xludf.DUMMYFUNCTION("COUNTA(SPLIT(A35, "" ""))"),2.0)</f>
        <v>2</v>
      </c>
      <c r="I35" s="16" t="b">
        <f t="shared" si="1"/>
        <v>1</v>
      </c>
    </row>
    <row r="36" ht="14.25" customHeight="1">
      <c r="A36" s="17" t="s">
        <v>1197</v>
      </c>
      <c r="B36" s="97" t="s">
        <v>1198</v>
      </c>
      <c r="C36" s="7" t="s">
        <v>596</v>
      </c>
      <c r="D36" s="8" t="s">
        <v>11</v>
      </c>
      <c r="E36" s="8" t="s">
        <v>11</v>
      </c>
      <c r="F36" s="93" t="str">
        <f>IFERROR(__xludf.DUMMYFUNCTION("GOOGLETRANSLATE(B36,""ar"",""en"")"),"One day")</f>
        <v>One day</v>
      </c>
      <c r="G36" s="67"/>
      <c r="H36" s="9">
        <f>IFERROR(__xludf.DUMMYFUNCTION("COUNTA(SPLIT(A36, "" ""))"),2.0)</f>
        <v>2</v>
      </c>
      <c r="I36" s="19" t="b">
        <f t="shared" si="1"/>
        <v>1</v>
      </c>
    </row>
    <row r="37" ht="14.25" customHeight="1">
      <c r="A37" s="21" t="s">
        <v>1199</v>
      </c>
      <c r="B37" s="95" t="s">
        <v>1200</v>
      </c>
      <c r="C37" s="12" t="s">
        <v>596</v>
      </c>
      <c r="D37" s="14" t="s">
        <v>11</v>
      </c>
      <c r="E37" s="14" t="s">
        <v>11</v>
      </c>
      <c r="F37" s="96" t="str">
        <f>IFERROR(__xludf.DUMMYFUNCTION("GOOGLETRANSLATE(B37,""ar"",""en"")"),"Two days")</f>
        <v>Two days</v>
      </c>
      <c r="G37" s="68"/>
      <c r="H37" s="15">
        <f>IFERROR(__xludf.DUMMYFUNCTION("COUNTA(SPLIT(A37, "" ""))"),2.0)</f>
        <v>2</v>
      </c>
      <c r="I37" s="16" t="b">
        <f t="shared" si="1"/>
        <v>1</v>
      </c>
    </row>
    <row r="38" ht="14.25" customHeight="1">
      <c r="A38" s="17" t="s">
        <v>1201</v>
      </c>
      <c r="B38" s="97" t="s">
        <v>1202</v>
      </c>
      <c r="C38" s="7" t="s">
        <v>596</v>
      </c>
      <c r="D38" s="8" t="s">
        <v>11</v>
      </c>
      <c r="E38" s="8" t="s">
        <v>11</v>
      </c>
      <c r="F38" s="93" t="str">
        <f>IFERROR(__xludf.DUMMYFUNCTION("GOOGLETRANSLATE(B38,""ar"",""en"")"),"3 days")</f>
        <v>3 days</v>
      </c>
      <c r="G38" s="67"/>
      <c r="H38" s="9">
        <f>IFERROR(__xludf.DUMMYFUNCTION("COUNTA(SPLIT(A38, "" ""))"),2.0)</f>
        <v>2</v>
      </c>
      <c r="I38" s="19" t="b">
        <f t="shared" si="1"/>
        <v>1</v>
      </c>
    </row>
    <row r="39" ht="14.25" customHeight="1">
      <c r="A39" s="21" t="s">
        <v>1203</v>
      </c>
      <c r="B39" s="95" t="s">
        <v>1204</v>
      </c>
      <c r="C39" s="12" t="s">
        <v>596</v>
      </c>
      <c r="D39" s="14" t="s">
        <v>11</v>
      </c>
      <c r="E39" s="14" t="s">
        <v>11</v>
      </c>
      <c r="F39" s="96" t="str">
        <f>IFERROR(__xludf.DUMMYFUNCTION("GOOGLETRANSLATE(B39,""ar"",""en"")"),"4 days")</f>
        <v>4 days</v>
      </c>
      <c r="G39" s="68"/>
      <c r="H39" s="15">
        <f>IFERROR(__xludf.DUMMYFUNCTION("COUNTA(SPLIT(A39, "" ""))"),2.0)</f>
        <v>2</v>
      </c>
      <c r="I39" s="16" t="b">
        <f t="shared" si="1"/>
        <v>1</v>
      </c>
    </row>
    <row r="40" ht="14.25" customHeight="1">
      <c r="A40" s="17" t="s">
        <v>1205</v>
      </c>
      <c r="B40" s="97" t="s">
        <v>1206</v>
      </c>
      <c r="C40" s="7" t="s">
        <v>596</v>
      </c>
      <c r="D40" s="8" t="s">
        <v>11</v>
      </c>
      <c r="E40" s="8" t="s">
        <v>11</v>
      </c>
      <c r="F40" s="93" t="str">
        <f>IFERROR(__xludf.DUMMYFUNCTION("GOOGLETRANSLATE(B40,""ar"",""en"")"),"5 days")</f>
        <v>5 days</v>
      </c>
      <c r="G40" s="67"/>
      <c r="H40" s="9">
        <f>IFERROR(__xludf.DUMMYFUNCTION("COUNTA(SPLIT(A40, "" ""))"),2.0)</f>
        <v>2</v>
      </c>
      <c r="I40" s="19" t="b">
        <f t="shared" si="1"/>
        <v>1</v>
      </c>
    </row>
    <row r="41" ht="14.25" customHeight="1">
      <c r="A41" s="21" t="s">
        <v>1207</v>
      </c>
      <c r="B41" s="95" t="s">
        <v>1208</v>
      </c>
      <c r="C41" s="12" t="s">
        <v>596</v>
      </c>
      <c r="D41" s="14" t="s">
        <v>11</v>
      </c>
      <c r="E41" s="14" t="s">
        <v>11</v>
      </c>
      <c r="F41" s="96" t="str">
        <f>IFERROR(__xludf.DUMMYFUNCTION("GOOGLETRANSLATE(B41,""ar"",""en"")"),"6 days")</f>
        <v>6 days</v>
      </c>
      <c r="G41" s="68"/>
      <c r="H41" s="15">
        <f>IFERROR(__xludf.DUMMYFUNCTION("COUNTA(SPLIT(A41, "" ""))"),2.0)</f>
        <v>2</v>
      </c>
      <c r="I41" s="16" t="b">
        <f t="shared" si="1"/>
        <v>1</v>
      </c>
    </row>
    <row r="42" ht="14.25" customHeight="1">
      <c r="A42" s="17" t="s">
        <v>1209</v>
      </c>
      <c r="B42" s="97" t="s">
        <v>1210</v>
      </c>
      <c r="C42" s="7" t="s">
        <v>596</v>
      </c>
      <c r="D42" s="8" t="s">
        <v>11</v>
      </c>
      <c r="E42" s="8" t="s">
        <v>11</v>
      </c>
      <c r="F42" s="93" t="str">
        <f>IFERROR(__xludf.DUMMYFUNCTION("GOOGLETRANSLATE(B42,""ar"",""en"")"),"7 days")</f>
        <v>7 days</v>
      </c>
      <c r="G42" s="67"/>
      <c r="H42" s="9">
        <f>IFERROR(__xludf.DUMMYFUNCTION("COUNTA(SPLIT(A42, "" ""))"),2.0)</f>
        <v>2</v>
      </c>
      <c r="I42" s="19" t="b">
        <f t="shared" si="1"/>
        <v>1</v>
      </c>
    </row>
    <row r="43" ht="14.25" customHeight="1">
      <c r="A43" s="21" t="s">
        <v>825</v>
      </c>
      <c r="B43" s="95" t="s">
        <v>826</v>
      </c>
      <c r="C43" s="12" t="s">
        <v>596</v>
      </c>
      <c r="D43" s="14" t="s">
        <v>11</v>
      </c>
      <c r="E43" s="14" t="s">
        <v>11</v>
      </c>
      <c r="F43" s="96" t="str">
        <f>IFERROR(__xludf.DUMMYFUNCTION("GOOGLETRANSLATE(B43,""ar"",""en"")"),"Yes")</f>
        <v>Yes</v>
      </c>
      <c r="G43" s="68"/>
      <c r="H43" s="15">
        <f>IFERROR(__xludf.DUMMYFUNCTION("COUNTA(SPLIT(A43, "" ""))"),1.0)</f>
        <v>1</v>
      </c>
      <c r="I43" s="16" t="b">
        <f t="shared" si="1"/>
        <v>1</v>
      </c>
    </row>
    <row r="44" ht="14.25" customHeight="1">
      <c r="A44" s="17" t="s">
        <v>827</v>
      </c>
      <c r="B44" s="97" t="s">
        <v>828</v>
      </c>
      <c r="C44" s="7" t="s">
        <v>596</v>
      </c>
      <c r="D44" s="8" t="s">
        <v>11</v>
      </c>
      <c r="E44" s="8" t="s">
        <v>11</v>
      </c>
      <c r="F44" s="93" t="str">
        <f>IFERROR(__xludf.DUMMYFUNCTION("GOOGLETRANSLATE(B44,""ar"",""en"")"),"no")</f>
        <v>no</v>
      </c>
      <c r="G44" s="67"/>
      <c r="H44" s="9">
        <f>IFERROR(__xludf.DUMMYFUNCTION("COUNTA(SPLIT(A44, "" ""))"),1.0)</f>
        <v>1</v>
      </c>
      <c r="I44" s="19" t="b">
        <f t="shared" si="1"/>
        <v>1</v>
      </c>
    </row>
    <row r="45" ht="14.25" customHeight="1">
      <c r="A45" s="21" t="s">
        <v>1096</v>
      </c>
      <c r="B45" s="95" t="s">
        <v>1097</v>
      </c>
      <c r="C45" s="12" t="s">
        <v>596</v>
      </c>
      <c r="D45" s="14" t="s">
        <v>11</v>
      </c>
      <c r="E45" s="14" t="s">
        <v>11</v>
      </c>
      <c r="F45" s="96" t="str">
        <f>IFERROR(__xludf.DUMMYFUNCTION("GOOGLETRANSLATE(B45,""ar"",""en"")"),"living in a camp or shelter")</f>
        <v>living in a camp or shelter</v>
      </c>
      <c r="G45" s="68"/>
      <c r="H45" s="15">
        <f>IFERROR(__xludf.DUMMYFUNCTION("COUNTA(SPLIT(A45, "" ""))"),6.0)</f>
        <v>6</v>
      </c>
      <c r="I45" s="16" t="b">
        <f t="shared" si="1"/>
        <v>1</v>
      </c>
    </row>
    <row r="46" ht="14.25" customHeight="1">
      <c r="A46" s="17" t="s">
        <v>1098</v>
      </c>
      <c r="B46" s="97" t="s">
        <v>1099</v>
      </c>
      <c r="C46" s="7" t="s">
        <v>596</v>
      </c>
      <c r="D46" s="8" t="s">
        <v>11</v>
      </c>
      <c r="E46" s="8" t="s">
        <v>11</v>
      </c>
      <c r="F46" s="93" t="str">
        <f>IFERROR(__xludf.DUMMYFUNCTION("GOOGLETRANSLATE(B46,""ar"",""en"")"),"living in a house or apartment")</f>
        <v>living in a house or apartment</v>
      </c>
      <c r="G46" s="67"/>
      <c r="H46" s="9">
        <f>IFERROR(__xludf.DUMMYFUNCTION("COUNTA(SPLIT(A46, "" ""))"),6.0)</f>
        <v>6</v>
      </c>
      <c r="I46" s="19" t="b">
        <f t="shared" si="1"/>
        <v>1</v>
      </c>
    </row>
    <row r="47" ht="14.25" customHeight="1">
      <c r="A47" s="21" t="s">
        <v>1100</v>
      </c>
      <c r="B47" s="95" t="s">
        <v>1101</v>
      </c>
      <c r="C47" s="12" t="s">
        <v>596</v>
      </c>
      <c r="D47" s="14" t="s">
        <v>11</v>
      </c>
      <c r="E47" s="14" t="s">
        <v>11</v>
      </c>
      <c r="F47" s="96" t="str">
        <f>IFERROR(__xludf.DUMMYFUNCTION("GOOGLETRANSLATE(B47,""ar"",""en"")"),"I change my place a lot")</f>
        <v>I change my place a lot</v>
      </c>
      <c r="G47" s="68"/>
      <c r="H47" s="15">
        <f>IFERROR(__xludf.DUMMYFUNCTION("COUNTA(SPLIT(A47, "" ""))"),3.0)</f>
        <v>3</v>
      </c>
      <c r="I47" s="16" t="b">
        <f t="shared" si="1"/>
        <v>1</v>
      </c>
    </row>
    <row r="48" ht="14.25" customHeight="1">
      <c r="A48" s="17" t="s">
        <v>1211</v>
      </c>
      <c r="B48" s="97" t="s">
        <v>1212</v>
      </c>
      <c r="C48" s="7" t="s">
        <v>596</v>
      </c>
      <c r="D48" s="8" t="s">
        <v>11</v>
      </c>
      <c r="E48" s="8" t="s">
        <v>11</v>
      </c>
      <c r="F48" s="93" t="str">
        <f>IFERROR(__xludf.DUMMYFUNCTION("GOOGLETRANSLATE(B48,""ar"",""en"")"),"Palestinian")</f>
        <v>Palestinian</v>
      </c>
      <c r="G48" s="67"/>
      <c r="H48" s="9">
        <f>IFERROR(__xludf.DUMMYFUNCTION("COUNTA(SPLIT(A48, "" ""))"),1.0)</f>
        <v>1</v>
      </c>
      <c r="I48" s="19" t="b">
        <f t="shared" si="1"/>
        <v>1</v>
      </c>
    </row>
    <row r="49" ht="14.25" customHeight="1">
      <c r="A49" s="21" t="s">
        <v>1213</v>
      </c>
      <c r="B49" s="95" t="s">
        <v>1214</v>
      </c>
      <c r="C49" s="12" t="s">
        <v>596</v>
      </c>
      <c r="D49" s="14" t="s">
        <v>11</v>
      </c>
      <c r="E49" s="14" t="s">
        <v>11</v>
      </c>
      <c r="F49" s="96" t="str">
        <f>IFERROR(__xludf.DUMMYFUNCTION("GOOGLETRANSLATE(B49,""ar"",""en"")"),"Lebanese")</f>
        <v>Lebanese</v>
      </c>
      <c r="G49" s="68"/>
      <c r="H49" s="15">
        <f>IFERROR(__xludf.DUMMYFUNCTION("COUNTA(SPLIT(A49, "" ""))"),1.0)</f>
        <v>1</v>
      </c>
      <c r="I49" s="16" t="b">
        <f t="shared" si="1"/>
        <v>1</v>
      </c>
    </row>
    <row r="50" ht="14.25" customHeight="1">
      <c r="A50" s="17" t="s">
        <v>1215</v>
      </c>
      <c r="B50" s="97" t="s">
        <v>1216</v>
      </c>
      <c r="C50" s="7" t="s">
        <v>596</v>
      </c>
      <c r="D50" s="8" t="s">
        <v>11</v>
      </c>
      <c r="E50" s="8" t="s">
        <v>11</v>
      </c>
      <c r="F50" s="93" t="str">
        <f>IFERROR(__xludf.DUMMYFUNCTION("GOOGLETRANSLATE(B50,""ar"",""en"")"),"Syrian")</f>
        <v>Syrian</v>
      </c>
      <c r="G50" s="67"/>
      <c r="H50" s="9">
        <f>IFERROR(__xludf.DUMMYFUNCTION("COUNTA(SPLIT(A50, "" ""))"),1.0)</f>
        <v>1</v>
      </c>
      <c r="I50" s="19" t="b">
        <f t="shared" si="1"/>
        <v>1</v>
      </c>
    </row>
    <row r="51" ht="14.25" customHeight="1">
      <c r="A51" s="21" t="s">
        <v>1217</v>
      </c>
      <c r="B51" s="95" t="s">
        <v>1218</v>
      </c>
      <c r="C51" s="12" t="s">
        <v>596</v>
      </c>
      <c r="D51" s="14" t="s">
        <v>11</v>
      </c>
      <c r="E51" s="14" t="s">
        <v>11</v>
      </c>
      <c r="F51" s="96" t="str">
        <f>IFERROR(__xludf.DUMMYFUNCTION("GOOGLETRANSLATE(B51,""ar"",""en"")"),"Jordanian")</f>
        <v>Jordanian</v>
      </c>
      <c r="G51" s="68"/>
      <c r="H51" s="15">
        <f>IFERROR(__xludf.DUMMYFUNCTION("COUNTA(SPLIT(A51, "" ""))"),1.0)</f>
        <v>1</v>
      </c>
      <c r="I51" s="16" t="b">
        <f t="shared" si="1"/>
        <v>1</v>
      </c>
    </row>
    <row r="52" ht="14.25" customHeight="1">
      <c r="A52" s="17" t="s">
        <v>1219</v>
      </c>
      <c r="B52" s="97" t="s">
        <v>1220</v>
      </c>
      <c r="C52" s="7" t="s">
        <v>596</v>
      </c>
      <c r="D52" s="8" t="s">
        <v>11</v>
      </c>
      <c r="E52" s="8" t="s">
        <v>11</v>
      </c>
      <c r="F52" s="93" t="str">
        <f>IFERROR(__xludf.DUMMYFUNCTION("GOOGLETRANSLATE(B52,""ar"",""en"")"),"Yemeni")</f>
        <v>Yemeni</v>
      </c>
      <c r="G52" s="67"/>
      <c r="H52" s="9">
        <f>IFERROR(__xludf.DUMMYFUNCTION("COUNTA(SPLIT(A52, "" ""))"),1.0)</f>
        <v>1</v>
      </c>
      <c r="I52" s="19" t="b">
        <f t="shared" si="1"/>
        <v>1</v>
      </c>
    </row>
    <row r="53" ht="14.25" customHeight="1">
      <c r="A53" s="21" t="s">
        <v>1094</v>
      </c>
      <c r="B53" s="108" t="s">
        <v>1221</v>
      </c>
      <c r="C53" s="12" t="s">
        <v>596</v>
      </c>
      <c r="D53" s="14" t="s">
        <v>11</v>
      </c>
      <c r="E53" s="14" t="s">
        <v>11</v>
      </c>
      <c r="F53" s="96" t="str">
        <f>IFERROR(__xludf.DUMMYFUNCTION("GOOGLETRANSLATE(B53,""ar"",""en"")"),"Another country")</f>
        <v>Another country</v>
      </c>
      <c r="G53" s="68"/>
      <c r="H53" s="15">
        <f>IFERROR(__xludf.DUMMYFUNCTION("COUNTA(SPLIT(A53, "" ""))"),1.0)</f>
        <v>1</v>
      </c>
      <c r="I53" s="16" t="b">
        <f>if(len(B56)&gt;0,TRUE,FALSE)</f>
        <v>1</v>
      </c>
    </row>
    <row r="54" ht="14.25" customHeight="1">
      <c r="A54" s="17" t="s">
        <v>1222</v>
      </c>
      <c r="B54" s="97" t="s">
        <v>1223</v>
      </c>
      <c r="C54" s="7" t="s">
        <v>596</v>
      </c>
      <c r="D54" s="8" t="s">
        <v>11</v>
      </c>
      <c r="E54" s="8" t="s">
        <v>11</v>
      </c>
      <c r="F54" s="93" t="str">
        <f>IFERROR(__xludf.DUMMYFUNCTION("GOOGLETRANSLATE(B54,""ar"",""en"")"),"My whole life")</f>
        <v>My whole life</v>
      </c>
      <c r="G54" s="67"/>
      <c r="H54" s="9">
        <f>IFERROR(__xludf.DUMMYFUNCTION("COUNTA(SPLIT(A54, "" ""))"),3.0)</f>
        <v>3</v>
      </c>
      <c r="I54" s="19" t="b">
        <f t="shared" ref="I54:I55" si="2">if(len(B54)&gt;0,TRUE,FALSE)</f>
        <v>1</v>
      </c>
    </row>
    <row r="55" ht="14.25" customHeight="1">
      <c r="A55" s="21" t="s">
        <v>1224</v>
      </c>
      <c r="B55" s="95" t="s">
        <v>1225</v>
      </c>
      <c r="C55" s="12" t="s">
        <v>596</v>
      </c>
      <c r="D55" s="14" t="s">
        <v>11</v>
      </c>
      <c r="E55" s="14" t="s">
        <v>11</v>
      </c>
      <c r="F55" s="96" t="str">
        <f>IFERROR(__xludf.DUMMYFUNCTION("GOOGLETRANSLATE(B55,""ar"",""en"")"),"Less than one year")</f>
        <v>Less than one year</v>
      </c>
      <c r="G55" s="68"/>
      <c r="H55" s="15">
        <f>IFERROR(__xludf.DUMMYFUNCTION("COUNTA(SPLIT(A55, "" ""))"),4.0)</f>
        <v>4</v>
      </c>
      <c r="I55" s="16" t="b">
        <f t="shared" si="2"/>
        <v>1</v>
      </c>
    </row>
    <row r="56" ht="14.25" customHeight="1">
      <c r="A56" s="17" t="s">
        <v>1226</v>
      </c>
      <c r="B56" s="110" t="s">
        <v>1227</v>
      </c>
      <c r="C56" s="7" t="s">
        <v>596</v>
      </c>
      <c r="D56" s="8" t="s">
        <v>11</v>
      </c>
      <c r="E56" s="8" t="s">
        <v>11</v>
      </c>
      <c r="F56" s="93" t="str">
        <f>IFERROR(__xludf.DUMMYFUNCTION("GOOGLETRANSLATE(B56,""ar"",""en"")"),"From 1 to 5 years")</f>
        <v>From 1 to 5 years</v>
      </c>
      <c r="G56" s="67"/>
      <c r="H56" s="9">
        <f>IFERROR(__xludf.DUMMYFUNCTION("COUNTA(SPLIT(A56, "" ""))"),2.0)</f>
        <v>2</v>
      </c>
      <c r="I56" s="19" t="str">
        <f>if(len(#REF!)&gt;0,TRUE,FALSE)</f>
        <v>#REF!</v>
      </c>
    </row>
    <row r="57" ht="14.25" customHeight="1">
      <c r="A57" s="21" t="s">
        <v>1228</v>
      </c>
      <c r="B57" s="95" t="s">
        <v>1229</v>
      </c>
      <c r="C57" s="12" t="s">
        <v>596</v>
      </c>
      <c r="D57" s="14" t="s">
        <v>11</v>
      </c>
      <c r="E57" s="14" t="s">
        <v>11</v>
      </c>
      <c r="F57" s="96" t="str">
        <f>IFERROR(__xludf.DUMMYFUNCTION("GOOGLETRANSLATE(B57,""ar"",""en"")"),"5 to 10 years")</f>
        <v>5 to 10 years</v>
      </c>
      <c r="G57" s="68"/>
      <c r="H57" s="15">
        <f>IFERROR(__xludf.DUMMYFUNCTION("COUNTA(SPLIT(A57, "" ""))"),2.0)</f>
        <v>2</v>
      </c>
      <c r="I57" s="16" t="b">
        <f t="shared" ref="I57:I110" si="3">if(len(B57)&gt;0,TRUE,FALSE)</f>
        <v>1</v>
      </c>
    </row>
    <row r="58" ht="14.25" customHeight="1">
      <c r="A58" s="17" t="s">
        <v>1230</v>
      </c>
      <c r="B58" s="97" t="s">
        <v>1231</v>
      </c>
      <c r="C58" s="7" t="s">
        <v>596</v>
      </c>
      <c r="D58" s="8" t="s">
        <v>11</v>
      </c>
      <c r="E58" s="8" t="s">
        <v>11</v>
      </c>
      <c r="F58" s="93" t="str">
        <f>IFERROR(__xludf.DUMMYFUNCTION("GOOGLETRANSLATE(B58,""ar"",""en"")"),"More than 10 years")</f>
        <v>More than 10 years</v>
      </c>
      <c r="G58" s="67"/>
      <c r="H58" s="9">
        <f>IFERROR(__xludf.DUMMYFUNCTION("COUNTA(SPLIT(A58, "" ""))"),4.0)</f>
        <v>4</v>
      </c>
      <c r="I58" s="19" t="b">
        <f t="shared" si="3"/>
        <v>1</v>
      </c>
    </row>
    <row r="59" ht="14.25" customHeight="1">
      <c r="A59" s="21" t="s">
        <v>1232</v>
      </c>
      <c r="B59" s="95" t="s">
        <v>1233</v>
      </c>
      <c r="C59" s="12" t="s">
        <v>596</v>
      </c>
      <c r="D59" s="14" t="s">
        <v>11</v>
      </c>
      <c r="E59" s="14" t="s">
        <v>11</v>
      </c>
      <c r="F59" s="96" t="str">
        <f>IFERROR(__xludf.DUMMYFUNCTION("GOOGLETRANSLATE(B59,""ar"",""en"")"),"Not displaced")</f>
        <v>Not displaced</v>
      </c>
      <c r="G59" s="68"/>
      <c r="H59" s="15">
        <f>IFERROR(__xludf.DUMMYFUNCTION("COUNTA(SPLIT(A59, "" ""))"),2.0)</f>
        <v>2</v>
      </c>
      <c r="I59" s="16" t="b">
        <f t="shared" si="3"/>
        <v>1</v>
      </c>
    </row>
    <row r="60" ht="14.25" customHeight="1">
      <c r="A60" s="17" t="s">
        <v>1234</v>
      </c>
      <c r="B60" s="109" t="s">
        <v>1235</v>
      </c>
      <c r="C60" s="7" t="s">
        <v>596</v>
      </c>
      <c r="D60" s="8" t="s">
        <v>11</v>
      </c>
      <c r="E60" s="8" t="s">
        <v>11</v>
      </c>
      <c r="F60" s="93" t="str">
        <f>IFERROR(__xludf.DUMMYFUNCTION("GOOGLETRANSLATE(B60,""ar"",""en"")"),"Yes, all the advice was helpful.")</f>
        <v>Yes, all the advice was helpful.</v>
      </c>
      <c r="G60" s="67"/>
      <c r="H60" s="9">
        <f>IFERROR(__xludf.DUMMYFUNCTION("COUNTA(SPLIT(A60, "" ""))"),6.0)</f>
        <v>6</v>
      </c>
      <c r="I60" s="19" t="b">
        <f t="shared" si="3"/>
        <v>1</v>
      </c>
    </row>
    <row r="61" ht="14.25" customHeight="1">
      <c r="A61" s="21" t="s">
        <v>1236</v>
      </c>
      <c r="B61" s="108" t="s">
        <v>1237</v>
      </c>
      <c r="C61" s="12" t="s">
        <v>596</v>
      </c>
      <c r="D61" s="14" t="s">
        <v>11</v>
      </c>
      <c r="E61" s="14" t="s">
        <v>11</v>
      </c>
      <c r="F61" s="96" t="str">
        <f>IFERROR(__xludf.DUMMYFUNCTION("GOOGLETRANSLATE(B61,""ar"",""en"")"),"Yes, a lot of the advice was helpful.")</f>
        <v>Yes, a lot of the advice was helpful.</v>
      </c>
      <c r="G61" s="68"/>
      <c r="H61" s="15">
        <f>IFERROR(__xludf.DUMMYFUNCTION("COUNTA(SPLIT(A61, "" ""))"),6.0)</f>
        <v>6</v>
      </c>
      <c r="I61" s="16" t="b">
        <f t="shared" si="3"/>
        <v>1</v>
      </c>
    </row>
    <row r="62" ht="14.25" customHeight="1">
      <c r="A62" s="17" t="s">
        <v>1238</v>
      </c>
      <c r="B62" s="109" t="s">
        <v>1239</v>
      </c>
      <c r="C62" s="7" t="s">
        <v>596</v>
      </c>
      <c r="D62" s="8" t="s">
        <v>11</v>
      </c>
      <c r="E62" s="8" t="s">
        <v>11</v>
      </c>
      <c r="F62" s="93" t="str">
        <f>IFERROR(__xludf.DUMMYFUNCTION("GOOGLETRANSLATE(B62,""ar"",""en"")"),"Yes, a few tips would have been helpful.")</f>
        <v>Yes, a few tips would have been helpful.</v>
      </c>
      <c r="G62" s="67"/>
      <c r="H62" s="9">
        <f>IFERROR(__xludf.DUMMYFUNCTION("COUNTA(SPLIT(A62, "" ""))"),7.0)</f>
        <v>7</v>
      </c>
      <c r="I62" s="19" t="b">
        <f t="shared" si="3"/>
        <v>1</v>
      </c>
    </row>
    <row r="63" ht="14.25" customHeight="1">
      <c r="A63" s="21" t="s">
        <v>1240</v>
      </c>
      <c r="B63" s="108" t="s">
        <v>1241</v>
      </c>
      <c r="C63" s="12" t="s">
        <v>596</v>
      </c>
      <c r="D63" s="14" t="s">
        <v>11</v>
      </c>
      <c r="E63" s="14" t="s">
        <v>11</v>
      </c>
      <c r="F63" s="96" t="str">
        <f>IFERROR(__xludf.DUMMYFUNCTION("GOOGLETRANSLATE(B63,""ar"",""en"")"),"There is no advice that helped me")</f>
        <v>There is no advice that helped me</v>
      </c>
      <c r="G63" s="68"/>
      <c r="H63" s="15">
        <f>IFERROR(__xludf.DUMMYFUNCTION("COUNTA(SPLIT(A63, "" ""))"),5.0)</f>
        <v>5</v>
      </c>
      <c r="I63" s="16" t="b">
        <f t="shared" si="3"/>
        <v>1</v>
      </c>
    </row>
    <row r="64" ht="14.25" customHeight="1">
      <c r="A64" s="17" t="s">
        <v>1242</v>
      </c>
      <c r="B64" s="97" t="s">
        <v>595</v>
      </c>
      <c r="C64" s="7" t="s">
        <v>907</v>
      </c>
      <c r="D64" s="8" t="s">
        <v>11</v>
      </c>
      <c r="E64" s="8" t="s">
        <v>11</v>
      </c>
      <c r="F64" s="93" t="str">
        <f>IFERROR(__xludf.DUMMYFUNCTION("GOOGLETRANSLATE(B64,""ar"",""en"")"),"the next")</f>
        <v>the next</v>
      </c>
      <c r="G64" s="67"/>
      <c r="H64" s="9">
        <f>IFERROR(__xludf.DUMMYFUNCTION("COUNTA(SPLIT(A64, "" ""))"),1.0)</f>
        <v>1</v>
      </c>
      <c r="I64" s="19" t="b">
        <f t="shared" si="3"/>
        <v>1</v>
      </c>
    </row>
    <row r="65" ht="14.25" customHeight="1">
      <c r="A65" s="21" t="s">
        <v>1243</v>
      </c>
      <c r="B65" s="95" t="s">
        <v>1244</v>
      </c>
      <c r="C65" s="12" t="s">
        <v>907</v>
      </c>
      <c r="D65" s="14" t="s">
        <v>11</v>
      </c>
      <c r="E65" s="14" t="s">
        <v>11</v>
      </c>
      <c r="F65" s="96" t="str">
        <f>IFERROR(__xludf.DUMMYFUNCTION("GOOGLETRANSLATE(B65,""ar"",""en"")"),"never")</f>
        <v>never</v>
      </c>
      <c r="G65" s="68"/>
      <c r="H65" s="15">
        <f>IFERROR(__xludf.DUMMYFUNCTION("COUNTA(SPLIT(A65, "" ""))"),3.0)</f>
        <v>3</v>
      </c>
      <c r="I65" s="16" t="b">
        <f t="shared" si="3"/>
        <v>1</v>
      </c>
    </row>
    <row r="66" ht="14.25" customHeight="1">
      <c r="A66" s="17" t="s">
        <v>1245</v>
      </c>
      <c r="B66" s="97" t="s">
        <v>1189</v>
      </c>
      <c r="C66" s="7" t="s">
        <v>907</v>
      </c>
      <c r="D66" s="8" t="s">
        <v>11</v>
      </c>
      <c r="E66" s="8" t="s">
        <v>11</v>
      </c>
      <c r="F66" s="93" t="str">
        <f>IFERROR(__xludf.DUMMYFUNCTION("GOOGLETRANSLATE(B66,""ar"",""en"")"),"some days")</f>
        <v>some days</v>
      </c>
      <c r="G66" s="67"/>
      <c r="H66" s="9">
        <f>IFERROR(__xludf.DUMMYFUNCTION("COUNTA(SPLIT(A66, "" ""))"),2.0)</f>
        <v>2</v>
      </c>
      <c r="I66" s="19" t="b">
        <f t="shared" si="3"/>
        <v>1</v>
      </c>
    </row>
    <row r="67" ht="14.25" customHeight="1">
      <c r="A67" s="21" t="s">
        <v>1246</v>
      </c>
      <c r="B67" s="95" t="s">
        <v>1191</v>
      </c>
      <c r="C67" s="12" t="s">
        <v>907</v>
      </c>
      <c r="D67" s="14" t="s">
        <v>11</v>
      </c>
      <c r="E67" s="14" t="s">
        <v>11</v>
      </c>
      <c r="F67" s="96" t="str">
        <f>IFERROR(__xludf.DUMMYFUNCTION("GOOGLETRANSLATE(B67,""ar"",""en"")"),"More than half a day")</f>
        <v>More than half a day</v>
      </c>
      <c r="G67" s="68"/>
      <c r="H67" s="15">
        <f>IFERROR(__xludf.DUMMYFUNCTION("COUNTA(SPLIT(A67, "" ""))"),5.0)</f>
        <v>5</v>
      </c>
      <c r="I67" s="16" t="b">
        <f t="shared" si="3"/>
        <v>1</v>
      </c>
    </row>
    <row r="68" ht="14.25" customHeight="1">
      <c r="A68" s="17" t="s">
        <v>1247</v>
      </c>
      <c r="B68" s="97" t="s">
        <v>1193</v>
      </c>
      <c r="C68" s="7" t="s">
        <v>907</v>
      </c>
      <c r="D68" s="8" t="s">
        <v>11</v>
      </c>
      <c r="E68" s="8" t="s">
        <v>11</v>
      </c>
      <c r="F68" s="93" t="str">
        <f>IFERROR(__xludf.DUMMYFUNCTION("GOOGLETRANSLATE(B68,""ar"",""en"")"),"almost every day")</f>
        <v>almost every day</v>
      </c>
      <c r="G68" s="67"/>
      <c r="H68" s="9">
        <f>IFERROR(__xludf.DUMMYFUNCTION("COUNTA(SPLIT(A68, "" ""))"),3.0)</f>
        <v>3</v>
      </c>
      <c r="I68" s="19" t="b">
        <f t="shared" si="3"/>
        <v>1</v>
      </c>
    </row>
    <row r="69" ht="14.25" customHeight="1">
      <c r="A69" s="21" t="s">
        <v>1248</v>
      </c>
      <c r="B69" s="108" t="s">
        <v>1103</v>
      </c>
      <c r="C69" s="12" t="s">
        <v>907</v>
      </c>
      <c r="D69" s="14" t="s">
        <v>11</v>
      </c>
      <c r="E69" s="14" t="s">
        <v>11</v>
      </c>
      <c r="F69" s="96" t="str">
        <f>IFERROR(__xludf.DUMMYFUNCTION("GOOGLETRANSLATE(B69,""ar"",""en"")"),"I prefer not to answer")</f>
        <v>I prefer not to answer</v>
      </c>
      <c r="G69" s="68"/>
      <c r="H69" s="15">
        <f>IFERROR(__xludf.DUMMYFUNCTION("COUNTA(SPLIT(A69, "" ""))"),4.0)</f>
        <v>4</v>
      </c>
      <c r="I69" s="16" t="b">
        <f t="shared" si="3"/>
        <v>1</v>
      </c>
    </row>
    <row r="70" ht="14.25" customHeight="1">
      <c r="A70" s="17" t="s">
        <v>1195</v>
      </c>
      <c r="B70" s="109" t="s">
        <v>1196</v>
      </c>
      <c r="C70" s="7" t="s">
        <v>907</v>
      </c>
      <c r="D70" s="8" t="s">
        <v>11</v>
      </c>
      <c r="E70" s="8" t="s">
        <v>11</v>
      </c>
      <c r="F70" s="93" t="str">
        <f>IFERROR(__xludf.DUMMYFUNCTION("GOOGLETRANSLATE(B70,""ar"",""en"")"),"Not a day")</f>
        <v>Not a day</v>
      </c>
      <c r="G70" s="67"/>
      <c r="H70" s="9">
        <f>IFERROR(__xludf.DUMMYFUNCTION("COUNTA(SPLIT(A70, "" ""))"),2.0)</f>
        <v>2</v>
      </c>
      <c r="I70" s="19" t="b">
        <f t="shared" si="3"/>
        <v>1</v>
      </c>
    </row>
    <row r="71" ht="14.25" customHeight="1">
      <c r="A71" s="21" t="s">
        <v>1197</v>
      </c>
      <c r="B71" s="95" t="s">
        <v>1198</v>
      </c>
      <c r="C71" s="12" t="s">
        <v>907</v>
      </c>
      <c r="D71" s="14" t="s">
        <v>11</v>
      </c>
      <c r="E71" s="14" t="s">
        <v>11</v>
      </c>
      <c r="F71" s="96" t="str">
        <f>IFERROR(__xludf.DUMMYFUNCTION("GOOGLETRANSLATE(B71,""ar"",""en"")"),"One day")</f>
        <v>One day</v>
      </c>
      <c r="G71" s="111"/>
      <c r="H71" s="15">
        <f>IFERROR(__xludf.DUMMYFUNCTION("COUNTA(SPLIT(A71, "" ""))"),2.0)</f>
        <v>2</v>
      </c>
      <c r="I71" s="16" t="b">
        <f t="shared" si="3"/>
        <v>1</v>
      </c>
    </row>
    <row r="72" ht="14.25" customHeight="1">
      <c r="A72" s="17" t="s">
        <v>1199</v>
      </c>
      <c r="B72" s="97" t="s">
        <v>1200</v>
      </c>
      <c r="C72" s="7" t="s">
        <v>907</v>
      </c>
      <c r="D72" s="8" t="s">
        <v>11</v>
      </c>
      <c r="E72" s="8" t="s">
        <v>11</v>
      </c>
      <c r="F72" s="93" t="str">
        <f>IFERROR(__xludf.DUMMYFUNCTION("GOOGLETRANSLATE(B72,""ar"",""en"")"),"Two days")</f>
        <v>Two days</v>
      </c>
      <c r="G72" s="112"/>
      <c r="H72" s="9">
        <f>IFERROR(__xludf.DUMMYFUNCTION("COUNTA(SPLIT(A72, "" ""))"),2.0)</f>
        <v>2</v>
      </c>
      <c r="I72" s="19" t="b">
        <f t="shared" si="3"/>
        <v>1</v>
      </c>
    </row>
    <row r="73" ht="14.25" customHeight="1">
      <c r="A73" s="21" t="s">
        <v>1201</v>
      </c>
      <c r="B73" s="95" t="s">
        <v>1202</v>
      </c>
      <c r="C73" s="12" t="s">
        <v>907</v>
      </c>
      <c r="D73" s="14" t="s">
        <v>11</v>
      </c>
      <c r="E73" s="14" t="s">
        <v>11</v>
      </c>
      <c r="F73" s="96" t="str">
        <f>IFERROR(__xludf.DUMMYFUNCTION("GOOGLETRANSLATE(B73,""ar"",""en"")"),"3 days")</f>
        <v>3 days</v>
      </c>
      <c r="G73" s="111"/>
      <c r="H73" s="15">
        <f>IFERROR(__xludf.DUMMYFUNCTION("COUNTA(SPLIT(A73, "" ""))"),2.0)</f>
        <v>2</v>
      </c>
      <c r="I73" s="16" t="b">
        <f t="shared" si="3"/>
        <v>1</v>
      </c>
    </row>
    <row r="74" ht="14.25" customHeight="1">
      <c r="A74" s="17" t="s">
        <v>1203</v>
      </c>
      <c r="B74" s="97" t="s">
        <v>1204</v>
      </c>
      <c r="C74" s="7" t="s">
        <v>907</v>
      </c>
      <c r="D74" s="8" t="s">
        <v>11</v>
      </c>
      <c r="E74" s="8" t="s">
        <v>11</v>
      </c>
      <c r="F74" s="93" t="str">
        <f>IFERROR(__xludf.DUMMYFUNCTION("GOOGLETRANSLATE(B74,""ar"",""en"")"),"4 days")</f>
        <v>4 days</v>
      </c>
      <c r="G74" s="112"/>
      <c r="H74" s="9">
        <f>IFERROR(__xludf.DUMMYFUNCTION("COUNTA(SPLIT(A74, "" ""))"),2.0)</f>
        <v>2</v>
      </c>
      <c r="I74" s="19" t="b">
        <f t="shared" si="3"/>
        <v>1</v>
      </c>
    </row>
    <row r="75" ht="14.25" customHeight="1">
      <c r="A75" s="21" t="s">
        <v>1205</v>
      </c>
      <c r="B75" s="95" t="s">
        <v>1206</v>
      </c>
      <c r="C75" s="12" t="s">
        <v>907</v>
      </c>
      <c r="D75" s="14" t="s">
        <v>11</v>
      </c>
      <c r="E75" s="14" t="s">
        <v>11</v>
      </c>
      <c r="F75" s="96" t="str">
        <f>IFERROR(__xludf.DUMMYFUNCTION("GOOGLETRANSLATE(B75,""ar"",""en"")"),"5 days")</f>
        <v>5 days</v>
      </c>
      <c r="G75" s="111"/>
      <c r="H75" s="15">
        <f>IFERROR(__xludf.DUMMYFUNCTION("COUNTA(SPLIT(A75, "" ""))"),2.0)</f>
        <v>2</v>
      </c>
      <c r="I75" s="16" t="b">
        <f t="shared" si="3"/>
        <v>1</v>
      </c>
    </row>
    <row r="76" ht="14.25" customHeight="1">
      <c r="A76" s="17" t="s">
        <v>1207</v>
      </c>
      <c r="B76" s="97" t="s">
        <v>1208</v>
      </c>
      <c r="C76" s="7" t="s">
        <v>907</v>
      </c>
      <c r="D76" s="8" t="s">
        <v>11</v>
      </c>
      <c r="E76" s="8" t="s">
        <v>11</v>
      </c>
      <c r="F76" s="93" t="str">
        <f>IFERROR(__xludf.DUMMYFUNCTION("GOOGLETRANSLATE(B76,""ar"",""en"")"),"6 days")</f>
        <v>6 days</v>
      </c>
      <c r="G76" s="112"/>
      <c r="H76" s="9">
        <f>IFERROR(__xludf.DUMMYFUNCTION("COUNTA(SPLIT(A76, "" ""))"),2.0)</f>
        <v>2</v>
      </c>
      <c r="I76" s="19" t="b">
        <f t="shared" si="3"/>
        <v>1</v>
      </c>
    </row>
    <row r="77" ht="14.25" customHeight="1">
      <c r="A77" s="21" t="s">
        <v>1209</v>
      </c>
      <c r="B77" s="95" t="s">
        <v>1210</v>
      </c>
      <c r="C77" s="12" t="s">
        <v>907</v>
      </c>
      <c r="D77" s="14" t="s">
        <v>11</v>
      </c>
      <c r="E77" s="14" t="s">
        <v>11</v>
      </c>
      <c r="F77" s="96" t="str">
        <f>IFERROR(__xludf.DUMMYFUNCTION("GOOGLETRANSLATE(B77,""ar"",""en"")"),"7 days")</f>
        <v>7 days</v>
      </c>
      <c r="G77" s="111"/>
      <c r="H77" s="15">
        <f>IFERROR(__xludf.DUMMYFUNCTION("COUNTA(SPLIT(A77, "" ""))"),2.0)</f>
        <v>2</v>
      </c>
      <c r="I77" s="16" t="b">
        <f t="shared" si="3"/>
        <v>1</v>
      </c>
    </row>
    <row r="78" ht="14.25" customHeight="1">
      <c r="A78" s="17" t="s">
        <v>938</v>
      </c>
      <c r="B78" s="97" t="s">
        <v>826</v>
      </c>
      <c r="C78" s="7" t="s">
        <v>907</v>
      </c>
      <c r="D78" s="8" t="s">
        <v>11</v>
      </c>
      <c r="E78" s="8" t="s">
        <v>11</v>
      </c>
      <c r="F78" s="93" t="str">
        <f>IFERROR(__xludf.DUMMYFUNCTION("GOOGLETRANSLATE(B78,""ar"",""en"")"),"Yes")</f>
        <v>Yes</v>
      </c>
      <c r="G78" s="112"/>
      <c r="H78" s="9">
        <f>IFERROR(__xludf.DUMMYFUNCTION("COUNTA(SPLIT(A78, "" ""))"),1.0)</f>
        <v>1</v>
      </c>
      <c r="I78" s="19" t="b">
        <f t="shared" si="3"/>
        <v>1</v>
      </c>
    </row>
    <row r="79" ht="14.25" customHeight="1">
      <c r="A79" s="21" t="s">
        <v>939</v>
      </c>
      <c r="B79" s="95" t="s">
        <v>828</v>
      </c>
      <c r="C79" s="12" t="s">
        <v>907</v>
      </c>
      <c r="D79" s="14" t="s">
        <v>11</v>
      </c>
      <c r="E79" s="14" t="s">
        <v>11</v>
      </c>
      <c r="F79" s="96" t="str">
        <f>IFERROR(__xludf.DUMMYFUNCTION("GOOGLETRANSLATE(B79,""ar"",""en"")"),"no")</f>
        <v>no</v>
      </c>
      <c r="G79" s="111"/>
      <c r="H79" s="15">
        <f>IFERROR(__xludf.DUMMYFUNCTION("COUNTA(SPLIT(A79, "" ""))"),1.0)</f>
        <v>1</v>
      </c>
      <c r="I79" s="16" t="b">
        <f t="shared" si="3"/>
        <v>1</v>
      </c>
    </row>
    <row r="80" ht="14.25" customHeight="1">
      <c r="A80" s="17" t="s">
        <v>1128</v>
      </c>
      <c r="B80" s="97" t="s">
        <v>1097</v>
      </c>
      <c r="C80" s="7" t="s">
        <v>907</v>
      </c>
      <c r="D80" s="8" t="s">
        <v>11</v>
      </c>
      <c r="E80" s="8" t="s">
        <v>11</v>
      </c>
      <c r="F80" s="93" t="str">
        <f>IFERROR(__xludf.DUMMYFUNCTION("GOOGLETRANSLATE(B80,""ar"",""en"")"),"living in a camp or shelter")</f>
        <v>living in a camp or shelter</v>
      </c>
      <c r="G80" s="112"/>
      <c r="H80" s="9">
        <f>IFERROR(__xludf.DUMMYFUNCTION("COUNTA(SPLIT(A80, "" ""))"),6.0)</f>
        <v>6</v>
      </c>
      <c r="I80" s="19" t="b">
        <f t="shared" si="3"/>
        <v>1</v>
      </c>
    </row>
    <row r="81" ht="14.25" customHeight="1">
      <c r="A81" s="21" t="s">
        <v>1129</v>
      </c>
      <c r="B81" s="95" t="s">
        <v>1099</v>
      </c>
      <c r="C81" s="12" t="s">
        <v>907</v>
      </c>
      <c r="D81" s="14" t="s">
        <v>11</v>
      </c>
      <c r="E81" s="14" t="s">
        <v>11</v>
      </c>
      <c r="F81" s="96" t="str">
        <f>IFERROR(__xludf.DUMMYFUNCTION("GOOGLETRANSLATE(B81,""ar"",""en"")"),"living in a house or apartment")</f>
        <v>living in a house or apartment</v>
      </c>
      <c r="G81" s="111"/>
      <c r="H81" s="15">
        <f>IFERROR(__xludf.DUMMYFUNCTION("COUNTA(SPLIT(A81, "" ""))"),6.0)</f>
        <v>6</v>
      </c>
      <c r="I81" s="16" t="b">
        <f t="shared" si="3"/>
        <v>1</v>
      </c>
    </row>
    <row r="82" ht="14.25" customHeight="1">
      <c r="A82" s="17" t="s">
        <v>1130</v>
      </c>
      <c r="B82" s="97" t="s">
        <v>1101</v>
      </c>
      <c r="C82" s="7" t="s">
        <v>907</v>
      </c>
      <c r="D82" s="8" t="s">
        <v>11</v>
      </c>
      <c r="E82" s="8" t="s">
        <v>11</v>
      </c>
      <c r="F82" s="93" t="str">
        <f>IFERROR(__xludf.DUMMYFUNCTION("GOOGLETRANSLATE(B82,""ar"",""en"")"),"I change my place a lot")</f>
        <v>I change my place a lot</v>
      </c>
      <c r="G82" s="112"/>
      <c r="H82" s="9">
        <f>IFERROR(__xludf.DUMMYFUNCTION("COUNTA(SPLIT(A82, "" ""))"),3.0)</f>
        <v>3</v>
      </c>
      <c r="I82" s="19" t="b">
        <f t="shared" si="3"/>
        <v>1</v>
      </c>
    </row>
    <row r="83" ht="14.25" customHeight="1">
      <c r="A83" s="21" t="s">
        <v>1249</v>
      </c>
      <c r="B83" s="95" t="s">
        <v>1212</v>
      </c>
      <c r="C83" s="12" t="s">
        <v>907</v>
      </c>
      <c r="D83" s="14" t="s">
        <v>11</v>
      </c>
      <c r="E83" s="14" t="s">
        <v>11</v>
      </c>
      <c r="F83" s="96" t="str">
        <f>IFERROR(__xludf.DUMMYFUNCTION("GOOGLETRANSLATE(B83,""ar"",""en"")"),"Palestinian")</f>
        <v>Palestinian</v>
      </c>
      <c r="G83" s="111"/>
      <c r="H83" s="15">
        <f>IFERROR(__xludf.DUMMYFUNCTION("COUNTA(SPLIT(A83, "" ""))"),1.0)</f>
        <v>1</v>
      </c>
      <c r="I83" s="16" t="b">
        <f t="shared" si="3"/>
        <v>1</v>
      </c>
    </row>
    <row r="84" ht="14.25" customHeight="1">
      <c r="A84" s="17" t="s">
        <v>1250</v>
      </c>
      <c r="B84" s="97" t="s">
        <v>1214</v>
      </c>
      <c r="C84" s="7" t="s">
        <v>907</v>
      </c>
      <c r="D84" s="8" t="s">
        <v>11</v>
      </c>
      <c r="E84" s="8" t="s">
        <v>11</v>
      </c>
      <c r="F84" s="93" t="str">
        <f>IFERROR(__xludf.DUMMYFUNCTION("GOOGLETRANSLATE(B84,""ar"",""en"")"),"Lebanese")</f>
        <v>Lebanese</v>
      </c>
      <c r="G84" s="112"/>
      <c r="H84" s="9">
        <f>IFERROR(__xludf.DUMMYFUNCTION("COUNTA(SPLIT(A84, "" ""))"),1.0)</f>
        <v>1</v>
      </c>
      <c r="I84" s="19" t="b">
        <f t="shared" si="3"/>
        <v>1</v>
      </c>
    </row>
    <row r="85" ht="14.25" customHeight="1">
      <c r="A85" s="21" t="s">
        <v>1251</v>
      </c>
      <c r="B85" s="95" t="s">
        <v>1216</v>
      </c>
      <c r="C85" s="12" t="s">
        <v>907</v>
      </c>
      <c r="D85" s="14" t="s">
        <v>11</v>
      </c>
      <c r="E85" s="14" t="s">
        <v>11</v>
      </c>
      <c r="F85" s="96" t="str">
        <f>IFERROR(__xludf.DUMMYFUNCTION("GOOGLETRANSLATE(B85,""ar"",""en"")"),"Syrian")</f>
        <v>Syrian</v>
      </c>
      <c r="G85" s="111"/>
      <c r="H85" s="15">
        <f>IFERROR(__xludf.DUMMYFUNCTION("COUNTA(SPLIT(A85, "" ""))"),1.0)</f>
        <v>1</v>
      </c>
      <c r="I85" s="16" t="b">
        <f t="shared" si="3"/>
        <v>1</v>
      </c>
    </row>
    <row r="86" ht="14.25" customHeight="1">
      <c r="A86" s="17" t="s">
        <v>1252</v>
      </c>
      <c r="B86" s="97" t="s">
        <v>1218</v>
      </c>
      <c r="C86" s="7" t="s">
        <v>907</v>
      </c>
      <c r="D86" s="8" t="s">
        <v>11</v>
      </c>
      <c r="E86" s="8" t="s">
        <v>11</v>
      </c>
      <c r="F86" s="93" t="str">
        <f>IFERROR(__xludf.DUMMYFUNCTION("GOOGLETRANSLATE(B86,""ar"",""en"")"),"Jordanian")</f>
        <v>Jordanian</v>
      </c>
      <c r="G86" s="112"/>
      <c r="H86" s="9">
        <f>IFERROR(__xludf.DUMMYFUNCTION("COUNTA(SPLIT(A86, "" ""))"),1.0)</f>
        <v>1</v>
      </c>
      <c r="I86" s="19" t="b">
        <f t="shared" si="3"/>
        <v>1</v>
      </c>
    </row>
    <row r="87" ht="14.25" customHeight="1">
      <c r="A87" s="21" t="s">
        <v>1253</v>
      </c>
      <c r="B87" s="95" t="s">
        <v>1220</v>
      </c>
      <c r="C87" s="12" t="s">
        <v>907</v>
      </c>
      <c r="D87" s="14" t="s">
        <v>11</v>
      </c>
      <c r="E87" s="14" t="s">
        <v>11</v>
      </c>
      <c r="F87" s="96" t="str">
        <f>IFERROR(__xludf.DUMMYFUNCTION("GOOGLETRANSLATE(B87,""ar"",""en"")"),"Yemeni")</f>
        <v>Yemeni</v>
      </c>
      <c r="G87" s="111"/>
      <c r="H87" s="15">
        <f>IFERROR(__xludf.DUMMYFUNCTION("COUNTA(SPLIT(A87, "" ""))"),1.0)</f>
        <v>1</v>
      </c>
      <c r="I87" s="16" t="b">
        <f t="shared" si="3"/>
        <v>1</v>
      </c>
    </row>
    <row r="88" ht="14.25" customHeight="1">
      <c r="A88" s="17" t="s">
        <v>1127</v>
      </c>
      <c r="B88" s="109" t="s">
        <v>1221</v>
      </c>
      <c r="C88" s="7" t="s">
        <v>907</v>
      </c>
      <c r="D88" s="8" t="s">
        <v>11</v>
      </c>
      <c r="E88" s="8" t="s">
        <v>11</v>
      </c>
      <c r="F88" s="93" t="str">
        <f>IFERROR(__xludf.DUMMYFUNCTION("GOOGLETRANSLATE(B88,""ar"",""en"")"),"Another country")</f>
        <v>Another country</v>
      </c>
      <c r="G88" s="112"/>
      <c r="H88" s="9">
        <f>IFERROR(__xludf.DUMMYFUNCTION("COUNTA(SPLIT(A88, "" ""))"),1.0)</f>
        <v>1</v>
      </c>
      <c r="I88" s="19" t="b">
        <f t="shared" si="3"/>
        <v>1</v>
      </c>
    </row>
    <row r="89" ht="14.25" customHeight="1">
      <c r="A89" s="21" t="s">
        <v>1254</v>
      </c>
      <c r="B89" s="95" t="s">
        <v>1223</v>
      </c>
      <c r="C89" s="12" t="s">
        <v>907</v>
      </c>
      <c r="D89" s="14" t="s">
        <v>11</v>
      </c>
      <c r="E89" s="14" t="s">
        <v>11</v>
      </c>
      <c r="F89" s="96" t="str">
        <f>IFERROR(__xludf.DUMMYFUNCTION("GOOGLETRANSLATE(B89,""ar"",""en"")"),"My whole life")</f>
        <v>My whole life</v>
      </c>
      <c r="G89" s="111"/>
      <c r="H89" s="15">
        <f>IFERROR(__xludf.DUMMYFUNCTION("COUNTA(SPLIT(A89, "" ""))"),3.0)</f>
        <v>3</v>
      </c>
      <c r="I89" s="16" t="b">
        <f t="shared" si="3"/>
        <v>1</v>
      </c>
    </row>
    <row r="90" ht="14.25" customHeight="1">
      <c r="A90" s="17" t="s">
        <v>1255</v>
      </c>
      <c r="B90" s="97" t="s">
        <v>1225</v>
      </c>
      <c r="C90" s="7" t="s">
        <v>907</v>
      </c>
      <c r="D90" s="8" t="s">
        <v>11</v>
      </c>
      <c r="E90" s="8" t="s">
        <v>11</v>
      </c>
      <c r="F90" s="93" t="str">
        <f>IFERROR(__xludf.DUMMYFUNCTION("GOOGLETRANSLATE(B90,""ar"",""en"")"),"Less than one year")</f>
        <v>Less than one year</v>
      </c>
      <c r="G90" s="112"/>
      <c r="H90" s="9">
        <f>IFERROR(__xludf.DUMMYFUNCTION("COUNTA(SPLIT(A90, "" ""))"),4.0)</f>
        <v>4</v>
      </c>
      <c r="I90" s="19" t="b">
        <f t="shared" si="3"/>
        <v>1</v>
      </c>
    </row>
    <row r="91" ht="14.25" customHeight="1">
      <c r="A91" s="21" t="s">
        <v>1226</v>
      </c>
      <c r="B91" s="113" t="s">
        <v>1227</v>
      </c>
      <c r="C91" s="12" t="s">
        <v>907</v>
      </c>
      <c r="D91" s="14" t="s">
        <v>11</v>
      </c>
      <c r="E91" s="14" t="s">
        <v>11</v>
      </c>
      <c r="F91" s="96" t="str">
        <f>IFERROR(__xludf.DUMMYFUNCTION("GOOGLETRANSLATE(B91,""ar"",""en"")"),"From 1 to 5 years")</f>
        <v>From 1 to 5 years</v>
      </c>
      <c r="G91" s="111"/>
      <c r="H91" s="15">
        <f>IFERROR(__xludf.DUMMYFUNCTION("COUNTA(SPLIT(A91, "" ""))"),2.0)</f>
        <v>2</v>
      </c>
      <c r="I91" s="16" t="b">
        <f t="shared" si="3"/>
        <v>1</v>
      </c>
    </row>
    <row r="92" ht="14.25" customHeight="1">
      <c r="A92" s="17" t="s">
        <v>1228</v>
      </c>
      <c r="B92" s="97" t="s">
        <v>1229</v>
      </c>
      <c r="C92" s="7" t="s">
        <v>907</v>
      </c>
      <c r="D92" s="8" t="s">
        <v>11</v>
      </c>
      <c r="E92" s="8" t="s">
        <v>11</v>
      </c>
      <c r="F92" s="93" t="str">
        <f>IFERROR(__xludf.DUMMYFUNCTION("GOOGLETRANSLATE(B92,""ar"",""en"")"),"5 to 10 years")</f>
        <v>5 to 10 years</v>
      </c>
      <c r="G92" s="112"/>
      <c r="H92" s="9">
        <f>IFERROR(__xludf.DUMMYFUNCTION("COUNTA(SPLIT(A92, "" ""))"),2.0)</f>
        <v>2</v>
      </c>
      <c r="I92" s="19" t="b">
        <f t="shared" si="3"/>
        <v>1</v>
      </c>
    </row>
    <row r="93" ht="14.25" customHeight="1">
      <c r="A93" s="21" t="s">
        <v>1256</v>
      </c>
      <c r="B93" s="95" t="s">
        <v>1231</v>
      </c>
      <c r="C93" s="12" t="s">
        <v>907</v>
      </c>
      <c r="D93" s="14" t="s">
        <v>11</v>
      </c>
      <c r="E93" s="14" t="s">
        <v>11</v>
      </c>
      <c r="F93" s="96" t="str">
        <f>IFERROR(__xludf.DUMMYFUNCTION("GOOGLETRANSLATE(B93,""ar"",""en"")"),"More than 10 years")</f>
        <v>More than 10 years</v>
      </c>
      <c r="G93" s="111"/>
      <c r="H93" s="15">
        <f>IFERROR(__xludf.DUMMYFUNCTION("COUNTA(SPLIT(A93, "" ""))"),4.0)</f>
        <v>4</v>
      </c>
      <c r="I93" s="16" t="b">
        <f t="shared" si="3"/>
        <v>1</v>
      </c>
    </row>
    <row r="94" ht="14.25" customHeight="1">
      <c r="A94" s="17" t="s">
        <v>1257</v>
      </c>
      <c r="B94" s="97" t="s">
        <v>1233</v>
      </c>
      <c r="C94" s="7" t="s">
        <v>907</v>
      </c>
      <c r="D94" s="8" t="s">
        <v>11</v>
      </c>
      <c r="E94" s="8" t="s">
        <v>11</v>
      </c>
      <c r="F94" s="93" t="str">
        <f>IFERROR(__xludf.DUMMYFUNCTION("GOOGLETRANSLATE(B94,""ar"",""en"")"),"Not displaced")</f>
        <v>Not displaced</v>
      </c>
      <c r="G94" s="112"/>
      <c r="H94" s="9">
        <f>IFERROR(__xludf.DUMMYFUNCTION("COUNTA(SPLIT(A94, "" ""))"),2.0)</f>
        <v>2</v>
      </c>
      <c r="I94" s="19" t="b">
        <f t="shared" si="3"/>
        <v>1</v>
      </c>
    </row>
    <row r="95" ht="14.25" customHeight="1">
      <c r="A95" s="21" t="s">
        <v>1258</v>
      </c>
      <c r="B95" s="108" t="s">
        <v>1259</v>
      </c>
      <c r="C95" s="12" t="s">
        <v>907</v>
      </c>
      <c r="D95" s="14" t="s">
        <v>11</v>
      </c>
      <c r="E95" s="14" t="s">
        <v>11</v>
      </c>
      <c r="F95" s="96" t="str">
        <f>IFERROR(__xludf.DUMMYFUNCTION("GOOGLETRANSLATE(B95,""ar"",""en"")"),"Yes, all the advice was helpful.")</f>
        <v>Yes, all the advice was helpful.</v>
      </c>
      <c r="G95" s="111"/>
      <c r="H95" s="15">
        <f>IFERROR(__xludf.DUMMYFUNCTION("COUNTA(SPLIT(A95, "" ""))"),6.0)</f>
        <v>6</v>
      </c>
      <c r="I95" s="16" t="b">
        <f t="shared" si="3"/>
        <v>1</v>
      </c>
    </row>
    <row r="96" ht="14.25" customHeight="1">
      <c r="A96" s="17" t="s">
        <v>1260</v>
      </c>
      <c r="B96" s="109" t="s">
        <v>1261</v>
      </c>
      <c r="C96" s="7" t="s">
        <v>907</v>
      </c>
      <c r="D96" s="8" t="s">
        <v>11</v>
      </c>
      <c r="E96" s="8" t="s">
        <v>11</v>
      </c>
      <c r="F96" s="93" t="str">
        <f>IFERROR(__xludf.DUMMYFUNCTION("GOOGLETRANSLATE(B96,""ar"",""en"")"),"Yes, a lot of the advice was helpful.")</f>
        <v>Yes, a lot of the advice was helpful.</v>
      </c>
      <c r="G96" s="112"/>
      <c r="H96" s="9">
        <f>IFERROR(__xludf.DUMMYFUNCTION("COUNTA(SPLIT(A96, "" ""))"),6.0)</f>
        <v>6</v>
      </c>
      <c r="I96" s="19" t="b">
        <f t="shared" si="3"/>
        <v>1</v>
      </c>
    </row>
    <row r="97" ht="14.25" customHeight="1">
      <c r="A97" s="21" t="s">
        <v>1262</v>
      </c>
      <c r="B97" s="108" t="s">
        <v>1263</v>
      </c>
      <c r="C97" s="12" t="s">
        <v>907</v>
      </c>
      <c r="D97" s="14" t="s">
        <v>11</v>
      </c>
      <c r="E97" s="14" t="s">
        <v>11</v>
      </c>
      <c r="F97" s="96" t="str">
        <f>IFERROR(__xludf.DUMMYFUNCTION("GOOGLETRANSLATE(B97,""ar"",""en"")"),"Yes, a few tips would have been helpful.")</f>
        <v>Yes, a few tips would have been helpful.</v>
      </c>
      <c r="G97" s="111"/>
      <c r="H97" s="15">
        <f>IFERROR(__xludf.DUMMYFUNCTION("COUNTA(SPLIT(A97, "" ""))"),7.0)</f>
        <v>7</v>
      </c>
      <c r="I97" s="16" t="b">
        <f t="shared" si="3"/>
        <v>1</v>
      </c>
    </row>
    <row r="98" ht="14.25" customHeight="1">
      <c r="A98" s="17" t="s">
        <v>1264</v>
      </c>
      <c r="B98" s="109" t="s">
        <v>1265</v>
      </c>
      <c r="C98" s="7" t="s">
        <v>907</v>
      </c>
      <c r="D98" s="8" t="s">
        <v>11</v>
      </c>
      <c r="E98" s="8" t="s">
        <v>11</v>
      </c>
      <c r="F98" s="93" t="str">
        <f>IFERROR(__xludf.DUMMYFUNCTION("GOOGLETRANSLATE(B98,""ar"",""en"")"),"There is no advice that helped me")</f>
        <v>There is no advice that helped me</v>
      </c>
      <c r="G98" s="112"/>
      <c r="H98" s="9">
        <f>IFERROR(__xludf.DUMMYFUNCTION("COUNTA(SPLIT(A98, "" ""))"),5.0)</f>
        <v>5</v>
      </c>
      <c r="I98" s="19" t="b">
        <f t="shared" si="3"/>
        <v>1</v>
      </c>
    </row>
    <row r="99" ht="14.25" customHeight="1">
      <c r="A99" s="11" t="s">
        <v>1266</v>
      </c>
      <c r="B99" s="108" t="s">
        <v>1267</v>
      </c>
      <c r="C99" s="12" t="s">
        <v>10</v>
      </c>
      <c r="D99" s="14" t="s">
        <v>643</v>
      </c>
      <c r="E99" s="14" t="s">
        <v>643</v>
      </c>
      <c r="F99" s="96" t="str">
        <f>IFERROR(__xludf.DUMMYFUNCTION("GOOGLETRANSLATE(B99,""ar"",""en"")"),"Just 2 more quick questions 💬")</f>
        <v>Just 2 more quick questions 💬</v>
      </c>
      <c r="G99" s="111"/>
      <c r="H99" s="15">
        <f>IFERROR(__xludf.DUMMYFUNCTION("COUNTA(SPLIT(A99, "" ""))"),6.0)</f>
        <v>6</v>
      </c>
      <c r="I99" s="16" t="b">
        <f t="shared" si="3"/>
        <v>1</v>
      </c>
    </row>
    <row r="100" ht="14.25" customHeight="1">
      <c r="A100" s="17" t="s">
        <v>1268</v>
      </c>
      <c r="B100" s="98" t="s">
        <v>1145</v>
      </c>
      <c r="C100" s="7" t="s">
        <v>10</v>
      </c>
      <c r="D100" s="8" t="s">
        <v>643</v>
      </c>
      <c r="E100" s="8" t="s">
        <v>643</v>
      </c>
      <c r="F100" s="93" t="str">
        <f>IFERROR(__xludf.DUMMYFUNCTION("GOOGLETRANSLATE(B100,""ar"",""en"")"),"Finally, how many days last week did you play with your children or help them learn something new?")</f>
        <v>Finally, how many days last week did you play with your children or help them learn something new?</v>
      </c>
      <c r="G100" s="112"/>
      <c r="H100" s="9">
        <f>IFERROR(__xludf.DUMMYFUNCTION("COUNTA(SPLIT(A100, "" ""))"),20.0)</f>
        <v>20</v>
      </c>
      <c r="I100" s="19" t="b">
        <f t="shared" si="3"/>
        <v>1</v>
      </c>
    </row>
    <row r="101" ht="14.25" customHeight="1">
      <c r="A101" s="21" t="s">
        <v>1269</v>
      </c>
      <c r="B101" s="114" t="s">
        <v>1270</v>
      </c>
      <c r="C101" s="12" t="s">
        <v>10</v>
      </c>
      <c r="D101" s="14" t="s">
        <v>643</v>
      </c>
      <c r="E101" s="14" t="s">
        <v>643</v>
      </c>
      <c r="F101" s="96" t="str">
        <f>IFERROR(__xludf.DUMMYFUNCTION("GOOGLETRANSLATE(B101,""ar"",""en"")"),"We care about your condition ❤️")</f>
        <v>We care about your condition ❤️</v>
      </c>
      <c r="G101" s="111"/>
      <c r="H101" s="15">
        <f>IFERROR(__xludf.DUMMYFUNCTION("COUNTA(SPLIT(A101, "" ""))"),7.0)</f>
        <v>7</v>
      </c>
      <c r="I101" s="16" t="b">
        <f t="shared" si="3"/>
        <v>1</v>
      </c>
    </row>
    <row r="102" ht="14.25" customHeight="1">
      <c r="A102" s="5" t="s">
        <v>1271</v>
      </c>
      <c r="B102" s="115" t="s">
        <v>1272</v>
      </c>
      <c r="C102" s="7" t="s">
        <v>10</v>
      </c>
      <c r="D102" s="8" t="s">
        <v>643</v>
      </c>
      <c r="E102" s="8" t="s">
        <v>643</v>
      </c>
      <c r="F102" s="93" t="str">
        <f>IFERROR(__xludf.DUMMYFUNCTION("GOOGLETRANSLATE(B102,""ar"",""en"")"),"Your answers will help us improve these tips for you and for all parents and children seeking strength and hope in times of war, displacement, and other difficult circumstances.💔🌱")</f>
        <v>Your answers will help us improve these tips for you and for all parents and children seeking strength and hope in times of war, displacement, and other difficult circumstances.💔🌱</v>
      </c>
      <c r="G102" s="112"/>
      <c r="H102" s="9">
        <f>IFERROR(__xludf.DUMMYFUNCTION("COUNTA(SPLIT(A102, "" ""))"),24.0)</f>
        <v>24</v>
      </c>
      <c r="I102" s="19" t="b">
        <f t="shared" si="3"/>
        <v>1</v>
      </c>
    </row>
    <row r="103" ht="14.25" customHeight="1">
      <c r="A103" s="11" t="s">
        <v>1273</v>
      </c>
      <c r="B103" s="114" t="s">
        <v>1274</v>
      </c>
      <c r="C103" s="12" t="s">
        <v>10</v>
      </c>
      <c r="D103" s="14" t="s">
        <v>643</v>
      </c>
      <c r="E103" s="14" t="s">
        <v>643</v>
      </c>
      <c r="F103" s="96" t="str">
        <f>IFERROR(__xludf.DUMMYFUNCTION("GOOGLETRANSLATE(B103,""ar"",""en"")"),"We'd love to hear from you. Can you answer 5 quick and final questions?📝")</f>
        <v>We'd love to hear from you. Can you answer 5 quick and final questions?📝</v>
      </c>
      <c r="G103" s="111"/>
      <c r="H103" s="15">
        <f>IFERROR(__xludf.DUMMYFUNCTION("COUNTA(SPLIT(A103, "" ""))"),7.0)</f>
        <v>7</v>
      </c>
      <c r="I103" s="16" t="b">
        <f t="shared" si="3"/>
        <v>1</v>
      </c>
    </row>
    <row r="104" ht="14.25" customHeight="1">
      <c r="A104" s="17" t="s">
        <v>1275</v>
      </c>
      <c r="B104" s="116" t="s">
        <v>1276</v>
      </c>
      <c r="C104" s="7" t="s">
        <v>10</v>
      </c>
      <c r="D104" s="8" t="s">
        <v>643</v>
      </c>
      <c r="E104" s="8" t="s">
        <v>643</v>
      </c>
      <c r="F104" s="93" t="str">
        <f>IFERROR(__xludf.DUMMYFUNCTION("GOOGLETRANSLATE(B104,""ar"",""en"")"),"How many days last week did you ask who your children spend time with (either in person or online)?")</f>
        <v>How many days last week did you ask who your children spend time with (either in person or online)?</v>
      </c>
      <c r="G104" s="112"/>
      <c r="H104" s="9">
        <f>IFERROR(__xludf.DUMMYFUNCTION("COUNTA(SPLIT(A104, "" ""))"),22.0)</f>
        <v>22</v>
      </c>
      <c r="I104" s="19" t="b">
        <f t="shared" si="3"/>
        <v>1</v>
      </c>
    </row>
    <row r="105" ht="14.25" customHeight="1">
      <c r="A105" s="21" t="s">
        <v>1277</v>
      </c>
      <c r="B105" s="117" t="s">
        <v>1278</v>
      </c>
      <c r="C105" s="12" t="s">
        <v>10</v>
      </c>
      <c r="D105" s="14" t="s">
        <v>643</v>
      </c>
      <c r="E105" s="14" t="s">
        <v>643</v>
      </c>
      <c r="F105" s="96" t="str">
        <f>IFERROR(__xludf.DUMMYFUNCTION("GOOGLETRANSLATE(B105,""ar"",""en"")"),"Finally, how many days have you felt hopeful, that you have a purpose or meaning in life?")</f>
        <v>Finally, how many days have you felt hopeful, that you have a purpose or meaning in life?</v>
      </c>
      <c r="G105" s="111"/>
      <c r="H105" s="15">
        <f>IFERROR(__xludf.DUMMYFUNCTION("COUNTA(SPLIT(A105, "" ""))"),17.0)</f>
        <v>17</v>
      </c>
      <c r="I105" s="16" t="b">
        <f t="shared" si="3"/>
        <v>1</v>
      </c>
    </row>
    <row r="106" ht="14.25" customHeight="1">
      <c r="A106" s="5" t="s">
        <v>1279</v>
      </c>
      <c r="B106" s="107" t="s">
        <v>1280</v>
      </c>
      <c r="C106" s="7" t="s">
        <v>10</v>
      </c>
      <c r="D106" s="8" t="s">
        <v>643</v>
      </c>
      <c r="E106" s="8" t="s">
        <v>643</v>
      </c>
      <c r="F106" s="93" t="str">
        <f>IFERROR(__xludf.DUMMYFUNCTION("GOOGLETRANSLATE(B106,""ar"",""en"")"),"Thank you for your answer. ❤️")</f>
        <v>Thank you for your answer. ❤️</v>
      </c>
      <c r="G106" s="112"/>
      <c r="H106" s="9">
        <f>IFERROR(__xludf.DUMMYFUNCTION("COUNTA(SPLIT(A106, "" ""))"),6.0)</f>
        <v>6</v>
      </c>
      <c r="I106" s="19" t="b">
        <f t="shared" si="3"/>
        <v>1</v>
      </c>
    </row>
    <row r="107" ht="14.25" customHeight="1">
      <c r="A107" s="21" t="s">
        <v>1281</v>
      </c>
      <c r="B107" s="118" t="s">
        <v>1282</v>
      </c>
      <c r="C107" s="12" t="s">
        <v>10</v>
      </c>
      <c r="D107" s="14" t="s">
        <v>643</v>
      </c>
      <c r="E107" s="14" t="s">
        <v>643</v>
      </c>
      <c r="F107" s="96" t="str">
        <f>IFERROR(__xludf.DUMMYFUNCTION("GOOGLETRANSLATE(B107,""ar"",""en"")"),"We have 8 quick questions. Your answers will help us develop these tips for parents and children who are finding strength and hope during war, displacement, and other difficult times.")</f>
        <v>We have 8 quick questions. Your answers will help us develop these tips for parents and children who are finding strength and hope during war, displacement, and other difficult times.</v>
      </c>
      <c r="G107" s="111"/>
      <c r="H107" s="15">
        <f>IFERROR(__xludf.DUMMYFUNCTION("COUNTA(SPLIT(A107, "" ""))"),28.0)</f>
        <v>28</v>
      </c>
      <c r="I107" s="16" t="b">
        <f t="shared" si="3"/>
        <v>1</v>
      </c>
    </row>
    <row r="108" ht="14.25" customHeight="1">
      <c r="A108" s="119" t="s">
        <v>1283</v>
      </c>
      <c r="B108" s="120" t="s">
        <v>1284</v>
      </c>
      <c r="C108" s="7" t="s">
        <v>10</v>
      </c>
      <c r="D108" s="8" t="s">
        <v>643</v>
      </c>
      <c r="E108" s="8" t="s">
        <v>643</v>
      </c>
      <c r="F108" s="93" t="str">
        <f>IFERROR(__xludf.DUMMYFUNCTION("GOOGLETRANSLATE(B108,""ar"",""en"")"),"Can you believe it's been a month? ⏳")</f>
        <v>Can you believe it's been a month? ⏳</v>
      </c>
      <c r="G108" s="112"/>
      <c r="H108" s="9">
        <f>IFERROR(__xludf.DUMMYFUNCTION("COUNTA(SPLIT(A108, "" ""))"),8.0)</f>
        <v>8</v>
      </c>
      <c r="I108" s="19" t="b">
        <f t="shared" si="3"/>
        <v>1</v>
      </c>
    </row>
    <row r="109" ht="14.25" customHeight="1">
      <c r="A109" s="119" t="s">
        <v>1285</v>
      </c>
      <c r="B109" s="120" t="s">
        <v>1286</v>
      </c>
      <c r="C109" s="12" t="s">
        <v>10</v>
      </c>
      <c r="D109" s="14" t="s">
        <v>643</v>
      </c>
      <c r="E109" s="14" t="s">
        <v>643</v>
      </c>
      <c r="F109" s="96" t="str">
        <f>IFERROR(__xludf.DUMMYFUNCTION("GOOGLETRANSLATE(B109,""ar"",""en"")"),"We want to check on you and see how you are doing. It will take less than 5 minutes.")</f>
        <v>We want to check on you and see how you are doing. It will take less than 5 minutes.</v>
      </c>
      <c r="G109" s="111"/>
      <c r="H109" s="15">
        <f>IFERROR(__xludf.DUMMYFUNCTION("COUNTA(SPLIT(A109, "" ""))"),17.0)</f>
        <v>17</v>
      </c>
      <c r="I109" s="16" t="b">
        <f t="shared" si="3"/>
        <v>1</v>
      </c>
    </row>
    <row r="110" ht="14.25" customHeight="1">
      <c r="A110" s="121" t="s">
        <v>1287</v>
      </c>
      <c r="B110" s="122" t="s">
        <v>1288</v>
      </c>
      <c r="C110" s="58" t="s">
        <v>10</v>
      </c>
      <c r="D110" s="59" t="s">
        <v>643</v>
      </c>
      <c r="E110" s="59" t="s">
        <v>643</v>
      </c>
      <c r="F110" s="123" t="str">
        <f>IFERROR(__xludf.DUMMYFUNCTION("GOOGLETRANSLATE(B110,""ar"",""en"")"),"Is now a good time? :)")</f>
        <v>Is now a good time? :)</v>
      </c>
      <c r="G110" s="124"/>
      <c r="H110" s="62">
        <f>IFERROR(__xludf.DUMMYFUNCTION("COUNTA(SPLIT(A110, "" ""))"),6.0)</f>
        <v>6</v>
      </c>
      <c r="I110" s="63" t="b">
        <f t="shared" si="3"/>
        <v>1</v>
      </c>
    </row>
  </sheetData>
  <conditionalFormatting sqref="C1:C110 D1">
    <cfRule type="containsBlanks" dxfId="0" priority="1">
      <formula>LEN(TRIM(C1))=0</formula>
    </cfRule>
  </conditionalFormatting>
  <conditionalFormatting sqref="B1:B110">
    <cfRule type="containsBlanks" dxfId="7" priority="2">
      <formula>LEN(TRIM(B1))=0</formula>
    </cfRule>
  </conditionalFormatting>
  <dataValidations>
    <dataValidation type="list" allowBlank="1" sqref="E2:E110">
      <formula1>"Complete,Revised,To Do"</formula1>
    </dataValidation>
    <dataValidation type="list" allowBlank="1" sqref="D2:D110">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0"/>
    <col customWidth="1" min="2" max="2" width="23.88"/>
    <col customWidth="1" min="3" max="3" width="17.75"/>
    <col customWidth="1" min="5" max="5" width="20.0"/>
    <col customWidth="1" min="6" max="6" width="33.25"/>
    <col customWidth="1" min="7" max="7" width="16.38"/>
    <col customWidth="1" min="8" max="8" width="21.63"/>
    <col customWidth="1" min="9" max="9" width="26.38"/>
  </cols>
  <sheetData>
    <row r="2">
      <c r="B2" s="125" t="s">
        <v>1289</v>
      </c>
    </row>
    <row r="3">
      <c r="B3" s="126" t="s">
        <v>1290</v>
      </c>
      <c r="C3" s="126" t="s">
        <v>1291</v>
      </c>
      <c r="D3" s="126" t="s">
        <v>1292</v>
      </c>
      <c r="E3" s="127"/>
    </row>
    <row r="4">
      <c r="B4" s="128" t="s">
        <v>1293</v>
      </c>
      <c r="C4" s="128">
        <f>counta(Latest_Modules_and_Activites[English])</f>
        <v>294</v>
      </c>
      <c r="D4" s="129">
        <f>sum(Latest_Modules_and_Activites[Count of English Words])</f>
        <v>4204</v>
      </c>
      <c r="E4" s="127"/>
    </row>
    <row r="5">
      <c r="B5" s="128" t="s">
        <v>1294</v>
      </c>
      <c r="C5" s="128">
        <f>counta(Latest_Navigation[English])</f>
        <v>235</v>
      </c>
      <c r="D5" s="129">
        <f>sum(Latest_Navigation[Count of English Words])</f>
        <v>1697</v>
      </c>
      <c r="E5" s="127"/>
    </row>
    <row r="6">
      <c r="B6" s="128" t="s">
        <v>1295</v>
      </c>
      <c r="C6" s="128">
        <f>counta(Latest_Onboarding[English])</f>
        <v>91</v>
      </c>
      <c r="D6" s="129">
        <f>sum(Latest_Onboarding[Count of English Words])</f>
        <v>582</v>
      </c>
      <c r="E6" s="127"/>
    </row>
    <row r="7">
      <c r="B7" s="128" t="s">
        <v>1296</v>
      </c>
      <c r="C7" s="128">
        <f>counta(Latest_Survey[English])</f>
        <v>109</v>
      </c>
      <c r="D7" s="129">
        <f>sum(Latest_Survey[Count of English Words])</f>
        <v>795</v>
      </c>
      <c r="E7" s="127"/>
    </row>
    <row r="12">
      <c r="F12" s="125" t="s">
        <v>1297</v>
      </c>
    </row>
    <row r="13">
      <c r="F13" s="125" t="s">
        <v>1298</v>
      </c>
      <c r="G13" s="125" t="s">
        <v>1299</v>
      </c>
      <c r="H13" s="125" t="s">
        <v>1300</v>
      </c>
      <c r="I13" s="125" t="s">
        <v>1301</v>
      </c>
    </row>
    <row r="14">
      <c r="F14" s="127" t="s">
        <v>1302</v>
      </c>
      <c r="G14" s="127" t="s">
        <v>1303</v>
      </c>
      <c r="H14" s="127" t="s">
        <v>1304</v>
      </c>
      <c r="I14" s="127" t="s">
        <v>1305</v>
      </c>
    </row>
    <row r="15">
      <c r="F15" s="127" t="s">
        <v>1306</v>
      </c>
      <c r="G15" s="127" t="s">
        <v>1307</v>
      </c>
      <c r="H15" s="127" t="s">
        <v>1308</v>
      </c>
      <c r="I15" s="127" t="s">
        <v>1309</v>
      </c>
    </row>
    <row r="16">
      <c r="F16" s="130" t="s">
        <v>1310</v>
      </c>
      <c r="G16" s="127" t="s">
        <v>1311</v>
      </c>
      <c r="H16" s="127" t="s">
        <v>1312</v>
      </c>
      <c r="I16" s="127" t="s">
        <v>1313</v>
      </c>
    </row>
    <row r="17">
      <c r="F17" s="127" t="s">
        <v>1314</v>
      </c>
      <c r="G17" s="127" t="s">
        <v>1315</v>
      </c>
      <c r="H17" s="127" t="s">
        <v>1316</v>
      </c>
      <c r="I17" s="127" t="s">
        <v>1317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9.5"/>
    <col customWidth="1" min="4" max="4" width="17.13"/>
    <col customWidth="1" min="5" max="5" width="15.38"/>
    <col customWidth="1" min="6" max="24" width="8.63"/>
  </cols>
  <sheetData>
    <row r="1" ht="14.25" customHeight="1">
      <c r="A1" s="1" t="s">
        <v>0</v>
      </c>
      <c r="B1" s="2" t="s">
        <v>1</v>
      </c>
      <c r="C1" s="3" t="s">
        <v>2</v>
      </c>
      <c r="D1" s="3" t="s">
        <v>3</v>
      </c>
      <c r="E1" s="4" t="s">
        <v>4</v>
      </c>
    </row>
    <row r="2" ht="14.25" customHeight="1">
      <c r="A2" s="17" t="s">
        <v>8</v>
      </c>
      <c r="B2" s="30" t="s">
        <v>9</v>
      </c>
      <c r="C2" s="131"/>
      <c r="D2" s="8" t="s">
        <v>11</v>
      </c>
      <c r="E2" s="132" t="s">
        <v>11</v>
      </c>
    </row>
    <row r="3" ht="14.25" customHeight="1">
      <c r="A3" s="21" t="s">
        <v>12</v>
      </c>
      <c r="B3" s="133" t="s">
        <v>13</v>
      </c>
      <c r="C3" s="131"/>
      <c r="D3" s="13" t="s">
        <v>11</v>
      </c>
      <c r="E3" s="134" t="s">
        <v>11</v>
      </c>
    </row>
    <row r="4" ht="14.25" customHeight="1">
      <c r="A4" s="17" t="s">
        <v>14</v>
      </c>
      <c r="B4" s="30" t="s">
        <v>1318</v>
      </c>
      <c r="C4" s="131"/>
      <c r="D4" s="18" t="s">
        <v>11</v>
      </c>
      <c r="E4" s="132" t="s">
        <v>11</v>
      </c>
    </row>
    <row r="5" ht="14.25" customHeight="1">
      <c r="A5" s="11" t="s">
        <v>16</v>
      </c>
      <c r="B5" s="135" t="s">
        <v>17</v>
      </c>
      <c r="C5" s="131"/>
      <c r="D5" s="13" t="s">
        <v>11</v>
      </c>
      <c r="E5" s="134" t="s">
        <v>11</v>
      </c>
    </row>
    <row r="6" ht="14.25" customHeight="1">
      <c r="A6" s="17" t="s">
        <v>18</v>
      </c>
      <c r="B6" s="30" t="s">
        <v>19</v>
      </c>
      <c r="C6" s="131"/>
      <c r="D6" s="18" t="s">
        <v>11</v>
      </c>
      <c r="E6" s="132" t="s">
        <v>11</v>
      </c>
    </row>
    <row r="7" ht="14.25" customHeight="1">
      <c r="A7" s="21" t="s">
        <v>20</v>
      </c>
      <c r="B7" s="136" t="s">
        <v>1319</v>
      </c>
      <c r="C7" s="131"/>
      <c r="D7" s="13" t="s">
        <v>11</v>
      </c>
      <c r="E7" s="134" t="s">
        <v>11</v>
      </c>
    </row>
    <row r="8" ht="14.25" customHeight="1">
      <c r="A8" s="17" t="s">
        <v>22</v>
      </c>
      <c r="B8" s="137" t="s">
        <v>23</v>
      </c>
      <c r="C8" s="131"/>
      <c r="D8" s="18" t="s">
        <v>11</v>
      </c>
      <c r="E8" s="132" t="s">
        <v>11</v>
      </c>
    </row>
    <row r="9" ht="14.25" customHeight="1">
      <c r="A9" s="21" t="s">
        <v>24</v>
      </c>
      <c r="B9" s="136" t="s">
        <v>25</v>
      </c>
      <c r="C9" s="131"/>
      <c r="D9" s="13" t="s">
        <v>11</v>
      </c>
      <c r="E9" s="134" t="s">
        <v>11</v>
      </c>
    </row>
    <row r="10" ht="14.25" customHeight="1">
      <c r="A10" s="17" t="s">
        <v>26</v>
      </c>
      <c r="B10" s="137" t="s">
        <v>27</v>
      </c>
      <c r="C10" s="131"/>
      <c r="D10" s="18" t="s">
        <v>11</v>
      </c>
      <c r="E10" s="132" t="s">
        <v>11</v>
      </c>
    </row>
    <row r="11" ht="14.25" customHeight="1">
      <c r="A11" s="21" t="s">
        <v>28</v>
      </c>
      <c r="B11" s="136" t="s">
        <v>29</v>
      </c>
      <c r="C11" s="131"/>
      <c r="D11" s="13" t="s">
        <v>11</v>
      </c>
      <c r="E11" s="134" t="s">
        <v>11</v>
      </c>
    </row>
    <row r="12" ht="14.25" customHeight="1">
      <c r="A12" s="17" t="s">
        <v>30</v>
      </c>
      <c r="B12" s="30" t="s">
        <v>31</v>
      </c>
      <c r="C12" s="131"/>
      <c r="D12" s="18" t="s">
        <v>11</v>
      </c>
      <c r="E12" s="132" t="s">
        <v>11</v>
      </c>
    </row>
    <row r="13" ht="14.25" customHeight="1">
      <c r="A13" s="11" t="s">
        <v>32</v>
      </c>
      <c r="B13" s="133" t="s">
        <v>1320</v>
      </c>
      <c r="C13" s="131"/>
      <c r="D13" s="13" t="s">
        <v>11</v>
      </c>
      <c r="E13" s="134" t="s">
        <v>11</v>
      </c>
    </row>
    <row r="14" ht="14.25" customHeight="1">
      <c r="A14" s="17" t="s">
        <v>34</v>
      </c>
      <c r="B14" s="137" t="s">
        <v>35</v>
      </c>
      <c r="C14" s="131"/>
      <c r="D14" s="18" t="s">
        <v>11</v>
      </c>
      <c r="E14" s="132" t="s">
        <v>11</v>
      </c>
    </row>
    <row r="15" ht="14.25" customHeight="1">
      <c r="A15" s="21" t="s">
        <v>36</v>
      </c>
      <c r="B15" s="136" t="s">
        <v>1321</v>
      </c>
      <c r="C15" s="131"/>
      <c r="D15" s="13" t="s">
        <v>11</v>
      </c>
      <c r="E15" s="134" t="s">
        <v>11</v>
      </c>
    </row>
    <row r="16" ht="14.25" customHeight="1">
      <c r="A16" s="17" t="s">
        <v>38</v>
      </c>
      <c r="B16" s="30" t="s">
        <v>39</v>
      </c>
      <c r="C16" s="131"/>
      <c r="D16" s="18" t="s">
        <v>11</v>
      </c>
      <c r="E16" s="132" t="s">
        <v>11</v>
      </c>
    </row>
    <row r="17" ht="14.25" customHeight="1">
      <c r="A17" s="21" t="s">
        <v>40</v>
      </c>
      <c r="B17" s="133" t="s">
        <v>1322</v>
      </c>
      <c r="C17" s="131"/>
      <c r="D17" s="13" t="s">
        <v>11</v>
      </c>
      <c r="E17" s="134" t="s">
        <v>11</v>
      </c>
    </row>
    <row r="18" ht="14.25" customHeight="1">
      <c r="A18" s="17" t="s">
        <v>42</v>
      </c>
      <c r="B18" s="137" t="s">
        <v>1323</v>
      </c>
      <c r="C18" s="131"/>
      <c r="D18" s="18" t="s">
        <v>11</v>
      </c>
      <c r="E18" s="132" t="s">
        <v>11</v>
      </c>
    </row>
    <row r="19" ht="14.25" customHeight="1">
      <c r="A19" s="21" t="s">
        <v>44</v>
      </c>
      <c r="B19" s="138" t="s">
        <v>45</v>
      </c>
      <c r="C19" s="131"/>
      <c r="D19" s="13" t="s">
        <v>11</v>
      </c>
      <c r="E19" s="134" t="s">
        <v>11</v>
      </c>
    </row>
    <row r="20" ht="14.25" customHeight="1">
      <c r="A20" s="17" t="s">
        <v>46</v>
      </c>
      <c r="B20" s="139" t="s">
        <v>47</v>
      </c>
      <c r="C20" s="131"/>
      <c r="D20" s="18" t="s">
        <v>11</v>
      </c>
      <c r="E20" s="132" t="s">
        <v>11</v>
      </c>
    </row>
    <row r="21" ht="14.25" customHeight="1">
      <c r="A21" s="21" t="s">
        <v>48</v>
      </c>
      <c r="B21" s="135" t="s">
        <v>1324</v>
      </c>
      <c r="C21" s="131"/>
      <c r="D21" s="13" t="s">
        <v>11</v>
      </c>
      <c r="E21" s="134" t="s">
        <v>11</v>
      </c>
    </row>
    <row r="22" ht="14.25" customHeight="1">
      <c r="A22" s="17" t="s">
        <v>50</v>
      </c>
      <c r="B22" s="140" t="s">
        <v>1325</v>
      </c>
      <c r="C22" s="131"/>
      <c r="D22" s="18" t="s">
        <v>11</v>
      </c>
      <c r="E22" s="132" t="s">
        <v>11</v>
      </c>
    </row>
    <row r="23" ht="14.25" customHeight="1">
      <c r="A23" s="21" t="s">
        <v>52</v>
      </c>
      <c r="B23" s="135" t="s">
        <v>53</v>
      </c>
      <c r="C23" s="131"/>
      <c r="D23" s="13" t="s">
        <v>11</v>
      </c>
      <c r="E23" s="134" t="s">
        <v>11</v>
      </c>
    </row>
    <row r="24" ht="14.25" customHeight="1">
      <c r="A24" s="17" t="s">
        <v>54</v>
      </c>
      <c r="B24" s="141" t="s">
        <v>55</v>
      </c>
      <c r="C24" s="131"/>
      <c r="D24" s="18" t="s">
        <v>11</v>
      </c>
      <c r="E24" s="132" t="s">
        <v>11</v>
      </c>
    </row>
    <row r="25" ht="14.25" customHeight="1">
      <c r="A25" s="21" t="s">
        <v>56</v>
      </c>
      <c r="B25" s="133" t="s">
        <v>57</v>
      </c>
      <c r="C25" s="131"/>
      <c r="D25" s="13" t="s">
        <v>11</v>
      </c>
      <c r="E25" s="134" t="s">
        <v>11</v>
      </c>
    </row>
    <row r="26" ht="14.25" customHeight="1">
      <c r="A26" s="17" t="s">
        <v>58</v>
      </c>
      <c r="B26" s="30" t="s">
        <v>1326</v>
      </c>
      <c r="C26" s="131"/>
      <c r="D26" s="18" t="s">
        <v>11</v>
      </c>
      <c r="E26" s="132" t="s">
        <v>11</v>
      </c>
    </row>
    <row r="27" ht="14.25" customHeight="1">
      <c r="A27" s="21" t="s">
        <v>60</v>
      </c>
      <c r="B27" s="133" t="s">
        <v>61</v>
      </c>
      <c r="C27" s="131"/>
      <c r="D27" s="13" t="s">
        <v>11</v>
      </c>
      <c r="E27" s="134" t="s">
        <v>11</v>
      </c>
    </row>
    <row r="28" ht="14.25" customHeight="1">
      <c r="A28" s="5" t="s">
        <v>62</v>
      </c>
      <c r="B28" s="30" t="s">
        <v>1327</v>
      </c>
      <c r="C28" s="131"/>
      <c r="D28" s="18" t="s">
        <v>11</v>
      </c>
      <c r="E28" s="132" t="s">
        <v>11</v>
      </c>
    </row>
    <row r="29" ht="14.25" customHeight="1">
      <c r="A29" s="21" t="s">
        <v>64</v>
      </c>
      <c r="B29" s="133" t="s">
        <v>65</v>
      </c>
      <c r="C29" s="131"/>
      <c r="D29" s="13" t="s">
        <v>11</v>
      </c>
      <c r="E29" s="134" t="s">
        <v>11</v>
      </c>
    </row>
    <row r="30" ht="14.25" customHeight="1">
      <c r="A30" s="17" t="s">
        <v>66</v>
      </c>
      <c r="B30" s="30" t="s">
        <v>67</v>
      </c>
      <c r="C30" s="131"/>
      <c r="D30" s="18" t="s">
        <v>11</v>
      </c>
      <c r="E30" s="132" t="s">
        <v>11</v>
      </c>
    </row>
    <row r="31" ht="14.25" customHeight="1">
      <c r="A31" s="21" t="s">
        <v>68</v>
      </c>
      <c r="B31" s="133" t="s">
        <v>1328</v>
      </c>
      <c r="C31" s="131"/>
      <c r="D31" s="13" t="s">
        <v>11</v>
      </c>
      <c r="E31" s="134" t="s">
        <v>11</v>
      </c>
    </row>
    <row r="32" ht="14.25" customHeight="1">
      <c r="A32" s="17" t="s">
        <v>70</v>
      </c>
      <c r="B32" s="137" t="s">
        <v>1329</v>
      </c>
      <c r="C32" s="131"/>
      <c r="D32" s="18" t="s">
        <v>11</v>
      </c>
      <c r="E32" s="132" t="s">
        <v>11</v>
      </c>
    </row>
    <row r="33" ht="14.25" customHeight="1">
      <c r="A33" s="11" t="s">
        <v>72</v>
      </c>
      <c r="B33" s="135" t="s">
        <v>73</v>
      </c>
      <c r="C33" s="131"/>
      <c r="D33" s="13" t="s">
        <v>11</v>
      </c>
      <c r="E33" s="134" t="s">
        <v>11</v>
      </c>
    </row>
    <row r="34" ht="14.25" customHeight="1">
      <c r="A34" s="17" t="s">
        <v>74</v>
      </c>
      <c r="B34" s="140" t="s">
        <v>75</v>
      </c>
      <c r="C34" s="131"/>
      <c r="D34" s="18" t="s">
        <v>11</v>
      </c>
      <c r="E34" s="132" t="s">
        <v>11</v>
      </c>
    </row>
    <row r="35" ht="14.25" customHeight="1">
      <c r="A35" s="21" t="s">
        <v>76</v>
      </c>
      <c r="B35" s="135" t="s">
        <v>1330</v>
      </c>
      <c r="C35" s="131"/>
      <c r="D35" s="13" t="s">
        <v>11</v>
      </c>
      <c r="E35" s="134" t="s">
        <v>11</v>
      </c>
    </row>
    <row r="36" ht="14.25" customHeight="1">
      <c r="A36" s="17" t="s">
        <v>78</v>
      </c>
      <c r="B36" s="140" t="s">
        <v>79</v>
      </c>
      <c r="C36" s="131"/>
      <c r="D36" s="18" t="s">
        <v>11</v>
      </c>
      <c r="E36" s="132" t="s">
        <v>11</v>
      </c>
    </row>
    <row r="37" ht="14.25" customHeight="1">
      <c r="A37" s="21" t="s">
        <v>80</v>
      </c>
      <c r="B37" s="135" t="s">
        <v>81</v>
      </c>
      <c r="C37" s="131"/>
      <c r="D37" s="13" t="s">
        <v>11</v>
      </c>
      <c r="E37" s="134" t="s">
        <v>11</v>
      </c>
    </row>
    <row r="38" ht="14.25" customHeight="1">
      <c r="A38" s="17" t="s">
        <v>82</v>
      </c>
      <c r="B38" s="137" t="s">
        <v>83</v>
      </c>
      <c r="C38" s="131"/>
      <c r="D38" s="18" t="s">
        <v>11</v>
      </c>
      <c r="E38" s="132" t="s">
        <v>11</v>
      </c>
    </row>
    <row r="39" ht="14.25" customHeight="1">
      <c r="A39" s="21" t="s">
        <v>84</v>
      </c>
      <c r="B39" s="136" t="s">
        <v>85</v>
      </c>
      <c r="C39" s="131"/>
      <c r="D39" s="13" t="s">
        <v>11</v>
      </c>
      <c r="E39" s="134" t="s">
        <v>11</v>
      </c>
    </row>
    <row r="40" ht="14.25" customHeight="1">
      <c r="A40" s="17" t="s">
        <v>86</v>
      </c>
      <c r="B40" s="140" t="s">
        <v>87</v>
      </c>
      <c r="C40" s="131"/>
      <c r="D40" s="18" t="s">
        <v>11</v>
      </c>
      <c r="E40" s="132" t="s">
        <v>11</v>
      </c>
    </row>
    <row r="41" ht="14.25" customHeight="1">
      <c r="A41" s="21" t="s">
        <v>88</v>
      </c>
      <c r="B41" s="135" t="s">
        <v>89</v>
      </c>
      <c r="C41" s="131"/>
      <c r="D41" s="13" t="s">
        <v>11</v>
      </c>
      <c r="E41" s="134" t="s">
        <v>11</v>
      </c>
    </row>
    <row r="42" ht="14.25" customHeight="1">
      <c r="A42" s="17" t="s">
        <v>90</v>
      </c>
      <c r="B42" s="140" t="s">
        <v>91</v>
      </c>
      <c r="C42" s="131"/>
      <c r="D42" s="18" t="s">
        <v>11</v>
      </c>
      <c r="E42" s="132" t="s">
        <v>11</v>
      </c>
    </row>
    <row r="43" ht="14.25" customHeight="1">
      <c r="A43" s="21" t="s">
        <v>92</v>
      </c>
      <c r="B43" s="135" t="s">
        <v>93</v>
      </c>
      <c r="C43" s="131"/>
      <c r="D43" s="13" t="s">
        <v>11</v>
      </c>
      <c r="E43" s="134" t="s">
        <v>11</v>
      </c>
    </row>
    <row r="44" ht="14.25" customHeight="1">
      <c r="A44" s="17" t="s">
        <v>94</v>
      </c>
      <c r="B44" s="140" t="s">
        <v>1331</v>
      </c>
      <c r="C44" s="131"/>
      <c r="D44" s="18" t="s">
        <v>11</v>
      </c>
      <c r="E44" s="132" t="s">
        <v>11</v>
      </c>
    </row>
    <row r="45" ht="14.25" customHeight="1">
      <c r="A45" s="21" t="s">
        <v>96</v>
      </c>
      <c r="B45" s="135" t="s">
        <v>97</v>
      </c>
      <c r="C45" s="131"/>
      <c r="D45" s="13" t="s">
        <v>11</v>
      </c>
      <c r="E45" s="134" t="s">
        <v>11</v>
      </c>
    </row>
    <row r="46" ht="14.25" customHeight="1">
      <c r="A46" s="17" t="s">
        <v>98</v>
      </c>
      <c r="B46" s="137" t="s">
        <v>99</v>
      </c>
      <c r="C46" s="131"/>
      <c r="D46" s="18" t="s">
        <v>11</v>
      </c>
      <c r="E46" s="132" t="s">
        <v>11</v>
      </c>
    </row>
    <row r="47" ht="14.25" customHeight="1">
      <c r="A47" s="21" t="s">
        <v>100</v>
      </c>
      <c r="B47" s="135" t="s">
        <v>101</v>
      </c>
      <c r="C47" s="131"/>
      <c r="D47" s="13" t="s">
        <v>11</v>
      </c>
      <c r="E47" s="134" t="s">
        <v>11</v>
      </c>
    </row>
    <row r="48" ht="14.25" customHeight="1">
      <c r="A48" s="17" t="s">
        <v>102</v>
      </c>
      <c r="B48" s="140" t="s">
        <v>103</v>
      </c>
      <c r="C48" s="131"/>
      <c r="D48" s="18" t="s">
        <v>11</v>
      </c>
      <c r="E48" s="132" t="s">
        <v>11</v>
      </c>
    </row>
    <row r="49" ht="14.25" customHeight="1">
      <c r="A49" s="21" t="s">
        <v>104</v>
      </c>
      <c r="B49" s="135" t="s">
        <v>105</v>
      </c>
      <c r="C49" s="131"/>
      <c r="D49" s="13" t="s">
        <v>11</v>
      </c>
      <c r="E49" s="134" t="s">
        <v>11</v>
      </c>
    </row>
    <row r="50" ht="14.25" customHeight="1">
      <c r="A50" s="17" t="s">
        <v>106</v>
      </c>
      <c r="B50" s="140" t="s">
        <v>107</v>
      </c>
      <c r="C50" s="131"/>
      <c r="D50" s="18" t="s">
        <v>11</v>
      </c>
      <c r="E50" s="132" t="s">
        <v>11</v>
      </c>
    </row>
    <row r="51" ht="14.25" customHeight="1">
      <c r="A51" s="21" t="s">
        <v>108</v>
      </c>
      <c r="B51" s="136" t="s">
        <v>109</v>
      </c>
      <c r="C51" s="131"/>
      <c r="D51" s="13" t="s">
        <v>11</v>
      </c>
      <c r="E51" s="134" t="s">
        <v>11</v>
      </c>
    </row>
    <row r="52" ht="14.25" customHeight="1">
      <c r="A52" s="17" t="s">
        <v>110</v>
      </c>
      <c r="B52" s="140" t="s">
        <v>111</v>
      </c>
      <c r="C52" s="131"/>
      <c r="D52" s="18" t="s">
        <v>11</v>
      </c>
      <c r="E52" s="132" t="s">
        <v>11</v>
      </c>
    </row>
    <row r="53" ht="14.25" customHeight="1">
      <c r="A53" s="21" t="s">
        <v>112</v>
      </c>
      <c r="B53" s="138" t="s">
        <v>113</v>
      </c>
      <c r="C53" s="131"/>
      <c r="D53" s="13" t="s">
        <v>11</v>
      </c>
      <c r="E53" s="134" t="s">
        <v>11</v>
      </c>
    </row>
    <row r="54" ht="14.25" customHeight="1">
      <c r="A54" s="17" t="s">
        <v>114</v>
      </c>
      <c r="B54" s="139" t="s">
        <v>115</v>
      </c>
      <c r="C54" s="131"/>
      <c r="D54" s="18" t="s">
        <v>11</v>
      </c>
      <c r="E54" s="132" t="s">
        <v>11</v>
      </c>
    </row>
    <row r="55" ht="14.25" customHeight="1">
      <c r="A55" s="21" t="s">
        <v>116</v>
      </c>
      <c r="B55" s="138" t="s">
        <v>117</v>
      </c>
      <c r="C55" s="131"/>
      <c r="D55" s="13" t="s">
        <v>11</v>
      </c>
      <c r="E55" s="134" t="s">
        <v>11</v>
      </c>
    </row>
    <row r="56" ht="14.25" customHeight="1">
      <c r="A56" s="17" t="s">
        <v>118</v>
      </c>
      <c r="B56" s="139" t="s">
        <v>119</v>
      </c>
      <c r="C56" s="131"/>
      <c r="D56" s="18" t="s">
        <v>11</v>
      </c>
      <c r="E56" s="132" t="s">
        <v>11</v>
      </c>
    </row>
    <row r="57" ht="14.25" customHeight="1">
      <c r="A57" s="21" t="s">
        <v>120</v>
      </c>
      <c r="B57" s="142" t="s">
        <v>121</v>
      </c>
      <c r="C57" s="131"/>
      <c r="D57" s="13" t="s">
        <v>11</v>
      </c>
      <c r="E57" s="134" t="s">
        <v>11</v>
      </c>
    </row>
    <row r="58" ht="14.25" customHeight="1">
      <c r="A58" s="17" t="s">
        <v>122</v>
      </c>
      <c r="B58" s="139" t="s">
        <v>123</v>
      </c>
      <c r="C58" s="131"/>
      <c r="D58" s="18" t="s">
        <v>11</v>
      </c>
      <c r="E58" s="132" t="s">
        <v>11</v>
      </c>
    </row>
    <row r="59" ht="14.25" customHeight="1">
      <c r="A59" s="11" t="s">
        <v>124</v>
      </c>
      <c r="B59" s="135" t="s">
        <v>1332</v>
      </c>
      <c r="C59" s="131"/>
      <c r="D59" s="13" t="s">
        <v>11</v>
      </c>
      <c r="E59" s="134" t="s">
        <v>1333</v>
      </c>
    </row>
    <row r="60" ht="14.25" customHeight="1">
      <c r="A60" s="17" t="s">
        <v>126</v>
      </c>
      <c r="B60" s="137" t="s">
        <v>127</v>
      </c>
      <c r="C60" s="131"/>
      <c r="D60" s="18" t="s">
        <v>11</v>
      </c>
      <c r="E60" s="132" t="s">
        <v>1333</v>
      </c>
    </row>
    <row r="61" ht="14.25" customHeight="1">
      <c r="A61" s="21" t="s">
        <v>128</v>
      </c>
      <c r="B61" s="135" t="s">
        <v>129</v>
      </c>
      <c r="C61" s="131"/>
      <c r="D61" s="13" t="s">
        <v>11</v>
      </c>
      <c r="E61" s="134" t="s">
        <v>1333</v>
      </c>
    </row>
    <row r="62" ht="14.25" customHeight="1">
      <c r="A62" s="17" t="s">
        <v>130</v>
      </c>
      <c r="B62" s="140" t="s">
        <v>131</v>
      </c>
      <c r="C62" s="131"/>
      <c r="D62" s="18" t="s">
        <v>11</v>
      </c>
      <c r="E62" s="132" t="s">
        <v>1333</v>
      </c>
    </row>
    <row r="63" ht="14.25" customHeight="1">
      <c r="A63" s="21" t="s">
        <v>132</v>
      </c>
      <c r="B63" s="135" t="s">
        <v>133</v>
      </c>
      <c r="C63" s="131"/>
      <c r="D63" s="13" t="s">
        <v>11</v>
      </c>
      <c r="E63" s="134" t="s">
        <v>1333</v>
      </c>
    </row>
    <row r="64" ht="14.25" customHeight="1">
      <c r="A64" s="17" t="s">
        <v>134</v>
      </c>
      <c r="B64" s="140" t="s">
        <v>135</v>
      </c>
      <c r="C64" s="131"/>
      <c r="D64" s="18" t="s">
        <v>11</v>
      </c>
      <c r="E64" s="132" t="s">
        <v>1333</v>
      </c>
    </row>
    <row r="65" ht="14.25" customHeight="1">
      <c r="A65" s="21" t="s">
        <v>136</v>
      </c>
      <c r="B65" s="143"/>
      <c r="C65" s="131"/>
      <c r="D65" s="13" t="s">
        <v>11</v>
      </c>
      <c r="E65" s="134" t="s">
        <v>1333</v>
      </c>
    </row>
    <row r="66" ht="14.25" customHeight="1">
      <c r="A66" s="17" t="s">
        <v>138</v>
      </c>
      <c r="B66" s="139" t="s">
        <v>139</v>
      </c>
      <c r="C66" s="131"/>
      <c r="D66" s="18" t="s">
        <v>11</v>
      </c>
      <c r="E66" s="132" t="s">
        <v>1333</v>
      </c>
    </row>
    <row r="67" ht="14.25" customHeight="1">
      <c r="A67" s="21" t="s">
        <v>140</v>
      </c>
      <c r="B67" s="138" t="s">
        <v>1334</v>
      </c>
      <c r="C67" s="131"/>
      <c r="D67" s="13" t="s">
        <v>11</v>
      </c>
      <c r="E67" s="134" t="s">
        <v>1333</v>
      </c>
    </row>
    <row r="68" ht="14.25" customHeight="1">
      <c r="A68" s="17"/>
      <c r="B68" s="144"/>
      <c r="C68" s="131"/>
      <c r="D68" s="18" t="s">
        <v>643</v>
      </c>
      <c r="E68" s="132" t="s">
        <v>1333</v>
      </c>
    </row>
    <row r="69" ht="14.25" customHeight="1">
      <c r="A69" s="21" t="s">
        <v>142</v>
      </c>
      <c r="B69" s="138" t="s">
        <v>143</v>
      </c>
      <c r="C69" s="131"/>
      <c r="D69" s="13" t="s">
        <v>11</v>
      </c>
      <c r="E69" s="134" t="s">
        <v>1333</v>
      </c>
    </row>
    <row r="70" ht="14.25" customHeight="1">
      <c r="A70" s="17" t="s">
        <v>144</v>
      </c>
      <c r="B70" s="140" t="s">
        <v>145</v>
      </c>
      <c r="C70" s="131"/>
      <c r="D70" s="18" t="s">
        <v>11</v>
      </c>
      <c r="E70" s="132" t="s">
        <v>1333</v>
      </c>
    </row>
    <row r="71" ht="14.25" customHeight="1">
      <c r="A71" s="21" t="s">
        <v>146</v>
      </c>
      <c r="B71" s="138" t="s">
        <v>1335</v>
      </c>
      <c r="C71" s="131"/>
      <c r="D71" s="13" t="s">
        <v>11</v>
      </c>
      <c r="E71" s="134" t="s">
        <v>1333</v>
      </c>
    </row>
    <row r="72" ht="14.25" customHeight="1">
      <c r="A72" s="17" t="s">
        <v>148</v>
      </c>
      <c r="B72" s="139" t="s">
        <v>1336</v>
      </c>
      <c r="C72" s="131"/>
      <c r="D72" s="18" t="s">
        <v>11</v>
      </c>
      <c r="E72" s="132" t="s">
        <v>1333</v>
      </c>
    </row>
    <row r="73" ht="14.25" customHeight="1">
      <c r="A73" s="21" t="s">
        <v>150</v>
      </c>
      <c r="B73" s="135" t="s">
        <v>151</v>
      </c>
      <c r="C73" s="131"/>
      <c r="D73" s="13" t="s">
        <v>11</v>
      </c>
      <c r="E73" s="134" t="s">
        <v>1333</v>
      </c>
    </row>
    <row r="74" ht="14.25" customHeight="1">
      <c r="A74" s="17" t="s">
        <v>152</v>
      </c>
      <c r="B74" s="141" t="s">
        <v>153</v>
      </c>
      <c r="C74" s="131"/>
      <c r="D74" s="18" t="s">
        <v>11</v>
      </c>
      <c r="E74" s="132" t="s">
        <v>1333</v>
      </c>
    </row>
    <row r="75" ht="14.25" customHeight="1">
      <c r="A75" s="21" t="s">
        <v>154</v>
      </c>
      <c r="B75" s="136" t="s">
        <v>155</v>
      </c>
      <c r="C75" s="131"/>
      <c r="D75" s="13" t="s">
        <v>11</v>
      </c>
      <c r="E75" s="134" t="s">
        <v>1333</v>
      </c>
    </row>
    <row r="76" ht="14.25" customHeight="1">
      <c r="A76" s="17" t="s">
        <v>156</v>
      </c>
      <c r="B76" s="141" t="s">
        <v>157</v>
      </c>
      <c r="C76" s="131"/>
      <c r="D76" s="18" t="s">
        <v>11</v>
      </c>
      <c r="E76" s="132" t="s">
        <v>1333</v>
      </c>
    </row>
    <row r="77" ht="14.25" customHeight="1">
      <c r="A77" s="21" t="s">
        <v>158</v>
      </c>
      <c r="B77" s="145" t="s">
        <v>1337</v>
      </c>
      <c r="C77" s="131"/>
      <c r="D77" s="13" t="s">
        <v>11</v>
      </c>
      <c r="E77" s="134" t="s">
        <v>1333</v>
      </c>
    </row>
    <row r="78" ht="14.25" customHeight="1">
      <c r="A78" s="17" t="s">
        <v>160</v>
      </c>
      <c r="B78" s="30" t="s">
        <v>161</v>
      </c>
      <c r="C78" s="131"/>
      <c r="D78" s="18" t="s">
        <v>11</v>
      </c>
      <c r="E78" s="132" t="s">
        <v>1333</v>
      </c>
    </row>
    <row r="79" ht="14.25" customHeight="1">
      <c r="A79" s="21" t="s">
        <v>162</v>
      </c>
      <c r="B79" s="133" t="s">
        <v>163</v>
      </c>
      <c r="C79" s="131"/>
      <c r="D79" s="13" t="s">
        <v>11</v>
      </c>
      <c r="E79" s="134" t="s">
        <v>1333</v>
      </c>
    </row>
    <row r="80" ht="14.25" customHeight="1">
      <c r="A80" s="17" t="s">
        <v>164</v>
      </c>
      <c r="B80" s="141" t="s">
        <v>165</v>
      </c>
      <c r="C80" s="131"/>
      <c r="D80" s="18" t="s">
        <v>11</v>
      </c>
      <c r="E80" s="132" t="s">
        <v>1333</v>
      </c>
    </row>
    <row r="81" ht="14.25" customHeight="1">
      <c r="A81" s="21" t="s">
        <v>166</v>
      </c>
      <c r="B81" s="142" t="s">
        <v>167</v>
      </c>
      <c r="C81" s="131"/>
      <c r="D81" s="13" t="s">
        <v>11</v>
      </c>
      <c r="E81" s="134" t="s">
        <v>1333</v>
      </c>
    </row>
    <row r="82" ht="14.25" customHeight="1">
      <c r="A82" s="17" t="s">
        <v>168</v>
      </c>
      <c r="B82" s="146" t="s">
        <v>169</v>
      </c>
      <c r="C82" s="131"/>
      <c r="D82" s="18" t="s">
        <v>11</v>
      </c>
      <c r="E82" s="132" t="s">
        <v>1333</v>
      </c>
    </row>
    <row r="83" ht="14.25" customHeight="1">
      <c r="A83" s="21" t="s">
        <v>170</v>
      </c>
      <c r="B83" s="136" t="s">
        <v>171</v>
      </c>
      <c r="C83" s="131"/>
      <c r="D83" s="13" t="s">
        <v>11</v>
      </c>
      <c r="E83" s="134" t="s">
        <v>1333</v>
      </c>
    </row>
    <row r="84" ht="14.25" customHeight="1">
      <c r="A84" s="17" t="s">
        <v>172</v>
      </c>
      <c r="B84" s="137" t="s">
        <v>173</v>
      </c>
      <c r="C84" s="131"/>
      <c r="D84" s="18" t="s">
        <v>11</v>
      </c>
      <c r="E84" s="132" t="s">
        <v>1333</v>
      </c>
    </row>
    <row r="85" ht="14.25" customHeight="1">
      <c r="A85" s="21" t="s">
        <v>174</v>
      </c>
      <c r="B85" s="135" t="s">
        <v>175</v>
      </c>
      <c r="C85" s="131"/>
      <c r="D85" s="13" t="s">
        <v>11</v>
      </c>
      <c r="E85" s="134" t="s">
        <v>1333</v>
      </c>
    </row>
    <row r="86" ht="14.25" customHeight="1">
      <c r="A86" s="17" t="s">
        <v>176</v>
      </c>
      <c r="B86" s="140" t="s">
        <v>1338</v>
      </c>
      <c r="C86" s="131"/>
      <c r="D86" s="18" t="s">
        <v>11</v>
      </c>
      <c r="E86" s="132" t="s">
        <v>1333</v>
      </c>
    </row>
    <row r="87" ht="14.25" customHeight="1">
      <c r="A87" s="21" t="s">
        <v>178</v>
      </c>
      <c r="B87" s="135" t="s">
        <v>179</v>
      </c>
      <c r="C87" s="131"/>
      <c r="D87" s="13" t="s">
        <v>11</v>
      </c>
      <c r="E87" s="134" t="s">
        <v>1333</v>
      </c>
    </row>
    <row r="88" ht="14.25" customHeight="1">
      <c r="A88" s="17" t="s">
        <v>180</v>
      </c>
      <c r="B88" s="140" t="s">
        <v>181</v>
      </c>
      <c r="C88" s="131"/>
      <c r="D88" s="18" t="s">
        <v>11</v>
      </c>
      <c r="E88" s="132" t="s">
        <v>1333</v>
      </c>
    </row>
    <row r="89" ht="14.25" customHeight="1">
      <c r="A89" s="21" t="s">
        <v>182</v>
      </c>
      <c r="B89" s="136" t="s">
        <v>183</v>
      </c>
      <c r="C89" s="131"/>
      <c r="D89" s="13" t="s">
        <v>11</v>
      </c>
      <c r="E89" s="134" t="s">
        <v>1333</v>
      </c>
    </row>
    <row r="90" ht="14.25" customHeight="1">
      <c r="A90" s="17" t="s">
        <v>184</v>
      </c>
      <c r="B90" s="137" t="s">
        <v>185</v>
      </c>
      <c r="C90" s="131"/>
      <c r="D90" s="18" t="s">
        <v>11</v>
      </c>
      <c r="E90" s="132" t="s">
        <v>1333</v>
      </c>
    </row>
    <row r="91" ht="14.25" customHeight="1">
      <c r="A91" s="21" t="s">
        <v>186</v>
      </c>
      <c r="B91" s="133" t="s">
        <v>187</v>
      </c>
      <c r="C91" s="131"/>
      <c r="D91" s="13" t="s">
        <v>11</v>
      </c>
      <c r="E91" s="134" t="s">
        <v>1333</v>
      </c>
    </row>
    <row r="92" ht="14.25" customHeight="1">
      <c r="A92" s="17" t="s">
        <v>188</v>
      </c>
      <c r="B92" s="137" t="s">
        <v>189</v>
      </c>
      <c r="C92" s="131"/>
      <c r="D92" s="18" t="s">
        <v>11</v>
      </c>
      <c r="E92" s="132" t="s">
        <v>1333</v>
      </c>
    </row>
    <row r="93" ht="14.25" customHeight="1">
      <c r="A93" s="21" t="s">
        <v>190</v>
      </c>
      <c r="B93" s="133" t="s">
        <v>191</v>
      </c>
      <c r="C93" s="131"/>
      <c r="D93" s="13" t="s">
        <v>11</v>
      </c>
      <c r="E93" s="134" t="s">
        <v>1333</v>
      </c>
    </row>
    <row r="94" ht="14.25" customHeight="1">
      <c r="A94" s="17" t="s">
        <v>192</v>
      </c>
      <c r="B94" s="30" t="s">
        <v>193</v>
      </c>
      <c r="C94" s="131"/>
      <c r="D94" s="18" t="s">
        <v>11</v>
      </c>
      <c r="E94" s="132" t="s">
        <v>1333</v>
      </c>
    </row>
    <row r="95" ht="14.25" customHeight="1">
      <c r="A95" s="21" t="s">
        <v>194</v>
      </c>
      <c r="B95" s="133" t="s">
        <v>195</v>
      </c>
      <c r="C95" s="131"/>
      <c r="D95" s="13" t="s">
        <v>11</v>
      </c>
      <c r="E95" s="134" t="s">
        <v>1333</v>
      </c>
    </row>
    <row r="96" ht="14.25" customHeight="1">
      <c r="A96" s="17" t="s">
        <v>196</v>
      </c>
      <c r="B96" s="146" t="s">
        <v>197</v>
      </c>
      <c r="C96" s="131"/>
      <c r="D96" s="18" t="s">
        <v>11</v>
      </c>
      <c r="E96" s="132" t="s">
        <v>1333</v>
      </c>
    </row>
    <row r="97" ht="14.25" customHeight="1">
      <c r="A97" s="21" t="s">
        <v>198</v>
      </c>
      <c r="B97" s="133" t="s">
        <v>199</v>
      </c>
      <c r="C97" s="131"/>
      <c r="D97" s="13" t="s">
        <v>11</v>
      </c>
      <c r="E97" s="134" t="s">
        <v>1333</v>
      </c>
    </row>
    <row r="98" ht="14.25" customHeight="1">
      <c r="A98" s="17" t="s">
        <v>200</v>
      </c>
      <c r="B98" s="146" t="s">
        <v>201</v>
      </c>
      <c r="C98" s="131"/>
      <c r="D98" s="18" t="s">
        <v>11</v>
      </c>
      <c r="E98" s="132" t="s">
        <v>1333</v>
      </c>
    </row>
    <row r="99" ht="14.25" customHeight="1">
      <c r="A99" s="21" t="s">
        <v>202</v>
      </c>
      <c r="B99" s="133" t="s">
        <v>203</v>
      </c>
      <c r="C99" s="131"/>
      <c r="D99" s="13" t="s">
        <v>11</v>
      </c>
      <c r="E99" s="134" t="s">
        <v>1333</v>
      </c>
    </row>
    <row r="100" ht="14.25" customHeight="1">
      <c r="A100" s="17" t="s">
        <v>204</v>
      </c>
      <c r="B100" s="30" t="s">
        <v>205</v>
      </c>
      <c r="C100" s="131"/>
      <c r="D100" s="18" t="s">
        <v>11</v>
      </c>
      <c r="E100" s="132" t="s">
        <v>1333</v>
      </c>
    </row>
    <row r="101" ht="14.25" customHeight="1">
      <c r="A101" s="21" t="s">
        <v>206</v>
      </c>
      <c r="B101" s="133" t="s">
        <v>207</v>
      </c>
      <c r="C101" s="131"/>
      <c r="D101" s="13" t="s">
        <v>11</v>
      </c>
      <c r="E101" s="134" t="s">
        <v>1333</v>
      </c>
    </row>
    <row r="102" ht="14.25" customHeight="1">
      <c r="A102" s="17" t="s">
        <v>208</v>
      </c>
      <c r="B102" s="141" t="s">
        <v>209</v>
      </c>
      <c r="C102" s="131"/>
      <c r="D102" s="18" t="s">
        <v>11</v>
      </c>
      <c r="E102" s="132" t="s">
        <v>1333</v>
      </c>
    </row>
    <row r="103" ht="14.25" customHeight="1">
      <c r="A103" s="21" t="s">
        <v>210</v>
      </c>
      <c r="B103" s="142" t="s">
        <v>211</v>
      </c>
      <c r="C103" s="131"/>
      <c r="D103" s="13" t="s">
        <v>11</v>
      </c>
      <c r="E103" s="134" t="s">
        <v>1333</v>
      </c>
    </row>
    <row r="104" ht="14.25" customHeight="1">
      <c r="A104" s="17" t="s">
        <v>212</v>
      </c>
      <c r="B104" s="146" t="s">
        <v>213</v>
      </c>
      <c r="C104" s="131"/>
      <c r="D104" s="18" t="s">
        <v>11</v>
      </c>
      <c r="E104" s="132" t="s">
        <v>1333</v>
      </c>
    </row>
    <row r="105" ht="14.25" customHeight="1">
      <c r="A105" s="21" t="s">
        <v>214</v>
      </c>
      <c r="B105" s="138" t="s">
        <v>215</v>
      </c>
      <c r="C105" s="131"/>
      <c r="D105" s="13" t="s">
        <v>11</v>
      </c>
      <c r="E105" s="134" t="s">
        <v>1333</v>
      </c>
    </row>
    <row r="106" ht="14.25" customHeight="1">
      <c r="A106" s="17" t="s">
        <v>216</v>
      </c>
      <c r="B106" s="139" t="s">
        <v>217</v>
      </c>
      <c r="C106" s="131"/>
      <c r="D106" s="18" t="s">
        <v>11</v>
      </c>
      <c r="E106" s="132" t="s">
        <v>1333</v>
      </c>
    </row>
    <row r="107" ht="14.25" customHeight="1">
      <c r="A107" s="21" t="s">
        <v>218</v>
      </c>
      <c r="B107" s="142" t="s">
        <v>219</v>
      </c>
      <c r="C107" s="131"/>
      <c r="D107" s="13" t="s">
        <v>11</v>
      </c>
      <c r="E107" s="134" t="s">
        <v>1333</v>
      </c>
    </row>
    <row r="108" ht="14.25" customHeight="1">
      <c r="A108" s="17" t="s">
        <v>220</v>
      </c>
      <c r="B108" s="146" t="s">
        <v>221</v>
      </c>
      <c r="C108" s="131"/>
      <c r="D108" s="18" t="s">
        <v>11</v>
      </c>
      <c r="E108" s="132" t="s">
        <v>1333</v>
      </c>
    </row>
    <row r="109" ht="14.25" customHeight="1">
      <c r="A109" s="11" t="s">
        <v>222</v>
      </c>
      <c r="B109" s="147" t="s">
        <v>223</v>
      </c>
      <c r="C109" s="131"/>
      <c r="D109" s="13" t="s">
        <v>11</v>
      </c>
      <c r="E109" s="148" t="s">
        <v>1333</v>
      </c>
    </row>
    <row r="110" ht="14.25" customHeight="1">
      <c r="A110" s="17" t="s">
        <v>224</v>
      </c>
      <c r="B110" s="149" t="s">
        <v>225</v>
      </c>
      <c r="C110" s="131"/>
      <c r="D110" s="18" t="s">
        <v>11</v>
      </c>
      <c r="E110" s="150" t="s">
        <v>1333</v>
      </c>
    </row>
    <row r="111" ht="14.25" customHeight="1">
      <c r="A111" s="21" t="s">
        <v>226</v>
      </c>
      <c r="B111" s="147" t="s">
        <v>1339</v>
      </c>
      <c r="C111" s="131"/>
      <c r="D111" s="13" t="s">
        <v>11</v>
      </c>
      <c r="E111" s="148" t="s">
        <v>1333</v>
      </c>
    </row>
    <row r="112" ht="14.25" customHeight="1">
      <c r="A112" s="17" t="s">
        <v>228</v>
      </c>
      <c r="B112" s="149" t="s">
        <v>229</v>
      </c>
      <c r="C112" s="131"/>
      <c r="D112" s="18" t="s">
        <v>11</v>
      </c>
      <c r="E112" s="150" t="s">
        <v>1333</v>
      </c>
    </row>
    <row r="113" ht="14.25" customHeight="1">
      <c r="A113" s="21" t="s">
        <v>230</v>
      </c>
      <c r="B113" s="147" t="s">
        <v>231</v>
      </c>
      <c r="C113" s="131"/>
      <c r="D113" s="13" t="s">
        <v>11</v>
      </c>
      <c r="E113" s="148" t="s">
        <v>1333</v>
      </c>
    </row>
    <row r="114" ht="14.25" customHeight="1">
      <c r="A114" s="17" t="s">
        <v>232</v>
      </c>
      <c r="B114" s="109" t="s">
        <v>233</v>
      </c>
      <c r="C114" s="131"/>
      <c r="D114" s="18" t="s">
        <v>11</v>
      </c>
      <c r="E114" s="150" t="s">
        <v>1333</v>
      </c>
    </row>
    <row r="115" ht="14.25" customHeight="1">
      <c r="A115" s="11" t="s">
        <v>234</v>
      </c>
      <c r="B115" s="95" t="s">
        <v>235</v>
      </c>
      <c r="C115" s="131"/>
      <c r="D115" s="13" t="s">
        <v>11</v>
      </c>
      <c r="E115" s="148" t="s">
        <v>1333</v>
      </c>
    </row>
    <row r="116" ht="14.25" customHeight="1">
      <c r="A116" s="5" t="s">
        <v>236</v>
      </c>
      <c r="B116" s="97" t="s">
        <v>237</v>
      </c>
      <c r="C116" s="131"/>
      <c r="D116" s="18" t="s">
        <v>11</v>
      </c>
      <c r="E116" s="150" t="s">
        <v>1333</v>
      </c>
    </row>
    <row r="117" ht="14.25" customHeight="1">
      <c r="A117" s="21" t="s">
        <v>238</v>
      </c>
      <c r="B117" s="147" t="s">
        <v>239</v>
      </c>
      <c r="C117" s="131"/>
      <c r="D117" s="13" t="s">
        <v>11</v>
      </c>
      <c r="E117" s="148" t="s">
        <v>1333</v>
      </c>
    </row>
    <row r="118" ht="14.25" customHeight="1">
      <c r="A118" s="17" t="s">
        <v>240</v>
      </c>
      <c r="B118" s="149" t="s">
        <v>1340</v>
      </c>
      <c r="C118" s="131"/>
      <c r="D118" s="18" t="s">
        <v>11</v>
      </c>
      <c r="E118" s="150" t="s">
        <v>1333</v>
      </c>
    </row>
    <row r="119" ht="14.25" customHeight="1">
      <c r="A119" s="21" t="s">
        <v>242</v>
      </c>
      <c r="B119" s="147" t="s">
        <v>243</v>
      </c>
      <c r="C119" s="131"/>
      <c r="D119" s="13" t="s">
        <v>11</v>
      </c>
      <c r="E119" s="148" t="s">
        <v>1333</v>
      </c>
    </row>
    <row r="120" ht="14.25" customHeight="1">
      <c r="A120" s="17" t="s">
        <v>244</v>
      </c>
      <c r="B120" s="149" t="s">
        <v>245</v>
      </c>
      <c r="C120" s="131"/>
      <c r="D120" s="18" t="s">
        <v>11</v>
      </c>
      <c r="E120" s="150" t="s">
        <v>1333</v>
      </c>
    </row>
    <row r="121" ht="14.25" customHeight="1">
      <c r="A121" s="21" t="s">
        <v>246</v>
      </c>
      <c r="B121" s="147" t="s">
        <v>247</v>
      </c>
      <c r="C121" s="131"/>
      <c r="D121" s="13" t="s">
        <v>11</v>
      </c>
      <c r="E121" s="148" t="s">
        <v>1333</v>
      </c>
    </row>
    <row r="122" ht="14.25" customHeight="1">
      <c r="A122" s="17" t="s">
        <v>248</v>
      </c>
      <c r="B122" s="149" t="s">
        <v>249</v>
      </c>
      <c r="C122" s="131"/>
      <c r="D122" s="18" t="s">
        <v>11</v>
      </c>
      <c r="E122" s="150" t="s">
        <v>1333</v>
      </c>
    </row>
    <row r="123" ht="14.25" customHeight="1">
      <c r="A123" s="21" t="s">
        <v>250</v>
      </c>
      <c r="B123" s="151" t="s">
        <v>251</v>
      </c>
      <c r="C123" s="131"/>
      <c r="D123" s="13" t="s">
        <v>11</v>
      </c>
      <c r="E123" s="148" t="s">
        <v>1333</v>
      </c>
    </row>
    <row r="124" ht="14.25" customHeight="1">
      <c r="A124" s="17" t="s">
        <v>252</v>
      </c>
      <c r="B124" s="149" t="s">
        <v>253</v>
      </c>
      <c r="C124" s="131"/>
      <c r="D124" s="18" t="s">
        <v>11</v>
      </c>
      <c r="E124" s="150" t="s">
        <v>1333</v>
      </c>
    </row>
    <row r="125" ht="14.25" customHeight="1">
      <c r="A125" s="21" t="s">
        <v>254</v>
      </c>
      <c r="B125" s="147" t="s">
        <v>255</v>
      </c>
      <c r="C125" s="131"/>
      <c r="D125" s="13" t="s">
        <v>11</v>
      </c>
      <c r="E125" s="148" t="s">
        <v>1333</v>
      </c>
    </row>
    <row r="126" ht="14.25" customHeight="1">
      <c r="A126" s="17" t="s">
        <v>256</v>
      </c>
      <c r="B126" s="149" t="s">
        <v>257</v>
      </c>
      <c r="C126" s="131"/>
      <c r="D126" s="18" t="s">
        <v>11</v>
      </c>
      <c r="E126" s="150" t="s">
        <v>1333</v>
      </c>
    </row>
    <row r="127" ht="14.25" customHeight="1">
      <c r="A127" s="21" t="s">
        <v>258</v>
      </c>
      <c r="B127" s="147" t="s">
        <v>259</v>
      </c>
      <c r="C127" s="131"/>
      <c r="D127" s="13" t="s">
        <v>11</v>
      </c>
      <c r="E127" s="148" t="s">
        <v>1333</v>
      </c>
    </row>
    <row r="128" ht="14.25" customHeight="1">
      <c r="A128" s="17" t="s">
        <v>260</v>
      </c>
      <c r="B128" s="149" t="s">
        <v>261</v>
      </c>
      <c r="C128" s="131"/>
      <c r="D128" s="18" t="s">
        <v>11</v>
      </c>
      <c r="E128" s="150" t="s">
        <v>1333</v>
      </c>
    </row>
    <row r="129" ht="14.25" customHeight="1">
      <c r="A129" s="11" t="s">
        <v>262</v>
      </c>
      <c r="B129" s="147" t="s">
        <v>263</v>
      </c>
      <c r="C129" s="131"/>
      <c r="D129" s="13" t="s">
        <v>11</v>
      </c>
      <c r="E129" s="148" t="s">
        <v>1333</v>
      </c>
    </row>
    <row r="130" ht="14.25" customHeight="1">
      <c r="A130" s="17" t="s">
        <v>264</v>
      </c>
      <c r="B130" s="149" t="s">
        <v>265</v>
      </c>
      <c r="C130" s="131"/>
      <c r="D130" s="18" t="s">
        <v>11</v>
      </c>
      <c r="E130" s="150" t="s">
        <v>1333</v>
      </c>
    </row>
    <row r="131" ht="14.25" customHeight="1">
      <c r="A131" s="21" t="s">
        <v>266</v>
      </c>
      <c r="B131" s="147" t="s">
        <v>267</v>
      </c>
      <c r="C131" s="131"/>
      <c r="D131" s="13" t="s">
        <v>11</v>
      </c>
      <c r="E131" s="148" t="s">
        <v>1333</v>
      </c>
    </row>
    <row r="132" ht="14.25" customHeight="1">
      <c r="A132" s="17" t="s">
        <v>268</v>
      </c>
      <c r="B132" s="149" t="s">
        <v>269</v>
      </c>
      <c r="C132" s="131"/>
      <c r="D132" s="18" t="s">
        <v>11</v>
      </c>
      <c r="E132" s="150" t="s">
        <v>1333</v>
      </c>
    </row>
    <row r="133" ht="14.25" customHeight="1">
      <c r="A133" s="21" t="s">
        <v>270</v>
      </c>
      <c r="B133" s="147" t="s">
        <v>271</v>
      </c>
      <c r="C133" s="131"/>
      <c r="D133" s="13" t="s">
        <v>11</v>
      </c>
      <c r="E133" s="148" t="s">
        <v>1333</v>
      </c>
    </row>
    <row r="134" ht="14.25" customHeight="1">
      <c r="A134" s="17" t="s">
        <v>272</v>
      </c>
      <c r="B134" s="149" t="s">
        <v>273</v>
      </c>
      <c r="C134" s="131"/>
      <c r="D134" s="18" t="s">
        <v>11</v>
      </c>
      <c r="E134" s="150" t="s">
        <v>1333</v>
      </c>
    </row>
    <row r="135" ht="14.25" customHeight="1">
      <c r="A135" s="21" t="s">
        <v>274</v>
      </c>
      <c r="B135" s="147" t="s">
        <v>275</v>
      </c>
      <c r="C135" s="131"/>
      <c r="D135" s="13" t="s">
        <v>11</v>
      </c>
      <c r="E135" s="148" t="s">
        <v>1333</v>
      </c>
    </row>
    <row r="136" ht="14.25" customHeight="1">
      <c r="A136" s="17" t="s">
        <v>276</v>
      </c>
      <c r="B136" s="149" t="s">
        <v>277</v>
      </c>
      <c r="C136" s="131"/>
      <c r="D136" s="18" t="s">
        <v>11</v>
      </c>
      <c r="E136" s="150" t="s">
        <v>1333</v>
      </c>
    </row>
    <row r="137" ht="14.25" customHeight="1">
      <c r="A137" s="21" t="s">
        <v>278</v>
      </c>
      <c r="B137" s="147" t="s">
        <v>279</v>
      </c>
      <c r="C137" s="131"/>
      <c r="D137" s="13" t="s">
        <v>11</v>
      </c>
      <c r="E137" s="148" t="s">
        <v>1333</v>
      </c>
    </row>
    <row r="138" ht="14.25" customHeight="1">
      <c r="A138" s="17" t="s">
        <v>280</v>
      </c>
      <c r="B138" s="149" t="s">
        <v>281</v>
      </c>
      <c r="C138" s="131"/>
      <c r="D138" s="18" t="s">
        <v>11</v>
      </c>
      <c r="E138" s="150" t="s">
        <v>1333</v>
      </c>
    </row>
    <row r="139" ht="14.25" customHeight="1">
      <c r="A139" s="11" t="s">
        <v>282</v>
      </c>
      <c r="B139" s="147" t="s">
        <v>283</v>
      </c>
      <c r="C139" s="131"/>
      <c r="D139" s="13" t="s">
        <v>11</v>
      </c>
      <c r="E139" s="148" t="s">
        <v>1333</v>
      </c>
    </row>
    <row r="140" ht="14.25" customHeight="1">
      <c r="A140" s="17" t="s">
        <v>284</v>
      </c>
      <c r="B140" s="149" t="s">
        <v>285</v>
      </c>
      <c r="C140" s="131"/>
      <c r="D140" s="18" t="s">
        <v>11</v>
      </c>
      <c r="E140" s="150" t="s">
        <v>1333</v>
      </c>
    </row>
    <row r="141" ht="14.25" customHeight="1">
      <c r="A141" s="21" t="s">
        <v>286</v>
      </c>
      <c r="B141" s="147" t="s">
        <v>287</v>
      </c>
      <c r="C141" s="131"/>
      <c r="D141" s="13" t="s">
        <v>11</v>
      </c>
      <c r="E141" s="148" t="s">
        <v>1333</v>
      </c>
    </row>
    <row r="142" ht="14.25" customHeight="1">
      <c r="A142" s="17" t="s">
        <v>288</v>
      </c>
      <c r="B142" s="149" t="s">
        <v>289</v>
      </c>
      <c r="C142" s="131"/>
      <c r="D142" s="18" t="s">
        <v>11</v>
      </c>
      <c r="E142" s="150" t="s">
        <v>1333</v>
      </c>
    </row>
    <row r="143" ht="14.25" customHeight="1">
      <c r="A143" s="11" t="s">
        <v>290</v>
      </c>
      <c r="B143" s="147" t="s">
        <v>291</v>
      </c>
      <c r="C143" s="131"/>
      <c r="D143" s="13" t="s">
        <v>11</v>
      </c>
      <c r="E143" s="148" t="s">
        <v>1333</v>
      </c>
    </row>
    <row r="144" ht="14.25" customHeight="1">
      <c r="A144" s="17" t="s">
        <v>292</v>
      </c>
      <c r="B144" s="149" t="s">
        <v>1341</v>
      </c>
      <c r="C144" s="131"/>
      <c r="D144" s="18" t="s">
        <v>11</v>
      </c>
      <c r="E144" s="150" t="s">
        <v>1333</v>
      </c>
    </row>
    <row r="145" ht="14.25" customHeight="1">
      <c r="A145" s="21" t="s">
        <v>294</v>
      </c>
      <c r="B145" s="147" t="s">
        <v>295</v>
      </c>
      <c r="C145" s="131"/>
      <c r="D145" s="13" t="s">
        <v>11</v>
      </c>
      <c r="E145" s="148" t="s">
        <v>1333</v>
      </c>
    </row>
    <row r="146" ht="14.25" customHeight="1">
      <c r="A146" s="17" t="s">
        <v>296</v>
      </c>
      <c r="B146" s="149" t="s">
        <v>297</v>
      </c>
      <c r="C146" s="131"/>
      <c r="D146" s="18" t="s">
        <v>11</v>
      </c>
      <c r="E146" s="150" t="s">
        <v>1333</v>
      </c>
    </row>
    <row r="147" ht="14.25" customHeight="1">
      <c r="A147" s="21" t="s">
        <v>298</v>
      </c>
      <c r="B147" s="147" t="s">
        <v>299</v>
      </c>
      <c r="C147" s="131"/>
      <c r="D147" s="13" t="s">
        <v>11</v>
      </c>
      <c r="E147" s="148" t="s">
        <v>1333</v>
      </c>
    </row>
    <row r="148" ht="14.25" customHeight="1">
      <c r="A148" s="17" t="s">
        <v>300</v>
      </c>
      <c r="B148" s="149" t="s">
        <v>301</v>
      </c>
      <c r="C148" s="131"/>
      <c r="D148" s="18" t="s">
        <v>11</v>
      </c>
      <c r="E148" s="150" t="s">
        <v>1333</v>
      </c>
    </row>
    <row r="149" ht="14.25" customHeight="1">
      <c r="A149" s="21" t="s">
        <v>302</v>
      </c>
      <c r="B149" s="152" t="s">
        <v>303</v>
      </c>
      <c r="C149" s="131"/>
      <c r="D149" s="13" t="s">
        <v>11</v>
      </c>
      <c r="E149" s="148" t="s">
        <v>1333</v>
      </c>
    </row>
    <row r="150" ht="14.25" customHeight="1">
      <c r="A150" s="17" t="s">
        <v>304</v>
      </c>
      <c r="B150" s="153" t="s">
        <v>305</v>
      </c>
      <c r="C150" s="131"/>
      <c r="D150" s="18" t="s">
        <v>11</v>
      </c>
      <c r="E150" s="150" t="s">
        <v>1333</v>
      </c>
    </row>
    <row r="151" ht="14.25" customHeight="1">
      <c r="A151" s="21" t="s">
        <v>306</v>
      </c>
      <c r="B151" s="152" t="s">
        <v>307</v>
      </c>
      <c r="C151" s="131"/>
      <c r="D151" s="13" t="s">
        <v>11</v>
      </c>
      <c r="E151" s="148" t="s">
        <v>1333</v>
      </c>
    </row>
    <row r="152" ht="14.25" customHeight="1">
      <c r="A152" s="17" t="s">
        <v>308</v>
      </c>
      <c r="B152" s="153" t="s">
        <v>309</v>
      </c>
      <c r="C152" s="131"/>
      <c r="D152" s="18" t="s">
        <v>11</v>
      </c>
      <c r="E152" s="150" t="s">
        <v>1333</v>
      </c>
    </row>
    <row r="153" ht="14.25" customHeight="1">
      <c r="A153" s="21" t="s">
        <v>310</v>
      </c>
      <c r="B153" s="152" t="s">
        <v>311</v>
      </c>
      <c r="C153" s="131"/>
      <c r="D153" s="13" t="s">
        <v>11</v>
      </c>
      <c r="E153" s="148" t="s">
        <v>1333</v>
      </c>
    </row>
    <row r="154" ht="14.25" customHeight="1">
      <c r="A154" s="17" t="s">
        <v>312</v>
      </c>
      <c r="B154" s="149" t="s">
        <v>313</v>
      </c>
      <c r="C154" s="131"/>
      <c r="D154" s="18" t="s">
        <v>11</v>
      </c>
      <c r="E154" s="150" t="s">
        <v>1333</v>
      </c>
    </row>
    <row r="155" ht="14.25" customHeight="1">
      <c r="A155" s="21" t="s">
        <v>314</v>
      </c>
      <c r="B155" s="147" t="s">
        <v>315</v>
      </c>
      <c r="C155" s="131"/>
      <c r="D155" s="13" t="s">
        <v>11</v>
      </c>
      <c r="E155" s="148" t="s">
        <v>1333</v>
      </c>
    </row>
    <row r="156" ht="14.25" customHeight="1">
      <c r="A156" s="17" t="s">
        <v>316</v>
      </c>
      <c r="B156" s="149" t="s">
        <v>317</v>
      </c>
      <c r="C156" s="131"/>
      <c r="D156" s="18" t="s">
        <v>11</v>
      </c>
      <c r="E156" s="150" t="s">
        <v>1333</v>
      </c>
    </row>
    <row r="157" ht="14.25" customHeight="1">
      <c r="A157" s="21" t="s">
        <v>318</v>
      </c>
      <c r="B157" s="147" t="s">
        <v>319</v>
      </c>
      <c r="C157" s="131"/>
      <c r="D157" s="13" t="s">
        <v>11</v>
      </c>
      <c r="E157" s="148" t="s">
        <v>1333</v>
      </c>
    </row>
    <row r="158" ht="14.25" customHeight="1">
      <c r="A158" s="17" t="s">
        <v>320</v>
      </c>
      <c r="B158" s="149" t="s">
        <v>321</v>
      </c>
      <c r="C158" s="131"/>
      <c r="D158" s="18" t="s">
        <v>11</v>
      </c>
      <c r="E158" s="150" t="s">
        <v>1333</v>
      </c>
    </row>
    <row r="159" ht="14.25" customHeight="1">
      <c r="A159" s="21" t="s">
        <v>322</v>
      </c>
      <c r="B159" s="147" t="s">
        <v>323</v>
      </c>
      <c r="C159" s="131"/>
      <c r="D159" s="13" t="s">
        <v>11</v>
      </c>
      <c r="E159" s="148" t="s">
        <v>1333</v>
      </c>
    </row>
    <row r="160" ht="14.25" customHeight="1">
      <c r="A160" s="17" t="s">
        <v>324</v>
      </c>
      <c r="B160" s="149" t="s">
        <v>325</v>
      </c>
      <c r="C160" s="131"/>
      <c r="D160" s="18" t="s">
        <v>11</v>
      </c>
      <c r="E160" s="150" t="s">
        <v>1333</v>
      </c>
    </row>
    <row r="161" ht="14.25" customHeight="1">
      <c r="A161" s="21" t="s">
        <v>326</v>
      </c>
      <c r="B161" s="147" t="s">
        <v>327</v>
      </c>
      <c r="C161" s="131"/>
      <c r="D161" s="13" t="s">
        <v>11</v>
      </c>
      <c r="E161" s="148" t="s">
        <v>1333</v>
      </c>
    </row>
    <row r="162" ht="14.25" customHeight="1">
      <c r="A162" s="17" t="s">
        <v>328</v>
      </c>
      <c r="B162" s="149" t="s">
        <v>329</v>
      </c>
      <c r="C162" s="131"/>
      <c r="D162" s="18" t="s">
        <v>11</v>
      </c>
      <c r="E162" s="150" t="s">
        <v>1333</v>
      </c>
    </row>
    <row r="163" ht="14.25" customHeight="1">
      <c r="A163" s="21" t="s">
        <v>330</v>
      </c>
      <c r="B163" s="147" t="s">
        <v>331</v>
      </c>
      <c r="C163" s="131"/>
      <c r="D163" s="13" t="s">
        <v>11</v>
      </c>
      <c r="E163" s="148" t="s">
        <v>1333</v>
      </c>
    </row>
    <row r="164" ht="14.25" customHeight="1">
      <c r="A164" s="17" t="s">
        <v>332</v>
      </c>
      <c r="B164" s="149" t="s">
        <v>333</v>
      </c>
      <c r="C164" s="131"/>
      <c r="D164" s="18" t="s">
        <v>11</v>
      </c>
      <c r="E164" s="150" t="s">
        <v>1333</v>
      </c>
    </row>
    <row r="165" ht="14.25" customHeight="1">
      <c r="A165" s="21" t="s">
        <v>334</v>
      </c>
      <c r="B165" s="154" t="s">
        <v>334</v>
      </c>
      <c r="C165" s="131"/>
      <c r="D165" s="13" t="s">
        <v>11</v>
      </c>
      <c r="E165" s="148" t="s">
        <v>1333</v>
      </c>
    </row>
    <row r="166" ht="14.25" customHeight="1">
      <c r="A166" s="17" t="s">
        <v>335</v>
      </c>
      <c r="B166" s="155" t="s">
        <v>1342</v>
      </c>
      <c r="C166" s="131"/>
      <c r="D166" s="18" t="s">
        <v>643</v>
      </c>
      <c r="E166" s="150" t="s">
        <v>1333</v>
      </c>
    </row>
    <row r="167" ht="14.25" customHeight="1">
      <c r="A167" s="21" t="s">
        <v>337</v>
      </c>
      <c r="B167" s="147" t="s">
        <v>338</v>
      </c>
      <c r="C167" s="131"/>
      <c r="D167" s="13" t="s">
        <v>11</v>
      </c>
      <c r="E167" s="148" t="s">
        <v>1333</v>
      </c>
    </row>
    <row r="168" ht="14.25" customHeight="1">
      <c r="A168" s="17" t="s">
        <v>339</v>
      </c>
      <c r="B168" s="149" t="s">
        <v>340</v>
      </c>
      <c r="C168" s="131"/>
      <c r="D168" s="18" t="s">
        <v>11</v>
      </c>
      <c r="E168" s="150" t="s">
        <v>1333</v>
      </c>
    </row>
    <row r="169" ht="14.25" customHeight="1">
      <c r="A169" s="21" t="s">
        <v>341</v>
      </c>
      <c r="B169" s="147" t="s">
        <v>342</v>
      </c>
      <c r="C169" s="131"/>
      <c r="D169" s="13" t="s">
        <v>11</v>
      </c>
      <c r="E169" s="148" t="s">
        <v>1333</v>
      </c>
    </row>
    <row r="170" ht="14.25" customHeight="1">
      <c r="A170" s="17" t="s">
        <v>343</v>
      </c>
      <c r="B170" s="149" t="s">
        <v>344</v>
      </c>
      <c r="C170" s="131"/>
      <c r="D170" s="18" t="s">
        <v>11</v>
      </c>
      <c r="E170" s="150" t="s">
        <v>1333</v>
      </c>
    </row>
    <row r="171" ht="14.25" customHeight="1">
      <c r="A171" s="21" t="s">
        <v>345</v>
      </c>
      <c r="B171" s="147" t="s">
        <v>346</v>
      </c>
      <c r="C171" s="131"/>
      <c r="D171" s="13" t="s">
        <v>11</v>
      </c>
      <c r="E171" s="148" t="s">
        <v>1333</v>
      </c>
    </row>
    <row r="172" ht="14.25" customHeight="1">
      <c r="A172" s="17" t="s">
        <v>347</v>
      </c>
      <c r="B172" s="156" t="s">
        <v>347</v>
      </c>
      <c r="C172" s="131"/>
      <c r="D172" s="18" t="s">
        <v>11</v>
      </c>
      <c r="E172" s="150" t="s">
        <v>1333</v>
      </c>
    </row>
    <row r="173" ht="14.25" customHeight="1">
      <c r="A173" s="21" t="s">
        <v>348</v>
      </c>
      <c r="B173" s="147" t="s">
        <v>349</v>
      </c>
      <c r="C173" s="131"/>
      <c r="D173" s="13" t="s">
        <v>11</v>
      </c>
      <c r="E173" s="148" t="s">
        <v>1333</v>
      </c>
    </row>
    <row r="174" ht="14.25" customHeight="1">
      <c r="A174" s="17" t="s">
        <v>350</v>
      </c>
      <c r="B174" s="149" t="s">
        <v>351</v>
      </c>
      <c r="C174" s="131"/>
      <c r="D174" s="18" t="s">
        <v>11</v>
      </c>
      <c r="E174" s="150" t="s">
        <v>1333</v>
      </c>
    </row>
    <row r="175" ht="14.25" customHeight="1">
      <c r="A175" s="21" t="s">
        <v>352</v>
      </c>
      <c r="B175" s="147" t="s">
        <v>353</v>
      </c>
      <c r="C175" s="131"/>
      <c r="D175" s="13" t="s">
        <v>11</v>
      </c>
      <c r="E175" s="148" t="s">
        <v>1333</v>
      </c>
    </row>
    <row r="176" ht="14.25" customHeight="1">
      <c r="A176" s="17" t="s">
        <v>354</v>
      </c>
      <c r="B176" s="149" t="s">
        <v>355</v>
      </c>
      <c r="C176" s="131"/>
      <c r="D176" s="18" t="s">
        <v>11</v>
      </c>
      <c r="E176" s="150" t="s">
        <v>1333</v>
      </c>
    </row>
    <row r="177" ht="14.25" customHeight="1">
      <c r="A177" s="21" t="s">
        <v>356</v>
      </c>
      <c r="B177" s="147" t="s">
        <v>357</v>
      </c>
      <c r="C177" s="131"/>
      <c r="D177" s="13" t="s">
        <v>11</v>
      </c>
      <c r="E177" s="148" t="s">
        <v>1333</v>
      </c>
    </row>
    <row r="178" ht="14.25" customHeight="1">
      <c r="A178" s="17" t="s">
        <v>358</v>
      </c>
      <c r="B178" s="149" t="s">
        <v>359</v>
      </c>
      <c r="C178" s="131"/>
      <c r="D178" s="18" t="s">
        <v>11</v>
      </c>
      <c r="E178" s="150" t="s">
        <v>1333</v>
      </c>
    </row>
    <row r="179" ht="14.25" customHeight="1">
      <c r="A179" s="21" t="s">
        <v>360</v>
      </c>
      <c r="B179" s="147" t="s">
        <v>361</v>
      </c>
      <c r="C179" s="131"/>
      <c r="D179" s="13" t="s">
        <v>11</v>
      </c>
      <c r="E179" s="148" t="s">
        <v>1333</v>
      </c>
    </row>
    <row r="180" ht="14.25" customHeight="1">
      <c r="A180" s="17" t="s">
        <v>362</v>
      </c>
      <c r="B180" s="149" t="s">
        <v>363</v>
      </c>
      <c r="C180" s="131"/>
      <c r="D180" s="18" t="s">
        <v>11</v>
      </c>
      <c r="E180" s="150" t="s">
        <v>1333</v>
      </c>
    </row>
    <row r="181" ht="14.25" customHeight="1">
      <c r="A181" s="21" t="s">
        <v>364</v>
      </c>
      <c r="B181" s="147" t="s">
        <v>365</v>
      </c>
      <c r="C181" s="131"/>
      <c r="D181" s="13" t="s">
        <v>11</v>
      </c>
      <c r="E181" s="148" t="s">
        <v>1333</v>
      </c>
    </row>
    <row r="182" ht="14.25" customHeight="1">
      <c r="A182" s="17" t="s">
        <v>366</v>
      </c>
      <c r="B182" s="149" t="s">
        <v>367</v>
      </c>
      <c r="C182" s="131"/>
      <c r="D182" s="18" t="s">
        <v>11</v>
      </c>
      <c r="E182" s="150" t="s">
        <v>1333</v>
      </c>
    </row>
    <row r="183" ht="14.25" customHeight="1">
      <c r="A183" s="21" t="s">
        <v>368</v>
      </c>
      <c r="B183" s="147" t="s">
        <v>369</v>
      </c>
      <c r="C183" s="131"/>
      <c r="D183" s="13" t="s">
        <v>11</v>
      </c>
      <c r="E183" s="148" t="s">
        <v>1333</v>
      </c>
    </row>
    <row r="184" ht="14.25" customHeight="1">
      <c r="A184" s="17" t="s">
        <v>370</v>
      </c>
      <c r="B184" s="149" t="s">
        <v>371</v>
      </c>
      <c r="C184" s="131"/>
      <c r="D184" s="18" t="s">
        <v>11</v>
      </c>
      <c r="E184" s="150" t="s">
        <v>1333</v>
      </c>
    </row>
    <row r="185" ht="14.25" customHeight="1">
      <c r="A185" s="21" t="s">
        <v>372</v>
      </c>
      <c r="B185" s="147" t="s">
        <v>373</v>
      </c>
      <c r="C185" s="131"/>
      <c r="D185" s="13" t="s">
        <v>11</v>
      </c>
      <c r="E185" s="148" t="s">
        <v>1333</v>
      </c>
    </row>
    <row r="186" ht="14.25" customHeight="1">
      <c r="A186" s="17" t="s">
        <v>374</v>
      </c>
      <c r="B186" s="149" t="s">
        <v>375</v>
      </c>
      <c r="C186" s="131"/>
      <c r="D186" s="18" t="s">
        <v>11</v>
      </c>
      <c r="E186" s="150" t="s">
        <v>1333</v>
      </c>
    </row>
    <row r="187" ht="14.25" customHeight="1">
      <c r="A187" s="21" t="s">
        <v>376</v>
      </c>
      <c r="B187" s="147" t="s">
        <v>377</v>
      </c>
      <c r="C187" s="131"/>
      <c r="D187" s="13" t="s">
        <v>11</v>
      </c>
      <c r="E187" s="148" t="s">
        <v>1333</v>
      </c>
    </row>
    <row r="188" ht="14.25" customHeight="1">
      <c r="A188" s="17" t="s">
        <v>378</v>
      </c>
      <c r="B188" s="149" t="s">
        <v>379</v>
      </c>
      <c r="C188" s="131"/>
      <c r="D188" s="18" t="s">
        <v>11</v>
      </c>
      <c r="E188" s="150" t="s">
        <v>1333</v>
      </c>
    </row>
    <row r="189" ht="14.25" customHeight="1">
      <c r="A189" s="21" t="s">
        <v>380</v>
      </c>
      <c r="B189" s="147" t="s">
        <v>381</v>
      </c>
      <c r="C189" s="131"/>
      <c r="D189" s="13" t="s">
        <v>11</v>
      </c>
      <c r="E189" s="148" t="s">
        <v>1333</v>
      </c>
    </row>
    <row r="190" ht="14.25" customHeight="1">
      <c r="A190" s="17" t="s">
        <v>382</v>
      </c>
      <c r="B190" s="149" t="s">
        <v>383</v>
      </c>
      <c r="C190" s="131"/>
      <c r="D190" s="18" t="s">
        <v>11</v>
      </c>
      <c r="E190" s="150" t="s">
        <v>1333</v>
      </c>
    </row>
    <row r="191" ht="14.25" customHeight="1">
      <c r="A191" s="21" t="s">
        <v>384</v>
      </c>
      <c r="B191" s="147" t="s">
        <v>385</v>
      </c>
      <c r="C191" s="131"/>
      <c r="D191" s="13" t="s">
        <v>11</v>
      </c>
      <c r="E191" s="148" t="s">
        <v>1333</v>
      </c>
    </row>
    <row r="192" ht="14.25" customHeight="1">
      <c r="A192" s="17" t="s">
        <v>386</v>
      </c>
      <c r="B192" s="149" t="s">
        <v>387</v>
      </c>
      <c r="C192" s="131"/>
      <c r="D192" s="18" t="s">
        <v>11</v>
      </c>
      <c r="E192" s="150" t="s">
        <v>1333</v>
      </c>
    </row>
    <row r="193" ht="14.25" customHeight="1">
      <c r="A193" s="21" t="s">
        <v>388</v>
      </c>
      <c r="B193" s="147" t="s">
        <v>389</v>
      </c>
      <c r="C193" s="131"/>
      <c r="D193" s="13" t="s">
        <v>11</v>
      </c>
      <c r="E193" s="148" t="s">
        <v>1333</v>
      </c>
    </row>
    <row r="194" ht="14.25" customHeight="1">
      <c r="A194" s="17" t="s">
        <v>390</v>
      </c>
      <c r="B194" s="149" t="s">
        <v>391</v>
      </c>
      <c r="C194" s="131"/>
      <c r="D194" s="18" t="s">
        <v>11</v>
      </c>
      <c r="E194" s="150" t="s">
        <v>1333</v>
      </c>
    </row>
    <row r="195" ht="14.25" customHeight="1">
      <c r="A195" s="21" t="s">
        <v>392</v>
      </c>
      <c r="B195" s="147" t="s">
        <v>393</v>
      </c>
      <c r="C195" s="131"/>
      <c r="D195" s="13" t="s">
        <v>11</v>
      </c>
      <c r="E195" s="148" t="s">
        <v>1333</v>
      </c>
    </row>
    <row r="196" ht="14.25" customHeight="1">
      <c r="A196" s="17" t="s">
        <v>394</v>
      </c>
      <c r="B196" s="149" t="s">
        <v>395</v>
      </c>
      <c r="C196" s="131"/>
      <c r="D196" s="18" t="s">
        <v>11</v>
      </c>
      <c r="E196" s="150" t="s">
        <v>1333</v>
      </c>
    </row>
    <row r="197" ht="14.25" customHeight="1">
      <c r="A197" s="21" t="s">
        <v>396</v>
      </c>
      <c r="B197" s="147" t="s">
        <v>397</v>
      </c>
      <c r="C197" s="131"/>
      <c r="D197" s="13" t="s">
        <v>11</v>
      </c>
      <c r="E197" s="148" t="s">
        <v>1333</v>
      </c>
    </row>
    <row r="198" ht="14.25" customHeight="1">
      <c r="A198" s="17" t="s">
        <v>398</v>
      </c>
      <c r="B198" s="149" t="s">
        <v>399</v>
      </c>
      <c r="C198" s="131"/>
      <c r="D198" s="18" t="s">
        <v>11</v>
      </c>
      <c r="E198" s="150" t="s">
        <v>1333</v>
      </c>
    </row>
    <row r="199" ht="14.25" customHeight="1">
      <c r="A199" s="21" t="s">
        <v>400</v>
      </c>
      <c r="B199" s="147" t="s">
        <v>401</v>
      </c>
      <c r="C199" s="131"/>
      <c r="D199" s="13" t="s">
        <v>11</v>
      </c>
      <c r="E199" s="148" t="s">
        <v>1333</v>
      </c>
    </row>
    <row r="200" ht="14.25" customHeight="1">
      <c r="A200" s="17" t="s">
        <v>402</v>
      </c>
      <c r="B200" s="149" t="s">
        <v>403</v>
      </c>
      <c r="C200" s="131"/>
      <c r="D200" s="18" t="s">
        <v>11</v>
      </c>
      <c r="E200" s="150" t="s">
        <v>1333</v>
      </c>
    </row>
    <row r="201" ht="14.25" customHeight="1">
      <c r="A201" s="21" t="s">
        <v>404</v>
      </c>
      <c r="B201" s="147" t="s">
        <v>405</v>
      </c>
      <c r="C201" s="131"/>
      <c r="D201" s="13" t="s">
        <v>11</v>
      </c>
      <c r="E201" s="148" t="s">
        <v>1333</v>
      </c>
    </row>
    <row r="202" ht="14.25" customHeight="1">
      <c r="A202" s="17" t="s">
        <v>406</v>
      </c>
      <c r="B202" s="149" t="s">
        <v>407</v>
      </c>
      <c r="C202" s="131"/>
      <c r="D202" s="18" t="s">
        <v>11</v>
      </c>
      <c r="E202" s="150" t="s">
        <v>1333</v>
      </c>
    </row>
    <row r="203" ht="14.25" customHeight="1">
      <c r="A203" s="21" t="s">
        <v>408</v>
      </c>
      <c r="B203" s="147" t="s">
        <v>409</v>
      </c>
      <c r="C203" s="131"/>
      <c r="D203" s="13" t="s">
        <v>11</v>
      </c>
      <c r="E203" s="148" t="s">
        <v>1333</v>
      </c>
    </row>
    <row r="204" ht="14.25" customHeight="1">
      <c r="A204" s="17" t="s">
        <v>410</v>
      </c>
      <c r="B204" s="149" t="s">
        <v>411</v>
      </c>
      <c r="C204" s="131"/>
      <c r="D204" s="18" t="s">
        <v>11</v>
      </c>
      <c r="E204" s="150" t="s">
        <v>1333</v>
      </c>
    </row>
    <row r="205" ht="14.25" customHeight="1">
      <c r="A205" s="21" t="s">
        <v>412</v>
      </c>
      <c r="B205" s="147" t="s">
        <v>413</v>
      </c>
      <c r="C205" s="131"/>
      <c r="D205" s="13" t="s">
        <v>643</v>
      </c>
      <c r="E205" s="148" t="s">
        <v>1333</v>
      </c>
    </row>
    <row r="206" ht="14.25" customHeight="1">
      <c r="A206" s="17" t="s">
        <v>414</v>
      </c>
      <c r="B206" s="149" t="s">
        <v>415</v>
      </c>
      <c r="C206" s="131"/>
      <c r="D206" s="18" t="s">
        <v>11</v>
      </c>
      <c r="E206" s="150" t="s">
        <v>1333</v>
      </c>
    </row>
    <row r="207" ht="14.25" customHeight="1">
      <c r="A207" s="21" t="s">
        <v>416</v>
      </c>
      <c r="B207" s="147" t="s">
        <v>417</v>
      </c>
      <c r="C207" s="131"/>
      <c r="D207" s="13" t="s">
        <v>11</v>
      </c>
      <c r="E207" s="148" t="s">
        <v>1333</v>
      </c>
    </row>
    <row r="208" ht="14.25" customHeight="1">
      <c r="A208" s="17" t="s">
        <v>418</v>
      </c>
      <c r="B208" s="149" t="s">
        <v>1343</v>
      </c>
      <c r="C208" s="131"/>
      <c r="D208" s="18" t="s">
        <v>11</v>
      </c>
      <c r="E208" s="150" t="s">
        <v>1333</v>
      </c>
    </row>
    <row r="209" ht="14.25" customHeight="1">
      <c r="A209" s="21" t="s">
        <v>420</v>
      </c>
      <c r="B209" s="147" t="s">
        <v>421</v>
      </c>
      <c r="C209" s="131"/>
      <c r="D209" s="13" t="s">
        <v>643</v>
      </c>
      <c r="E209" s="148" t="s">
        <v>1333</v>
      </c>
    </row>
    <row r="210" ht="14.25" customHeight="1">
      <c r="A210" s="17" t="s">
        <v>422</v>
      </c>
      <c r="B210" s="149" t="s">
        <v>423</v>
      </c>
      <c r="C210" s="131"/>
      <c r="D210" s="18" t="s">
        <v>11</v>
      </c>
      <c r="E210" s="150" t="s">
        <v>1333</v>
      </c>
    </row>
    <row r="211" ht="14.25" customHeight="1">
      <c r="A211" s="21" t="s">
        <v>424</v>
      </c>
      <c r="B211" s="147" t="s">
        <v>1344</v>
      </c>
      <c r="C211" s="131"/>
      <c r="D211" s="13" t="s">
        <v>11</v>
      </c>
      <c r="E211" s="148" t="s">
        <v>1333</v>
      </c>
    </row>
    <row r="212" ht="14.25" customHeight="1">
      <c r="A212" s="17" t="s">
        <v>426</v>
      </c>
      <c r="B212" s="149" t="s">
        <v>427</v>
      </c>
      <c r="C212" s="131"/>
      <c r="D212" s="18" t="s">
        <v>11</v>
      </c>
      <c r="E212" s="150" t="s">
        <v>1333</v>
      </c>
    </row>
    <row r="213" ht="14.25" customHeight="1">
      <c r="A213" s="11" t="s">
        <v>428</v>
      </c>
      <c r="B213" s="147" t="s">
        <v>429</v>
      </c>
      <c r="C213" s="131"/>
      <c r="D213" s="13" t="s">
        <v>11</v>
      </c>
      <c r="E213" s="148" t="s">
        <v>1333</v>
      </c>
    </row>
    <row r="214" ht="14.25" customHeight="1">
      <c r="A214" s="17" t="s">
        <v>430</v>
      </c>
      <c r="B214" s="149" t="s">
        <v>431</v>
      </c>
      <c r="C214" s="131"/>
      <c r="D214" s="18" t="s">
        <v>11</v>
      </c>
      <c r="E214" s="150" t="s">
        <v>1333</v>
      </c>
    </row>
    <row r="215" ht="14.25" customHeight="1">
      <c r="A215" s="21" t="s">
        <v>432</v>
      </c>
      <c r="B215" s="147" t="s">
        <v>433</v>
      </c>
      <c r="C215" s="131"/>
      <c r="D215" s="13" t="s">
        <v>11</v>
      </c>
      <c r="E215" s="148" t="s">
        <v>1333</v>
      </c>
    </row>
    <row r="216" ht="14.25" customHeight="1">
      <c r="A216" s="17" t="s">
        <v>434</v>
      </c>
      <c r="B216" s="149" t="s">
        <v>435</v>
      </c>
      <c r="C216" s="131"/>
      <c r="D216" s="18" t="s">
        <v>11</v>
      </c>
      <c r="E216" s="150" t="s">
        <v>1333</v>
      </c>
    </row>
    <row r="217" ht="14.25" customHeight="1">
      <c r="A217" s="21" t="s">
        <v>436</v>
      </c>
      <c r="B217" s="147" t="s">
        <v>437</v>
      </c>
      <c r="C217" s="131"/>
      <c r="D217" s="13" t="s">
        <v>11</v>
      </c>
      <c r="E217" s="148" t="s">
        <v>1333</v>
      </c>
    </row>
    <row r="218" ht="14.25" customHeight="1">
      <c r="A218" s="17" t="s">
        <v>438</v>
      </c>
      <c r="B218" s="149" t="s">
        <v>439</v>
      </c>
      <c r="C218" s="131"/>
      <c r="D218" s="18" t="s">
        <v>11</v>
      </c>
      <c r="E218" s="150" t="s">
        <v>1333</v>
      </c>
    </row>
    <row r="219" ht="14.25" customHeight="1">
      <c r="A219" s="21" t="s">
        <v>440</v>
      </c>
      <c r="B219" s="147" t="s">
        <v>441</v>
      </c>
      <c r="C219" s="131"/>
      <c r="D219" s="13" t="s">
        <v>11</v>
      </c>
      <c r="E219" s="148" t="s">
        <v>1333</v>
      </c>
    </row>
    <row r="220" ht="14.25" customHeight="1">
      <c r="A220" s="17" t="s">
        <v>442</v>
      </c>
      <c r="B220" s="149" t="s">
        <v>443</v>
      </c>
      <c r="C220" s="131"/>
      <c r="D220" s="18" t="s">
        <v>11</v>
      </c>
      <c r="E220" s="150" t="s">
        <v>1333</v>
      </c>
    </row>
    <row r="221" ht="14.25" customHeight="1">
      <c r="A221" s="21" t="s">
        <v>444</v>
      </c>
      <c r="B221" s="147" t="s">
        <v>445</v>
      </c>
      <c r="C221" s="131"/>
      <c r="D221" s="13" t="s">
        <v>11</v>
      </c>
      <c r="E221" s="148" t="s">
        <v>1333</v>
      </c>
    </row>
    <row r="222" ht="14.25" customHeight="1">
      <c r="A222" s="17" t="s">
        <v>446</v>
      </c>
      <c r="B222" s="149" t="s">
        <v>447</v>
      </c>
      <c r="C222" s="131"/>
      <c r="D222" s="18" t="s">
        <v>11</v>
      </c>
      <c r="E222" s="150" t="s">
        <v>1333</v>
      </c>
    </row>
    <row r="223" ht="14.25" customHeight="1">
      <c r="A223" s="21" t="s">
        <v>448</v>
      </c>
      <c r="B223" s="147" t="s">
        <v>1345</v>
      </c>
      <c r="C223" s="131"/>
      <c r="D223" s="13" t="s">
        <v>11</v>
      </c>
      <c r="E223" s="148" t="s">
        <v>1333</v>
      </c>
    </row>
    <row r="224" ht="14.25" customHeight="1">
      <c r="A224" s="17" t="s">
        <v>450</v>
      </c>
      <c r="B224" s="149" t="s">
        <v>451</v>
      </c>
      <c r="C224" s="131"/>
      <c r="D224" s="18" t="s">
        <v>11</v>
      </c>
      <c r="E224" s="150" t="s">
        <v>1333</v>
      </c>
    </row>
    <row r="225" ht="14.25" customHeight="1">
      <c r="A225" s="21" t="s">
        <v>452</v>
      </c>
      <c r="B225" s="147" t="s">
        <v>453</v>
      </c>
      <c r="C225" s="131"/>
      <c r="D225" s="13" t="s">
        <v>11</v>
      </c>
      <c r="E225" s="148" t="s">
        <v>1333</v>
      </c>
    </row>
    <row r="226" ht="14.25" customHeight="1">
      <c r="A226" s="17" t="s">
        <v>454</v>
      </c>
      <c r="B226" s="149" t="s">
        <v>455</v>
      </c>
      <c r="C226" s="131"/>
      <c r="D226" s="18" t="s">
        <v>11</v>
      </c>
      <c r="E226" s="150" t="s">
        <v>1333</v>
      </c>
    </row>
    <row r="227" ht="14.25" customHeight="1">
      <c r="A227" s="21" t="s">
        <v>456</v>
      </c>
      <c r="B227" s="147" t="s">
        <v>457</v>
      </c>
      <c r="C227" s="131"/>
      <c r="D227" s="13" t="s">
        <v>11</v>
      </c>
      <c r="E227" s="148" t="s">
        <v>1333</v>
      </c>
    </row>
    <row r="228" ht="14.25" customHeight="1">
      <c r="A228" s="17" t="s">
        <v>458</v>
      </c>
      <c r="B228" s="149" t="s">
        <v>459</v>
      </c>
      <c r="C228" s="131"/>
      <c r="D228" s="18" t="s">
        <v>11</v>
      </c>
      <c r="E228" s="150" t="s">
        <v>1333</v>
      </c>
    </row>
    <row r="229" ht="14.25" customHeight="1">
      <c r="A229" s="21" t="s">
        <v>460</v>
      </c>
      <c r="B229" s="147" t="s">
        <v>461</v>
      </c>
      <c r="C229" s="131"/>
      <c r="D229" s="13" t="s">
        <v>11</v>
      </c>
      <c r="E229" s="148" t="s">
        <v>1333</v>
      </c>
    </row>
    <row r="230" ht="14.25" customHeight="1">
      <c r="A230" s="17" t="s">
        <v>462</v>
      </c>
      <c r="B230" s="149" t="s">
        <v>463</v>
      </c>
      <c r="C230" s="131"/>
      <c r="D230" s="18" t="s">
        <v>11</v>
      </c>
      <c r="E230" s="150" t="s">
        <v>1333</v>
      </c>
    </row>
    <row r="231" ht="14.25" customHeight="1">
      <c r="A231" s="21" t="s">
        <v>464</v>
      </c>
      <c r="B231" s="147" t="s">
        <v>465</v>
      </c>
      <c r="C231" s="131"/>
      <c r="D231" s="13" t="s">
        <v>11</v>
      </c>
      <c r="E231" s="148" t="s">
        <v>1333</v>
      </c>
    </row>
    <row r="232" ht="14.25" customHeight="1">
      <c r="A232" s="17" t="s">
        <v>466</v>
      </c>
      <c r="B232" s="149" t="s">
        <v>467</v>
      </c>
      <c r="C232" s="131"/>
      <c r="D232" s="18" t="s">
        <v>11</v>
      </c>
      <c r="E232" s="150" t="s">
        <v>1333</v>
      </c>
    </row>
    <row r="233" ht="14.25" customHeight="1">
      <c r="A233" s="21" t="s">
        <v>468</v>
      </c>
      <c r="B233" s="147" t="s">
        <v>469</v>
      </c>
      <c r="C233" s="131"/>
      <c r="D233" s="13" t="s">
        <v>11</v>
      </c>
      <c r="E233" s="148" t="s">
        <v>1333</v>
      </c>
    </row>
    <row r="234" ht="14.25" customHeight="1">
      <c r="A234" s="17" t="s">
        <v>470</v>
      </c>
      <c r="B234" s="149" t="s">
        <v>463</v>
      </c>
      <c r="C234" s="131"/>
      <c r="D234" s="18" t="s">
        <v>11</v>
      </c>
      <c r="E234" s="150" t="s">
        <v>1333</v>
      </c>
    </row>
    <row r="235" ht="14.25" customHeight="1">
      <c r="A235" s="21" t="s">
        <v>471</v>
      </c>
      <c r="B235" s="147" t="s">
        <v>472</v>
      </c>
      <c r="C235" s="131"/>
      <c r="D235" s="13" t="s">
        <v>11</v>
      </c>
      <c r="E235" s="148" t="s">
        <v>1333</v>
      </c>
    </row>
    <row r="236" ht="14.25" customHeight="1">
      <c r="A236" s="17" t="s">
        <v>473</v>
      </c>
      <c r="B236" s="149" t="s">
        <v>474</v>
      </c>
      <c r="C236" s="131"/>
      <c r="D236" s="18" t="s">
        <v>11</v>
      </c>
      <c r="E236" s="150" t="s">
        <v>1333</v>
      </c>
    </row>
    <row r="237" ht="14.25" customHeight="1">
      <c r="A237" s="21" t="s">
        <v>475</v>
      </c>
      <c r="B237" s="147" t="s">
        <v>476</v>
      </c>
      <c r="C237" s="131"/>
      <c r="D237" s="13" t="s">
        <v>11</v>
      </c>
      <c r="E237" s="148" t="s">
        <v>1333</v>
      </c>
    </row>
    <row r="238" ht="14.25" customHeight="1">
      <c r="A238" s="17" t="s">
        <v>477</v>
      </c>
      <c r="B238" s="149" t="s">
        <v>478</v>
      </c>
      <c r="C238" s="131"/>
      <c r="D238" s="18" t="s">
        <v>11</v>
      </c>
      <c r="E238" s="150" t="s">
        <v>1333</v>
      </c>
    </row>
    <row r="239" ht="14.25" customHeight="1">
      <c r="A239" s="21" t="s">
        <v>479</v>
      </c>
      <c r="B239" s="147" t="s">
        <v>480</v>
      </c>
      <c r="C239" s="131"/>
      <c r="D239" s="13" t="s">
        <v>11</v>
      </c>
      <c r="E239" s="148" t="s">
        <v>1333</v>
      </c>
    </row>
    <row r="240" ht="14.25" customHeight="1">
      <c r="A240" s="17" t="s">
        <v>481</v>
      </c>
      <c r="B240" s="149" t="s">
        <v>482</v>
      </c>
      <c r="C240" s="131"/>
      <c r="D240" s="18" t="s">
        <v>11</v>
      </c>
      <c r="E240" s="150" t="s">
        <v>1333</v>
      </c>
    </row>
    <row r="241" ht="14.25" customHeight="1">
      <c r="A241" s="21" t="s">
        <v>483</v>
      </c>
      <c r="B241" s="147" t="s">
        <v>484</v>
      </c>
      <c r="C241" s="131"/>
      <c r="D241" s="13" t="s">
        <v>11</v>
      </c>
      <c r="E241" s="148" t="s">
        <v>1333</v>
      </c>
    </row>
    <row r="242" ht="14.25" customHeight="1">
      <c r="A242" s="17" t="s">
        <v>485</v>
      </c>
      <c r="B242" s="149" t="s">
        <v>486</v>
      </c>
      <c r="C242" s="131"/>
      <c r="D242" s="18" t="s">
        <v>11</v>
      </c>
      <c r="E242" s="150" t="s">
        <v>1333</v>
      </c>
    </row>
    <row r="243" ht="14.25" customHeight="1">
      <c r="A243" s="21" t="s">
        <v>487</v>
      </c>
      <c r="B243" s="147" t="s">
        <v>488</v>
      </c>
      <c r="C243" s="131"/>
      <c r="D243" s="13" t="s">
        <v>11</v>
      </c>
      <c r="E243" s="148" t="s">
        <v>1333</v>
      </c>
    </row>
    <row r="244" ht="14.25" customHeight="1">
      <c r="A244" s="17" t="s">
        <v>489</v>
      </c>
      <c r="B244" s="149" t="s">
        <v>490</v>
      </c>
      <c r="C244" s="131"/>
      <c r="D244" s="18" t="s">
        <v>11</v>
      </c>
      <c r="E244" s="150" t="s">
        <v>1333</v>
      </c>
    </row>
    <row r="245" ht="14.25" customHeight="1">
      <c r="A245" s="21" t="s">
        <v>491</v>
      </c>
      <c r="B245" s="147" t="s">
        <v>492</v>
      </c>
      <c r="C245" s="131"/>
      <c r="D245" s="13" t="s">
        <v>11</v>
      </c>
      <c r="E245" s="148" t="s">
        <v>1333</v>
      </c>
    </row>
    <row r="246" ht="14.25" customHeight="1">
      <c r="A246" s="17" t="s">
        <v>493</v>
      </c>
      <c r="B246" s="149" t="s">
        <v>494</v>
      </c>
      <c r="C246" s="131"/>
      <c r="D246" s="18" t="s">
        <v>11</v>
      </c>
      <c r="E246" s="150" t="s">
        <v>1333</v>
      </c>
    </row>
    <row r="247" ht="14.25" customHeight="1">
      <c r="A247" s="21" t="s">
        <v>495</v>
      </c>
      <c r="B247" s="147" t="s">
        <v>496</v>
      </c>
      <c r="C247" s="131"/>
      <c r="D247" s="13" t="s">
        <v>11</v>
      </c>
      <c r="E247" s="148" t="s">
        <v>1333</v>
      </c>
    </row>
    <row r="248" ht="14.25" customHeight="1">
      <c r="A248" s="17" t="s">
        <v>497</v>
      </c>
      <c r="B248" s="149" t="s">
        <v>498</v>
      </c>
      <c r="C248" s="131"/>
      <c r="D248" s="18" t="s">
        <v>11</v>
      </c>
      <c r="E248" s="150" t="s">
        <v>1333</v>
      </c>
    </row>
    <row r="249" ht="14.25" customHeight="1">
      <c r="A249" s="21" t="s">
        <v>499</v>
      </c>
      <c r="B249" s="147" t="s">
        <v>500</v>
      </c>
      <c r="C249" s="131"/>
      <c r="D249" s="13" t="s">
        <v>11</v>
      </c>
      <c r="E249" s="148" t="s">
        <v>1333</v>
      </c>
    </row>
    <row r="250" ht="14.25" customHeight="1">
      <c r="A250" s="17" t="s">
        <v>501</v>
      </c>
      <c r="B250" s="149" t="s">
        <v>502</v>
      </c>
      <c r="C250" s="131"/>
      <c r="D250" s="18" t="s">
        <v>11</v>
      </c>
      <c r="E250" s="150" t="s">
        <v>1333</v>
      </c>
    </row>
    <row r="251" ht="14.25" customHeight="1">
      <c r="A251" s="21" t="s">
        <v>503</v>
      </c>
      <c r="B251" s="147" t="s">
        <v>504</v>
      </c>
      <c r="C251" s="131"/>
      <c r="D251" s="13" t="s">
        <v>11</v>
      </c>
      <c r="E251" s="148" t="s">
        <v>1333</v>
      </c>
    </row>
    <row r="252" ht="14.25" customHeight="1">
      <c r="A252" s="17" t="s">
        <v>505</v>
      </c>
      <c r="B252" s="149" t="s">
        <v>506</v>
      </c>
      <c r="C252" s="131"/>
      <c r="D252" s="18" t="s">
        <v>11</v>
      </c>
      <c r="E252" s="150" t="s">
        <v>1333</v>
      </c>
    </row>
    <row r="253" ht="14.25" customHeight="1">
      <c r="A253" s="21" t="s">
        <v>507</v>
      </c>
      <c r="B253" s="147" t="s">
        <v>508</v>
      </c>
      <c r="C253" s="131"/>
      <c r="D253" s="13" t="s">
        <v>11</v>
      </c>
      <c r="E253" s="148" t="s">
        <v>1333</v>
      </c>
    </row>
    <row r="254" ht="14.25" customHeight="1">
      <c r="A254" s="17" t="s">
        <v>509</v>
      </c>
      <c r="B254" s="149" t="s">
        <v>1346</v>
      </c>
      <c r="C254" s="131"/>
      <c r="D254" s="18" t="s">
        <v>11</v>
      </c>
      <c r="E254" s="150" t="s">
        <v>1333</v>
      </c>
    </row>
    <row r="255" ht="14.25" customHeight="1">
      <c r="A255" s="21" t="s">
        <v>511</v>
      </c>
      <c r="B255" s="147" t="s">
        <v>512</v>
      </c>
      <c r="C255" s="131"/>
      <c r="D255" s="13" t="s">
        <v>11</v>
      </c>
      <c r="E255" s="148" t="s">
        <v>1333</v>
      </c>
    </row>
    <row r="256" ht="14.25" customHeight="1">
      <c r="A256" s="17" t="s">
        <v>513</v>
      </c>
      <c r="B256" s="149" t="s">
        <v>514</v>
      </c>
      <c r="C256" s="131"/>
      <c r="D256" s="18" t="s">
        <v>11</v>
      </c>
      <c r="E256" s="150" t="s">
        <v>1333</v>
      </c>
    </row>
    <row r="257" ht="14.25" customHeight="1">
      <c r="A257" s="21" t="s">
        <v>515</v>
      </c>
      <c r="B257" s="147" t="s">
        <v>1347</v>
      </c>
      <c r="C257" s="131"/>
      <c r="D257" s="13" t="s">
        <v>11</v>
      </c>
      <c r="E257" s="148" t="s">
        <v>1333</v>
      </c>
    </row>
    <row r="258" ht="14.25" customHeight="1">
      <c r="A258" s="17" t="s">
        <v>517</v>
      </c>
      <c r="B258" s="149" t="s">
        <v>518</v>
      </c>
      <c r="C258" s="131"/>
      <c r="D258" s="18" t="s">
        <v>11</v>
      </c>
      <c r="E258" s="150" t="s">
        <v>1333</v>
      </c>
    </row>
    <row r="259" ht="14.25" customHeight="1">
      <c r="A259" s="21" t="s">
        <v>519</v>
      </c>
      <c r="B259" s="147" t="s">
        <v>520</v>
      </c>
      <c r="C259" s="131"/>
      <c r="D259" s="13" t="s">
        <v>11</v>
      </c>
      <c r="E259" s="148" t="s">
        <v>1333</v>
      </c>
    </row>
    <row r="260" ht="14.25" customHeight="1">
      <c r="A260" s="17" t="s">
        <v>521</v>
      </c>
      <c r="B260" s="149" t="s">
        <v>522</v>
      </c>
      <c r="C260" s="131"/>
      <c r="D260" s="18" t="s">
        <v>11</v>
      </c>
      <c r="E260" s="150" t="s">
        <v>1333</v>
      </c>
    </row>
    <row r="261" ht="14.25" customHeight="1">
      <c r="A261" s="21" t="s">
        <v>523</v>
      </c>
      <c r="B261" s="147" t="s">
        <v>524</v>
      </c>
      <c r="C261" s="131"/>
      <c r="D261" s="13" t="s">
        <v>11</v>
      </c>
      <c r="E261" s="148" t="s">
        <v>1333</v>
      </c>
    </row>
    <row r="262" ht="14.25" customHeight="1">
      <c r="A262" s="17" t="s">
        <v>525</v>
      </c>
      <c r="B262" s="157" t="s">
        <v>525</v>
      </c>
      <c r="C262" s="131"/>
      <c r="D262" s="18" t="s">
        <v>643</v>
      </c>
      <c r="E262" s="150" t="s">
        <v>1333</v>
      </c>
    </row>
    <row r="263" ht="14.25" customHeight="1">
      <c r="A263" s="21" t="s">
        <v>526</v>
      </c>
      <c r="B263" s="147" t="s">
        <v>527</v>
      </c>
      <c r="C263" s="131"/>
      <c r="D263" s="13" t="s">
        <v>11</v>
      </c>
      <c r="E263" s="148" t="s">
        <v>1333</v>
      </c>
    </row>
    <row r="264" ht="14.25" customHeight="1">
      <c r="A264" s="17" t="s">
        <v>528</v>
      </c>
      <c r="B264" s="149" t="s">
        <v>529</v>
      </c>
      <c r="C264" s="131"/>
      <c r="D264" s="18" t="s">
        <v>11</v>
      </c>
      <c r="E264" s="150" t="s">
        <v>1333</v>
      </c>
    </row>
    <row r="265" ht="14.25" customHeight="1">
      <c r="A265" s="21" t="s">
        <v>530</v>
      </c>
      <c r="B265" s="147" t="s">
        <v>531</v>
      </c>
      <c r="C265" s="131"/>
      <c r="D265" s="13" t="s">
        <v>11</v>
      </c>
      <c r="E265" s="148" t="s">
        <v>1333</v>
      </c>
    </row>
    <row r="266" ht="14.25" customHeight="1">
      <c r="A266" s="17" t="s">
        <v>532</v>
      </c>
      <c r="B266" s="149" t="s">
        <v>533</v>
      </c>
      <c r="C266" s="131"/>
      <c r="D266" s="18" t="s">
        <v>11</v>
      </c>
      <c r="E266" s="150" t="s">
        <v>1333</v>
      </c>
    </row>
    <row r="267" ht="14.25" customHeight="1">
      <c r="A267" s="21" t="s">
        <v>534</v>
      </c>
      <c r="B267" s="147" t="s">
        <v>535</v>
      </c>
      <c r="C267" s="131"/>
      <c r="D267" s="13" t="s">
        <v>11</v>
      </c>
      <c r="E267" s="148" t="s">
        <v>1333</v>
      </c>
    </row>
    <row r="268" ht="14.25" customHeight="1">
      <c r="A268" s="17" t="s">
        <v>536</v>
      </c>
      <c r="B268" s="149" t="s">
        <v>537</v>
      </c>
      <c r="C268" s="131"/>
      <c r="D268" s="8" t="s">
        <v>11</v>
      </c>
      <c r="E268" s="150" t="s">
        <v>1333</v>
      </c>
    </row>
    <row r="269" ht="14.25" customHeight="1">
      <c r="A269" s="21" t="s">
        <v>538</v>
      </c>
      <c r="B269" s="147" t="s">
        <v>539</v>
      </c>
      <c r="C269" s="131"/>
      <c r="D269" s="13" t="s">
        <v>11</v>
      </c>
      <c r="E269" s="148" t="s">
        <v>1333</v>
      </c>
    </row>
    <row r="270" ht="14.25" customHeight="1">
      <c r="A270" s="17" t="s">
        <v>540</v>
      </c>
      <c r="B270" s="149" t="s">
        <v>541</v>
      </c>
      <c r="C270" s="131"/>
      <c r="D270" s="8" t="s">
        <v>11</v>
      </c>
      <c r="E270" s="150" t="s">
        <v>1333</v>
      </c>
    </row>
    <row r="271" ht="14.25" customHeight="1">
      <c r="A271" s="21" t="s">
        <v>542</v>
      </c>
      <c r="B271" s="147" t="s">
        <v>543</v>
      </c>
      <c r="C271" s="131"/>
      <c r="D271" s="14" t="s">
        <v>11</v>
      </c>
      <c r="E271" s="148" t="s">
        <v>1333</v>
      </c>
    </row>
    <row r="272" ht="14.25" customHeight="1">
      <c r="A272" s="17" t="s">
        <v>544</v>
      </c>
      <c r="B272" s="149" t="s">
        <v>545</v>
      </c>
      <c r="C272" s="131"/>
      <c r="D272" s="8" t="s">
        <v>11</v>
      </c>
      <c r="E272" s="150" t="s">
        <v>1333</v>
      </c>
    </row>
    <row r="273" ht="14.25" customHeight="1">
      <c r="A273" s="21" t="s">
        <v>546</v>
      </c>
      <c r="B273" s="147" t="s">
        <v>547</v>
      </c>
      <c r="C273" s="131"/>
      <c r="D273" s="13" t="s">
        <v>11</v>
      </c>
      <c r="E273" s="148" t="s">
        <v>1333</v>
      </c>
    </row>
    <row r="274" ht="14.25" customHeight="1">
      <c r="A274" s="17" t="s">
        <v>548</v>
      </c>
      <c r="B274" s="149" t="s">
        <v>549</v>
      </c>
      <c r="C274" s="131"/>
      <c r="D274" s="18" t="s">
        <v>11</v>
      </c>
      <c r="E274" s="150" t="s">
        <v>1333</v>
      </c>
    </row>
    <row r="275" ht="14.25" customHeight="1">
      <c r="A275" s="21" t="s">
        <v>550</v>
      </c>
      <c r="B275" s="147" t="s">
        <v>551</v>
      </c>
      <c r="C275" s="131"/>
      <c r="D275" s="13" t="s">
        <v>11</v>
      </c>
      <c r="E275" s="148" t="s">
        <v>1333</v>
      </c>
    </row>
    <row r="276" ht="14.25" customHeight="1">
      <c r="A276" s="17" t="s">
        <v>552</v>
      </c>
      <c r="B276" s="149" t="s">
        <v>553</v>
      </c>
      <c r="C276" s="131"/>
      <c r="D276" s="18" t="s">
        <v>11</v>
      </c>
      <c r="E276" s="150" t="s">
        <v>1333</v>
      </c>
    </row>
    <row r="277" ht="14.25" customHeight="1">
      <c r="A277" s="21" t="s">
        <v>554</v>
      </c>
      <c r="B277" s="147" t="s">
        <v>555</v>
      </c>
      <c r="C277" s="131"/>
      <c r="D277" s="14" t="s">
        <v>11</v>
      </c>
      <c r="E277" s="148" t="s">
        <v>1333</v>
      </c>
    </row>
    <row r="278" ht="14.25" customHeight="1">
      <c r="A278" s="17" t="s">
        <v>556</v>
      </c>
      <c r="B278" s="149" t="s">
        <v>557</v>
      </c>
      <c r="C278" s="131"/>
      <c r="D278" s="8" t="s">
        <v>11</v>
      </c>
      <c r="E278" s="150" t="s">
        <v>1333</v>
      </c>
    </row>
    <row r="279" ht="14.25" customHeight="1">
      <c r="A279" s="21" t="s">
        <v>558</v>
      </c>
      <c r="B279" s="147" t="s">
        <v>559</v>
      </c>
      <c r="C279" s="131"/>
      <c r="D279" s="14" t="s">
        <v>11</v>
      </c>
      <c r="E279" s="148" t="s">
        <v>1333</v>
      </c>
    </row>
    <row r="280" ht="14.25" customHeight="1">
      <c r="A280" s="17" t="s">
        <v>560</v>
      </c>
      <c r="B280" s="149" t="s">
        <v>561</v>
      </c>
      <c r="C280" s="131"/>
      <c r="D280" s="8" t="s">
        <v>11</v>
      </c>
      <c r="E280" s="150" t="s">
        <v>1333</v>
      </c>
    </row>
    <row r="281" ht="14.25" customHeight="1">
      <c r="A281" s="21" t="s">
        <v>562</v>
      </c>
      <c r="B281" s="147" t="s">
        <v>563</v>
      </c>
      <c r="C281" s="131"/>
      <c r="D281" s="14" t="s">
        <v>11</v>
      </c>
      <c r="E281" s="148" t="s">
        <v>1333</v>
      </c>
    </row>
    <row r="282" ht="14.25" customHeight="1">
      <c r="A282" s="17" t="s">
        <v>564</v>
      </c>
      <c r="B282" s="149" t="s">
        <v>565</v>
      </c>
      <c r="C282" s="131"/>
      <c r="D282" s="8" t="s">
        <v>11</v>
      </c>
      <c r="E282" s="150" t="s">
        <v>1333</v>
      </c>
    </row>
    <row r="283" ht="14.25" customHeight="1">
      <c r="A283" s="21" t="s">
        <v>566</v>
      </c>
      <c r="B283" s="147" t="s">
        <v>567</v>
      </c>
      <c r="C283" s="131"/>
      <c r="D283" s="14" t="s">
        <v>11</v>
      </c>
      <c r="E283" s="148" t="s">
        <v>1333</v>
      </c>
    </row>
    <row r="284" ht="14.25" customHeight="1">
      <c r="A284" s="17" t="s">
        <v>568</v>
      </c>
      <c r="B284" s="149" t="s">
        <v>1348</v>
      </c>
      <c r="C284" s="131"/>
      <c r="D284" s="8" t="s">
        <v>11</v>
      </c>
      <c r="E284" s="150" t="s">
        <v>1333</v>
      </c>
    </row>
    <row r="285" ht="14.25" customHeight="1">
      <c r="A285" s="21" t="s">
        <v>570</v>
      </c>
      <c r="B285" s="147" t="s">
        <v>571</v>
      </c>
      <c r="C285" s="131"/>
      <c r="D285" s="14" t="s">
        <v>11</v>
      </c>
      <c r="E285" s="148" t="s">
        <v>1333</v>
      </c>
    </row>
    <row r="286" ht="14.25" customHeight="1">
      <c r="A286" s="17" t="s">
        <v>572</v>
      </c>
      <c r="B286" s="149" t="s">
        <v>573</v>
      </c>
      <c r="C286" s="131"/>
      <c r="D286" s="8" t="s">
        <v>643</v>
      </c>
      <c r="E286" s="150" t="s">
        <v>1333</v>
      </c>
    </row>
    <row r="287" ht="14.25" customHeight="1">
      <c r="A287" s="21" t="s">
        <v>574</v>
      </c>
      <c r="B287" s="147" t="s">
        <v>575</v>
      </c>
      <c r="C287" s="131"/>
      <c r="D287" s="14" t="s">
        <v>643</v>
      </c>
      <c r="E287" s="148" t="s">
        <v>1333</v>
      </c>
    </row>
    <row r="288" ht="14.25" customHeight="1">
      <c r="A288" s="17" t="s">
        <v>576</v>
      </c>
      <c r="B288" s="149" t="s">
        <v>577</v>
      </c>
      <c r="C288" s="131"/>
      <c r="D288" s="8" t="s">
        <v>643</v>
      </c>
      <c r="E288" s="150" t="s">
        <v>1333</v>
      </c>
    </row>
    <row r="289" ht="14.25" customHeight="1">
      <c r="A289" s="21" t="s">
        <v>578</v>
      </c>
      <c r="B289" s="147" t="s">
        <v>579</v>
      </c>
      <c r="C289" s="131"/>
      <c r="D289" s="14" t="s">
        <v>11</v>
      </c>
      <c r="E289" s="148" t="s">
        <v>1333</v>
      </c>
    </row>
    <row r="290" ht="14.25" customHeight="1">
      <c r="A290" s="17" t="s">
        <v>580</v>
      </c>
      <c r="B290" s="149" t="s">
        <v>581</v>
      </c>
      <c r="C290" s="131"/>
      <c r="D290" s="8" t="s">
        <v>643</v>
      </c>
      <c r="E290" s="150" t="s">
        <v>1333</v>
      </c>
    </row>
    <row r="291" ht="14.25" customHeight="1">
      <c r="A291" s="21" t="s">
        <v>582</v>
      </c>
      <c r="B291" s="147" t="s">
        <v>583</v>
      </c>
      <c r="C291" s="131"/>
      <c r="D291" s="14" t="s">
        <v>643</v>
      </c>
      <c r="E291" s="148" t="s">
        <v>1333</v>
      </c>
    </row>
    <row r="292" ht="14.25" customHeight="1">
      <c r="A292" s="17" t="s">
        <v>584</v>
      </c>
      <c r="B292" s="149" t="s">
        <v>585</v>
      </c>
      <c r="C292" s="131"/>
      <c r="D292" s="8" t="s">
        <v>11</v>
      </c>
      <c r="E292" s="150" t="s">
        <v>1333</v>
      </c>
    </row>
    <row r="293" ht="14.25" customHeight="1">
      <c r="A293" s="21" t="s">
        <v>586</v>
      </c>
      <c r="B293" s="147" t="s">
        <v>587</v>
      </c>
      <c r="C293" s="131"/>
      <c r="D293" s="14" t="s">
        <v>11</v>
      </c>
      <c r="E293" s="148" t="s">
        <v>1333</v>
      </c>
    </row>
    <row r="294" ht="14.25" customHeight="1">
      <c r="A294" s="17" t="s">
        <v>588</v>
      </c>
      <c r="B294" s="149" t="s">
        <v>589</v>
      </c>
      <c r="C294" s="131"/>
      <c r="D294" s="8" t="s">
        <v>11</v>
      </c>
      <c r="E294" s="150" t="s">
        <v>1333</v>
      </c>
    </row>
    <row r="295" ht="14.25" customHeight="1">
      <c r="A295" s="21" t="s">
        <v>590</v>
      </c>
      <c r="B295" s="147" t="s">
        <v>1349</v>
      </c>
      <c r="C295" s="131"/>
      <c r="D295" s="14" t="s">
        <v>11</v>
      </c>
      <c r="E295" s="148" t="s">
        <v>1333</v>
      </c>
    </row>
    <row r="296" ht="14.25" customHeight="1">
      <c r="A296" s="17" t="s">
        <v>592</v>
      </c>
      <c r="B296" s="149" t="s">
        <v>593</v>
      </c>
      <c r="C296" s="131"/>
      <c r="D296" s="8" t="s">
        <v>11</v>
      </c>
      <c r="E296" s="150" t="s">
        <v>1333</v>
      </c>
    </row>
    <row r="297" ht="14.25" customHeight="1">
      <c r="A297" s="158" t="s">
        <v>594</v>
      </c>
      <c r="B297" s="159" t="s">
        <v>595</v>
      </c>
      <c r="C297" s="160"/>
      <c r="D297" s="161" t="s">
        <v>11</v>
      </c>
      <c r="E297" s="162" t="s">
        <v>1333</v>
      </c>
    </row>
  </sheetData>
  <conditionalFormatting sqref="B1:D297 E2:E297">
    <cfRule type="containsBlanks" dxfId="0" priority="1">
      <formula>LEN(TRIM(B1))=0</formula>
    </cfRule>
  </conditionalFormatting>
  <dataValidations>
    <dataValidation type="list" allowBlank="1" sqref="E2:E297">
      <formula1>"Complete,Revised,To Do"</formula1>
    </dataValidation>
    <dataValidation type="list" allowBlank="1" sqref="D2:D297">
      <formula1>"Complete,Revised,To Do"</formula1>
    </dataValidation>
  </dataValidations>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23.25"/>
    <col customWidth="1" min="4" max="4" width="17.13"/>
    <col customWidth="1" min="5" max="5" width="18.63"/>
    <col customWidth="1" min="6" max="24" width="8.63"/>
  </cols>
  <sheetData>
    <row r="1" ht="14.25" customHeight="1">
      <c r="A1" s="1" t="s">
        <v>0</v>
      </c>
      <c r="B1" s="2" t="s">
        <v>1</v>
      </c>
      <c r="C1" s="3" t="s">
        <v>2</v>
      </c>
      <c r="D1" s="3" t="s">
        <v>3</v>
      </c>
      <c r="E1" s="4" t="s">
        <v>4</v>
      </c>
    </row>
    <row r="2" ht="14.25" customHeight="1">
      <c r="A2" s="17" t="s">
        <v>598</v>
      </c>
      <c r="B2" s="140" t="s">
        <v>599</v>
      </c>
      <c r="C2" s="7" t="s">
        <v>10</v>
      </c>
      <c r="D2" s="8" t="s">
        <v>11</v>
      </c>
      <c r="E2" s="132" t="s">
        <v>11</v>
      </c>
    </row>
    <row r="3" ht="14.25" customHeight="1">
      <c r="A3" s="21" t="s">
        <v>600</v>
      </c>
      <c r="B3" s="135" t="s">
        <v>601</v>
      </c>
      <c r="C3" s="12" t="s">
        <v>10</v>
      </c>
      <c r="D3" s="14" t="s">
        <v>11</v>
      </c>
      <c r="E3" s="163" t="s">
        <v>11</v>
      </c>
    </row>
    <row r="4" ht="14.25" customHeight="1">
      <c r="A4" s="17" t="s">
        <v>602</v>
      </c>
      <c r="B4" s="140" t="s">
        <v>603</v>
      </c>
      <c r="C4" s="7" t="s">
        <v>10</v>
      </c>
      <c r="D4" s="8" t="s">
        <v>11</v>
      </c>
      <c r="E4" s="164" t="s">
        <v>11</v>
      </c>
    </row>
    <row r="5" ht="14.25" customHeight="1">
      <c r="A5" s="21" t="s">
        <v>604</v>
      </c>
      <c r="B5" s="135" t="s">
        <v>605</v>
      </c>
      <c r="C5" s="12" t="s">
        <v>10</v>
      </c>
      <c r="D5" s="14" t="s">
        <v>11</v>
      </c>
      <c r="E5" s="163" t="s">
        <v>11</v>
      </c>
    </row>
    <row r="6" ht="14.25" customHeight="1">
      <c r="A6" s="17" t="s">
        <v>606</v>
      </c>
      <c r="B6" s="165" t="s">
        <v>606</v>
      </c>
      <c r="C6" s="7" t="s">
        <v>10</v>
      </c>
      <c r="D6" s="8" t="s">
        <v>11</v>
      </c>
      <c r="E6" s="164" t="s">
        <v>11</v>
      </c>
    </row>
    <row r="7" ht="14.25" customHeight="1">
      <c r="A7" s="21" t="s">
        <v>607</v>
      </c>
      <c r="B7" s="166" t="s">
        <v>608</v>
      </c>
      <c r="C7" s="12" t="s">
        <v>10</v>
      </c>
      <c r="D7" s="14" t="s">
        <v>11</v>
      </c>
      <c r="E7" s="163" t="s">
        <v>11</v>
      </c>
    </row>
    <row r="8" ht="14.25" customHeight="1">
      <c r="A8" s="17" t="s">
        <v>1350</v>
      </c>
      <c r="B8" s="24" t="s">
        <v>1350</v>
      </c>
      <c r="C8" s="7" t="s">
        <v>10</v>
      </c>
      <c r="D8" s="8" t="s">
        <v>11</v>
      </c>
      <c r="E8" s="164" t="s">
        <v>11</v>
      </c>
    </row>
    <row r="9" ht="14.25" customHeight="1">
      <c r="A9" s="21" t="s">
        <v>610</v>
      </c>
      <c r="B9" s="167" t="s">
        <v>610</v>
      </c>
      <c r="C9" s="12" t="s">
        <v>10</v>
      </c>
      <c r="D9" s="14" t="s">
        <v>11</v>
      </c>
      <c r="E9" s="163" t="s">
        <v>11</v>
      </c>
    </row>
    <row r="10" ht="14.25" customHeight="1">
      <c r="A10" s="17" t="s">
        <v>1351</v>
      </c>
      <c r="B10" s="168" t="s">
        <v>1351</v>
      </c>
      <c r="C10" s="7" t="s">
        <v>10</v>
      </c>
      <c r="D10" s="8" t="s">
        <v>11</v>
      </c>
      <c r="E10" s="164" t="s">
        <v>11</v>
      </c>
    </row>
    <row r="11" ht="14.25" customHeight="1">
      <c r="A11" s="11" t="s">
        <v>612</v>
      </c>
      <c r="B11" s="169" t="s">
        <v>613</v>
      </c>
      <c r="C11" s="12" t="s">
        <v>10</v>
      </c>
      <c r="D11" s="14" t="s">
        <v>11</v>
      </c>
      <c r="E11" s="163" t="s">
        <v>11</v>
      </c>
    </row>
    <row r="12" ht="14.25" customHeight="1">
      <c r="A12" s="17" t="s">
        <v>614</v>
      </c>
      <c r="B12" s="140" t="s">
        <v>615</v>
      </c>
      <c r="C12" s="7" t="s">
        <v>10</v>
      </c>
      <c r="D12" s="8" t="s">
        <v>11</v>
      </c>
      <c r="E12" s="164" t="s">
        <v>11</v>
      </c>
    </row>
    <row r="13" ht="14.25" customHeight="1">
      <c r="A13" s="21" t="s">
        <v>616</v>
      </c>
      <c r="B13" s="135" t="s">
        <v>617</v>
      </c>
      <c r="C13" s="12" t="s">
        <v>10</v>
      </c>
      <c r="D13" s="14" t="s">
        <v>11</v>
      </c>
      <c r="E13" s="163" t="s">
        <v>11</v>
      </c>
    </row>
    <row r="14" ht="14.25" customHeight="1">
      <c r="A14" s="17" t="s">
        <v>618</v>
      </c>
      <c r="B14" s="140" t="s">
        <v>619</v>
      </c>
      <c r="C14" s="7" t="s">
        <v>10</v>
      </c>
      <c r="D14" s="8" t="s">
        <v>11</v>
      </c>
      <c r="E14" s="164" t="s">
        <v>11</v>
      </c>
    </row>
    <row r="15" ht="14.25" customHeight="1">
      <c r="A15" s="21" t="s">
        <v>620</v>
      </c>
      <c r="B15" s="135" t="s">
        <v>621</v>
      </c>
      <c r="C15" s="12" t="s">
        <v>10</v>
      </c>
      <c r="D15" s="14" t="s">
        <v>11</v>
      </c>
      <c r="E15" s="163" t="s">
        <v>11</v>
      </c>
    </row>
    <row r="16" ht="14.25" customHeight="1">
      <c r="A16" s="17" t="s">
        <v>622</v>
      </c>
      <c r="B16" s="170" t="s">
        <v>622</v>
      </c>
      <c r="C16" s="7" t="s">
        <v>10</v>
      </c>
      <c r="D16" s="8" t="s">
        <v>11</v>
      </c>
      <c r="E16" s="164" t="s">
        <v>11</v>
      </c>
    </row>
    <row r="17" ht="14.25" customHeight="1">
      <c r="A17" s="21" t="s">
        <v>1352</v>
      </c>
      <c r="B17" s="171" t="s">
        <v>1352</v>
      </c>
      <c r="C17" s="12" t="s">
        <v>10</v>
      </c>
      <c r="D17" s="14" t="s">
        <v>11</v>
      </c>
      <c r="E17" s="163" t="s">
        <v>11</v>
      </c>
    </row>
    <row r="18" ht="14.25" customHeight="1">
      <c r="A18" s="17" t="s">
        <v>624</v>
      </c>
      <c r="B18" s="140" t="s">
        <v>625</v>
      </c>
      <c r="C18" s="7" t="s">
        <v>10</v>
      </c>
      <c r="D18" s="8" t="s">
        <v>11</v>
      </c>
      <c r="E18" s="164" t="s">
        <v>11</v>
      </c>
    </row>
    <row r="19" ht="14.25" customHeight="1">
      <c r="A19" s="21" t="s">
        <v>626</v>
      </c>
      <c r="B19" s="169" t="s">
        <v>627</v>
      </c>
      <c r="C19" s="12" t="s">
        <v>10</v>
      </c>
      <c r="D19" s="14" t="s">
        <v>11</v>
      </c>
      <c r="E19" s="163" t="s">
        <v>11</v>
      </c>
    </row>
    <row r="20" ht="14.25" customHeight="1">
      <c r="A20" s="17" t="s">
        <v>628</v>
      </c>
      <c r="B20" s="140" t="s">
        <v>629</v>
      </c>
      <c r="C20" s="7" t="s">
        <v>10</v>
      </c>
      <c r="D20" s="8" t="s">
        <v>11</v>
      </c>
      <c r="E20" s="164" t="s">
        <v>11</v>
      </c>
    </row>
    <row r="21" ht="14.25" customHeight="1">
      <c r="A21" s="21" t="s">
        <v>630</v>
      </c>
      <c r="B21" s="135" t="s">
        <v>631</v>
      </c>
      <c r="C21" s="12" t="s">
        <v>10</v>
      </c>
      <c r="D21" s="14" t="s">
        <v>11</v>
      </c>
      <c r="E21" s="163" t="s">
        <v>11</v>
      </c>
    </row>
    <row r="22" ht="14.25" customHeight="1">
      <c r="A22" s="17" t="s">
        <v>634</v>
      </c>
      <c r="B22" s="140" t="s">
        <v>1353</v>
      </c>
      <c r="C22" s="7" t="s">
        <v>10</v>
      </c>
      <c r="D22" s="8" t="s">
        <v>11</v>
      </c>
      <c r="E22" s="164" t="s">
        <v>11</v>
      </c>
    </row>
    <row r="23" ht="14.25" customHeight="1">
      <c r="A23" s="21" t="s">
        <v>635</v>
      </c>
      <c r="B23" s="135" t="s">
        <v>636</v>
      </c>
      <c r="C23" s="12" t="s">
        <v>10</v>
      </c>
      <c r="D23" s="14" t="s">
        <v>11</v>
      </c>
      <c r="E23" s="163" t="s">
        <v>11</v>
      </c>
    </row>
    <row r="24" ht="14.25" customHeight="1">
      <c r="A24" s="17" t="s">
        <v>637</v>
      </c>
      <c r="B24" s="140" t="s">
        <v>1354</v>
      </c>
      <c r="C24" s="7" t="s">
        <v>10</v>
      </c>
      <c r="D24" s="8" t="s">
        <v>11</v>
      </c>
      <c r="E24" s="164" t="s">
        <v>11</v>
      </c>
    </row>
    <row r="25" ht="14.25" customHeight="1">
      <c r="A25" s="11" t="s">
        <v>639</v>
      </c>
      <c r="B25" s="135" t="s">
        <v>640</v>
      </c>
      <c r="C25" s="12" t="s">
        <v>10</v>
      </c>
      <c r="D25" s="14" t="s">
        <v>11</v>
      </c>
      <c r="E25" s="163" t="s">
        <v>11</v>
      </c>
    </row>
    <row r="26" ht="14.25" customHeight="1">
      <c r="A26" s="17" t="s">
        <v>641</v>
      </c>
      <c r="B26" s="140" t="s">
        <v>1355</v>
      </c>
      <c r="C26" s="7" t="s">
        <v>10</v>
      </c>
      <c r="D26" s="8" t="s">
        <v>11</v>
      </c>
      <c r="E26" s="164" t="s">
        <v>11</v>
      </c>
    </row>
    <row r="27" ht="14.25" customHeight="1">
      <c r="A27" s="21" t="s">
        <v>644</v>
      </c>
      <c r="B27" s="135" t="s">
        <v>1356</v>
      </c>
      <c r="C27" s="12" t="s">
        <v>10</v>
      </c>
      <c r="D27" s="14" t="s">
        <v>11</v>
      </c>
      <c r="E27" s="163" t="s">
        <v>11</v>
      </c>
    </row>
    <row r="28" ht="14.25" customHeight="1">
      <c r="A28" s="17" t="s">
        <v>646</v>
      </c>
      <c r="B28" s="140" t="s">
        <v>647</v>
      </c>
      <c r="C28" s="7" t="s">
        <v>10</v>
      </c>
      <c r="D28" s="8" t="s">
        <v>11</v>
      </c>
      <c r="E28" s="164" t="s">
        <v>11</v>
      </c>
    </row>
    <row r="29" ht="14.25" customHeight="1">
      <c r="A29" s="21" t="s">
        <v>648</v>
      </c>
      <c r="B29" s="135" t="s">
        <v>649</v>
      </c>
      <c r="C29" s="12" t="s">
        <v>10</v>
      </c>
      <c r="D29" s="14" t="s">
        <v>11</v>
      </c>
      <c r="E29" s="163" t="s">
        <v>11</v>
      </c>
    </row>
    <row r="30" ht="14.25" customHeight="1">
      <c r="A30" s="17" t="s">
        <v>650</v>
      </c>
      <c r="B30" s="140" t="s">
        <v>651</v>
      </c>
      <c r="C30" s="7" t="s">
        <v>10</v>
      </c>
      <c r="D30" s="8" t="s">
        <v>11</v>
      </c>
      <c r="E30" s="164" t="s">
        <v>11</v>
      </c>
    </row>
    <row r="31" ht="14.25" customHeight="1">
      <c r="A31" s="21" t="s">
        <v>652</v>
      </c>
      <c r="B31" s="136" t="s">
        <v>653</v>
      </c>
      <c r="C31" s="12" t="s">
        <v>10</v>
      </c>
      <c r="D31" s="14" t="s">
        <v>11</v>
      </c>
      <c r="E31" s="163" t="s">
        <v>11</v>
      </c>
    </row>
    <row r="32" ht="14.25" customHeight="1">
      <c r="A32" s="17" t="s">
        <v>654</v>
      </c>
      <c r="B32" s="30" t="s">
        <v>655</v>
      </c>
      <c r="C32" s="7" t="s">
        <v>10</v>
      </c>
      <c r="D32" s="8" t="s">
        <v>11</v>
      </c>
      <c r="E32" s="164" t="s">
        <v>11</v>
      </c>
    </row>
    <row r="33" ht="14.25" customHeight="1">
      <c r="A33" s="21" t="s">
        <v>656</v>
      </c>
      <c r="B33" s="133" t="s">
        <v>1357</v>
      </c>
      <c r="C33" s="12" t="s">
        <v>10</v>
      </c>
      <c r="D33" s="14" t="s">
        <v>11</v>
      </c>
      <c r="E33" s="163" t="s">
        <v>11</v>
      </c>
    </row>
    <row r="34" ht="14.25" customHeight="1">
      <c r="A34" s="17" t="s">
        <v>658</v>
      </c>
      <c r="B34" s="140" t="s">
        <v>1358</v>
      </c>
      <c r="C34" s="7" t="s">
        <v>10</v>
      </c>
      <c r="D34" s="8" t="s">
        <v>11</v>
      </c>
      <c r="E34" s="164" t="s">
        <v>11</v>
      </c>
    </row>
    <row r="35" ht="14.25" customHeight="1">
      <c r="A35" s="21" t="s">
        <v>660</v>
      </c>
      <c r="B35" s="135" t="s">
        <v>1359</v>
      </c>
      <c r="C35" s="12" t="s">
        <v>10</v>
      </c>
      <c r="D35" s="14" t="s">
        <v>11</v>
      </c>
      <c r="E35" s="163" t="s">
        <v>11</v>
      </c>
    </row>
    <row r="36" ht="14.25" customHeight="1">
      <c r="A36" s="17" t="s">
        <v>662</v>
      </c>
      <c r="B36" s="172" t="s">
        <v>1360</v>
      </c>
      <c r="C36" s="7" t="s">
        <v>10</v>
      </c>
      <c r="D36" s="18" t="s">
        <v>643</v>
      </c>
      <c r="E36" s="164" t="s">
        <v>643</v>
      </c>
    </row>
    <row r="37" ht="14.25" customHeight="1">
      <c r="A37" s="21" t="s">
        <v>664</v>
      </c>
      <c r="B37" s="135" t="s">
        <v>665</v>
      </c>
      <c r="C37" s="12" t="s">
        <v>10</v>
      </c>
      <c r="D37" s="14" t="s">
        <v>11</v>
      </c>
      <c r="E37" s="163" t="s">
        <v>11</v>
      </c>
    </row>
    <row r="38" ht="14.25" customHeight="1">
      <c r="A38" s="17" t="s">
        <v>666</v>
      </c>
      <c r="B38" s="140" t="s">
        <v>667</v>
      </c>
      <c r="C38" s="7" t="s">
        <v>10</v>
      </c>
      <c r="D38" s="8" t="s">
        <v>11</v>
      </c>
      <c r="E38" s="164" t="s">
        <v>11</v>
      </c>
    </row>
    <row r="39" ht="14.25" customHeight="1">
      <c r="A39" s="21" t="s">
        <v>668</v>
      </c>
      <c r="B39" s="135" t="s">
        <v>669</v>
      </c>
      <c r="C39" s="12" t="s">
        <v>10</v>
      </c>
      <c r="D39" s="14" t="s">
        <v>11</v>
      </c>
      <c r="E39" s="163" t="s">
        <v>11</v>
      </c>
    </row>
    <row r="40" ht="14.25" customHeight="1">
      <c r="A40" s="17" t="s">
        <v>670</v>
      </c>
      <c r="B40" s="140" t="s">
        <v>1361</v>
      </c>
      <c r="C40" s="7" t="s">
        <v>10</v>
      </c>
      <c r="D40" s="8" t="s">
        <v>11</v>
      </c>
      <c r="E40" s="164" t="s">
        <v>11</v>
      </c>
    </row>
    <row r="41" ht="14.25" customHeight="1">
      <c r="A41" s="21" t="s">
        <v>672</v>
      </c>
      <c r="B41" s="135" t="s">
        <v>673</v>
      </c>
      <c r="C41" s="12" t="s">
        <v>10</v>
      </c>
      <c r="D41" s="14" t="s">
        <v>11</v>
      </c>
      <c r="E41" s="163" t="s">
        <v>11</v>
      </c>
    </row>
    <row r="42" ht="14.25" customHeight="1">
      <c r="A42" s="17" t="s">
        <v>674</v>
      </c>
      <c r="B42" s="140" t="s">
        <v>1362</v>
      </c>
      <c r="C42" s="7" t="s">
        <v>10</v>
      </c>
      <c r="D42" s="8" t="s">
        <v>11</v>
      </c>
      <c r="E42" s="164" t="s">
        <v>11</v>
      </c>
    </row>
    <row r="43" ht="14.25" customHeight="1">
      <c r="A43" s="21" t="s">
        <v>676</v>
      </c>
      <c r="B43" s="173" t="s">
        <v>677</v>
      </c>
      <c r="C43" s="12" t="s">
        <v>10</v>
      </c>
      <c r="D43" s="14" t="s">
        <v>11</v>
      </c>
      <c r="E43" s="163" t="s">
        <v>11</v>
      </c>
    </row>
    <row r="44" ht="14.25" customHeight="1">
      <c r="A44" s="17" t="s">
        <v>678</v>
      </c>
      <c r="B44" s="30" t="s">
        <v>679</v>
      </c>
      <c r="C44" s="7" t="s">
        <v>10</v>
      </c>
      <c r="D44" s="8" t="s">
        <v>11</v>
      </c>
      <c r="E44" s="164" t="s">
        <v>11</v>
      </c>
    </row>
    <row r="45" ht="14.25" customHeight="1">
      <c r="A45" s="21" t="s">
        <v>680</v>
      </c>
      <c r="B45" s="174" t="s">
        <v>680</v>
      </c>
      <c r="C45" s="12" t="s">
        <v>10</v>
      </c>
      <c r="D45" s="14" t="s">
        <v>11</v>
      </c>
      <c r="E45" s="163" t="s">
        <v>11</v>
      </c>
    </row>
    <row r="46" ht="14.25" customHeight="1">
      <c r="A46" s="17" t="s">
        <v>681</v>
      </c>
      <c r="B46" s="137" t="s">
        <v>682</v>
      </c>
      <c r="C46" s="7" t="s">
        <v>10</v>
      </c>
      <c r="D46" s="8" t="s">
        <v>11</v>
      </c>
      <c r="E46" s="164" t="s">
        <v>11</v>
      </c>
    </row>
    <row r="47" ht="14.25" customHeight="1">
      <c r="A47" s="21" t="s">
        <v>683</v>
      </c>
      <c r="B47" s="133" t="s">
        <v>683</v>
      </c>
      <c r="C47" s="12" t="s">
        <v>10</v>
      </c>
      <c r="D47" s="14" t="s">
        <v>11</v>
      </c>
      <c r="E47" s="163" t="s">
        <v>11</v>
      </c>
    </row>
    <row r="48" ht="14.25" customHeight="1">
      <c r="A48" s="17" t="s">
        <v>684</v>
      </c>
      <c r="B48" s="30" t="s">
        <v>685</v>
      </c>
      <c r="C48" s="7" t="s">
        <v>10</v>
      </c>
      <c r="D48" s="8" t="s">
        <v>11</v>
      </c>
      <c r="E48" s="164" t="s">
        <v>11</v>
      </c>
    </row>
    <row r="49" ht="14.25" customHeight="1">
      <c r="A49" s="21" t="s">
        <v>686</v>
      </c>
      <c r="B49" s="135" t="s">
        <v>687</v>
      </c>
      <c r="C49" s="12" t="s">
        <v>10</v>
      </c>
      <c r="D49" s="14" t="s">
        <v>11</v>
      </c>
      <c r="E49" s="163" t="s">
        <v>11</v>
      </c>
    </row>
    <row r="50" ht="14.25" customHeight="1">
      <c r="A50" s="5" t="s">
        <v>688</v>
      </c>
      <c r="B50" s="140" t="s">
        <v>689</v>
      </c>
      <c r="C50" s="7" t="s">
        <v>10</v>
      </c>
      <c r="D50" s="8" t="s">
        <v>11</v>
      </c>
      <c r="E50" s="164" t="s">
        <v>11</v>
      </c>
    </row>
    <row r="51" ht="14.25" customHeight="1">
      <c r="A51" s="21" t="s">
        <v>690</v>
      </c>
      <c r="B51" s="175" t="s">
        <v>691</v>
      </c>
      <c r="C51" s="12" t="s">
        <v>10</v>
      </c>
      <c r="D51" s="14" t="s">
        <v>11</v>
      </c>
      <c r="E51" s="163" t="s">
        <v>11</v>
      </c>
    </row>
    <row r="52" ht="14.25" customHeight="1">
      <c r="A52" s="17" t="s">
        <v>692</v>
      </c>
      <c r="B52" s="140" t="s">
        <v>693</v>
      </c>
      <c r="C52" s="7" t="s">
        <v>10</v>
      </c>
      <c r="D52" s="8" t="s">
        <v>11</v>
      </c>
      <c r="E52" s="164" t="s">
        <v>11</v>
      </c>
    </row>
    <row r="53" ht="14.25" customHeight="1">
      <c r="A53" s="21" t="s">
        <v>694</v>
      </c>
      <c r="B53" s="135" t="s">
        <v>695</v>
      </c>
      <c r="C53" s="12" t="s">
        <v>10</v>
      </c>
      <c r="D53" s="14" t="s">
        <v>11</v>
      </c>
      <c r="E53" s="163" t="s">
        <v>11</v>
      </c>
    </row>
    <row r="54" ht="14.25" customHeight="1">
      <c r="A54" s="17" t="s">
        <v>696</v>
      </c>
      <c r="B54" s="140" t="s">
        <v>697</v>
      </c>
      <c r="C54" s="7" t="s">
        <v>10</v>
      </c>
      <c r="D54" s="8" t="s">
        <v>11</v>
      </c>
      <c r="E54" s="164" t="s">
        <v>11</v>
      </c>
    </row>
    <row r="55" ht="14.25" customHeight="1">
      <c r="A55" s="21" t="s">
        <v>698</v>
      </c>
      <c r="B55" s="135" t="s">
        <v>699</v>
      </c>
      <c r="C55" s="12" t="s">
        <v>10</v>
      </c>
      <c r="D55" s="14" t="s">
        <v>11</v>
      </c>
      <c r="E55" s="163" t="s">
        <v>11</v>
      </c>
    </row>
    <row r="56" ht="14.25" customHeight="1">
      <c r="A56" s="17" t="s">
        <v>700</v>
      </c>
      <c r="B56" s="140" t="s">
        <v>701</v>
      </c>
      <c r="C56" s="7" t="s">
        <v>10</v>
      </c>
      <c r="D56" s="8" t="s">
        <v>11</v>
      </c>
      <c r="E56" s="164" t="s">
        <v>11</v>
      </c>
    </row>
    <row r="57" ht="14.25" customHeight="1">
      <c r="A57" s="21" t="s">
        <v>702</v>
      </c>
      <c r="B57" s="135" t="s">
        <v>703</v>
      </c>
      <c r="C57" s="12" t="s">
        <v>10</v>
      </c>
      <c r="D57" s="14" t="s">
        <v>11</v>
      </c>
      <c r="E57" s="163" t="s">
        <v>11</v>
      </c>
    </row>
    <row r="58" ht="14.25" customHeight="1">
      <c r="A58" s="17" t="s">
        <v>704</v>
      </c>
      <c r="B58" s="30" t="s">
        <v>705</v>
      </c>
      <c r="C58" s="7" t="s">
        <v>10</v>
      </c>
      <c r="D58" s="8" t="s">
        <v>11</v>
      </c>
      <c r="E58" s="164" t="s">
        <v>11</v>
      </c>
    </row>
    <row r="59" ht="14.25" customHeight="1">
      <c r="A59" s="21" t="s">
        <v>706</v>
      </c>
      <c r="B59" s="135" t="s">
        <v>707</v>
      </c>
      <c r="C59" s="12" t="s">
        <v>10</v>
      </c>
      <c r="D59" s="14" t="s">
        <v>11</v>
      </c>
      <c r="E59" s="163" t="s">
        <v>11</v>
      </c>
    </row>
    <row r="60" ht="14.25" customHeight="1">
      <c r="A60" s="17" t="s">
        <v>708</v>
      </c>
      <c r="B60" s="140" t="s">
        <v>709</v>
      </c>
      <c r="C60" s="7" t="s">
        <v>10</v>
      </c>
      <c r="D60" s="8" t="s">
        <v>11</v>
      </c>
      <c r="E60" s="164" t="s">
        <v>11</v>
      </c>
    </row>
    <row r="61" ht="14.25" customHeight="1">
      <c r="A61" s="21" t="s">
        <v>710</v>
      </c>
      <c r="B61" s="135" t="s">
        <v>711</v>
      </c>
      <c r="C61" s="12" t="s">
        <v>10</v>
      </c>
      <c r="D61" s="14" t="s">
        <v>11</v>
      </c>
      <c r="E61" s="163" t="s">
        <v>11</v>
      </c>
    </row>
    <row r="62" ht="14.25" customHeight="1">
      <c r="A62" s="17" t="s">
        <v>712</v>
      </c>
      <c r="B62" s="140" t="s">
        <v>713</v>
      </c>
      <c r="C62" s="7" t="s">
        <v>10</v>
      </c>
      <c r="D62" s="8" t="s">
        <v>11</v>
      </c>
      <c r="E62" s="164" t="s">
        <v>11</v>
      </c>
    </row>
    <row r="63" ht="14.25" customHeight="1">
      <c r="A63" s="21" t="s">
        <v>714</v>
      </c>
      <c r="B63" s="135" t="s">
        <v>1363</v>
      </c>
      <c r="C63" s="12" t="s">
        <v>10</v>
      </c>
      <c r="D63" s="13" t="s">
        <v>643</v>
      </c>
      <c r="E63" s="163" t="s">
        <v>643</v>
      </c>
    </row>
    <row r="64" ht="14.25" customHeight="1">
      <c r="A64" s="17" t="s">
        <v>716</v>
      </c>
      <c r="B64" s="140" t="s">
        <v>717</v>
      </c>
      <c r="C64" s="7" t="s">
        <v>10</v>
      </c>
      <c r="D64" s="8" t="s">
        <v>11</v>
      </c>
      <c r="E64" s="164" t="s">
        <v>11</v>
      </c>
    </row>
    <row r="65" ht="14.25" customHeight="1">
      <c r="A65" s="21" t="s">
        <v>718</v>
      </c>
      <c r="B65" s="176" t="s">
        <v>1360</v>
      </c>
      <c r="C65" s="12" t="s">
        <v>10</v>
      </c>
      <c r="D65" s="13" t="s">
        <v>643</v>
      </c>
      <c r="E65" s="163" t="s">
        <v>643</v>
      </c>
    </row>
    <row r="66" ht="14.25" customHeight="1">
      <c r="A66" s="17" t="s">
        <v>720</v>
      </c>
      <c r="B66" s="140" t="s">
        <v>740</v>
      </c>
      <c r="C66" s="7" t="s">
        <v>10</v>
      </c>
      <c r="D66" s="18" t="s">
        <v>643</v>
      </c>
      <c r="E66" s="164" t="s">
        <v>643</v>
      </c>
    </row>
    <row r="67" ht="14.25" customHeight="1">
      <c r="A67" s="21" t="s">
        <v>722</v>
      </c>
      <c r="B67" s="135" t="s">
        <v>723</v>
      </c>
      <c r="C67" s="12" t="s">
        <v>10</v>
      </c>
      <c r="D67" s="14" t="s">
        <v>11</v>
      </c>
      <c r="E67" s="163" t="s">
        <v>11</v>
      </c>
    </row>
    <row r="68" ht="14.25" customHeight="1">
      <c r="A68" s="17" t="s">
        <v>724</v>
      </c>
      <c r="B68" s="172" t="s">
        <v>1360</v>
      </c>
      <c r="C68" s="7" t="s">
        <v>10</v>
      </c>
      <c r="D68" s="18" t="s">
        <v>643</v>
      </c>
      <c r="E68" s="164" t="s">
        <v>643</v>
      </c>
    </row>
    <row r="69" ht="14.25" customHeight="1">
      <c r="A69" s="21" t="s">
        <v>726</v>
      </c>
      <c r="B69" s="133" t="s">
        <v>727</v>
      </c>
      <c r="C69" s="12" t="s">
        <v>10</v>
      </c>
      <c r="D69" s="14" t="s">
        <v>11</v>
      </c>
      <c r="E69" s="163" t="s">
        <v>11</v>
      </c>
    </row>
    <row r="70" ht="14.25" customHeight="1">
      <c r="A70" s="17" t="s">
        <v>728</v>
      </c>
      <c r="B70" s="30" t="s">
        <v>1360</v>
      </c>
      <c r="C70" s="7" t="s">
        <v>10</v>
      </c>
      <c r="D70" s="18" t="s">
        <v>643</v>
      </c>
      <c r="E70" s="164" t="s">
        <v>643</v>
      </c>
    </row>
    <row r="71" ht="14.25" customHeight="1">
      <c r="A71" s="21" t="s">
        <v>730</v>
      </c>
      <c r="B71" s="133" t="s">
        <v>1360</v>
      </c>
      <c r="C71" s="12" t="s">
        <v>10</v>
      </c>
      <c r="D71" s="13" t="s">
        <v>643</v>
      </c>
      <c r="E71" s="163" t="s">
        <v>643</v>
      </c>
    </row>
    <row r="72" ht="14.25" customHeight="1">
      <c r="A72" s="17" t="s">
        <v>732</v>
      </c>
      <c r="B72" s="30" t="s">
        <v>1364</v>
      </c>
      <c r="C72" s="7" t="s">
        <v>10</v>
      </c>
      <c r="D72" s="18" t="s">
        <v>643</v>
      </c>
      <c r="E72" s="164" t="s">
        <v>643</v>
      </c>
    </row>
    <row r="73" ht="14.25" customHeight="1">
      <c r="A73" s="21" t="s">
        <v>734</v>
      </c>
      <c r="B73" s="133" t="s">
        <v>735</v>
      </c>
      <c r="C73" s="12" t="s">
        <v>10</v>
      </c>
      <c r="D73" s="14" t="s">
        <v>11</v>
      </c>
      <c r="E73" s="163" t="s">
        <v>11</v>
      </c>
    </row>
    <row r="74" ht="14.25" customHeight="1">
      <c r="A74" s="17" t="s">
        <v>736</v>
      </c>
      <c r="B74" s="172" t="s">
        <v>1360</v>
      </c>
      <c r="C74" s="7" t="s">
        <v>10</v>
      </c>
      <c r="D74" s="18" t="s">
        <v>643</v>
      </c>
      <c r="E74" s="164" t="s">
        <v>643</v>
      </c>
    </row>
    <row r="75" ht="14.25" customHeight="1">
      <c r="A75" s="21" t="s">
        <v>738</v>
      </c>
      <c r="B75" s="133" t="s">
        <v>1360</v>
      </c>
      <c r="C75" s="12" t="s">
        <v>10</v>
      </c>
      <c r="D75" s="13" t="s">
        <v>643</v>
      </c>
      <c r="E75" s="163" t="s">
        <v>643</v>
      </c>
    </row>
    <row r="76" ht="14.25" customHeight="1">
      <c r="A76" s="17" t="s">
        <v>741</v>
      </c>
      <c r="B76" s="30" t="s">
        <v>742</v>
      </c>
      <c r="C76" s="7" t="s">
        <v>10</v>
      </c>
      <c r="D76" s="18" t="s">
        <v>643</v>
      </c>
      <c r="E76" s="164" t="s">
        <v>643</v>
      </c>
    </row>
    <row r="77" ht="14.25" customHeight="1">
      <c r="A77" s="21" t="s">
        <v>1365</v>
      </c>
      <c r="B77" s="133" t="s">
        <v>1360</v>
      </c>
      <c r="C77" s="12" t="s">
        <v>10</v>
      </c>
      <c r="D77" s="14" t="s">
        <v>11</v>
      </c>
      <c r="E77" s="163" t="s">
        <v>11</v>
      </c>
    </row>
    <row r="78" ht="14.25" customHeight="1">
      <c r="A78" s="17" t="s">
        <v>743</v>
      </c>
      <c r="B78" s="30" t="s">
        <v>744</v>
      </c>
      <c r="C78" s="7" t="s">
        <v>10</v>
      </c>
      <c r="D78" s="8" t="s">
        <v>11</v>
      </c>
      <c r="E78" s="164" t="s">
        <v>11</v>
      </c>
    </row>
    <row r="79" ht="14.25" customHeight="1">
      <c r="A79" s="21" t="s">
        <v>745</v>
      </c>
      <c r="B79" s="133" t="s">
        <v>1366</v>
      </c>
      <c r="C79" s="12" t="s">
        <v>10</v>
      </c>
      <c r="D79" s="14" t="s">
        <v>11</v>
      </c>
      <c r="E79" s="163" t="s">
        <v>11</v>
      </c>
    </row>
    <row r="80" ht="14.25" customHeight="1">
      <c r="A80" s="17" t="s">
        <v>747</v>
      </c>
      <c r="B80" s="30" t="s">
        <v>751</v>
      </c>
      <c r="C80" s="7" t="s">
        <v>10</v>
      </c>
      <c r="D80" s="8" t="s">
        <v>11</v>
      </c>
      <c r="E80" s="164" t="s">
        <v>11</v>
      </c>
    </row>
    <row r="81" ht="14.25" customHeight="1">
      <c r="A81" s="21" t="s">
        <v>749</v>
      </c>
      <c r="B81" s="136" t="s">
        <v>750</v>
      </c>
      <c r="C81" s="12" t="s">
        <v>10</v>
      </c>
      <c r="D81" s="14" t="s">
        <v>11</v>
      </c>
      <c r="E81" s="163" t="s">
        <v>11</v>
      </c>
    </row>
    <row r="82" ht="14.25" customHeight="1">
      <c r="A82" s="17" t="s">
        <v>753</v>
      </c>
      <c r="B82" s="30" t="s">
        <v>754</v>
      </c>
      <c r="C82" s="7" t="s">
        <v>10</v>
      </c>
      <c r="D82" s="8" t="s">
        <v>11</v>
      </c>
      <c r="E82" s="164" t="s">
        <v>11</v>
      </c>
    </row>
    <row r="83" ht="14.25" customHeight="1">
      <c r="A83" s="21" t="s">
        <v>755</v>
      </c>
      <c r="B83" s="133" t="s">
        <v>756</v>
      </c>
      <c r="C83" s="12" t="s">
        <v>10</v>
      </c>
      <c r="D83" s="14" t="s">
        <v>11</v>
      </c>
      <c r="E83" s="163" t="s">
        <v>11</v>
      </c>
    </row>
    <row r="84" ht="14.25" customHeight="1">
      <c r="A84" s="17" t="s">
        <v>757</v>
      </c>
      <c r="B84" s="30" t="s">
        <v>758</v>
      </c>
      <c r="C84" s="7" t="s">
        <v>10</v>
      </c>
      <c r="D84" s="8" t="s">
        <v>11</v>
      </c>
      <c r="E84" s="164" t="s">
        <v>11</v>
      </c>
    </row>
    <row r="85" ht="14.25" customHeight="1">
      <c r="A85" s="21" t="s">
        <v>759</v>
      </c>
      <c r="B85" s="133" t="s">
        <v>760</v>
      </c>
      <c r="C85" s="12" t="s">
        <v>10</v>
      </c>
      <c r="D85" s="14" t="s">
        <v>11</v>
      </c>
      <c r="E85" s="163" t="s">
        <v>11</v>
      </c>
    </row>
    <row r="86" ht="14.25" customHeight="1">
      <c r="A86" s="17" t="s">
        <v>761</v>
      </c>
      <c r="B86" s="30" t="s">
        <v>762</v>
      </c>
      <c r="C86" s="7" t="s">
        <v>10</v>
      </c>
      <c r="D86" s="8" t="s">
        <v>11</v>
      </c>
      <c r="E86" s="164" t="s">
        <v>11</v>
      </c>
    </row>
    <row r="87" ht="14.25" customHeight="1">
      <c r="A87" s="21" t="s">
        <v>763</v>
      </c>
      <c r="B87" s="133" t="s">
        <v>764</v>
      </c>
      <c r="C87" s="12" t="s">
        <v>10</v>
      </c>
      <c r="D87" s="14" t="s">
        <v>11</v>
      </c>
      <c r="E87" s="163" t="s">
        <v>11</v>
      </c>
    </row>
    <row r="88" ht="14.25" customHeight="1">
      <c r="A88" s="17" t="s">
        <v>765</v>
      </c>
      <c r="B88" s="30" t="s">
        <v>1367</v>
      </c>
      <c r="C88" s="7" t="s">
        <v>10</v>
      </c>
      <c r="D88" s="18" t="s">
        <v>643</v>
      </c>
      <c r="E88" s="164" t="s">
        <v>643</v>
      </c>
    </row>
    <row r="89" ht="14.25" customHeight="1">
      <c r="A89" s="21" t="s">
        <v>1368</v>
      </c>
      <c r="B89" s="133" t="s">
        <v>1369</v>
      </c>
      <c r="C89" s="12" t="s">
        <v>10</v>
      </c>
      <c r="D89" s="14" t="s">
        <v>11</v>
      </c>
      <c r="E89" s="163" t="s">
        <v>11</v>
      </c>
    </row>
    <row r="90" ht="14.25" customHeight="1">
      <c r="A90" s="17" t="s">
        <v>769</v>
      </c>
      <c r="B90" s="177" t="s">
        <v>1370</v>
      </c>
      <c r="C90" s="7" t="s">
        <v>10</v>
      </c>
      <c r="D90" s="8" t="s">
        <v>11</v>
      </c>
      <c r="E90" s="164" t="s">
        <v>11</v>
      </c>
    </row>
    <row r="91" ht="14.25" customHeight="1">
      <c r="A91" s="21" t="s">
        <v>771</v>
      </c>
      <c r="B91" s="133" t="s">
        <v>1371</v>
      </c>
      <c r="C91" s="12" t="s">
        <v>10</v>
      </c>
      <c r="D91" s="14" t="s">
        <v>11</v>
      </c>
      <c r="E91" s="163" t="s">
        <v>11</v>
      </c>
    </row>
    <row r="92" ht="14.25" customHeight="1">
      <c r="A92" s="17" t="s">
        <v>773</v>
      </c>
      <c r="B92" s="30" t="s">
        <v>774</v>
      </c>
      <c r="C92" s="7" t="s">
        <v>10</v>
      </c>
      <c r="D92" s="8" t="s">
        <v>11</v>
      </c>
      <c r="E92" s="164" t="s">
        <v>11</v>
      </c>
    </row>
    <row r="93" ht="14.25" customHeight="1">
      <c r="A93" s="21" t="s">
        <v>775</v>
      </c>
      <c r="B93" s="133" t="s">
        <v>776</v>
      </c>
      <c r="C93" s="12" t="s">
        <v>10</v>
      </c>
      <c r="D93" s="14" t="s">
        <v>11</v>
      </c>
      <c r="E93" s="163" t="s">
        <v>11</v>
      </c>
    </row>
    <row r="94" ht="14.25" customHeight="1">
      <c r="A94" s="17" t="s">
        <v>777</v>
      </c>
      <c r="B94" s="30" t="s">
        <v>778</v>
      </c>
      <c r="C94" s="7" t="s">
        <v>10</v>
      </c>
      <c r="D94" s="8" t="s">
        <v>11</v>
      </c>
      <c r="E94" s="164" t="s">
        <v>11</v>
      </c>
    </row>
    <row r="95" ht="14.25" customHeight="1">
      <c r="A95" s="21" t="s">
        <v>779</v>
      </c>
      <c r="B95" s="133" t="s">
        <v>779</v>
      </c>
      <c r="C95" s="12" t="s">
        <v>10</v>
      </c>
      <c r="D95" s="14" t="s">
        <v>11</v>
      </c>
      <c r="E95" s="163" t="s">
        <v>11</v>
      </c>
    </row>
    <row r="96" ht="14.25" customHeight="1">
      <c r="A96" s="17" t="s">
        <v>781</v>
      </c>
      <c r="B96" s="30" t="s">
        <v>782</v>
      </c>
      <c r="C96" s="7" t="s">
        <v>10</v>
      </c>
      <c r="D96" s="8" t="s">
        <v>11</v>
      </c>
      <c r="E96" s="164" t="s">
        <v>11</v>
      </c>
    </row>
    <row r="97" ht="14.25" customHeight="1">
      <c r="A97" s="21" t="s">
        <v>783</v>
      </c>
      <c r="B97" s="133" t="s">
        <v>784</v>
      </c>
      <c r="C97" s="12" t="s">
        <v>10</v>
      </c>
      <c r="D97" s="14" t="s">
        <v>11</v>
      </c>
      <c r="E97" s="163" t="s">
        <v>11</v>
      </c>
    </row>
    <row r="98" ht="14.25" customHeight="1">
      <c r="A98" s="17" t="s">
        <v>785</v>
      </c>
      <c r="B98" s="30" t="s">
        <v>786</v>
      </c>
      <c r="C98" s="7" t="s">
        <v>10</v>
      </c>
      <c r="D98" s="8" t="s">
        <v>11</v>
      </c>
      <c r="E98" s="164" t="s">
        <v>11</v>
      </c>
    </row>
    <row r="99" ht="14.25" customHeight="1">
      <c r="A99" s="21" t="s">
        <v>787</v>
      </c>
      <c r="B99" s="133" t="s">
        <v>788</v>
      </c>
      <c r="C99" s="12" t="s">
        <v>10</v>
      </c>
      <c r="D99" s="14" t="s">
        <v>11</v>
      </c>
      <c r="E99" s="163" t="s">
        <v>11</v>
      </c>
    </row>
    <row r="100" ht="14.25" customHeight="1">
      <c r="A100" s="17" t="s">
        <v>789</v>
      </c>
      <c r="B100" s="30" t="s">
        <v>790</v>
      </c>
      <c r="C100" s="7" t="s">
        <v>10</v>
      </c>
      <c r="D100" s="8" t="s">
        <v>11</v>
      </c>
      <c r="E100" s="164" t="s">
        <v>11</v>
      </c>
    </row>
    <row r="101" ht="14.25" customHeight="1">
      <c r="A101" s="21" t="s">
        <v>791</v>
      </c>
      <c r="B101" s="133" t="s">
        <v>792</v>
      </c>
      <c r="C101" s="12" t="s">
        <v>10</v>
      </c>
      <c r="D101" s="14" t="s">
        <v>11</v>
      </c>
      <c r="E101" s="163" t="s">
        <v>11</v>
      </c>
    </row>
    <row r="102" ht="14.25" customHeight="1">
      <c r="A102" s="17" t="s">
        <v>793</v>
      </c>
      <c r="B102" s="30" t="s">
        <v>794</v>
      </c>
      <c r="C102" s="7" t="s">
        <v>10</v>
      </c>
      <c r="D102" s="8" t="s">
        <v>11</v>
      </c>
      <c r="E102" s="164" t="s">
        <v>11</v>
      </c>
    </row>
    <row r="103" ht="14.25" customHeight="1">
      <c r="A103" s="21" t="s">
        <v>795</v>
      </c>
      <c r="B103" s="133" t="s">
        <v>796</v>
      </c>
      <c r="C103" s="12" t="s">
        <v>10</v>
      </c>
      <c r="D103" s="14" t="s">
        <v>11</v>
      </c>
      <c r="E103" s="163" t="s">
        <v>11</v>
      </c>
    </row>
    <row r="104" ht="14.25" customHeight="1">
      <c r="A104" s="17" t="s">
        <v>797</v>
      </c>
      <c r="B104" s="30" t="s">
        <v>798</v>
      </c>
      <c r="C104" s="7" t="s">
        <v>10</v>
      </c>
      <c r="D104" s="8" t="s">
        <v>11</v>
      </c>
      <c r="E104" s="164" t="s">
        <v>11</v>
      </c>
    </row>
    <row r="105" ht="14.25" customHeight="1">
      <c r="A105" s="21" t="s">
        <v>799</v>
      </c>
      <c r="B105" s="133" t="s">
        <v>800</v>
      </c>
      <c r="C105" s="12" t="s">
        <v>10</v>
      </c>
      <c r="D105" s="14" t="s">
        <v>11</v>
      </c>
      <c r="E105" s="163" t="s">
        <v>11</v>
      </c>
    </row>
    <row r="106" ht="14.25" customHeight="1">
      <c r="A106" s="17" t="s">
        <v>801</v>
      </c>
      <c r="B106" s="30" t="s">
        <v>802</v>
      </c>
      <c r="C106" s="7" t="s">
        <v>10</v>
      </c>
      <c r="D106" s="8" t="s">
        <v>11</v>
      </c>
      <c r="E106" s="164" t="s">
        <v>11</v>
      </c>
    </row>
    <row r="107" ht="14.25" customHeight="1">
      <c r="A107" s="21" t="s">
        <v>803</v>
      </c>
      <c r="B107" s="133" t="s">
        <v>804</v>
      </c>
      <c r="C107" s="12" t="s">
        <v>10</v>
      </c>
      <c r="D107" s="14" t="s">
        <v>11</v>
      </c>
      <c r="E107" s="163" t="s">
        <v>11</v>
      </c>
    </row>
    <row r="108" ht="14.25" customHeight="1">
      <c r="A108" s="17" t="s">
        <v>805</v>
      </c>
      <c r="B108" s="30" t="s">
        <v>806</v>
      </c>
      <c r="C108" s="7" t="s">
        <v>10</v>
      </c>
      <c r="D108" s="8" t="s">
        <v>11</v>
      </c>
      <c r="E108" s="164" t="s">
        <v>11</v>
      </c>
    </row>
    <row r="109" ht="14.25" customHeight="1">
      <c r="A109" s="21" t="s">
        <v>807</v>
      </c>
      <c r="B109" s="133" t="s">
        <v>808</v>
      </c>
      <c r="C109" s="12" t="s">
        <v>10</v>
      </c>
      <c r="D109" s="178" t="s">
        <v>11</v>
      </c>
      <c r="E109" s="163" t="s">
        <v>11</v>
      </c>
    </row>
    <row r="110" ht="14.25" customHeight="1">
      <c r="A110" s="17" t="s">
        <v>809</v>
      </c>
      <c r="B110" s="30" t="s">
        <v>810</v>
      </c>
      <c r="C110" s="7" t="s">
        <v>10</v>
      </c>
      <c r="D110" s="179" t="s">
        <v>11</v>
      </c>
      <c r="E110" s="180" t="s">
        <v>11</v>
      </c>
    </row>
    <row r="111" ht="14.25" customHeight="1">
      <c r="A111" s="21" t="s">
        <v>811</v>
      </c>
      <c r="B111" s="133" t="s">
        <v>812</v>
      </c>
      <c r="C111" s="12" t="s">
        <v>10</v>
      </c>
      <c r="D111" s="178" t="s">
        <v>11</v>
      </c>
      <c r="E111" s="181" t="s">
        <v>11</v>
      </c>
    </row>
    <row r="112" ht="14.25" customHeight="1">
      <c r="A112" s="17" t="s">
        <v>813</v>
      </c>
      <c r="B112" s="30" t="s">
        <v>814</v>
      </c>
      <c r="C112" s="7" t="s">
        <v>10</v>
      </c>
      <c r="D112" s="179" t="s">
        <v>11</v>
      </c>
      <c r="E112" s="180" t="s">
        <v>11</v>
      </c>
    </row>
    <row r="113" ht="14.25" customHeight="1">
      <c r="A113" s="21" t="s">
        <v>815</v>
      </c>
      <c r="B113" s="133" t="s">
        <v>816</v>
      </c>
      <c r="C113" s="12" t="s">
        <v>10</v>
      </c>
      <c r="D113" s="178" t="s">
        <v>11</v>
      </c>
      <c r="E113" s="181" t="s">
        <v>11</v>
      </c>
    </row>
    <row r="114" ht="14.25" customHeight="1">
      <c r="A114" s="17" t="s">
        <v>817</v>
      </c>
      <c r="B114" s="30" t="s">
        <v>818</v>
      </c>
      <c r="C114" s="7" t="s">
        <v>10</v>
      </c>
      <c r="D114" s="179" t="s">
        <v>11</v>
      </c>
      <c r="E114" s="180" t="s">
        <v>11</v>
      </c>
    </row>
    <row r="115" ht="14.25" customHeight="1">
      <c r="A115" s="21" t="s">
        <v>819</v>
      </c>
      <c r="B115" s="133" t="s">
        <v>1360</v>
      </c>
      <c r="C115" s="12" t="s">
        <v>10</v>
      </c>
      <c r="D115" s="178" t="s">
        <v>11</v>
      </c>
      <c r="E115" s="181" t="s">
        <v>11</v>
      </c>
    </row>
    <row r="116" ht="14.25" customHeight="1">
      <c r="A116" s="17" t="s">
        <v>821</v>
      </c>
      <c r="B116" s="30" t="s">
        <v>1372</v>
      </c>
      <c r="C116" s="7" t="s">
        <v>10</v>
      </c>
      <c r="D116" s="182" t="s">
        <v>643</v>
      </c>
      <c r="E116" s="180" t="s">
        <v>643</v>
      </c>
    </row>
    <row r="117" ht="14.25" customHeight="1">
      <c r="A117" s="21" t="s">
        <v>823</v>
      </c>
      <c r="B117" s="133" t="s">
        <v>824</v>
      </c>
      <c r="C117" s="12" t="s">
        <v>10</v>
      </c>
      <c r="D117" s="178" t="s">
        <v>11</v>
      </c>
      <c r="E117" s="181" t="s">
        <v>11</v>
      </c>
    </row>
    <row r="118" ht="14.25" customHeight="1">
      <c r="A118" s="17" t="s">
        <v>825</v>
      </c>
      <c r="B118" s="30" t="s">
        <v>826</v>
      </c>
      <c r="C118" s="7" t="s">
        <v>596</v>
      </c>
      <c r="D118" s="179" t="s">
        <v>11</v>
      </c>
      <c r="E118" s="180" t="s">
        <v>11</v>
      </c>
    </row>
    <row r="119" ht="14.25" customHeight="1">
      <c r="A119" s="21" t="s">
        <v>827</v>
      </c>
      <c r="B119" s="133" t="s">
        <v>828</v>
      </c>
      <c r="C119" s="12" t="s">
        <v>596</v>
      </c>
      <c r="D119" s="178" t="s">
        <v>11</v>
      </c>
      <c r="E119" s="181" t="s">
        <v>11</v>
      </c>
    </row>
    <row r="120" ht="14.25" customHeight="1">
      <c r="A120" s="17" t="s">
        <v>829</v>
      </c>
      <c r="B120" s="30" t="s">
        <v>830</v>
      </c>
      <c r="C120" s="7" t="s">
        <v>596</v>
      </c>
      <c r="D120" s="179" t="s">
        <v>11</v>
      </c>
      <c r="E120" s="180" t="s">
        <v>11</v>
      </c>
    </row>
    <row r="121" ht="14.25" customHeight="1">
      <c r="A121" s="21" t="s">
        <v>831</v>
      </c>
      <c r="B121" s="136" t="s">
        <v>832</v>
      </c>
      <c r="C121" s="12" t="s">
        <v>596</v>
      </c>
      <c r="D121" s="178" t="s">
        <v>11</v>
      </c>
      <c r="E121" s="181" t="s">
        <v>11</v>
      </c>
    </row>
    <row r="122" ht="14.25" customHeight="1">
      <c r="A122" s="17" t="s">
        <v>833</v>
      </c>
      <c r="B122" s="30" t="s">
        <v>834</v>
      </c>
      <c r="C122" s="7" t="s">
        <v>596</v>
      </c>
      <c r="D122" s="179" t="s">
        <v>11</v>
      </c>
      <c r="E122" s="180" t="s">
        <v>11</v>
      </c>
    </row>
    <row r="123" ht="14.25" customHeight="1">
      <c r="A123" s="21" t="s">
        <v>835</v>
      </c>
      <c r="B123" s="133" t="s">
        <v>836</v>
      </c>
      <c r="C123" s="12" t="s">
        <v>596</v>
      </c>
      <c r="D123" s="178" t="s">
        <v>11</v>
      </c>
      <c r="E123" s="181" t="s">
        <v>11</v>
      </c>
    </row>
    <row r="124" ht="14.25" customHeight="1">
      <c r="A124" s="17" t="s">
        <v>837</v>
      </c>
      <c r="B124" s="30" t="s">
        <v>838</v>
      </c>
      <c r="C124" s="7" t="s">
        <v>596</v>
      </c>
      <c r="D124" s="179" t="s">
        <v>11</v>
      </c>
      <c r="E124" s="180" t="s">
        <v>11</v>
      </c>
    </row>
    <row r="125" ht="14.25" customHeight="1">
      <c r="A125" s="21" t="s">
        <v>839</v>
      </c>
      <c r="B125" s="133" t="s">
        <v>840</v>
      </c>
      <c r="C125" s="12" t="s">
        <v>596</v>
      </c>
      <c r="D125" s="178" t="s">
        <v>11</v>
      </c>
      <c r="E125" s="181" t="s">
        <v>11</v>
      </c>
    </row>
    <row r="126" ht="14.25" customHeight="1">
      <c r="A126" s="17" t="s">
        <v>841</v>
      </c>
      <c r="B126" s="30" t="s">
        <v>842</v>
      </c>
      <c r="C126" s="7" t="s">
        <v>596</v>
      </c>
      <c r="D126" s="182" t="s">
        <v>643</v>
      </c>
      <c r="E126" s="180" t="s">
        <v>643</v>
      </c>
    </row>
    <row r="127" ht="14.25" customHeight="1">
      <c r="A127" s="21" t="s">
        <v>843</v>
      </c>
      <c r="B127" s="133" t="s">
        <v>844</v>
      </c>
      <c r="C127" s="12" t="s">
        <v>596</v>
      </c>
      <c r="D127" s="178" t="s">
        <v>11</v>
      </c>
      <c r="E127" s="181" t="s">
        <v>11</v>
      </c>
    </row>
    <row r="128" ht="14.25" customHeight="1">
      <c r="A128" s="17" t="s">
        <v>845</v>
      </c>
      <c r="B128" s="183" t="s">
        <v>846</v>
      </c>
      <c r="C128" s="7" t="s">
        <v>596</v>
      </c>
      <c r="D128" s="179" t="s">
        <v>11</v>
      </c>
      <c r="E128" s="180" t="s">
        <v>11</v>
      </c>
    </row>
    <row r="129" ht="14.25" customHeight="1">
      <c r="A129" s="21" t="s">
        <v>847</v>
      </c>
      <c r="B129" s="133" t="s">
        <v>848</v>
      </c>
      <c r="C129" s="12" t="s">
        <v>596</v>
      </c>
      <c r="D129" s="178" t="s">
        <v>11</v>
      </c>
      <c r="E129" s="181" t="s">
        <v>11</v>
      </c>
    </row>
    <row r="130" ht="14.25" customHeight="1">
      <c r="A130" s="17" t="s">
        <v>594</v>
      </c>
      <c r="B130" s="30" t="s">
        <v>595</v>
      </c>
      <c r="C130" s="7" t="s">
        <v>596</v>
      </c>
      <c r="D130" s="179" t="s">
        <v>11</v>
      </c>
      <c r="E130" s="180" t="s">
        <v>11</v>
      </c>
    </row>
    <row r="131" ht="14.25" customHeight="1">
      <c r="A131" s="21" t="s">
        <v>849</v>
      </c>
      <c r="B131" s="133" t="s">
        <v>850</v>
      </c>
      <c r="C131" s="12" t="s">
        <v>596</v>
      </c>
      <c r="D131" s="178" t="s">
        <v>11</v>
      </c>
      <c r="E131" s="181" t="s">
        <v>11</v>
      </c>
    </row>
    <row r="132" ht="14.25" customHeight="1">
      <c r="A132" s="17" t="s">
        <v>851</v>
      </c>
      <c r="B132" s="30" t="s">
        <v>852</v>
      </c>
      <c r="C132" s="7" t="s">
        <v>596</v>
      </c>
      <c r="D132" s="179" t="s">
        <v>11</v>
      </c>
      <c r="E132" s="180" t="s">
        <v>11</v>
      </c>
    </row>
    <row r="133" ht="14.25" customHeight="1">
      <c r="A133" s="21" t="s">
        <v>853</v>
      </c>
      <c r="B133" s="133" t="s">
        <v>854</v>
      </c>
      <c r="C133" s="12" t="s">
        <v>596</v>
      </c>
      <c r="D133" s="178" t="s">
        <v>11</v>
      </c>
      <c r="E133" s="181" t="s">
        <v>11</v>
      </c>
    </row>
    <row r="134" ht="14.25" customHeight="1">
      <c r="A134" s="17" t="s">
        <v>676</v>
      </c>
      <c r="B134" s="30" t="s">
        <v>677</v>
      </c>
      <c r="C134" s="7" t="s">
        <v>596</v>
      </c>
      <c r="D134" s="179" t="s">
        <v>11</v>
      </c>
      <c r="E134" s="180" t="s">
        <v>11</v>
      </c>
    </row>
    <row r="135" ht="14.25" customHeight="1">
      <c r="A135" s="21" t="s">
        <v>855</v>
      </c>
      <c r="B135" s="133" t="s">
        <v>856</v>
      </c>
      <c r="C135" s="12" t="s">
        <v>596</v>
      </c>
      <c r="D135" s="178" t="s">
        <v>11</v>
      </c>
      <c r="E135" s="181" t="s">
        <v>11</v>
      </c>
    </row>
    <row r="136" ht="14.25" customHeight="1">
      <c r="A136" s="17" t="s">
        <v>857</v>
      </c>
      <c r="B136" s="30" t="s">
        <v>858</v>
      </c>
      <c r="C136" s="7" t="s">
        <v>596</v>
      </c>
      <c r="D136" s="179" t="s">
        <v>11</v>
      </c>
      <c r="E136" s="180" t="s">
        <v>11</v>
      </c>
    </row>
    <row r="137" ht="14.25" customHeight="1">
      <c r="A137" s="21" t="s">
        <v>859</v>
      </c>
      <c r="B137" s="133" t="s">
        <v>860</v>
      </c>
      <c r="C137" s="12" t="s">
        <v>596</v>
      </c>
      <c r="D137" s="178" t="s">
        <v>11</v>
      </c>
      <c r="E137" s="181" t="s">
        <v>11</v>
      </c>
    </row>
    <row r="138" ht="14.25" customHeight="1">
      <c r="A138" s="17" t="s">
        <v>861</v>
      </c>
      <c r="B138" s="30" t="s">
        <v>862</v>
      </c>
      <c r="C138" s="7" t="s">
        <v>596</v>
      </c>
      <c r="D138" s="179" t="s">
        <v>11</v>
      </c>
      <c r="E138" s="180" t="s">
        <v>11</v>
      </c>
    </row>
    <row r="139" ht="14.25" customHeight="1">
      <c r="A139" s="21" t="s">
        <v>863</v>
      </c>
      <c r="B139" s="133" t="s">
        <v>864</v>
      </c>
      <c r="C139" s="12" t="s">
        <v>596</v>
      </c>
      <c r="D139" s="178" t="s">
        <v>11</v>
      </c>
      <c r="E139" s="181" t="s">
        <v>11</v>
      </c>
    </row>
    <row r="140" ht="14.25" customHeight="1">
      <c r="A140" s="17" t="s">
        <v>865</v>
      </c>
      <c r="B140" s="30" t="s">
        <v>866</v>
      </c>
      <c r="C140" s="7" t="s">
        <v>596</v>
      </c>
      <c r="D140" s="179" t="s">
        <v>11</v>
      </c>
      <c r="E140" s="180" t="s">
        <v>11</v>
      </c>
    </row>
    <row r="141" ht="14.25" customHeight="1">
      <c r="A141" s="21" t="s">
        <v>867</v>
      </c>
      <c r="B141" s="133" t="s">
        <v>868</v>
      </c>
      <c r="C141" s="12" t="s">
        <v>596</v>
      </c>
      <c r="D141" s="178" t="s">
        <v>11</v>
      </c>
      <c r="E141" s="181" t="s">
        <v>11</v>
      </c>
    </row>
    <row r="142" ht="14.25" customHeight="1">
      <c r="A142" s="17" t="s">
        <v>869</v>
      </c>
      <c r="B142" s="30" t="s">
        <v>870</v>
      </c>
      <c r="C142" s="7" t="s">
        <v>596</v>
      </c>
      <c r="D142" s="179" t="s">
        <v>11</v>
      </c>
      <c r="E142" s="180" t="s">
        <v>11</v>
      </c>
    </row>
    <row r="143" ht="14.25" customHeight="1">
      <c r="A143" s="21" t="s">
        <v>871</v>
      </c>
      <c r="B143" s="133" t="s">
        <v>872</v>
      </c>
      <c r="C143" s="12" t="s">
        <v>596</v>
      </c>
      <c r="D143" s="178" t="s">
        <v>11</v>
      </c>
      <c r="E143" s="181" t="s">
        <v>11</v>
      </c>
    </row>
    <row r="144" ht="14.25" customHeight="1">
      <c r="A144" s="17">
        <v>1.0</v>
      </c>
      <c r="B144" s="30">
        <v>1.0</v>
      </c>
      <c r="C144" s="7" t="s">
        <v>596</v>
      </c>
      <c r="D144" s="179" t="s">
        <v>11</v>
      </c>
      <c r="E144" s="180" t="s">
        <v>11</v>
      </c>
    </row>
    <row r="145" ht="14.25" customHeight="1">
      <c r="A145" s="21">
        <v>2.0</v>
      </c>
      <c r="B145" s="133">
        <v>2.0</v>
      </c>
      <c r="C145" s="12" t="s">
        <v>596</v>
      </c>
      <c r="D145" s="178" t="s">
        <v>11</v>
      </c>
      <c r="E145" s="181" t="s">
        <v>11</v>
      </c>
    </row>
    <row r="146" ht="14.25" customHeight="1">
      <c r="A146" s="17">
        <v>3.0</v>
      </c>
      <c r="B146" s="31">
        <v>3.0</v>
      </c>
      <c r="C146" s="7" t="s">
        <v>596</v>
      </c>
      <c r="D146" s="179" t="s">
        <v>11</v>
      </c>
      <c r="E146" s="180" t="s">
        <v>11</v>
      </c>
    </row>
    <row r="147" ht="14.25" customHeight="1">
      <c r="A147" s="21" t="s">
        <v>873</v>
      </c>
      <c r="B147" s="184" t="s">
        <v>874</v>
      </c>
      <c r="C147" s="12" t="s">
        <v>596</v>
      </c>
      <c r="D147" s="178" t="s">
        <v>11</v>
      </c>
      <c r="E147" s="181" t="s">
        <v>11</v>
      </c>
    </row>
    <row r="148" ht="14.25" customHeight="1">
      <c r="A148" s="17" t="s">
        <v>875</v>
      </c>
      <c r="B148" s="30" t="s">
        <v>876</v>
      </c>
      <c r="C148" s="7" t="s">
        <v>596</v>
      </c>
      <c r="D148" s="179" t="s">
        <v>11</v>
      </c>
      <c r="E148" s="180" t="s">
        <v>11</v>
      </c>
    </row>
    <row r="149" ht="14.25" customHeight="1">
      <c r="A149" s="21" t="s">
        <v>877</v>
      </c>
      <c r="B149" s="133" t="s">
        <v>878</v>
      </c>
      <c r="C149" s="12" t="s">
        <v>596</v>
      </c>
      <c r="D149" s="178" t="s">
        <v>11</v>
      </c>
      <c r="E149" s="181" t="s">
        <v>11</v>
      </c>
    </row>
    <row r="150" ht="14.25" customHeight="1">
      <c r="A150" s="17" t="s">
        <v>879</v>
      </c>
      <c r="B150" s="30" t="s">
        <v>880</v>
      </c>
      <c r="C150" s="7" t="s">
        <v>596</v>
      </c>
      <c r="D150" s="179" t="s">
        <v>11</v>
      </c>
      <c r="E150" s="180" t="s">
        <v>11</v>
      </c>
    </row>
    <row r="151" ht="14.25" customHeight="1">
      <c r="A151" s="21" t="s">
        <v>881</v>
      </c>
      <c r="B151" s="133" t="s">
        <v>882</v>
      </c>
      <c r="C151" s="12" t="s">
        <v>596</v>
      </c>
      <c r="D151" s="178" t="s">
        <v>11</v>
      </c>
      <c r="E151" s="181" t="s">
        <v>11</v>
      </c>
    </row>
    <row r="152" ht="14.25" customHeight="1">
      <c r="A152" s="17" t="s">
        <v>883</v>
      </c>
      <c r="B152" s="30" t="s">
        <v>884</v>
      </c>
      <c r="C152" s="7" t="s">
        <v>596</v>
      </c>
      <c r="D152" s="179" t="s">
        <v>11</v>
      </c>
      <c r="E152" s="180" t="s">
        <v>11</v>
      </c>
    </row>
    <row r="153" ht="14.25" customHeight="1">
      <c r="A153" s="21" t="s">
        <v>885</v>
      </c>
      <c r="B153" s="133" t="s">
        <v>886</v>
      </c>
      <c r="C153" s="12" t="s">
        <v>596</v>
      </c>
      <c r="D153" s="178" t="s">
        <v>11</v>
      </c>
      <c r="E153" s="181" t="s">
        <v>11</v>
      </c>
    </row>
    <row r="154" ht="14.25" customHeight="1">
      <c r="A154" s="17" t="s">
        <v>887</v>
      </c>
      <c r="B154" s="30" t="s">
        <v>888</v>
      </c>
      <c r="C154" s="7" t="s">
        <v>596</v>
      </c>
      <c r="D154" s="179" t="s">
        <v>11</v>
      </c>
      <c r="E154" s="180" t="s">
        <v>11</v>
      </c>
    </row>
    <row r="155" ht="14.25" customHeight="1">
      <c r="A155" s="21" t="s">
        <v>889</v>
      </c>
      <c r="B155" s="133" t="s">
        <v>890</v>
      </c>
      <c r="C155" s="12" t="s">
        <v>596</v>
      </c>
      <c r="D155" s="178" t="s">
        <v>11</v>
      </c>
      <c r="E155" s="181" t="s">
        <v>11</v>
      </c>
    </row>
    <row r="156" ht="14.25" customHeight="1">
      <c r="A156" s="17" t="s">
        <v>891</v>
      </c>
      <c r="B156" s="141" t="s">
        <v>892</v>
      </c>
      <c r="C156" s="7" t="s">
        <v>596</v>
      </c>
      <c r="D156" s="179" t="s">
        <v>11</v>
      </c>
      <c r="E156" s="180" t="s">
        <v>11</v>
      </c>
    </row>
    <row r="157" ht="14.25" customHeight="1">
      <c r="A157" s="21" t="s">
        <v>893</v>
      </c>
      <c r="B157" s="145" t="s">
        <v>894</v>
      </c>
      <c r="C157" s="12" t="s">
        <v>596</v>
      </c>
      <c r="D157" s="178" t="s">
        <v>11</v>
      </c>
      <c r="E157" s="181" t="s">
        <v>11</v>
      </c>
    </row>
    <row r="158" ht="14.25" customHeight="1">
      <c r="A158" s="17" t="s">
        <v>895</v>
      </c>
      <c r="B158" s="30" t="s">
        <v>896</v>
      </c>
      <c r="C158" s="7" t="s">
        <v>596</v>
      </c>
      <c r="D158" s="179" t="s">
        <v>11</v>
      </c>
      <c r="E158" s="180" t="s">
        <v>11</v>
      </c>
    </row>
    <row r="159" ht="14.25" customHeight="1">
      <c r="A159" s="21" t="s">
        <v>897</v>
      </c>
      <c r="B159" s="133" t="s">
        <v>969</v>
      </c>
      <c r="C159" s="12" t="s">
        <v>596</v>
      </c>
      <c r="D159" s="178" t="s">
        <v>11</v>
      </c>
      <c r="E159" s="181" t="s">
        <v>11</v>
      </c>
    </row>
    <row r="160" ht="14.25" customHeight="1">
      <c r="A160" s="17" t="s">
        <v>899</v>
      </c>
      <c r="B160" s="30" t="s">
        <v>900</v>
      </c>
      <c r="C160" s="7" t="s">
        <v>596</v>
      </c>
      <c r="D160" s="179" t="s">
        <v>11</v>
      </c>
      <c r="E160" s="180" t="s">
        <v>11</v>
      </c>
    </row>
    <row r="161" ht="14.25" customHeight="1">
      <c r="A161" s="21" t="s">
        <v>901</v>
      </c>
      <c r="B161" s="133" t="s">
        <v>902</v>
      </c>
      <c r="C161" s="12" t="s">
        <v>596</v>
      </c>
      <c r="D161" s="178" t="s">
        <v>11</v>
      </c>
      <c r="E161" s="181" t="s">
        <v>11</v>
      </c>
    </row>
    <row r="162" ht="14.25" customHeight="1">
      <c r="A162" s="17" t="s">
        <v>903</v>
      </c>
      <c r="B162" s="30" t="s">
        <v>904</v>
      </c>
      <c r="C162" s="7" t="s">
        <v>596</v>
      </c>
      <c r="D162" s="179" t="s">
        <v>11</v>
      </c>
      <c r="E162" s="180" t="s">
        <v>11</v>
      </c>
    </row>
    <row r="163" ht="14.25" customHeight="1">
      <c r="A163" s="21" t="s">
        <v>905</v>
      </c>
      <c r="B163" s="133" t="s">
        <v>906</v>
      </c>
      <c r="C163" s="12" t="s">
        <v>907</v>
      </c>
      <c r="D163" s="178" t="s">
        <v>11</v>
      </c>
      <c r="E163" s="181" t="s">
        <v>11</v>
      </c>
    </row>
    <row r="164" ht="14.25" customHeight="1">
      <c r="A164" s="17" t="s">
        <v>908</v>
      </c>
      <c r="B164" s="30" t="s">
        <v>909</v>
      </c>
      <c r="C164" s="7" t="s">
        <v>907</v>
      </c>
      <c r="D164" s="179" t="s">
        <v>11</v>
      </c>
      <c r="E164" s="180" t="s">
        <v>11</v>
      </c>
    </row>
    <row r="165" ht="14.25" customHeight="1">
      <c r="A165" s="21" t="s">
        <v>910</v>
      </c>
      <c r="B165" s="133" t="s">
        <v>911</v>
      </c>
      <c r="C165" s="12" t="s">
        <v>907</v>
      </c>
      <c r="D165" s="178" t="s">
        <v>11</v>
      </c>
      <c r="E165" s="181" t="s">
        <v>11</v>
      </c>
    </row>
    <row r="166" ht="14.25" customHeight="1">
      <c r="A166" s="17" t="s">
        <v>912</v>
      </c>
      <c r="B166" s="30" t="s">
        <v>838</v>
      </c>
      <c r="C166" s="7" t="s">
        <v>907</v>
      </c>
      <c r="D166" s="179" t="s">
        <v>11</v>
      </c>
      <c r="E166" s="180" t="s">
        <v>11</v>
      </c>
    </row>
    <row r="167" ht="14.25" customHeight="1">
      <c r="A167" s="21" t="s">
        <v>913</v>
      </c>
      <c r="B167" s="133" t="s">
        <v>914</v>
      </c>
      <c r="C167" s="12" t="s">
        <v>907</v>
      </c>
      <c r="D167" s="178" t="s">
        <v>11</v>
      </c>
      <c r="E167" s="181" t="s">
        <v>11</v>
      </c>
    </row>
    <row r="168" ht="14.25" customHeight="1">
      <c r="A168" s="17" t="s">
        <v>915</v>
      </c>
      <c r="B168" s="30" t="s">
        <v>916</v>
      </c>
      <c r="C168" s="7" t="s">
        <v>907</v>
      </c>
      <c r="D168" s="179" t="s">
        <v>11</v>
      </c>
      <c r="E168" s="180" t="s">
        <v>11</v>
      </c>
    </row>
    <row r="169" ht="14.25" customHeight="1">
      <c r="A169" s="21" t="s">
        <v>917</v>
      </c>
      <c r="B169" s="133" t="s">
        <v>918</v>
      </c>
      <c r="C169" s="12" t="s">
        <v>907</v>
      </c>
      <c r="D169" s="178" t="s">
        <v>11</v>
      </c>
      <c r="E169" s="181" t="s">
        <v>11</v>
      </c>
    </row>
    <row r="170" ht="14.25" customHeight="1">
      <c r="A170" s="17" t="s">
        <v>919</v>
      </c>
      <c r="B170" s="30" t="s">
        <v>920</v>
      </c>
      <c r="C170" s="7" t="s">
        <v>907</v>
      </c>
      <c r="D170" s="179" t="s">
        <v>11</v>
      </c>
      <c r="E170" s="180" t="s">
        <v>11</v>
      </c>
    </row>
    <row r="171" ht="14.25" customHeight="1">
      <c r="A171" s="21" t="s">
        <v>921</v>
      </c>
      <c r="B171" s="133" t="s">
        <v>922</v>
      </c>
      <c r="C171" s="12" t="s">
        <v>907</v>
      </c>
      <c r="D171" s="178" t="s">
        <v>11</v>
      </c>
      <c r="E171" s="181" t="s">
        <v>11</v>
      </c>
    </row>
    <row r="172" ht="14.25" customHeight="1">
      <c r="A172" s="17" t="s">
        <v>923</v>
      </c>
      <c r="B172" s="30" t="s">
        <v>920</v>
      </c>
      <c r="C172" s="7" t="s">
        <v>907</v>
      </c>
      <c r="D172" s="179" t="s">
        <v>11</v>
      </c>
      <c r="E172" s="180" t="s">
        <v>11</v>
      </c>
    </row>
    <row r="173" ht="14.25" customHeight="1">
      <c r="A173" s="21" t="s">
        <v>924</v>
      </c>
      <c r="B173" s="133" t="s">
        <v>925</v>
      </c>
      <c r="C173" s="12" t="s">
        <v>907</v>
      </c>
      <c r="D173" s="178" t="s">
        <v>11</v>
      </c>
      <c r="E173" s="181" t="s">
        <v>11</v>
      </c>
    </row>
    <row r="174" ht="14.25" customHeight="1">
      <c r="A174" s="17" t="s">
        <v>926</v>
      </c>
      <c r="B174" s="30" t="s">
        <v>927</v>
      </c>
      <c r="C174" s="7" t="s">
        <v>907</v>
      </c>
      <c r="D174" s="179" t="s">
        <v>11</v>
      </c>
      <c r="E174" s="180" t="s">
        <v>11</v>
      </c>
    </row>
    <row r="175" ht="14.25" customHeight="1">
      <c r="A175" s="21" t="s">
        <v>928</v>
      </c>
      <c r="B175" s="133" t="s">
        <v>927</v>
      </c>
      <c r="C175" s="12" t="s">
        <v>907</v>
      </c>
      <c r="D175" s="178" t="s">
        <v>11</v>
      </c>
      <c r="E175" s="181" t="s">
        <v>11</v>
      </c>
    </row>
    <row r="176" ht="14.25" customHeight="1">
      <c r="A176" s="17" t="s">
        <v>929</v>
      </c>
      <c r="B176" s="30" t="s">
        <v>830</v>
      </c>
      <c r="C176" s="7" t="s">
        <v>907</v>
      </c>
      <c r="D176" s="179" t="s">
        <v>11</v>
      </c>
      <c r="E176" s="180" t="s">
        <v>11</v>
      </c>
    </row>
    <row r="177" ht="14.25" customHeight="1">
      <c r="A177" s="21" t="s">
        <v>930</v>
      </c>
      <c r="B177" s="133" t="s">
        <v>832</v>
      </c>
      <c r="C177" s="12" t="s">
        <v>907</v>
      </c>
      <c r="D177" s="178" t="s">
        <v>11</v>
      </c>
      <c r="E177" s="181" t="s">
        <v>11</v>
      </c>
    </row>
    <row r="178" ht="14.25" customHeight="1">
      <c r="A178" s="17" t="s">
        <v>931</v>
      </c>
      <c r="B178" s="30" t="s">
        <v>834</v>
      </c>
      <c r="C178" s="7" t="s">
        <v>907</v>
      </c>
      <c r="D178" s="179" t="s">
        <v>11</v>
      </c>
      <c r="E178" s="180" t="s">
        <v>11</v>
      </c>
    </row>
    <row r="179" ht="14.25" customHeight="1">
      <c r="A179" s="21" t="s">
        <v>932</v>
      </c>
      <c r="B179" s="133" t="s">
        <v>836</v>
      </c>
      <c r="C179" s="12" t="s">
        <v>907</v>
      </c>
      <c r="D179" s="178" t="s">
        <v>11</v>
      </c>
      <c r="E179" s="181" t="s">
        <v>11</v>
      </c>
    </row>
    <row r="180" ht="14.25" customHeight="1">
      <c r="A180" s="17" t="s">
        <v>933</v>
      </c>
      <c r="B180" s="30" t="s">
        <v>838</v>
      </c>
      <c r="C180" s="7" t="s">
        <v>907</v>
      </c>
      <c r="D180" s="179" t="s">
        <v>11</v>
      </c>
      <c r="E180" s="180" t="s">
        <v>11</v>
      </c>
    </row>
    <row r="181" ht="14.25" customHeight="1">
      <c r="A181" s="21" t="s">
        <v>934</v>
      </c>
      <c r="B181" s="133" t="s">
        <v>840</v>
      </c>
      <c r="C181" s="12" t="s">
        <v>907</v>
      </c>
      <c r="D181" s="178" t="s">
        <v>11</v>
      </c>
      <c r="E181" s="181" t="s">
        <v>11</v>
      </c>
    </row>
    <row r="182" ht="14.25" customHeight="1">
      <c r="A182" s="17" t="s">
        <v>935</v>
      </c>
      <c r="B182" s="185" t="s">
        <v>842</v>
      </c>
      <c r="C182" s="7" t="s">
        <v>907</v>
      </c>
      <c r="D182" s="182" t="s">
        <v>643</v>
      </c>
      <c r="E182" s="180" t="s">
        <v>643</v>
      </c>
    </row>
    <row r="183" ht="14.25" customHeight="1">
      <c r="A183" s="21" t="s">
        <v>936</v>
      </c>
      <c r="B183" s="133" t="s">
        <v>844</v>
      </c>
      <c r="C183" s="12" t="s">
        <v>907</v>
      </c>
      <c r="D183" s="178" t="s">
        <v>11</v>
      </c>
      <c r="E183" s="181" t="s">
        <v>11</v>
      </c>
    </row>
    <row r="184" ht="14.25" customHeight="1">
      <c r="A184" s="17" t="s">
        <v>937</v>
      </c>
      <c r="B184" s="30" t="s">
        <v>846</v>
      </c>
      <c r="C184" s="7" t="s">
        <v>907</v>
      </c>
      <c r="D184" s="179" t="s">
        <v>11</v>
      </c>
      <c r="E184" s="180" t="s">
        <v>11</v>
      </c>
    </row>
    <row r="185" ht="14.25" customHeight="1">
      <c r="A185" s="21" t="s">
        <v>938</v>
      </c>
      <c r="B185" s="136" t="s">
        <v>826</v>
      </c>
      <c r="C185" s="12" t="s">
        <v>907</v>
      </c>
      <c r="D185" s="178" t="s">
        <v>11</v>
      </c>
      <c r="E185" s="181" t="s">
        <v>11</v>
      </c>
    </row>
    <row r="186" ht="14.25" customHeight="1">
      <c r="A186" s="17" t="s">
        <v>939</v>
      </c>
      <c r="B186" s="30" t="s">
        <v>828</v>
      </c>
      <c r="C186" s="7" t="s">
        <v>907</v>
      </c>
      <c r="D186" s="179" t="s">
        <v>11</v>
      </c>
      <c r="E186" s="180" t="s">
        <v>11</v>
      </c>
    </row>
    <row r="187" ht="14.25" customHeight="1">
      <c r="A187" s="21" t="s">
        <v>940</v>
      </c>
      <c r="B187" s="133" t="s">
        <v>941</v>
      </c>
      <c r="C187" s="12" t="s">
        <v>907</v>
      </c>
      <c r="D187" s="178" t="s">
        <v>11</v>
      </c>
      <c r="E187" s="181" t="s">
        <v>11</v>
      </c>
    </row>
    <row r="188" ht="14.25" customHeight="1">
      <c r="A188" s="17" t="s">
        <v>942</v>
      </c>
      <c r="B188" s="30" t="s">
        <v>848</v>
      </c>
      <c r="C188" s="7" t="s">
        <v>907</v>
      </c>
      <c r="D188" s="179" t="s">
        <v>11</v>
      </c>
      <c r="E188" s="180" t="s">
        <v>11</v>
      </c>
    </row>
    <row r="189" ht="14.25" customHeight="1">
      <c r="A189" s="21" t="s">
        <v>943</v>
      </c>
      <c r="B189" s="133" t="s">
        <v>854</v>
      </c>
      <c r="C189" s="12" t="s">
        <v>907</v>
      </c>
      <c r="D189" s="178" t="s">
        <v>11</v>
      </c>
      <c r="E189" s="181" t="s">
        <v>11</v>
      </c>
    </row>
    <row r="190" ht="14.25" customHeight="1">
      <c r="A190" s="17" t="s">
        <v>944</v>
      </c>
      <c r="B190" s="30" t="s">
        <v>850</v>
      </c>
      <c r="C190" s="7" t="s">
        <v>907</v>
      </c>
      <c r="D190" s="179" t="s">
        <v>11</v>
      </c>
      <c r="E190" s="180" t="s">
        <v>11</v>
      </c>
    </row>
    <row r="191" ht="14.25" customHeight="1">
      <c r="A191" s="21" t="s">
        <v>945</v>
      </c>
      <c r="B191" s="133" t="s">
        <v>852</v>
      </c>
      <c r="C191" s="12" t="s">
        <v>907</v>
      </c>
      <c r="D191" s="178" t="s">
        <v>11</v>
      </c>
      <c r="E191" s="181" t="s">
        <v>11</v>
      </c>
    </row>
    <row r="192" ht="14.25" customHeight="1">
      <c r="A192" s="17" t="s">
        <v>946</v>
      </c>
      <c r="B192" s="30" t="s">
        <v>677</v>
      </c>
      <c r="C192" s="7" t="s">
        <v>907</v>
      </c>
      <c r="D192" s="179" t="s">
        <v>11</v>
      </c>
      <c r="E192" s="180" t="s">
        <v>11</v>
      </c>
    </row>
    <row r="193" ht="14.25" customHeight="1">
      <c r="A193" s="21" t="s">
        <v>947</v>
      </c>
      <c r="B193" s="133" t="s">
        <v>856</v>
      </c>
      <c r="C193" s="12" t="s">
        <v>907</v>
      </c>
      <c r="D193" s="178" t="s">
        <v>11</v>
      </c>
      <c r="E193" s="181" t="s">
        <v>11</v>
      </c>
    </row>
    <row r="194" ht="14.25" customHeight="1">
      <c r="A194" s="17" t="s">
        <v>948</v>
      </c>
      <c r="B194" s="30" t="s">
        <v>858</v>
      </c>
      <c r="C194" s="7" t="s">
        <v>907</v>
      </c>
      <c r="D194" s="179" t="s">
        <v>11</v>
      </c>
      <c r="E194" s="180" t="s">
        <v>11</v>
      </c>
    </row>
    <row r="195" ht="14.25" customHeight="1">
      <c r="A195" s="21" t="s">
        <v>949</v>
      </c>
      <c r="B195" s="133" t="s">
        <v>860</v>
      </c>
      <c r="C195" s="12" t="s">
        <v>907</v>
      </c>
      <c r="D195" s="178" t="s">
        <v>11</v>
      </c>
      <c r="E195" s="181" t="s">
        <v>11</v>
      </c>
    </row>
    <row r="196" ht="14.25" customHeight="1">
      <c r="A196" s="17" t="s">
        <v>950</v>
      </c>
      <c r="B196" s="30" t="s">
        <v>862</v>
      </c>
      <c r="C196" s="7" t="s">
        <v>907</v>
      </c>
      <c r="D196" s="179" t="s">
        <v>11</v>
      </c>
      <c r="E196" s="180" t="s">
        <v>11</v>
      </c>
    </row>
    <row r="197" ht="14.25" customHeight="1">
      <c r="A197" s="21" t="s">
        <v>951</v>
      </c>
      <c r="B197" s="133" t="s">
        <v>864</v>
      </c>
      <c r="C197" s="12" t="s">
        <v>907</v>
      </c>
      <c r="D197" s="178" t="s">
        <v>11</v>
      </c>
      <c r="E197" s="181" t="s">
        <v>11</v>
      </c>
    </row>
    <row r="198" ht="14.25" customHeight="1">
      <c r="A198" s="17" t="s">
        <v>952</v>
      </c>
      <c r="B198" s="30" t="s">
        <v>866</v>
      </c>
      <c r="C198" s="7" t="s">
        <v>907</v>
      </c>
      <c r="D198" s="179" t="s">
        <v>11</v>
      </c>
      <c r="E198" s="180" t="s">
        <v>11</v>
      </c>
    </row>
    <row r="199" ht="14.25" customHeight="1">
      <c r="A199" s="21" t="s">
        <v>953</v>
      </c>
      <c r="B199" s="133" t="s">
        <v>868</v>
      </c>
      <c r="C199" s="12" t="s">
        <v>907</v>
      </c>
      <c r="D199" s="178" t="s">
        <v>11</v>
      </c>
      <c r="E199" s="181" t="s">
        <v>11</v>
      </c>
    </row>
    <row r="200" ht="14.25" customHeight="1">
      <c r="A200" s="17" t="s">
        <v>954</v>
      </c>
      <c r="B200" s="30" t="s">
        <v>870</v>
      </c>
      <c r="C200" s="7" t="s">
        <v>907</v>
      </c>
      <c r="D200" s="179" t="s">
        <v>11</v>
      </c>
      <c r="E200" s="180" t="s">
        <v>11</v>
      </c>
    </row>
    <row r="201" ht="14.25" customHeight="1">
      <c r="A201" s="21" t="s">
        <v>955</v>
      </c>
      <c r="B201" s="133" t="s">
        <v>872</v>
      </c>
      <c r="C201" s="12" t="s">
        <v>907</v>
      </c>
      <c r="D201" s="178" t="s">
        <v>11</v>
      </c>
      <c r="E201" s="181" t="s">
        <v>11</v>
      </c>
    </row>
    <row r="202" ht="14.25" customHeight="1">
      <c r="A202" s="17">
        <v>1.0</v>
      </c>
      <c r="B202" s="30">
        <v>1.0</v>
      </c>
      <c r="C202" s="7" t="s">
        <v>907</v>
      </c>
      <c r="D202" s="179" t="s">
        <v>11</v>
      </c>
      <c r="E202" s="180" t="s">
        <v>11</v>
      </c>
    </row>
    <row r="203" ht="14.25" customHeight="1">
      <c r="A203" s="21">
        <v>2.0</v>
      </c>
      <c r="B203" s="184">
        <v>2.0</v>
      </c>
      <c r="C203" s="12" t="s">
        <v>907</v>
      </c>
      <c r="D203" s="178" t="s">
        <v>11</v>
      </c>
      <c r="E203" s="181" t="s">
        <v>11</v>
      </c>
    </row>
    <row r="204" ht="14.25" customHeight="1">
      <c r="A204" s="17">
        <v>3.0</v>
      </c>
      <c r="B204" s="31">
        <v>3.0</v>
      </c>
      <c r="C204" s="7" t="s">
        <v>907</v>
      </c>
      <c r="D204" s="179" t="s">
        <v>11</v>
      </c>
      <c r="E204" s="180" t="s">
        <v>11</v>
      </c>
    </row>
    <row r="205" ht="14.25" customHeight="1">
      <c r="A205" s="21" t="s">
        <v>956</v>
      </c>
      <c r="B205" s="184" t="s">
        <v>874</v>
      </c>
      <c r="C205" s="12" t="s">
        <v>907</v>
      </c>
      <c r="D205" s="178" t="s">
        <v>11</v>
      </c>
      <c r="E205" s="181" t="s">
        <v>11</v>
      </c>
    </row>
    <row r="206" ht="14.25" customHeight="1">
      <c r="A206" s="17" t="s">
        <v>957</v>
      </c>
      <c r="B206" s="30" t="s">
        <v>876</v>
      </c>
      <c r="C206" s="7" t="s">
        <v>907</v>
      </c>
      <c r="D206" s="179" t="s">
        <v>11</v>
      </c>
      <c r="E206" s="180" t="s">
        <v>11</v>
      </c>
    </row>
    <row r="207" ht="14.25" customHeight="1">
      <c r="A207" s="21" t="s">
        <v>958</v>
      </c>
      <c r="B207" s="133" t="s">
        <v>878</v>
      </c>
      <c r="C207" s="12" t="s">
        <v>907</v>
      </c>
      <c r="D207" s="178" t="s">
        <v>11</v>
      </c>
      <c r="E207" s="181" t="s">
        <v>11</v>
      </c>
    </row>
    <row r="208" ht="14.25" customHeight="1">
      <c r="A208" s="17" t="s">
        <v>959</v>
      </c>
      <c r="B208" s="30" t="s">
        <v>880</v>
      </c>
      <c r="C208" s="7" t="s">
        <v>907</v>
      </c>
      <c r="D208" s="179" t="s">
        <v>11</v>
      </c>
      <c r="E208" s="180" t="s">
        <v>11</v>
      </c>
    </row>
    <row r="209" ht="14.25" customHeight="1">
      <c r="A209" s="21" t="s">
        <v>960</v>
      </c>
      <c r="B209" s="186" t="s">
        <v>882</v>
      </c>
      <c r="C209" s="27" t="s">
        <v>907</v>
      </c>
      <c r="D209" s="178" t="s">
        <v>11</v>
      </c>
      <c r="E209" s="181" t="s">
        <v>11</v>
      </c>
    </row>
    <row r="210" ht="14.25" customHeight="1">
      <c r="A210" s="17" t="s">
        <v>961</v>
      </c>
      <c r="B210" s="187" t="s">
        <v>884</v>
      </c>
      <c r="C210" s="28" t="s">
        <v>907</v>
      </c>
      <c r="D210" s="179" t="s">
        <v>11</v>
      </c>
      <c r="E210" s="180" t="s">
        <v>11</v>
      </c>
    </row>
    <row r="211" ht="14.25" customHeight="1">
      <c r="A211" s="21" t="s">
        <v>962</v>
      </c>
      <c r="B211" s="186" t="s">
        <v>886</v>
      </c>
      <c r="C211" s="27" t="s">
        <v>907</v>
      </c>
      <c r="D211" s="178" t="s">
        <v>11</v>
      </c>
      <c r="E211" s="181" t="s">
        <v>11</v>
      </c>
    </row>
    <row r="212" ht="14.25" customHeight="1">
      <c r="A212" s="17" t="s">
        <v>963</v>
      </c>
      <c r="B212" s="187" t="s">
        <v>888</v>
      </c>
      <c r="C212" s="28" t="s">
        <v>907</v>
      </c>
      <c r="D212" s="179" t="s">
        <v>11</v>
      </c>
      <c r="E212" s="180" t="s">
        <v>11</v>
      </c>
    </row>
    <row r="213" ht="14.25" customHeight="1">
      <c r="A213" s="21" t="s">
        <v>964</v>
      </c>
      <c r="B213" s="186" t="s">
        <v>890</v>
      </c>
      <c r="C213" s="27" t="s">
        <v>907</v>
      </c>
      <c r="D213" s="178" t="s">
        <v>11</v>
      </c>
      <c r="E213" s="181" t="s">
        <v>11</v>
      </c>
    </row>
    <row r="214" ht="14.25" customHeight="1">
      <c r="A214" s="17" t="s">
        <v>965</v>
      </c>
      <c r="B214" s="187" t="s">
        <v>892</v>
      </c>
      <c r="C214" s="28" t="s">
        <v>907</v>
      </c>
      <c r="D214" s="179" t="s">
        <v>11</v>
      </c>
      <c r="E214" s="180" t="s">
        <v>11</v>
      </c>
    </row>
    <row r="215" ht="14.25" customHeight="1">
      <c r="A215" s="21" t="s">
        <v>966</v>
      </c>
      <c r="B215" s="186" t="s">
        <v>894</v>
      </c>
      <c r="C215" s="27" t="s">
        <v>907</v>
      </c>
      <c r="D215" s="178" t="s">
        <v>11</v>
      </c>
      <c r="E215" s="181" t="s">
        <v>11</v>
      </c>
    </row>
    <row r="216" ht="14.25" customHeight="1">
      <c r="A216" s="17" t="s">
        <v>967</v>
      </c>
      <c r="B216" s="187" t="s">
        <v>896</v>
      </c>
      <c r="C216" s="28" t="s">
        <v>907</v>
      </c>
      <c r="D216" s="179" t="s">
        <v>11</v>
      </c>
      <c r="E216" s="180" t="s">
        <v>11</v>
      </c>
    </row>
    <row r="217" ht="14.25" customHeight="1">
      <c r="A217" s="21" t="s">
        <v>968</v>
      </c>
      <c r="B217" s="186" t="s">
        <v>969</v>
      </c>
      <c r="C217" s="27" t="s">
        <v>907</v>
      </c>
      <c r="D217" s="178" t="s">
        <v>11</v>
      </c>
      <c r="E217" s="181" t="s">
        <v>11</v>
      </c>
    </row>
    <row r="218" ht="14.25" customHeight="1">
      <c r="A218" s="17" t="s">
        <v>970</v>
      </c>
      <c r="B218" s="187" t="s">
        <v>900</v>
      </c>
      <c r="C218" s="28" t="s">
        <v>907</v>
      </c>
      <c r="D218" s="179" t="s">
        <v>11</v>
      </c>
      <c r="E218" s="180" t="s">
        <v>11</v>
      </c>
    </row>
    <row r="219" ht="14.25" customHeight="1">
      <c r="A219" s="21" t="s">
        <v>971</v>
      </c>
      <c r="B219" s="186" t="s">
        <v>902</v>
      </c>
      <c r="C219" s="27" t="s">
        <v>907</v>
      </c>
      <c r="D219" s="178" t="s">
        <v>11</v>
      </c>
      <c r="E219" s="181" t="s">
        <v>11</v>
      </c>
    </row>
    <row r="220" ht="14.25" customHeight="1">
      <c r="A220" s="17" t="s">
        <v>972</v>
      </c>
      <c r="B220" s="187" t="s">
        <v>904</v>
      </c>
      <c r="C220" s="28" t="s">
        <v>907</v>
      </c>
      <c r="D220" s="179" t="s">
        <v>11</v>
      </c>
      <c r="E220" s="180" t="s">
        <v>11</v>
      </c>
    </row>
    <row r="221" ht="14.25" customHeight="1">
      <c r="A221" s="158" t="s">
        <v>973</v>
      </c>
      <c r="B221" s="188" t="s">
        <v>974</v>
      </c>
      <c r="C221" s="189" t="s">
        <v>907</v>
      </c>
      <c r="D221" s="190" t="s">
        <v>11</v>
      </c>
      <c r="E221" s="191" t="s">
        <v>11</v>
      </c>
    </row>
  </sheetData>
  <conditionalFormatting sqref="B1:C221 D1:E208">
    <cfRule type="containsBlanks" dxfId="0" priority="1">
      <formula>LEN(TRIM(B1))=0</formula>
    </cfRule>
  </conditionalFormatting>
  <dataValidations>
    <dataValidation type="list" allowBlank="1" sqref="D2:E22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3.88"/>
    <col customWidth="1" min="4" max="4" width="17.13"/>
    <col customWidth="1" min="5" max="5" width="15.38"/>
    <col customWidth="1" min="6" max="25" width="8.63"/>
  </cols>
  <sheetData>
    <row r="1" ht="14.25" customHeight="1">
      <c r="A1" s="1" t="s">
        <v>0</v>
      </c>
      <c r="B1" s="2" t="s">
        <v>1</v>
      </c>
      <c r="C1" s="3" t="s">
        <v>2</v>
      </c>
      <c r="D1" s="3" t="s">
        <v>3</v>
      </c>
      <c r="E1" s="65" t="s">
        <v>4</v>
      </c>
    </row>
    <row r="2" ht="14.25" customHeight="1">
      <c r="A2" s="17" t="s">
        <v>999</v>
      </c>
      <c r="B2" s="192" t="s">
        <v>1360</v>
      </c>
      <c r="C2" s="7" t="s">
        <v>10</v>
      </c>
      <c r="D2" s="8" t="s">
        <v>11</v>
      </c>
      <c r="E2" s="132" t="s">
        <v>11</v>
      </c>
    </row>
    <row r="3" ht="14.25" customHeight="1">
      <c r="A3" s="21" t="s">
        <v>1001</v>
      </c>
      <c r="B3" s="193" t="s">
        <v>1373</v>
      </c>
      <c r="C3" s="12" t="s">
        <v>10</v>
      </c>
      <c r="D3" s="13" t="s">
        <v>11</v>
      </c>
      <c r="E3" s="134" t="s">
        <v>11</v>
      </c>
    </row>
    <row r="4" ht="14.25" customHeight="1">
      <c r="A4" s="69" t="s">
        <v>1002</v>
      </c>
      <c r="B4" s="155" t="s">
        <v>1002</v>
      </c>
      <c r="C4" s="7" t="s">
        <v>10</v>
      </c>
      <c r="D4" s="18" t="s">
        <v>11</v>
      </c>
      <c r="E4" s="132" t="s">
        <v>11</v>
      </c>
    </row>
    <row r="5" ht="14.25" customHeight="1">
      <c r="A5" s="21" t="s">
        <v>602</v>
      </c>
      <c r="B5" s="193" t="s">
        <v>603</v>
      </c>
      <c r="C5" s="12" t="s">
        <v>10</v>
      </c>
      <c r="D5" s="13" t="s">
        <v>11</v>
      </c>
      <c r="E5" s="134" t="s">
        <v>11</v>
      </c>
    </row>
    <row r="6" ht="14.25" customHeight="1">
      <c r="A6" s="17" t="s">
        <v>1003</v>
      </c>
      <c r="B6" s="155" t="s">
        <v>1004</v>
      </c>
      <c r="C6" s="7" t="s">
        <v>10</v>
      </c>
      <c r="D6" s="18" t="s">
        <v>11</v>
      </c>
      <c r="E6" s="132" t="s">
        <v>11</v>
      </c>
    </row>
    <row r="7" ht="14.25" customHeight="1">
      <c r="A7" s="21" t="s">
        <v>1005</v>
      </c>
      <c r="B7" s="193" t="s">
        <v>1006</v>
      </c>
      <c r="C7" s="12" t="s">
        <v>10</v>
      </c>
      <c r="D7" s="13" t="s">
        <v>11</v>
      </c>
      <c r="E7" s="134" t="s">
        <v>11</v>
      </c>
    </row>
    <row r="8" ht="14.25" customHeight="1">
      <c r="A8" s="17" t="s">
        <v>1007</v>
      </c>
      <c r="B8" s="155" t="s">
        <v>1008</v>
      </c>
      <c r="C8" s="7" t="s">
        <v>10</v>
      </c>
      <c r="D8" s="18" t="s">
        <v>11</v>
      </c>
      <c r="E8" s="132" t="s">
        <v>11</v>
      </c>
    </row>
    <row r="9" ht="14.25" customHeight="1">
      <c r="A9" s="21" t="s">
        <v>1009</v>
      </c>
      <c r="B9" s="193" t="s">
        <v>1010</v>
      </c>
      <c r="C9" s="12" t="s">
        <v>10</v>
      </c>
      <c r="D9" s="13" t="s">
        <v>11</v>
      </c>
      <c r="E9" s="134" t="s">
        <v>11</v>
      </c>
    </row>
    <row r="10" ht="14.25" customHeight="1">
      <c r="A10" s="17" t="s">
        <v>1011</v>
      </c>
      <c r="B10" s="155" t="s">
        <v>1012</v>
      </c>
      <c r="C10" s="7" t="s">
        <v>10</v>
      </c>
      <c r="D10" s="18" t="s">
        <v>11</v>
      </c>
      <c r="E10" s="132" t="s">
        <v>11</v>
      </c>
    </row>
    <row r="11" ht="14.25" customHeight="1">
      <c r="A11" s="21" t="s">
        <v>1013</v>
      </c>
      <c r="B11" s="193" t="s">
        <v>1374</v>
      </c>
      <c r="C11" s="12" t="s">
        <v>10</v>
      </c>
      <c r="D11" s="13" t="s">
        <v>11</v>
      </c>
      <c r="E11" s="134" t="s">
        <v>11</v>
      </c>
    </row>
    <row r="12" ht="14.25" customHeight="1">
      <c r="A12" s="17" t="s">
        <v>1015</v>
      </c>
      <c r="B12" s="155" t="s">
        <v>1016</v>
      </c>
      <c r="C12" s="7" t="s">
        <v>10</v>
      </c>
      <c r="D12" s="18" t="s">
        <v>11</v>
      </c>
      <c r="E12" s="132" t="s">
        <v>11</v>
      </c>
    </row>
    <row r="13" ht="14.25" customHeight="1">
      <c r="A13" s="21" t="s">
        <v>1017</v>
      </c>
      <c r="B13" s="193" t="s">
        <v>1018</v>
      </c>
      <c r="C13" s="12" t="s">
        <v>10</v>
      </c>
      <c r="D13" s="13" t="s">
        <v>11</v>
      </c>
      <c r="E13" s="134" t="s">
        <v>11</v>
      </c>
    </row>
    <row r="14" ht="14.25" customHeight="1">
      <c r="A14" s="17" t="s">
        <v>1019</v>
      </c>
      <c r="B14" s="155" t="s">
        <v>1375</v>
      </c>
      <c r="C14" s="7" t="s">
        <v>10</v>
      </c>
      <c r="D14" s="18" t="s">
        <v>11</v>
      </c>
      <c r="E14" s="132" t="s">
        <v>11</v>
      </c>
    </row>
    <row r="15" ht="14.25" customHeight="1">
      <c r="A15" s="21" t="s">
        <v>1021</v>
      </c>
      <c r="B15" s="194" t="s">
        <v>1360</v>
      </c>
      <c r="C15" s="12" t="s">
        <v>10</v>
      </c>
      <c r="D15" s="13" t="s">
        <v>11</v>
      </c>
      <c r="E15" s="134" t="s">
        <v>11</v>
      </c>
    </row>
    <row r="16" ht="14.25" customHeight="1">
      <c r="A16" s="17" t="s">
        <v>1376</v>
      </c>
      <c r="B16" s="155" t="s">
        <v>1377</v>
      </c>
      <c r="C16" s="7" t="s">
        <v>10</v>
      </c>
      <c r="D16" s="18" t="s">
        <v>11</v>
      </c>
      <c r="E16" s="132" t="s">
        <v>11</v>
      </c>
    </row>
    <row r="17" ht="14.25" customHeight="1">
      <c r="A17" s="21" t="s">
        <v>1025</v>
      </c>
      <c r="B17" s="193" t="s">
        <v>1026</v>
      </c>
      <c r="C17" s="12" t="s">
        <v>10</v>
      </c>
      <c r="D17" s="13" t="s">
        <v>11</v>
      </c>
      <c r="E17" s="134" t="s">
        <v>11</v>
      </c>
    </row>
    <row r="18" ht="14.25" customHeight="1">
      <c r="A18" s="17" t="s">
        <v>1027</v>
      </c>
      <c r="B18" s="155" t="s">
        <v>1378</v>
      </c>
      <c r="C18" s="7" t="s">
        <v>10</v>
      </c>
      <c r="D18" s="18" t="s">
        <v>11</v>
      </c>
      <c r="E18" s="132" t="s">
        <v>11</v>
      </c>
    </row>
    <row r="19" ht="14.25" customHeight="1">
      <c r="A19" s="21" t="s">
        <v>1029</v>
      </c>
      <c r="B19" s="193" t="s">
        <v>1030</v>
      </c>
      <c r="C19" s="12" t="s">
        <v>10</v>
      </c>
      <c r="D19" s="13" t="s">
        <v>11</v>
      </c>
      <c r="E19" s="134" t="s">
        <v>11</v>
      </c>
    </row>
    <row r="20" ht="14.25" customHeight="1">
      <c r="A20" s="17" t="s">
        <v>1031</v>
      </c>
      <c r="B20" s="155" t="s">
        <v>1032</v>
      </c>
      <c r="C20" s="7" t="s">
        <v>10</v>
      </c>
      <c r="D20" s="18" t="s">
        <v>11</v>
      </c>
      <c r="E20" s="132" t="s">
        <v>11</v>
      </c>
    </row>
    <row r="21" ht="14.25" customHeight="1">
      <c r="A21" s="21" t="s">
        <v>1033</v>
      </c>
      <c r="B21" s="193" t="s">
        <v>1034</v>
      </c>
      <c r="C21" s="12" t="s">
        <v>10</v>
      </c>
      <c r="D21" s="13" t="s">
        <v>11</v>
      </c>
      <c r="E21" s="134" t="s">
        <v>11</v>
      </c>
    </row>
    <row r="22" ht="14.25" customHeight="1">
      <c r="A22" s="17" t="s">
        <v>1035</v>
      </c>
      <c r="B22" s="155" t="s">
        <v>1036</v>
      </c>
      <c r="C22" s="7" t="s">
        <v>10</v>
      </c>
      <c r="D22" s="18" t="s">
        <v>11</v>
      </c>
      <c r="E22" s="132" t="s">
        <v>11</v>
      </c>
    </row>
    <row r="23" ht="14.25" customHeight="1">
      <c r="A23" s="21" t="s">
        <v>1037</v>
      </c>
      <c r="B23" s="193" t="s">
        <v>1379</v>
      </c>
      <c r="C23" s="12" t="s">
        <v>10</v>
      </c>
      <c r="D23" s="13" t="s">
        <v>643</v>
      </c>
      <c r="E23" s="163" t="s">
        <v>643</v>
      </c>
    </row>
    <row r="24" ht="14.25" customHeight="1">
      <c r="A24" s="17" t="s">
        <v>1380</v>
      </c>
      <c r="B24" s="155" t="s">
        <v>1381</v>
      </c>
      <c r="C24" s="7" t="s">
        <v>10</v>
      </c>
      <c r="D24" s="18" t="s">
        <v>11</v>
      </c>
      <c r="E24" s="132" t="s">
        <v>11</v>
      </c>
    </row>
    <row r="25" ht="14.25" customHeight="1">
      <c r="A25" s="21" t="s">
        <v>1041</v>
      </c>
      <c r="B25" s="193" t="s">
        <v>1042</v>
      </c>
      <c r="C25" s="12" t="s">
        <v>10</v>
      </c>
      <c r="D25" s="13" t="s">
        <v>11</v>
      </c>
      <c r="E25" s="134" t="s">
        <v>11</v>
      </c>
    </row>
    <row r="26" ht="14.25" customHeight="1">
      <c r="A26" s="17" t="s">
        <v>1043</v>
      </c>
      <c r="B26" s="155" t="s">
        <v>1382</v>
      </c>
      <c r="C26" s="7" t="s">
        <v>10</v>
      </c>
      <c r="D26" s="18" t="s">
        <v>11</v>
      </c>
      <c r="E26" s="132" t="s">
        <v>11</v>
      </c>
    </row>
    <row r="27" ht="14.25" customHeight="1">
      <c r="A27" s="21" t="s">
        <v>1045</v>
      </c>
      <c r="B27" s="193" t="s">
        <v>1046</v>
      </c>
      <c r="C27" s="12" t="s">
        <v>10</v>
      </c>
      <c r="D27" s="13" t="s">
        <v>11</v>
      </c>
      <c r="E27" s="134" t="s">
        <v>11</v>
      </c>
    </row>
    <row r="28" ht="14.25" customHeight="1">
      <c r="A28" s="17" t="s">
        <v>1047</v>
      </c>
      <c r="B28" s="155" t="s">
        <v>1048</v>
      </c>
      <c r="C28" s="7" t="s">
        <v>10</v>
      </c>
      <c r="D28" s="18" t="s">
        <v>11</v>
      </c>
      <c r="E28" s="132" t="s">
        <v>11</v>
      </c>
    </row>
    <row r="29" ht="14.25" customHeight="1">
      <c r="A29" s="21" t="s">
        <v>1049</v>
      </c>
      <c r="B29" s="193" t="s">
        <v>1050</v>
      </c>
      <c r="C29" s="12" t="s">
        <v>10</v>
      </c>
      <c r="D29" s="13" t="s">
        <v>11</v>
      </c>
      <c r="E29" s="134" t="s">
        <v>11</v>
      </c>
    </row>
    <row r="30" ht="14.25" customHeight="1">
      <c r="A30" s="17" t="s">
        <v>0</v>
      </c>
      <c r="B30" s="155" t="s">
        <v>1105</v>
      </c>
      <c r="C30" s="7" t="s">
        <v>596</v>
      </c>
      <c r="D30" s="18" t="s">
        <v>11</v>
      </c>
      <c r="E30" s="132" t="s">
        <v>11</v>
      </c>
    </row>
    <row r="31" ht="14.25" customHeight="1">
      <c r="A31" s="76" t="s">
        <v>985</v>
      </c>
      <c r="B31" s="193" t="s">
        <v>1051</v>
      </c>
      <c r="C31" s="12" t="s">
        <v>596</v>
      </c>
      <c r="D31" s="13" t="s">
        <v>643</v>
      </c>
      <c r="E31" s="163" t="s">
        <v>643</v>
      </c>
    </row>
    <row r="32" ht="14.25" customHeight="1">
      <c r="A32" s="17" t="s">
        <v>1052</v>
      </c>
      <c r="B32" s="155" t="s">
        <v>826</v>
      </c>
      <c r="C32" s="7" t="s">
        <v>596</v>
      </c>
      <c r="D32" s="18" t="s">
        <v>643</v>
      </c>
      <c r="E32" s="164" t="s">
        <v>643</v>
      </c>
    </row>
    <row r="33" ht="14.25" customHeight="1">
      <c r="A33" s="21" t="s">
        <v>1053</v>
      </c>
      <c r="B33" s="193" t="s">
        <v>828</v>
      </c>
      <c r="C33" s="12" t="s">
        <v>596</v>
      </c>
      <c r="D33" s="13" t="s">
        <v>11</v>
      </c>
      <c r="E33" s="134" t="s">
        <v>11</v>
      </c>
    </row>
    <row r="34" ht="14.25" customHeight="1">
      <c r="A34" s="17" t="s">
        <v>847</v>
      </c>
      <c r="B34" s="155" t="s">
        <v>848</v>
      </c>
      <c r="C34" s="7" t="s">
        <v>596</v>
      </c>
      <c r="D34" s="18" t="s">
        <v>11</v>
      </c>
      <c r="E34" s="132" t="s">
        <v>11</v>
      </c>
    </row>
    <row r="35" ht="14.25" customHeight="1">
      <c r="A35" s="21" t="s">
        <v>1054</v>
      </c>
      <c r="B35" s="193" t="s">
        <v>1055</v>
      </c>
      <c r="C35" s="12" t="s">
        <v>596</v>
      </c>
      <c r="D35" s="13" t="s">
        <v>11</v>
      </c>
      <c r="E35" s="134" t="s">
        <v>11</v>
      </c>
    </row>
    <row r="36" ht="14.25" customHeight="1">
      <c r="A36" s="17" t="s">
        <v>1056</v>
      </c>
      <c r="B36" s="155" t="s">
        <v>1057</v>
      </c>
      <c r="C36" s="7" t="s">
        <v>596</v>
      </c>
      <c r="D36" s="18" t="s">
        <v>11</v>
      </c>
      <c r="E36" s="132" t="s">
        <v>11</v>
      </c>
    </row>
    <row r="37" ht="14.25" customHeight="1">
      <c r="A37" s="21" t="s">
        <v>1058</v>
      </c>
      <c r="B37" s="193" t="s">
        <v>1059</v>
      </c>
      <c r="C37" s="12" t="s">
        <v>596</v>
      </c>
      <c r="D37" s="13" t="s">
        <v>11</v>
      </c>
      <c r="E37" s="134" t="s">
        <v>11</v>
      </c>
    </row>
    <row r="38" ht="14.25" customHeight="1">
      <c r="A38" s="17" t="s">
        <v>1060</v>
      </c>
      <c r="B38" s="155" t="s">
        <v>1061</v>
      </c>
      <c r="C38" s="7" t="s">
        <v>596</v>
      </c>
      <c r="D38" s="18" t="s">
        <v>11</v>
      </c>
      <c r="E38" s="132" t="s">
        <v>11</v>
      </c>
    </row>
    <row r="39" ht="14.25" customHeight="1">
      <c r="A39" s="21" t="s">
        <v>1062</v>
      </c>
      <c r="B39" s="193" t="s">
        <v>1063</v>
      </c>
      <c r="C39" s="12" t="s">
        <v>596</v>
      </c>
      <c r="D39" s="13" t="s">
        <v>11</v>
      </c>
      <c r="E39" s="134" t="s">
        <v>11</v>
      </c>
    </row>
    <row r="40" ht="14.25" customHeight="1">
      <c r="A40" s="17" t="s">
        <v>1064</v>
      </c>
      <c r="B40" s="195" t="s">
        <v>1065</v>
      </c>
      <c r="C40" s="7" t="s">
        <v>596</v>
      </c>
      <c r="D40" s="18" t="s">
        <v>11</v>
      </c>
      <c r="E40" s="132" t="s">
        <v>11</v>
      </c>
    </row>
    <row r="41" ht="14.25" customHeight="1">
      <c r="A41" s="21" t="s">
        <v>1066</v>
      </c>
      <c r="B41" s="196" t="s">
        <v>1067</v>
      </c>
      <c r="C41" s="12" t="s">
        <v>596</v>
      </c>
      <c r="D41" s="13" t="s">
        <v>11</v>
      </c>
      <c r="E41" s="134" t="s">
        <v>11</v>
      </c>
    </row>
    <row r="42" ht="14.25" customHeight="1">
      <c r="A42" s="17" t="s">
        <v>1068</v>
      </c>
      <c r="B42" s="195" t="s">
        <v>1069</v>
      </c>
      <c r="C42" s="7" t="s">
        <v>596</v>
      </c>
      <c r="D42" s="18" t="s">
        <v>11</v>
      </c>
      <c r="E42" s="132" t="s">
        <v>11</v>
      </c>
    </row>
    <row r="43" ht="14.25" customHeight="1">
      <c r="A43" s="21" t="s">
        <v>1070</v>
      </c>
      <c r="B43" s="196" t="s">
        <v>1113</v>
      </c>
      <c r="C43" s="12" t="s">
        <v>596</v>
      </c>
      <c r="D43" s="13" t="s">
        <v>11</v>
      </c>
      <c r="E43" s="134" t="s">
        <v>11</v>
      </c>
    </row>
    <row r="44" ht="14.25" customHeight="1">
      <c r="A44" s="17" t="s">
        <v>1072</v>
      </c>
      <c r="B44" s="195" t="s">
        <v>1073</v>
      </c>
      <c r="C44" s="7" t="s">
        <v>596</v>
      </c>
      <c r="D44" s="18" t="s">
        <v>11</v>
      </c>
      <c r="E44" s="132" t="s">
        <v>11</v>
      </c>
    </row>
    <row r="45" ht="14.25" customHeight="1">
      <c r="A45" s="21" t="s">
        <v>1074</v>
      </c>
      <c r="B45" s="196" t="s">
        <v>1075</v>
      </c>
      <c r="C45" s="12" t="s">
        <v>596</v>
      </c>
      <c r="D45" s="13" t="s">
        <v>11</v>
      </c>
      <c r="E45" s="134" t="s">
        <v>11</v>
      </c>
    </row>
    <row r="46" ht="14.25" customHeight="1">
      <c r="A46" s="17" t="s">
        <v>1076</v>
      </c>
      <c r="B46" s="195" t="s">
        <v>1117</v>
      </c>
      <c r="C46" s="7" t="s">
        <v>596</v>
      </c>
      <c r="D46" s="18" t="s">
        <v>11</v>
      </c>
      <c r="E46" s="132" t="s">
        <v>11</v>
      </c>
    </row>
    <row r="47" ht="14.25" customHeight="1">
      <c r="A47" s="21" t="s">
        <v>1078</v>
      </c>
      <c r="B47" s="196" t="s">
        <v>1119</v>
      </c>
      <c r="C47" s="12" t="s">
        <v>596</v>
      </c>
      <c r="D47" s="13" t="s">
        <v>11</v>
      </c>
      <c r="E47" s="134" t="s">
        <v>11</v>
      </c>
    </row>
    <row r="48" ht="14.25" customHeight="1">
      <c r="A48" s="17" t="s">
        <v>1080</v>
      </c>
      <c r="B48" s="155" t="s">
        <v>1081</v>
      </c>
      <c r="C48" s="7" t="s">
        <v>596</v>
      </c>
      <c r="D48" s="18" t="s">
        <v>11</v>
      </c>
      <c r="E48" s="132" t="s">
        <v>11</v>
      </c>
    </row>
    <row r="49" ht="14.25" customHeight="1">
      <c r="A49" s="21" t="s">
        <v>1082</v>
      </c>
      <c r="B49" s="197" t="s">
        <v>1083</v>
      </c>
      <c r="C49" s="12" t="s">
        <v>596</v>
      </c>
      <c r="D49" s="13" t="s">
        <v>11</v>
      </c>
      <c r="E49" s="134" t="s">
        <v>11</v>
      </c>
    </row>
    <row r="50" ht="14.25" customHeight="1">
      <c r="A50" s="17" t="s">
        <v>1084</v>
      </c>
      <c r="B50" s="155" t="s">
        <v>1085</v>
      </c>
      <c r="C50" s="7" t="s">
        <v>596</v>
      </c>
      <c r="D50" s="18" t="s">
        <v>11</v>
      </c>
      <c r="E50" s="132" t="s">
        <v>11</v>
      </c>
    </row>
    <row r="51" ht="14.25" customHeight="1">
      <c r="A51" s="21" t="s">
        <v>1086</v>
      </c>
      <c r="B51" s="193" t="s">
        <v>1087</v>
      </c>
      <c r="C51" s="12" t="s">
        <v>596</v>
      </c>
      <c r="D51" s="13" t="s">
        <v>11</v>
      </c>
      <c r="E51" s="134" t="s">
        <v>11</v>
      </c>
    </row>
    <row r="52" ht="14.25" customHeight="1">
      <c r="A52" s="17" t="s">
        <v>1088</v>
      </c>
      <c r="B52" s="195" t="s">
        <v>1089</v>
      </c>
      <c r="C52" s="7" t="s">
        <v>596</v>
      </c>
      <c r="D52" s="18" t="s">
        <v>11</v>
      </c>
      <c r="E52" s="132" t="s">
        <v>11</v>
      </c>
    </row>
    <row r="53" ht="14.25" customHeight="1">
      <c r="A53" s="21" t="s">
        <v>1090</v>
      </c>
      <c r="B53" s="193" t="s">
        <v>1091</v>
      </c>
      <c r="C53" s="12" t="s">
        <v>596</v>
      </c>
      <c r="D53" s="13" t="s">
        <v>11</v>
      </c>
      <c r="E53" s="134" t="s">
        <v>11</v>
      </c>
    </row>
    <row r="54" ht="14.25" customHeight="1">
      <c r="A54" s="17" t="s">
        <v>1092</v>
      </c>
      <c r="B54" s="155" t="s">
        <v>1093</v>
      </c>
      <c r="C54" s="7" t="s">
        <v>596</v>
      </c>
      <c r="D54" s="18" t="s">
        <v>11</v>
      </c>
      <c r="E54" s="132" t="s">
        <v>11</v>
      </c>
    </row>
    <row r="55" ht="14.25" customHeight="1">
      <c r="A55" s="21" t="s">
        <v>1094</v>
      </c>
      <c r="B55" s="193" t="s">
        <v>1095</v>
      </c>
      <c r="C55" s="12" t="s">
        <v>596</v>
      </c>
      <c r="D55" s="13" t="s">
        <v>11</v>
      </c>
      <c r="E55" s="134" t="s">
        <v>11</v>
      </c>
    </row>
    <row r="56" ht="14.25" customHeight="1">
      <c r="A56" s="17" t="s">
        <v>1096</v>
      </c>
      <c r="B56" s="155" t="s">
        <v>1097</v>
      </c>
      <c r="C56" s="7" t="s">
        <v>596</v>
      </c>
      <c r="D56" s="18" t="s">
        <v>11</v>
      </c>
      <c r="E56" s="132" t="s">
        <v>11</v>
      </c>
    </row>
    <row r="57" ht="14.25" customHeight="1">
      <c r="A57" s="21" t="s">
        <v>1098</v>
      </c>
      <c r="B57" s="193" t="s">
        <v>1099</v>
      </c>
      <c r="C57" s="12" t="s">
        <v>596</v>
      </c>
      <c r="D57" s="13" t="s">
        <v>11</v>
      </c>
      <c r="E57" s="134" t="s">
        <v>11</v>
      </c>
    </row>
    <row r="58" ht="14.25" customHeight="1">
      <c r="A58" s="17" t="s">
        <v>1100</v>
      </c>
      <c r="B58" s="195" t="s">
        <v>1101</v>
      </c>
      <c r="C58" s="7" t="s">
        <v>596</v>
      </c>
      <c r="D58" s="18" t="s">
        <v>11</v>
      </c>
      <c r="E58" s="132" t="s">
        <v>11</v>
      </c>
    </row>
    <row r="59" ht="14.25" customHeight="1">
      <c r="A59" s="21" t="s">
        <v>1102</v>
      </c>
      <c r="B59" s="196" t="s">
        <v>1103</v>
      </c>
      <c r="C59" s="12" t="s">
        <v>596</v>
      </c>
      <c r="D59" s="13" t="s">
        <v>11</v>
      </c>
      <c r="E59" s="134" t="s">
        <v>1333</v>
      </c>
    </row>
    <row r="60" ht="14.25" customHeight="1">
      <c r="A60" s="17" t="s">
        <v>594</v>
      </c>
      <c r="B60" s="195" t="s">
        <v>595</v>
      </c>
      <c r="C60" s="7" t="s">
        <v>596</v>
      </c>
      <c r="D60" s="18" t="s">
        <v>11</v>
      </c>
      <c r="E60" s="132" t="s">
        <v>1333</v>
      </c>
    </row>
    <row r="61" ht="14.25" customHeight="1">
      <c r="A61" s="21" t="s">
        <v>1104</v>
      </c>
      <c r="B61" s="196" t="s">
        <v>1105</v>
      </c>
      <c r="C61" s="12" t="s">
        <v>907</v>
      </c>
      <c r="D61" s="13" t="s">
        <v>11</v>
      </c>
      <c r="E61" s="134" t="s">
        <v>11</v>
      </c>
    </row>
    <row r="62" ht="14.25" customHeight="1">
      <c r="A62" s="69" t="s">
        <v>985</v>
      </c>
      <c r="B62" s="195" t="s">
        <v>1051</v>
      </c>
      <c r="C62" s="7" t="s">
        <v>907</v>
      </c>
      <c r="D62" s="18" t="s">
        <v>11</v>
      </c>
      <c r="E62" s="132" t="s">
        <v>11</v>
      </c>
    </row>
    <row r="63" ht="14.25" customHeight="1">
      <c r="A63" s="21" t="s">
        <v>938</v>
      </c>
      <c r="B63" s="193" t="s">
        <v>826</v>
      </c>
      <c r="C63" s="12" t="s">
        <v>907</v>
      </c>
      <c r="D63" s="13" t="s">
        <v>11</v>
      </c>
      <c r="E63" s="134" t="s">
        <v>11</v>
      </c>
    </row>
    <row r="64" ht="14.25" customHeight="1">
      <c r="A64" s="17" t="s">
        <v>940</v>
      </c>
      <c r="B64" s="155" t="s">
        <v>941</v>
      </c>
      <c r="C64" s="7" t="s">
        <v>907</v>
      </c>
      <c r="D64" s="18" t="s">
        <v>11</v>
      </c>
      <c r="E64" s="132" t="s">
        <v>11</v>
      </c>
    </row>
    <row r="65" ht="14.25" customHeight="1">
      <c r="A65" s="21" t="s">
        <v>942</v>
      </c>
      <c r="B65" s="193" t="s">
        <v>848</v>
      </c>
      <c r="C65" s="12" t="s">
        <v>907</v>
      </c>
      <c r="D65" s="13" t="s">
        <v>11</v>
      </c>
      <c r="E65" s="134" t="s">
        <v>11</v>
      </c>
    </row>
    <row r="66" ht="14.25" customHeight="1">
      <c r="A66" s="17" t="s">
        <v>939</v>
      </c>
      <c r="B66" s="155" t="s">
        <v>828</v>
      </c>
      <c r="C66" s="7" t="s">
        <v>907</v>
      </c>
      <c r="D66" s="18" t="s">
        <v>11</v>
      </c>
      <c r="E66" s="132" t="s">
        <v>11</v>
      </c>
    </row>
    <row r="67" ht="14.25" customHeight="1">
      <c r="A67" s="21" t="s">
        <v>1106</v>
      </c>
      <c r="B67" s="193" t="s">
        <v>1055</v>
      </c>
      <c r="C67" s="12" t="s">
        <v>907</v>
      </c>
      <c r="D67" s="13" t="s">
        <v>11</v>
      </c>
      <c r="E67" s="134" t="s">
        <v>11</v>
      </c>
    </row>
    <row r="68" ht="14.25" customHeight="1">
      <c r="A68" s="17" t="s">
        <v>1107</v>
      </c>
      <c r="B68" s="155" t="s">
        <v>1057</v>
      </c>
      <c r="C68" s="7" t="s">
        <v>907</v>
      </c>
      <c r="D68" s="18" t="s">
        <v>11</v>
      </c>
      <c r="E68" s="132" t="s">
        <v>11</v>
      </c>
    </row>
    <row r="69" ht="14.25" customHeight="1">
      <c r="A69" s="21" t="s">
        <v>1108</v>
      </c>
      <c r="B69" s="193" t="s">
        <v>1059</v>
      </c>
      <c r="C69" s="12" t="s">
        <v>907</v>
      </c>
      <c r="D69" s="13" t="s">
        <v>11</v>
      </c>
      <c r="E69" s="134" t="s">
        <v>11</v>
      </c>
    </row>
    <row r="70" ht="14.25" customHeight="1">
      <c r="A70" s="17" t="s">
        <v>1060</v>
      </c>
      <c r="B70" s="155" t="s">
        <v>1061</v>
      </c>
      <c r="C70" s="7" t="s">
        <v>907</v>
      </c>
      <c r="D70" s="18" t="s">
        <v>11</v>
      </c>
      <c r="E70" s="132" t="s">
        <v>11</v>
      </c>
    </row>
    <row r="71" ht="14.25" customHeight="1">
      <c r="A71" s="21" t="s">
        <v>1062</v>
      </c>
      <c r="B71" s="196" t="s">
        <v>1063</v>
      </c>
      <c r="C71" s="12" t="s">
        <v>907</v>
      </c>
      <c r="D71" s="13" t="s">
        <v>11</v>
      </c>
      <c r="E71" s="134" t="s">
        <v>11</v>
      </c>
    </row>
    <row r="72" ht="14.25" customHeight="1">
      <c r="A72" s="17" t="s">
        <v>1109</v>
      </c>
      <c r="B72" s="195" t="s">
        <v>1065</v>
      </c>
      <c r="C72" s="7" t="s">
        <v>907</v>
      </c>
      <c r="D72" s="18" t="s">
        <v>11</v>
      </c>
      <c r="E72" s="132" t="s">
        <v>11</v>
      </c>
    </row>
    <row r="73" ht="14.25" customHeight="1">
      <c r="A73" s="21" t="s">
        <v>1110</v>
      </c>
      <c r="B73" s="196" t="s">
        <v>1067</v>
      </c>
      <c r="C73" s="12" t="s">
        <v>907</v>
      </c>
      <c r="D73" s="13" t="s">
        <v>11</v>
      </c>
      <c r="E73" s="134" t="s">
        <v>11</v>
      </c>
    </row>
    <row r="74" ht="14.25" customHeight="1">
      <c r="A74" s="17" t="s">
        <v>1111</v>
      </c>
      <c r="B74" s="195" t="s">
        <v>1069</v>
      </c>
      <c r="C74" s="7" t="s">
        <v>907</v>
      </c>
      <c r="D74" s="18" t="s">
        <v>11</v>
      </c>
      <c r="E74" s="132" t="s">
        <v>11</v>
      </c>
    </row>
    <row r="75" ht="14.25" customHeight="1">
      <c r="A75" s="21" t="s">
        <v>1112</v>
      </c>
      <c r="B75" s="196" t="s">
        <v>1113</v>
      </c>
      <c r="C75" s="12" t="s">
        <v>907</v>
      </c>
      <c r="D75" s="13" t="s">
        <v>11</v>
      </c>
      <c r="E75" s="134" t="s">
        <v>11</v>
      </c>
    </row>
    <row r="76" ht="14.25" customHeight="1">
      <c r="A76" s="17" t="s">
        <v>1114</v>
      </c>
      <c r="B76" s="195" t="s">
        <v>1073</v>
      </c>
      <c r="C76" s="7" t="s">
        <v>907</v>
      </c>
      <c r="D76" s="18" t="s">
        <v>11</v>
      </c>
      <c r="E76" s="132" t="s">
        <v>11</v>
      </c>
    </row>
    <row r="77" ht="14.25" customHeight="1">
      <c r="A77" s="21" t="s">
        <v>1115</v>
      </c>
      <c r="B77" s="196" t="s">
        <v>1075</v>
      </c>
      <c r="C77" s="12" t="s">
        <v>907</v>
      </c>
      <c r="D77" s="13" t="s">
        <v>11</v>
      </c>
      <c r="E77" s="134" t="s">
        <v>11</v>
      </c>
    </row>
    <row r="78" ht="14.25" customHeight="1">
      <c r="A78" s="17" t="s">
        <v>1116</v>
      </c>
      <c r="B78" s="195" t="s">
        <v>1117</v>
      </c>
      <c r="C78" s="7" t="s">
        <v>907</v>
      </c>
      <c r="D78" s="18" t="s">
        <v>11</v>
      </c>
      <c r="E78" s="132" t="s">
        <v>11</v>
      </c>
    </row>
    <row r="79" ht="14.25" customHeight="1">
      <c r="A79" s="21" t="s">
        <v>1118</v>
      </c>
      <c r="B79" s="193" t="s">
        <v>1119</v>
      </c>
      <c r="C79" s="12" t="s">
        <v>907</v>
      </c>
      <c r="D79" s="13" t="s">
        <v>11</v>
      </c>
      <c r="E79" s="134" t="s">
        <v>11</v>
      </c>
    </row>
    <row r="80" ht="14.25" customHeight="1">
      <c r="A80" s="17" t="s">
        <v>1120</v>
      </c>
      <c r="B80" s="198" t="s">
        <v>1081</v>
      </c>
      <c r="C80" s="7" t="s">
        <v>907</v>
      </c>
      <c r="D80" s="18" t="s">
        <v>11</v>
      </c>
      <c r="E80" s="132" t="s">
        <v>11</v>
      </c>
    </row>
    <row r="81" ht="14.25" customHeight="1">
      <c r="A81" s="21" t="s">
        <v>1121</v>
      </c>
      <c r="B81" s="193" t="s">
        <v>1083</v>
      </c>
      <c r="C81" s="12" t="s">
        <v>907</v>
      </c>
      <c r="D81" s="13" t="s">
        <v>11</v>
      </c>
      <c r="E81" s="134" t="s">
        <v>11</v>
      </c>
    </row>
    <row r="82" ht="14.25" customHeight="1">
      <c r="A82" s="17" t="s">
        <v>1122</v>
      </c>
      <c r="B82" s="155" t="s">
        <v>1085</v>
      </c>
      <c r="C82" s="7" t="s">
        <v>907</v>
      </c>
      <c r="D82" s="18" t="s">
        <v>11</v>
      </c>
      <c r="E82" s="132" t="s">
        <v>11</v>
      </c>
    </row>
    <row r="83" ht="14.25" customHeight="1">
      <c r="A83" s="21" t="s">
        <v>1123</v>
      </c>
      <c r="B83" s="196" t="s">
        <v>1087</v>
      </c>
      <c r="C83" s="27" t="s">
        <v>907</v>
      </c>
      <c r="D83" s="199" t="s">
        <v>11</v>
      </c>
      <c r="E83" s="148" t="s">
        <v>11</v>
      </c>
    </row>
    <row r="84" ht="14.25" customHeight="1">
      <c r="A84" s="17" t="s">
        <v>1124</v>
      </c>
      <c r="B84" s="155" t="s">
        <v>1089</v>
      </c>
      <c r="C84" s="28" t="s">
        <v>907</v>
      </c>
      <c r="D84" s="182" t="s">
        <v>11</v>
      </c>
      <c r="E84" s="150" t="s">
        <v>11</v>
      </c>
    </row>
    <row r="85" ht="14.25" customHeight="1">
      <c r="A85" s="21" t="s">
        <v>1125</v>
      </c>
      <c r="B85" s="193" t="s">
        <v>1091</v>
      </c>
      <c r="C85" s="27" t="s">
        <v>907</v>
      </c>
      <c r="D85" s="199" t="s">
        <v>11</v>
      </c>
      <c r="E85" s="148" t="s">
        <v>11</v>
      </c>
    </row>
    <row r="86" ht="14.25" customHeight="1">
      <c r="A86" s="17" t="s">
        <v>1126</v>
      </c>
      <c r="B86" s="155" t="s">
        <v>1093</v>
      </c>
      <c r="C86" s="28" t="s">
        <v>907</v>
      </c>
      <c r="D86" s="182" t="s">
        <v>11</v>
      </c>
      <c r="E86" s="150" t="s">
        <v>11</v>
      </c>
    </row>
    <row r="87" ht="14.25" customHeight="1">
      <c r="A87" s="21" t="s">
        <v>1127</v>
      </c>
      <c r="B87" s="196" t="s">
        <v>1095</v>
      </c>
      <c r="C87" s="27" t="s">
        <v>907</v>
      </c>
      <c r="D87" s="199" t="s">
        <v>11</v>
      </c>
      <c r="E87" s="148" t="s">
        <v>11</v>
      </c>
    </row>
    <row r="88" ht="14.25" customHeight="1">
      <c r="A88" s="17" t="s">
        <v>1128</v>
      </c>
      <c r="B88" s="155" t="s">
        <v>1097</v>
      </c>
      <c r="C88" s="28" t="s">
        <v>907</v>
      </c>
      <c r="D88" s="182" t="s">
        <v>11</v>
      </c>
      <c r="E88" s="150" t="s">
        <v>11</v>
      </c>
    </row>
    <row r="89" ht="14.25" customHeight="1">
      <c r="A89" s="21" t="s">
        <v>1129</v>
      </c>
      <c r="B89" s="196" t="s">
        <v>1099</v>
      </c>
      <c r="C89" s="27" t="s">
        <v>907</v>
      </c>
      <c r="D89" s="199" t="s">
        <v>11</v>
      </c>
      <c r="E89" s="148" t="s">
        <v>11</v>
      </c>
    </row>
    <row r="90" ht="14.25" customHeight="1">
      <c r="A90" s="17" t="s">
        <v>1130</v>
      </c>
      <c r="B90" s="195" t="s">
        <v>1101</v>
      </c>
      <c r="C90" s="28" t="s">
        <v>907</v>
      </c>
      <c r="D90" s="182" t="s">
        <v>11</v>
      </c>
      <c r="E90" s="150" t="s">
        <v>11</v>
      </c>
    </row>
    <row r="91" ht="14.25" customHeight="1">
      <c r="A91" s="158" t="s">
        <v>1131</v>
      </c>
      <c r="B91" s="200" t="s">
        <v>1103</v>
      </c>
      <c r="C91" s="189" t="s">
        <v>907</v>
      </c>
      <c r="D91" s="201" t="s">
        <v>11</v>
      </c>
      <c r="E91" s="162" t="s">
        <v>1333</v>
      </c>
    </row>
  </sheetData>
  <conditionalFormatting sqref="B1:C91 D1:E82">
    <cfRule type="containsBlanks" dxfId="0" priority="1">
      <formula>LEN(TRIM(B1))=0</formula>
    </cfRule>
  </conditionalFormatting>
  <dataValidations>
    <dataValidation type="list" allowBlank="1" sqref="E2:E91">
      <formula1>"Complete,Revised,To Do"</formula1>
    </dataValidation>
    <dataValidation type="list" allowBlank="1" sqref="D2:D9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6.0"/>
    <col customWidth="1" min="4" max="4" width="17.13"/>
    <col customWidth="1" min="5" max="5" width="15.38"/>
    <col customWidth="1" min="6" max="25" width="8.63"/>
  </cols>
  <sheetData>
    <row r="1" ht="14.25" customHeight="1">
      <c r="A1" s="1" t="s">
        <v>0</v>
      </c>
      <c r="B1" s="2" t="s">
        <v>1</v>
      </c>
      <c r="C1" s="3" t="s">
        <v>2</v>
      </c>
      <c r="D1" s="3" t="s">
        <v>3</v>
      </c>
      <c r="E1" s="65" t="s">
        <v>4</v>
      </c>
    </row>
    <row r="2" ht="14.25" customHeight="1">
      <c r="A2" s="17" t="s">
        <v>999</v>
      </c>
      <c r="B2" s="156" t="s">
        <v>1135</v>
      </c>
      <c r="C2" s="131"/>
      <c r="D2" s="18" t="s">
        <v>643</v>
      </c>
      <c r="E2" s="132" t="s">
        <v>11</v>
      </c>
    </row>
    <row r="3" ht="14.25" customHeight="1">
      <c r="A3" s="21" t="s">
        <v>1136</v>
      </c>
      <c r="B3" s="154" t="s">
        <v>1137</v>
      </c>
      <c r="C3" s="131"/>
      <c r="D3" s="13" t="s">
        <v>643</v>
      </c>
      <c r="E3" s="134" t="s">
        <v>11</v>
      </c>
    </row>
    <row r="4" ht="14.25" customHeight="1">
      <c r="A4" s="17" t="s">
        <v>1138</v>
      </c>
      <c r="B4" s="156" t="s">
        <v>1139</v>
      </c>
      <c r="C4" s="131"/>
      <c r="D4" s="18" t="s">
        <v>643</v>
      </c>
      <c r="E4" s="132" t="s">
        <v>11</v>
      </c>
    </row>
    <row r="5" ht="14.25" customHeight="1">
      <c r="A5" s="21" t="s">
        <v>602</v>
      </c>
      <c r="B5" s="154" t="s">
        <v>603</v>
      </c>
      <c r="C5" s="131"/>
      <c r="D5" s="13" t="s">
        <v>643</v>
      </c>
      <c r="E5" s="134" t="s">
        <v>11</v>
      </c>
    </row>
    <row r="6" ht="14.25" customHeight="1">
      <c r="A6" s="17" t="s">
        <v>1140</v>
      </c>
      <c r="B6" s="156" t="s">
        <v>1141</v>
      </c>
      <c r="C6" s="131"/>
      <c r="D6" s="18" t="s">
        <v>643</v>
      </c>
      <c r="E6" s="132" t="s">
        <v>11</v>
      </c>
    </row>
    <row r="7" ht="14.25" customHeight="1">
      <c r="A7" s="21" t="s">
        <v>1142</v>
      </c>
      <c r="B7" s="154" t="s">
        <v>1383</v>
      </c>
      <c r="C7" s="131"/>
      <c r="D7" s="13" t="s">
        <v>643</v>
      </c>
      <c r="E7" s="134" t="s">
        <v>11</v>
      </c>
    </row>
    <row r="8" ht="14.25" customHeight="1">
      <c r="A8" s="17" t="s">
        <v>1144</v>
      </c>
      <c r="B8" s="156" t="s">
        <v>1384</v>
      </c>
      <c r="C8" s="131"/>
      <c r="D8" s="18" t="s">
        <v>643</v>
      </c>
      <c r="E8" s="132" t="s">
        <v>11</v>
      </c>
    </row>
    <row r="9" ht="14.25" customHeight="1">
      <c r="A9" s="21" t="s">
        <v>1146</v>
      </c>
      <c r="B9" s="154" t="s">
        <v>1147</v>
      </c>
      <c r="C9" s="131"/>
      <c r="D9" s="13" t="s">
        <v>643</v>
      </c>
      <c r="E9" s="134" t="s">
        <v>11</v>
      </c>
    </row>
    <row r="10" ht="14.25" customHeight="1">
      <c r="A10" s="17" t="s">
        <v>1149</v>
      </c>
      <c r="B10" s="156" t="s">
        <v>1150</v>
      </c>
      <c r="C10" s="131"/>
      <c r="D10" s="18" t="s">
        <v>643</v>
      </c>
      <c r="E10" s="132" t="s">
        <v>11</v>
      </c>
    </row>
    <row r="11" ht="14.25" customHeight="1">
      <c r="A11" s="21" t="s">
        <v>1152</v>
      </c>
      <c r="B11" s="154" t="s">
        <v>1153</v>
      </c>
      <c r="C11" s="131"/>
      <c r="D11" s="13" t="s">
        <v>643</v>
      </c>
      <c r="E11" s="134" t="s">
        <v>11</v>
      </c>
    </row>
    <row r="12" ht="14.25" customHeight="1">
      <c r="A12" s="17" t="s">
        <v>1154</v>
      </c>
      <c r="B12" s="156" t="s">
        <v>1155</v>
      </c>
      <c r="C12" s="131"/>
      <c r="D12" s="18" t="s">
        <v>643</v>
      </c>
      <c r="E12" s="132" t="s">
        <v>11</v>
      </c>
    </row>
    <row r="13" ht="14.25" customHeight="1">
      <c r="A13" s="21" t="s">
        <v>1156</v>
      </c>
      <c r="B13" s="154" t="s">
        <v>1157</v>
      </c>
      <c r="C13" s="131"/>
      <c r="D13" s="13" t="s">
        <v>643</v>
      </c>
      <c r="E13" s="134" t="s">
        <v>11</v>
      </c>
    </row>
    <row r="14" ht="14.25" customHeight="1">
      <c r="A14" s="17" t="s">
        <v>1158</v>
      </c>
      <c r="B14" s="156" t="s">
        <v>1159</v>
      </c>
      <c r="C14" s="131"/>
      <c r="D14" s="18" t="s">
        <v>643</v>
      </c>
      <c r="E14" s="132" t="s">
        <v>11</v>
      </c>
    </row>
    <row r="15" ht="14.25" customHeight="1">
      <c r="A15" s="21" t="s">
        <v>1160</v>
      </c>
      <c r="B15" s="154" t="s">
        <v>1161</v>
      </c>
      <c r="C15" s="131"/>
      <c r="D15" s="13" t="s">
        <v>643</v>
      </c>
      <c r="E15" s="134" t="s">
        <v>11</v>
      </c>
    </row>
    <row r="16" ht="14.25" customHeight="1">
      <c r="A16" s="17" t="s">
        <v>1162</v>
      </c>
      <c r="B16" s="156" t="s">
        <v>1163</v>
      </c>
      <c r="C16" s="131"/>
      <c r="D16" s="18" t="s">
        <v>643</v>
      </c>
      <c r="E16" s="132" t="s">
        <v>11</v>
      </c>
    </row>
    <row r="17" ht="14.25" customHeight="1">
      <c r="A17" s="21" t="s">
        <v>1164</v>
      </c>
      <c r="B17" s="154" t="s">
        <v>1165</v>
      </c>
      <c r="C17" s="131"/>
      <c r="D17" s="13" t="s">
        <v>643</v>
      </c>
      <c r="E17" s="134" t="s">
        <v>11</v>
      </c>
    </row>
    <row r="18" ht="14.25" customHeight="1">
      <c r="A18" s="17" t="s">
        <v>1166</v>
      </c>
      <c r="B18" s="156" t="s">
        <v>1167</v>
      </c>
      <c r="C18" s="131"/>
      <c r="D18" s="18" t="s">
        <v>643</v>
      </c>
      <c r="E18" s="132" t="s">
        <v>11</v>
      </c>
    </row>
    <row r="19" ht="14.25" customHeight="1">
      <c r="A19" s="21" t="s">
        <v>1045</v>
      </c>
      <c r="B19" s="154" t="s">
        <v>1046</v>
      </c>
      <c r="C19" s="131"/>
      <c r="D19" s="13" t="s">
        <v>643</v>
      </c>
      <c r="E19" s="134" t="s">
        <v>11</v>
      </c>
    </row>
    <row r="20" ht="14.25" customHeight="1">
      <c r="A20" s="17" t="s">
        <v>1168</v>
      </c>
      <c r="B20" s="156" t="s">
        <v>1169</v>
      </c>
      <c r="C20" s="131"/>
      <c r="D20" s="18" t="s">
        <v>643</v>
      </c>
      <c r="E20" s="132" t="s">
        <v>11</v>
      </c>
    </row>
    <row r="21" ht="14.25" customHeight="1">
      <c r="A21" s="21" t="s">
        <v>1170</v>
      </c>
      <c r="B21" s="154" t="s">
        <v>1171</v>
      </c>
      <c r="C21" s="131"/>
      <c r="D21" s="13" t="s">
        <v>643</v>
      </c>
      <c r="E21" s="134" t="s">
        <v>11</v>
      </c>
    </row>
    <row r="22" ht="14.25" customHeight="1">
      <c r="A22" s="17" t="s">
        <v>1172</v>
      </c>
      <c r="B22" s="156" t="s">
        <v>1173</v>
      </c>
      <c r="C22" s="131"/>
      <c r="D22" s="18" t="s">
        <v>643</v>
      </c>
      <c r="E22" s="132" t="s">
        <v>11</v>
      </c>
    </row>
    <row r="23" ht="14.25" customHeight="1">
      <c r="A23" s="11" t="s">
        <v>1174</v>
      </c>
      <c r="B23" s="154" t="s">
        <v>1175</v>
      </c>
      <c r="C23" s="131"/>
      <c r="D23" s="13" t="s">
        <v>643</v>
      </c>
      <c r="E23" s="134" t="s">
        <v>11</v>
      </c>
    </row>
    <row r="24" ht="14.25" customHeight="1">
      <c r="A24" s="17" t="s">
        <v>1176</v>
      </c>
      <c r="B24" s="156" t="s">
        <v>1177</v>
      </c>
      <c r="C24" s="131"/>
      <c r="D24" s="18" t="s">
        <v>643</v>
      </c>
      <c r="E24" s="132" t="s">
        <v>11</v>
      </c>
    </row>
    <row r="25" ht="14.25" customHeight="1">
      <c r="A25" s="21" t="s">
        <v>1178</v>
      </c>
      <c r="B25" s="154" t="s">
        <v>1179</v>
      </c>
      <c r="C25" s="131"/>
      <c r="D25" s="13" t="s">
        <v>643</v>
      </c>
      <c r="E25" s="134" t="s">
        <v>11</v>
      </c>
    </row>
    <row r="26" ht="14.25" customHeight="1">
      <c r="A26" s="17" t="s">
        <v>1180</v>
      </c>
      <c r="B26" s="156" t="s">
        <v>1181</v>
      </c>
      <c r="C26" s="131"/>
      <c r="D26" s="18" t="s">
        <v>643</v>
      </c>
      <c r="E26" s="132" t="s">
        <v>11</v>
      </c>
    </row>
    <row r="27" ht="14.25" customHeight="1">
      <c r="A27" s="21" t="s">
        <v>1182</v>
      </c>
      <c r="B27" s="154" t="s">
        <v>1183</v>
      </c>
      <c r="C27" s="131"/>
      <c r="D27" s="13" t="s">
        <v>643</v>
      </c>
      <c r="E27" s="134" t="s">
        <v>11</v>
      </c>
    </row>
    <row r="28" ht="14.25" customHeight="1">
      <c r="A28" s="17" t="s">
        <v>1184</v>
      </c>
      <c r="B28" s="156" t="s">
        <v>1185</v>
      </c>
      <c r="C28" s="131"/>
      <c r="D28" s="18" t="s">
        <v>643</v>
      </c>
      <c r="E28" s="132" t="s">
        <v>11</v>
      </c>
    </row>
    <row r="29" ht="14.25" customHeight="1">
      <c r="A29" s="21" t="s">
        <v>594</v>
      </c>
      <c r="B29" s="154" t="s">
        <v>595</v>
      </c>
      <c r="C29" s="131"/>
      <c r="D29" s="13" t="s">
        <v>643</v>
      </c>
      <c r="E29" s="134" t="s">
        <v>11</v>
      </c>
    </row>
    <row r="30" ht="14.25" customHeight="1">
      <c r="A30" s="17" t="s">
        <v>1186</v>
      </c>
      <c r="B30" s="156" t="s">
        <v>1244</v>
      </c>
      <c r="C30" s="131"/>
      <c r="D30" s="18" t="s">
        <v>643</v>
      </c>
      <c r="E30" s="132" t="s">
        <v>11</v>
      </c>
    </row>
    <row r="31" ht="14.25" customHeight="1">
      <c r="A31" s="21" t="s">
        <v>1188</v>
      </c>
      <c r="B31" s="154" t="s">
        <v>1189</v>
      </c>
      <c r="C31" s="131"/>
      <c r="D31" s="13" t="s">
        <v>643</v>
      </c>
      <c r="E31" s="134" t="s">
        <v>11</v>
      </c>
    </row>
    <row r="32" ht="14.25" customHeight="1">
      <c r="A32" s="17" t="s">
        <v>1190</v>
      </c>
      <c r="B32" s="156" t="s">
        <v>1191</v>
      </c>
      <c r="C32" s="131"/>
      <c r="D32" s="18" t="s">
        <v>643</v>
      </c>
      <c r="E32" s="132" t="s">
        <v>11</v>
      </c>
    </row>
    <row r="33" ht="14.25" customHeight="1">
      <c r="A33" s="21" t="s">
        <v>1192</v>
      </c>
      <c r="B33" s="154" t="s">
        <v>1193</v>
      </c>
      <c r="C33" s="131"/>
      <c r="D33" s="13" t="s">
        <v>643</v>
      </c>
      <c r="E33" s="134" t="s">
        <v>11</v>
      </c>
    </row>
    <row r="34" ht="14.25" customHeight="1">
      <c r="A34" s="17" t="s">
        <v>1194</v>
      </c>
      <c r="B34" s="156" t="s">
        <v>1103</v>
      </c>
      <c r="C34" s="131"/>
      <c r="D34" s="18" t="s">
        <v>643</v>
      </c>
      <c r="E34" s="132" t="s">
        <v>11</v>
      </c>
    </row>
    <row r="35" ht="14.25" customHeight="1">
      <c r="A35" s="21" t="s">
        <v>1195</v>
      </c>
      <c r="B35" s="154" t="s">
        <v>1196</v>
      </c>
      <c r="C35" s="131"/>
      <c r="D35" s="13" t="s">
        <v>643</v>
      </c>
      <c r="E35" s="134" t="s">
        <v>11</v>
      </c>
    </row>
    <row r="36" ht="14.25" customHeight="1">
      <c r="A36" s="17" t="s">
        <v>1197</v>
      </c>
      <c r="B36" s="156" t="s">
        <v>1198</v>
      </c>
      <c r="C36" s="131"/>
      <c r="D36" s="18" t="s">
        <v>643</v>
      </c>
      <c r="E36" s="132" t="s">
        <v>11</v>
      </c>
    </row>
    <row r="37" ht="14.25" customHeight="1">
      <c r="A37" s="21" t="s">
        <v>1199</v>
      </c>
      <c r="B37" s="154" t="s">
        <v>1200</v>
      </c>
      <c r="C37" s="131"/>
      <c r="D37" s="13" t="s">
        <v>643</v>
      </c>
      <c r="E37" s="134" t="s">
        <v>11</v>
      </c>
    </row>
    <row r="38" ht="14.25" customHeight="1">
      <c r="A38" s="17" t="s">
        <v>1201</v>
      </c>
      <c r="B38" s="156" t="s">
        <v>1202</v>
      </c>
      <c r="C38" s="131"/>
      <c r="D38" s="18" t="s">
        <v>643</v>
      </c>
      <c r="E38" s="132" t="s">
        <v>11</v>
      </c>
    </row>
    <row r="39" ht="14.25" customHeight="1">
      <c r="A39" s="21" t="s">
        <v>1203</v>
      </c>
      <c r="B39" s="154" t="s">
        <v>1204</v>
      </c>
      <c r="C39" s="131"/>
      <c r="D39" s="13" t="s">
        <v>643</v>
      </c>
      <c r="E39" s="134" t="s">
        <v>11</v>
      </c>
    </row>
    <row r="40" ht="14.25" customHeight="1">
      <c r="A40" s="17" t="s">
        <v>1205</v>
      </c>
      <c r="B40" s="156" t="s">
        <v>1206</v>
      </c>
      <c r="C40" s="131"/>
      <c r="D40" s="18" t="s">
        <v>643</v>
      </c>
      <c r="E40" s="132" t="s">
        <v>11</v>
      </c>
    </row>
    <row r="41" ht="14.25" customHeight="1">
      <c r="A41" s="21" t="s">
        <v>1207</v>
      </c>
      <c r="B41" s="154" t="s">
        <v>1208</v>
      </c>
      <c r="C41" s="131"/>
      <c r="D41" s="13" t="s">
        <v>643</v>
      </c>
      <c r="E41" s="134" t="s">
        <v>11</v>
      </c>
    </row>
    <row r="42" ht="14.25" customHeight="1">
      <c r="A42" s="17" t="s">
        <v>1209</v>
      </c>
      <c r="B42" s="156" t="s">
        <v>1210</v>
      </c>
      <c r="C42" s="131"/>
      <c r="D42" s="18" t="s">
        <v>643</v>
      </c>
      <c r="E42" s="132" t="s">
        <v>11</v>
      </c>
    </row>
    <row r="43" ht="14.25" customHeight="1">
      <c r="A43" s="21" t="s">
        <v>825</v>
      </c>
      <c r="B43" s="154" t="s">
        <v>826</v>
      </c>
      <c r="C43" s="131"/>
      <c r="D43" s="13" t="s">
        <v>643</v>
      </c>
      <c r="E43" s="134" t="s">
        <v>11</v>
      </c>
    </row>
    <row r="44" ht="14.25" customHeight="1">
      <c r="A44" s="17" t="s">
        <v>827</v>
      </c>
      <c r="B44" s="156" t="s">
        <v>828</v>
      </c>
      <c r="C44" s="131"/>
      <c r="D44" s="18" t="s">
        <v>643</v>
      </c>
      <c r="E44" s="132" t="s">
        <v>11</v>
      </c>
    </row>
    <row r="45" ht="14.25" customHeight="1">
      <c r="A45" s="21" t="s">
        <v>1096</v>
      </c>
      <c r="B45" s="154" t="s">
        <v>1097</v>
      </c>
      <c r="C45" s="131"/>
      <c r="D45" s="13" t="s">
        <v>643</v>
      </c>
      <c r="E45" s="134" t="s">
        <v>11</v>
      </c>
    </row>
    <row r="46" ht="14.25" customHeight="1">
      <c r="A46" s="17" t="s">
        <v>1098</v>
      </c>
      <c r="B46" s="156" t="s">
        <v>1099</v>
      </c>
      <c r="C46" s="131"/>
      <c r="D46" s="18" t="s">
        <v>643</v>
      </c>
      <c r="E46" s="132" t="s">
        <v>11</v>
      </c>
    </row>
    <row r="47" ht="14.25" customHeight="1">
      <c r="A47" s="21" t="s">
        <v>1100</v>
      </c>
      <c r="B47" s="154" t="s">
        <v>1101</v>
      </c>
      <c r="C47" s="131"/>
      <c r="D47" s="13" t="s">
        <v>643</v>
      </c>
      <c r="E47" s="134" t="s">
        <v>11</v>
      </c>
    </row>
    <row r="48" ht="14.25" customHeight="1">
      <c r="A48" s="17" t="s">
        <v>1211</v>
      </c>
      <c r="B48" s="156" t="s">
        <v>1212</v>
      </c>
      <c r="C48" s="131"/>
      <c r="D48" s="18" t="s">
        <v>643</v>
      </c>
      <c r="E48" s="132" t="s">
        <v>11</v>
      </c>
    </row>
    <row r="49" ht="14.25" customHeight="1">
      <c r="A49" s="21" t="s">
        <v>1213</v>
      </c>
      <c r="B49" s="154" t="s">
        <v>1214</v>
      </c>
      <c r="C49" s="131"/>
      <c r="D49" s="13" t="s">
        <v>643</v>
      </c>
      <c r="E49" s="134" t="s">
        <v>11</v>
      </c>
    </row>
    <row r="50" ht="14.25" customHeight="1">
      <c r="A50" s="17" t="s">
        <v>1215</v>
      </c>
      <c r="B50" s="156" t="s">
        <v>1216</v>
      </c>
      <c r="C50" s="131"/>
      <c r="D50" s="18" t="s">
        <v>643</v>
      </c>
      <c r="E50" s="132" t="s">
        <v>11</v>
      </c>
    </row>
    <row r="51" ht="14.25" customHeight="1">
      <c r="A51" s="21" t="s">
        <v>1217</v>
      </c>
      <c r="B51" s="154" t="s">
        <v>1218</v>
      </c>
      <c r="C51" s="131"/>
      <c r="D51" s="13" t="s">
        <v>643</v>
      </c>
      <c r="E51" s="134" t="s">
        <v>11</v>
      </c>
    </row>
    <row r="52" ht="14.25" customHeight="1">
      <c r="A52" s="17" t="s">
        <v>1219</v>
      </c>
      <c r="B52" s="156" t="s">
        <v>1220</v>
      </c>
      <c r="C52" s="131"/>
      <c r="D52" s="18" t="s">
        <v>643</v>
      </c>
      <c r="E52" s="132" t="s">
        <v>11</v>
      </c>
    </row>
    <row r="53" ht="14.25" customHeight="1">
      <c r="A53" s="21" t="s">
        <v>1094</v>
      </c>
      <c r="B53" s="154" t="s">
        <v>1221</v>
      </c>
      <c r="C53" s="131"/>
      <c r="D53" s="13" t="s">
        <v>643</v>
      </c>
      <c r="E53" s="134" t="s">
        <v>11</v>
      </c>
    </row>
    <row r="54" ht="14.25" customHeight="1">
      <c r="A54" s="17" t="s">
        <v>1222</v>
      </c>
      <c r="B54" s="156" t="s">
        <v>1223</v>
      </c>
      <c r="C54" s="131"/>
      <c r="D54" s="18" t="s">
        <v>643</v>
      </c>
      <c r="E54" s="132" t="s">
        <v>11</v>
      </c>
    </row>
    <row r="55" ht="14.25" customHeight="1">
      <c r="A55" s="21" t="s">
        <v>1224</v>
      </c>
      <c r="B55" s="154" t="s">
        <v>1225</v>
      </c>
      <c r="C55" s="131"/>
      <c r="D55" s="13" t="s">
        <v>643</v>
      </c>
      <c r="E55" s="134" t="s">
        <v>11</v>
      </c>
    </row>
    <row r="56" ht="14.25" customHeight="1">
      <c r="A56" s="17" t="s">
        <v>1226</v>
      </c>
      <c r="B56" s="156" t="s">
        <v>1227</v>
      </c>
      <c r="C56" s="202"/>
      <c r="D56" s="18" t="s">
        <v>643</v>
      </c>
      <c r="E56" s="132" t="s">
        <v>11</v>
      </c>
    </row>
    <row r="57" ht="14.25" customHeight="1">
      <c r="A57" s="21" t="s">
        <v>1228</v>
      </c>
      <c r="B57" s="154" t="s">
        <v>1229</v>
      </c>
      <c r="C57" s="202"/>
      <c r="D57" s="13" t="s">
        <v>643</v>
      </c>
      <c r="E57" s="134" t="s">
        <v>11</v>
      </c>
    </row>
    <row r="58" ht="14.25" customHeight="1">
      <c r="A58" s="17" t="s">
        <v>1230</v>
      </c>
      <c r="B58" s="156" t="s">
        <v>1231</v>
      </c>
      <c r="C58" s="202"/>
      <c r="D58" s="18" t="s">
        <v>643</v>
      </c>
      <c r="E58" s="132" t="s">
        <v>11</v>
      </c>
    </row>
    <row r="59" ht="14.25" customHeight="1">
      <c r="A59" s="21" t="s">
        <v>1232</v>
      </c>
      <c r="B59" s="154" t="s">
        <v>1233</v>
      </c>
      <c r="C59" s="202"/>
      <c r="D59" s="13" t="s">
        <v>643</v>
      </c>
      <c r="E59" s="134" t="s">
        <v>11</v>
      </c>
    </row>
    <row r="60" ht="14.25" customHeight="1">
      <c r="A60" s="17" t="s">
        <v>1234</v>
      </c>
      <c r="B60" s="156" t="s">
        <v>1259</v>
      </c>
      <c r="C60" s="202"/>
      <c r="D60" s="18" t="s">
        <v>643</v>
      </c>
      <c r="E60" s="132" t="s">
        <v>11</v>
      </c>
    </row>
    <row r="61" ht="14.25" customHeight="1">
      <c r="A61" s="21" t="s">
        <v>1236</v>
      </c>
      <c r="B61" s="154" t="s">
        <v>1261</v>
      </c>
      <c r="C61" s="202"/>
      <c r="D61" s="13" t="s">
        <v>643</v>
      </c>
      <c r="E61" s="134" t="s">
        <v>11</v>
      </c>
    </row>
    <row r="62" ht="14.25" customHeight="1">
      <c r="A62" s="17" t="s">
        <v>1238</v>
      </c>
      <c r="B62" s="156" t="s">
        <v>1263</v>
      </c>
      <c r="C62" s="202"/>
      <c r="D62" s="18" t="s">
        <v>643</v>
      </c>
      <c r="E62" s="132" t="s">
        <v>11</v>
      </c>
    </row>
    <row r="63" ht="14.25" customHeight="1">
      <c r="A63" s="21" t="s">
        <v>1240</v>
      </c>
      <c r="B63" s="154" t="s">
        <v>1265</v>
      </c>
      <c r="C63" s="202"/>
      <c r="D63" s="13" t="s">
        <v>643</v>
      </c>
      <c r="E63" s="134" t="s">
        <v>11</v>
      </c>
    </row>
    <row r="64" ht="14.25" customHeight="1">
      <c r="A64" s="17" t="s">
        <v>1242</v>
      </c>
      <c r="B64" s="156" t="s">
        <v>595</v>
      </c>
      <c r="C64" s="202"/>
      <c r="D64" s="18" t="s">
        <v>643</v>
      </c>
      <c r="E64" s="132" t="s">
        <v>11</v>
      </c>
    </row>
    <row r="65" ht="14.25" customHeight="1">
      <c r="A65" s="21" t="s">
        <v>1243</v>
      </c>
      <c r="B65" s="154" t="s">
        <v>1244</v>
      </c>
      <c r="C65" s="202"/>
      <c r="D65" s="13" t="s">
        <v>643</v>
      </c>
      <c r="E65" s="134" t="s">
        <v>11</v>
      </c>
    </row>
    <row r="66" ht="14.25" customHeight="1">
      <c r="A66" s="17" t="s">
        <v>1245</v>
      </c>
      <c r="B66" s="156" t="s">
        <v>1189</v>
      </c>
      <c r="C66" s="202"/>
      <c r="D66" s="18" t="s">
        <v>643</v>
      </c>
      <c r="E66" s="132" t="s">
        <v>11</v>
      </c>
    </row>
    <row r="67" ht="14.25" customHeight="1">
      <c r="A67" s="21" t="s">
        <v>1246</v>
      </c>
      <c r="B67" s="154" t="s">
        <v>1191</v>
      </c>
      <c r="C67" s="202"/>
      <c r="D67" s="13" t="s">
        <v>643</v>
      </c>
      <c r="E67" s="134" t="s">
        <v>11</v>
      </c>
    </row>
    <row r="68" ht="14.25" customHeight="1">
      <c r="A68" s="17" t="s">
        <v>1247</v>
      </c>
      <c r="B68" s="156" t="s">
        <v>1193</v>
      </c>
      <c r="C68" s="202"/>
      <c r="D68" s="18" t="s">
        <v>643</v>
      </c>
      <c r="E68" s="132" t="s">
        <v>11</v>
      </c>
    </row>
    <row r="69" ht="14.25" customHeight="1">
      <c r="A69" s="21" t="s">
        <v>1248</v>
      </c>
      <c r="B69" s="154" t="s">
        <v>1103</v>
      </c>
      <c r="C69" s="202"/>
      <c r="D69" s="13" t="s">
        <v>643</v>
      </c>
      <c r="E69" s="134" t="s">
        <v>11</v>
      </c>
    </row>
    <row r="70" ht="14.25" customHeight="1">
      <c r="A70" s="17" t="s">
        <v>1195</v>
      </c>
      <c r="B70" s="156" t="s">
        <v>1196</v>
      </c>
      <c r="C70" s="202"/>
      <c r="D70" s="18" t="s">
        <v>643</v>
      </c>
      <c r="E70" s="132" t="s">
        <v>11</v>
      </c>
    </row>
    <row r="71" ht="14.25" customHeight="1">
      <c r="A71" s="21" t="s">
        <v>1197</v>
      </c>
      <c r="B71" s="154" t="s">
        <v>1198</v>
      </c>
      <c r="C71" s="202"/>
      <c r="D71" s="199" t="s">
        <v>643</v>
      </c>
      <c r="E71" s="148" t="s">
        <v>11</v>
      </c>
    </row>
    <row r="72" ht="14.25" customHeight="1">
      <c r="A72" s="17" t="s">
        <v>1199</v>
      </c>
      <c r="B72" s="156" t="s">
        <v>1200</v>
      </c>
      <c r="C72" s="202"/>
      <c r="D72" s="182" t="s">
        <v>643</v>
      </c>
      <c r="E72" s="150" t="s">
        <v>11</v>
      </c>
    </row>
    <row r="73" ht="14.25" customHeight="1">
      <c r="A73" s="21" t="s">
        <v>1201</v>
      </c>
      <c r="B73" s="154" t="s">
        <v>1202</v>
      </c>
      <c r="C73" s="202"/>
      <c r="D73" s="199" t="s">
        <v>643</v>
      </c>
      <c r="E73" s="148" t="s">
        <v>11</v>
      </c>
    </row>
    <row r="74" ht="14.25" customHeight="1">
      <c r="A74" s="17" t="s">
        <v>1203</v>
      </c>
      <c r="B74" s="156" t="s">
        <v>1204</v>
      </c>
      <c r="C74" s="202"/>
      <c r="D74" s="182" t="s">
        <v>643</v>
      </c>
      <c r="E74" s="150" t="s">
        <v>11</v>
      </c>
    </row>
    <row r="75" ht="14.25" customHeight="1">
      <c r="A75" s="21" t="s">
        <v>1205</v>
      </c>
      <c r="B75" s="154" t="s">
        <v>1206</v>
      </c>
      <c r="C75" s="202"/>
      <c r="D75" s="199" t="s">
        <v>643</v>
      </c>
      <c r="E75" s="148" t="s">
        <v>11</v>
      </c>
    </row>
    <row r="76" ht="14.25" customHeight="1">
      <c r="A76" s="17" t="s">
        <v>1207</v>
      </c>
      <c r="B76" s="156" t="s">
        <v>1208</v>
      </c>
      <c r="C76" s="202"/>
      <c r="D76" s="182" t="s">
        <v>643</v>
      </c>
      <c r="E76" s="150" t="s">
        <v>11</v>
      </c>
    </row>
    <row r="77" ht="14.25" customHeight="1">
      <c r="A77" s="21" t="s">
        <v>1209</v>
      </c>
      <c r="B77" s="154" t="s">
        <v>1210</v>
      </c>
      <c r="C77" s="202"/>
      <c r="D77" s="199" t="s">
        <v>643</v>
      </c>
      <c r="E77" s="148" t="s">
        <v>11</v>
      </c>
    </row>
    <row r="78" ht="14.25" customHeight="1">
      <c r="A78" s="17" t="s">
        <v>938</v>
      </c>
      <c r="B78" s="156" t="s">
        <v>826</v>
      </c>
      <c r="C78" s="202"/>
      <c r="D78" s="182" t="s">
        <v>643</v>
      </c>
      <c r="E78" s="150" t="s">
        <v>11</v>
      </c>
    </row>
    <row r="79" ht="14.25" customHeight="1">
      <c r="A79" s="21" t="s">
        <v>939</v>
      </c>
      <c r="B79" s="154" t="s">
        <v>828</v>
      </c>
      <c r="C79" s="202"/>
      <c r="D79" s="199" t="s">
        <v>643</v>
      </c>
      <c r="E79" s="148" t="s">
        <v>11</v>
      </c>
    </row>
    <row r="80" ht="14.25" customHeight="1">
      <c r="A80" s="17" t="s">
        <v>1128</v>
      </c>
      <c r="B80" s="156" t="s">
        <v>1097</v>
      </c>
      <c r="C80" s="202"/>
      <c r="D80" s="182" t="s">
        <v>643</v>
      </c>
      <c r="E80" s="150" t="s">
        <v>11</v>
      </c>
    </row>
    <row r="81" ht="14.25" customHeight="1">
      <c r="A81" s="21" t="s">
        <v>1129</v>
      </c>
      <c r="B81" s="154" t="s">
        <v>1099</v>
      </c>
      <c r="C81" s="202"/>
      <c r="D81" s="199" t="s">
        <v>643</v>
      </c>
      <c r="E81" s="148" t="s">
        <v>11</v>
      </c>
    </row>
    <row r="82" ht="14.25" customHeight="1">
      <c r="A82" s="17" t="s">
        <v>1130</v>
      </c>
      <c r="B82" s="156" t="s">
        <v>1101</v>
      </c>
      <c r="C82" s="202"/>
      <c r="D82" s="182" t="s">
        <v>643</v>
      </c>
      <c r="E82" s="150" t="s">
        <v>11</v>
      </c>
    </row>
    <row r="83" ht="14.25" customHeight="1">
      <c r="A83" s="21" t="s">
        <v>1249</v>
      </c>
      <c r="B83" s="154" t="s">
        <v>1212</v>
      </c>
      <c r="C83" s="202"/>
      <c r="D83" s="199" t="s">
        <v>643</v>
      </c>
      <c r="E83" s="148" t="s">
        <v>11</v>
      </c>
    </row>
    <row r="84" ht="14.25" customHeight="1">
      <c r="A84" s="17" t="s">
        <v>1250</v>
      </c>
      <c r="B84" s="156" t="s">
        <v>1214</v>
      </c>
      <c r="C84" s="202"/>
      <c r="D84" s="182" t="s">
        <v>643</v>
      </c>
      <c r="E84" s="150" t="s">
        <v>11</v>
      </c>
    </row>
    <row r="85" ht="14.25" customHeight="1">
      <c r="A85" s="21" t="s">
        <v>1251</v>
      </c>
      <c r="B85" s="154" t="s">
        <v>1216</v>
      </c>
      <c r="C85" s="202"/>
      <c r="D85" s="199" t="s">
        <v>643</v>
      </c>
      <c r="E85" s="148" t="s">
        <v>11</v>
      </c>
    </row>
    <row r="86" ht="14.25" customHeight="1">
      <c r="A86" s="17" t="s">
        <v>1252</v>
      </c>
      <c r="B86" s="156" t="s">
        <v>1218</v>
      </c>
      <c r="C86" s="202"/>
      <c r="D86" s="182" t="s">
        <v>643</v>
      </c>
      <c r="E86" s="150" t="s">
        <v>11</v>
      </c>
    </row>
    <row r="87" ht="14.25" customHeight="1">
      <c r="A87" s="21" t="s">
        <v>1253</v>
      </c>
      <c r="B87" s="154" t="s">
        <v>1220</v>
      </c>
      <c r="C87" s="202"/>
      <c r="D87" s="199" t="s">
        <v>643</v>
      </c>
      <c r="E87" s="148" t="s">
        <v>11</v>
      </c>
    </row>
    <row r="88" ht="14.25" customHeight="1">
      <c r="A88" s="17" t="s">
        <v>1127</v>
      </c>
      <c r="B88" s="156" t="s">
        <v>1221</v>
      </c>
      <c r="C88" s="202"/>
      <c r="D88" s="182" t="s">
        <v>643</v>
      </c>
      <c r="E88" s="150" t="s">
        <v>11</v>
      </c>
    </row>
    <row r="89" ht="14.25" customHeight="1">
      <c r="A89" s="21" t="s">
        <v>1254</v>
      </c>
      <c r="B89" s="154" t="s">
        <v>1223</v>
      </c>
      <c r="C89" s="202"/>
      <c r="D89" s="199" t="s">
        <v>643</v>
      </c>
      <c r="E89" s="148" t="s">
        <v>11</v>
      </c>
    </row>
    <row r="90" ht="14.25" customHeight="1">
      <c r="A90" s="17" t="s">
        <v>1255</v>
      </c>
      <c r="B90" s="156" t="s">
        <v>1225</v>
      </c>
      <c r="C90" s="202"/>
      <c r="D90" s="182" t="s">
        <v>643</v>
      </c>
      <c r="E90" s="150" t="s">
        <v>11</v>
      </c>
    </row>
    <row r="91" ht="14.25" customHeight="1">
      <c r="A91" s="21" t="s">
        <v>1226</v>
      </c>
      <c r="B91" s="154" t="s">
        <v>1227</v>
      </c>
      <c r="C91" s="202"/>
      <c r="D91" s="199" t="s">
        <v>643</v>
      </c>
      <c r="E91" s="148" t="s">
        <v>11</v>
      </c>
    </row>
    <row r="92" ht="14.25" customHeight="1">
      <c r="A92" s="17" t="s">
        <v>1228</v>
      </c>
      <c r="B92" s="156" t="s">
        <v>1229</v>
      </c>
      <c r="C92" s="202"/>
      <c r="D92" s="182" t="s">
        <v>643</v>
      </c>
      <c r="E92" s="150" t="s">
        <v>11</v>
      </c>
    </row>
    <row r="93" ht="14.25" customHeight="1">
      <c r="A93" s="21" t="s">
        <v>1256</v>
      </c>
      <c r="B93" s="154" t="s">
        <v>1231</v>
      </c>
      <c r="C93" s="202"/>
      <c r="D93" s="199" t="s">
        <v>643</v>
      </c>
      <c r="E93" s="148" t="s">
        <v>11</v>
      </c>
    </row>
    <row r="94" ht="14.25" customHeight="1">
      <c r="A94" s="17" t="s">
        <v>1257</v>
      </c>
      <c r="B94" s="156" t="s">
        <v>1233</v>
      </c>
      <c r="C94" s="202"/>
      <c r="D94" s="182" t="s">
        <v>643</v>
      </c>
      <c r="E94" s="150" t="s">
        <v>11</v>
      </c>
    </row>
    <row r="95" ht="14.25" customHeight="1">
      <c r="A95" s="21" t="s">
        <v>1258</v>
      </c>
      <c r="B95" s="154" t="s">
        <v>1259</v>
      </c>
      <c r="C95" s="202"/>
      <c r="D95" s="199" t="s">
        <v>643</v>
      </c>
      <c r="E95" s="148" t="s">
        <v>11</v>
      </c>
    </row>
    <row r="96" ht="14.25" customHeight="1">
      <c r="A96" s="17" t="s">
        <v>1260</v>
      </c>
      <c r="B96" s="156" t="s">
        <v>1261</v>
      </c>
      <c r="C96" s="202"/>
      <c r="D96" s="182" t="s">
        <v>643</v>
      </c>
      <c r="E96" s="150" t="s">
        <v>11</v>
      </c>
    </row>
    <row r="97" ht="14.25" customHeight="1">
      <c r="A97" s="21" t="s">
        <v>1262</v>
      </c>
      <c r="B97" s="154" t="s">
        <v>1263</v>
      </c>
      <c r="C97" s="202"/>
      <c r="D97" s="199" t="s">
        <v>643</v>
      </c>
      <c r="E97" s="148" t="s">
        <v>11</v>
      </c>
    </row>
    <row r="98" ht="14.25" customHeight="1">
      <c r="A98" s="88" t="s">
        <v>1264</v>
      </c>
      <c r="B98" s="203" t="s">
        <v>1265</v>
      </c>
      <c r="C98" s="204"/>
      <c r="D98" s="205" t="s">
        <v>643</v>
      </c>
      <c r="E98" s="206" t="s">
        <v>11</v>
      </c>
    </row>
  </sheetData>
  <conditionalFormatting sqref="B1:C98 D1:E70">
    <cfRule type="containsBlanks" dxfId="0" priority="1">
      <formula>LEN(TRIM(B1))=0</formula>
    </cfRule>
  </conditionalFormatting>
  <dataValidations>
    <dataValidation type="list" allowBlank="1" sqref="E2:E98">
      <formula1>"Complete,Revised,To Do"</formula1>
    </dataValidation>
    <dataValidation type="list" allowBlank="1" sqref="D2:D98">
      <formula1>"Complete,Revised,To Do"</formula1>
    </dataValidation>
  </dataValidations>
  <printOptions/>
  <pageMargins bottom="0.75" footer="0.0" header="0.0" left="0.7" right="0.7" top="0.75"/>
  <pageSetup orientation="landscape"/>
  <drawing r:id="rId1"/>
  <tableParts count="1">
    <tablePart r:id="rId3"/>
  </tableParts>
</worksheet>
</file>