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rofitus_crowdfunding_platform\crowdfunding\src\test\resources\"/>
    </mc:Choice>
  </mc:AlternateContent>
  <xr:revisionPtr revIDLastSave="0" documentId="13_ncr:1_{6E0EF8B1-70F4-4AFB-8AA1-C290CD43A12A}" xr6:coauthVersionLast="45" xr6:coauthVersionMax="45" xr10:uidLastSave="{00000000-0000-0000-0000-000000000000}"/>
  <bookViews>
    <workbookView xWindow="-120" yWindow="-120" windowWidth="29040" windowHeight="15840" activeTab="4" xr2:uid="{0BBCCB5C-24E3-7A43-BFD9-1DD75A9BB8E9}"/>
  </bookViews>
  <sheets>
    <sheet name="Feature 1" sheetId="2" r:id="rId1"/>
    <sheet name="Feature 2;6" sheetId="3" r:id="rId2"/>
    <sheet name="Feature 3;5" sheetId="5" r:id="rId3"/>
    <sheet name="Feature 4" sheetId="6" r:id="rId4"/>
    <sheet name="Feature 6;7" sheetId="8" r:id="rId5"/>
    <sheet name="Feature 8" sheetId="9" r:id="rId6"/>
    <sheet name="Splitting" sheetId="7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2" l="1"/>
  <c r="E18" i="9"/>
  <c r="E2" i="8"/>
  <c r="C24" i="9"/>
  <c r="D2" i="8"/>
  <c r="B21" i="8"/>
  <c r="G3" i="9" l="1"/>
  <c r="G7" i="9"/>
  <c r="G11" i="9"/>
  <c r="G15" i="9"/>
  <c r="G19" i="9"/>
  <c r="G23" i="9"/>
  <c r="F5" i="9"/>
  <c r="F9" i="9"/>
  <c r="F13" i="9"/>
  <c r="F17" i="9"/>
  <c r="F21" i="9"/>
  <c r="E3" i="9"/>
  <c r="E7" i="9"/>
  <c r="E11" i="9"/>
  <c r="E15" i="9"/>
  <c r="E19" i="9"/>
  <c r="E23" i="9"/>
  <c r="G4" i="9"/>
  <c r="G8" i="9"/>
  <c r="G12" i="9"/>
  <c r="G16" i="9"/>
  <c r="G20" i="9"/>
  <c r="G2" i="9"/>
  <c r="F6" i="9"/>
  <c r="F10" i="9"/>
  <c r="F14" i="9"/>
  <c r="F18" i="9"/>
  <c r="H18" i="9" s="1"/>
  <c r="F22" i="9"/>
  <c r="E4" i="9"/>
  <c r="H4" i="9" s="1"/>
  <c r="E8" i="9"/>
  <c r="H8" i="9" s="1"/>
  <c r="E12" i="9"/>
  <c r="H12" i="9" s="1"/>
  <c r="E16" i="9"/>
  <c r="E20" i="9"/>
  <c r="H20" i="9" s="1"/>
  <c r="E2" i="9"/>
  <c r="H2" i="9" s="1"/>
  <c r="G5" i="9"/>
  <c r="G9" i="9"/>
  <c r="G13" i="9"/>
  <c r="G17" i="9"/>
  <c r="G21" i="9"/>
  <c r="F3" i="9"/>
  <c r="F7" i="9"/>
  <c r="F11" i="9"/>
  <c r="F15" i="9"/>
  <c r="F19" i="9"/>
  <c r="F23" i="9"/>
  <c r="E5" i="9"/>
  <c r="E9" i="9"/>
  <c r="H9" i="9" s="1"/>
  <c r="E13" i="9"/>
  <c r="E17" i="9"/>
  <c r="E21" i="9"/>
  <c r="G6" i="9"/>
  <c r="G10" i="9"/>
  <c r="G14" i="9"/>
  <c r="G18" i="9"/>
  <c r="G22" i="9"/>
  <c r="F4" i="9"/>
  <c r="F8" i="9"/>
  <c r="F12" i="9"/>
  <c r="F16" i="9"/>
  <c r="F20" i="9"/>
  <c r="F2" i="9"/>
  <c r="E6" i="9"/>
  <c r="H6" i="9" s="1"/>
  <c r="E10" i="9"/>
  <c r="H10" i="9" s="1"/>
  <c r="E14" i="9"/>
  <c r="E22" i="9"/>
  <c r="H22" i="9" s="1"/>
  <c r="H21" i="9" l="1"/>
  <c r="H5" i="9"/>
  <c r="H11" i="9"/>
  <c r="H15" i="9"/>
  <c r="H7" i="9"/>
  <c r="H17" i="9"/>
  <c r="H23" i="9"/>
  <c r="H14" i="9"/>
  <c r="H13" i="9"/>
  <c r="H16" i="9"/>
  <c r="H19" i="9"/>
  <c r="H3" i="9"/>
  <c r="G3" i="8" l="1"/>
  <c r="G4" i="8"/>
  <c r="G5" i="8"/>
  <c r="G6" i="8"/>
  <c r="G7" i="8"/>
  <c r="G8" i="8"/>
  <c r="G9" i="8"/>
  <c r="G10" i="8"/>
  <c r="G11" i="8"/>
  <c r="G12" i="8"/>
  <c r="G13" i="8"/>
  <c r="G2" i="8"/>
  <c r="F3" i="8"/>
  <c r="F4" i="8"/>
  <c r="F5" i="8"/>
  <c r="F6" i="8"/>
  <c r="F7" i="8"/>
  <c r="F8" i="8"/>
  <c r="F9" i="8"/>
  <c r="F10" i="8"/>
  <c r="F11" i="8"/>
  <c r="F12" i="8"/>
  <c r="F13" i="8"/>
  <c r="F2" i="8"/>
  <c r="E3" i="8"/>
  <c r="E4" i="8"/>
  <c r="E5" i="8"/>
  <c r="E6" i="8"/>
  <c r="E7" i="8"/>
  <c r="E8" i="8"/>
  <c r="E9" i="8"/>
  <c r="E10" i="8"/>
  <c r="E11" i="8"/>
  <c r="E12" i="8"/>
  <c r="E13" i="8"/>
  <c r="C14" i="8"/>
  <c r="B13" i="8"/>
  <c r="B12" i="8"/>
  <c r="D12" i="8" s="1"/>
  <c r="B11" i="8"/>
  <c r="D11" i="8" s="1"/>
  <c r="B10" i="8"/>
  <c r="D10" i="8" s="1"/>
  <c r="B9" i="8"/>
  <c r="D9" i="8" s="1"/>
  <c r="B8" i="8"/>
  <c r="D8" i="8" s="1"/>
  <c r="B7" i="8"/>
  <c r="D7" i="8" s="1"/>
  <c r="B6" i="8"/>
  <c r="D6" i="8" s="1"/>
  <c r="B5" i="8"/>
  <c r="D5" i="8" s="1"/>
  <c r="B4" i="8"/>
  <c r="D4" i="8" s="1"/>
  <c r="B3" i="8"/>
  <c r="D3" i="8" s="1"/>
  <c r="B2" i="8"/>
  <c r="D13" i="8" l="1"/>
  <c r="D14" i="8" s="1"/>
  <c r="M7" i="7" l="1"/>
  <c r="N7" i="7" s="1"/>
  <c r="M6" i="7"/>
  <c r="N6" i="7" s="1"/>
  <c r="E6" i="7"/>
  <c r="E10" i="7"/>
  <c r="E13" i="7"/>
  <c r="E2" i="7"/>
  <c r="C14" i="7"/>
  <c r="B13" i="7"/>
  <c r="D13" i="7" s="1"/>
  <c r="B12" i="7"/>
  <c r="D12" i="7" s="1"/>
  <c r="B11" i="7"/>
  <c r="D11" i="7" s="1"/>
  <c r="B10" i="7"/>
  <c r="D10" i="7" s="1"/>
  <c r="B9" i="7"/>
  <c r="D9" i="7" s="1"/>
  <c r="B8" i="7"/>
  <c r="D8" i="7" s="1"/>
  <c r="B7" i="7"/>
  <c r="D7" i="7" s="1"/>
  <c r="D6" i="7"/>
  <c r="B6" i="7"/>
  <c r="B5" i="7"/>
  <c r="D5" i="7" s="1"/>
  <c r="B4" i="7"/>
  <c r="E4" i="7" s="1"/>
  <c r="B3" i="7"/>
  <c r="D3" i="7" s="1"/>
  <c r="B2" i="7"/>
  <c r="D2" i="7" s="1"/>
  <c r="E5" i="7" l="1"/>
  <c r="D4" i="7"/>
  <c r="E12" i="7"/>
  <c r="E8" i="7"/>
  <c r="E9" i="7"/>
  <c r="E11" i="7"/>
  <c r="E7" i="7"/>
  <c r="E3" i="7"/>
  <c r="E14" i="7" s="1"/>
  <c r="D14" i="7"/>
  <c r="C20" i="7" s="1"/>
  <c r="G3" i="6"/>
  <c r="G4" i="6"/>
  <c r="G5" i="6"/>
  <c r="G6" i="6"/>
  <c r="G7" i="6"/>
  <c r="G8" i="6"/>
  <c r="G9" i="6"/>
  <c r="G10" i="6"/>
  <c r="G11" i="6"/>
  <c r="G12" i="6"/>
  <c r="G13" i="6"/>
  <c r="G2" i="6"/>
  <c r="H2" i="6" s="1"/>
  <c r="F3" i="6"/>
  <c r="F4" i="6"/>
  <c r="F5" i="6"/>
  <c r="F6" i="6"/>
  <c r="H6" i="6" s="1"/>
  <c r="F7" i="6"/>
  <c r="F8" i="6"/>
  <c r="F9" i="6"/>
  <c r="F10" i="6"/>
  <c r="H10" i="6" s="1"/>
  <c r="F11" i="6"/>
  <c r="F12" i="6"/>
  <c r="F13" i="6"/>
  <c r="F2" i="6"/>
  <c r="E3" i="6"/>
  <c r="E4" i="6"/>
  <c r="E5" i="6"/>
  <c r="E6" i="6"/>
  <c r="E7" i="6"/>
  <c r="E8" i="6"/>
  <c r="E9" i="6"/>
  <c r="E10" i="6"/>
  <c r="E11" i="6"/>
  <c r="E12" i="6"/>
  <c r="E13" i="6"/>
  <c r="E2" i="6"/>
  <c r="G3" i="5"/>
  <c r="G4" i="5"/>
  <c r="G5" i="5"/>
  <c r="G6" i="5"/>
  <c r="G7" i="5"/>
  <c r="G8" i="5"/>
  <c r="G9" i="5"/>
  <c r="G10" i="5"/>
  <c r="G11" i="5"/>
  <c r="G12" i="5"/>
  <c r="G13" i="5"/>
  <c r="G2" i="5"/>
  <c r="F3" i="5"/>
  <c r="F4" i="5"/>
  <c r="F5" i="5"/>
  <c r="F6" i="5"/>
  <c r="F7" i="5"/>
  <c r="F8" i="5"/>
  <c r="F9" i="5"/>
  <c r="F10" i="5"/>
  <c r="F11" i="5"/>
  <c r="F12" i="5"/>
  <c r="F13" i="5"/>
  <c r="F2" i="5"/>
  <c r="H2" i="5" s="1"/>
  <c r="E3" i="5"/>
  <c r="E4" i="5"/>
  <c r="E5" i="5"/>
  <c r="E6" i="5"/>
  <c r="E7" i="5"/>
  <c r="E8" i="5"/>
  <c r="E9" i="5"/>
  <c r="E10" i="5"/>
  <c r="E11" i="5"/>
  <c r="E12" i="5"/>
  <c r="E13" i="5"/>
  <c r="E2" i="5"/>
  <c r="C14" i="6"/>
  <c r="B13" i="6"/>
  <c r="B12" i="6"/>
  <c r="H12" i="6" s="1"/>
  <c r="H11" i="6"/>
  <c r="B11" i="6"/>
  <c r="D11" i="6" s="1"/>
  <c r="B10" i="6"/>
  <c r="D10" i="6" s="1"/>
  <c r="B9" i="6"/>
  <c r="D9" i="6" s="1"/>
  <c r="B8" i="6"/>
  <c r="B7" i="6"/>
  <c r="D7" i="6" s="1"/>
  <c r="D6" i="6"/>
  <c r="B6" i="6"/>
  <c r="B5" i="6"/>
  <c r="B4" i="6"/>
  <c r="H4" i="6" s="1"/>
  <c r="H3" i="6"/>
  <c r="B3" i="6"/>
  <c r="D3" i="6" s="1"/>
  <c r="B2" i="6"/>
  <c r="D2" i="6" s="1"/>
  <c r="B3" i="5"/>
  <c r="H3" i="5" s="1"/>
  <c r="B4" i="5"/>
  <c r="B5" i="5"/>
  <c r="B6" i="5"/>
  <c r="B7" i="5"/>
  <c r="B8" i="5"/>
  <c r="B9" i="5"/>
  <c r="B10" i="5"/>
  <c r="B11" i="5"/>
  <c r="B12" i="5"/>
  <c r="B13" i="5"/>
  <c r="B2" i="5"/>
  <c r="D20" i="7" l="1"/>
  <c r="H5" i="6"/>
  <c r="H7" i="6"/>
  <c r="H13" i="6"/>
  <c r="H8" i="6"/>
  <c r="D13" i="6"/>
  <c r="D5" i="6"/>
  <c r="D4" i="6"/>
  <c r="D8" i="6"/>
  <c r="H9" i="6"/>
  <c r="D12" i="6"/>
  <c r="H14" i="6" l="1"/>
  <c r="D14" i="6"/>
  <c r="C20" i="6" s="1"/>
  <c r="D20" i="6" l="1"/>
  <c r="H10" i="5"/>
  <c r="C14" i="5"/>
  <c r="H13" i="5"/>
  <c r="H12" i="5"/>
  <c r="H11" i="5"/>
  <c r="H9" i="5"/>
  <c r="H8" i="5"/>
  <c r="H7" i="5"/>
  <c r="H6" i="5"/>
  <c r="H5" i="5"/>
  <c r="H4" i="5"/>
  <c r="I14" i="3"/>
  <c r="I3" i="3"/>
  <c r="I4" i="3"/>
  <c r="I5" i="3"/>
  <c r="I6" i="3"/>
  <c r="I7" i="3"/>
  <c r="I8" i="3"/>
  <c r="I9" i="3"/>
  <c r="I10" i="3"/>
  <c r="I11" i="3"/>
  <c r="I12" i="3"/>
  <c r="I13" i="3"/>
  <c r="I15" i="3"/>
  <c r="I16" i="3"/>
  <c r="I17" i="3"/>
  <c r="I18" i="3"/>
  <c r="I19" i="3"/>
  <c r="I20" i="3"/>
  <c r="I21" i="3"/>
  <c r="I22" i="3"/>
  <c r="I23" i="3"/>
  <c r="I2" i="3"/>
  <c r="H12" i="3"/>
  <c r="H13" i="3"/>
  <c r="H14" i="3"/>
  <c r="H15" i="3"/>
  <c r="H16" i="3"/>
  <c r="H17" i="3"/>
  <c r="H18" i="3"/>
  <c r="H19" i="3"/>
  <c r="H20" i="3"/>
  <c r="H21" i="3"/>
  <c r="H22" i="3"/>
  <c r="H23" i="3"/>
  <c r="H2" i="3"/>
  <c r="H3" i="3"/>
  <c r="H4" i="3"/>
  <c r="H5" i="3"/>
  <c r="H6" i="3"/>
  <c r="H7" i="3"/>
  <c r="H8" i="3"/>
  <c r="H9" i="3"/>
  <c r="H10" i="3"/>
  <c r="H11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D4" i="5" l="1"/>
  <c r="D9" i="5"/>
  <c r="D2" i="5"/>
  <c r="D6" i="5"/>
  <c r="D11" i="5"/>
  <c r="D7" i="5"/>
  <c r="D12" i="5"/>
  <c r="D3" i="5"/>
  <c r="D8" i="5"/>
  <c r="D13" i="5"/>
  <c r="D10" i="5"/>
  <c r="D5" i="5"/>
  <c r="H14" i="5"/>
  <c r="D14" i="5" l="1"/>
  <c r="C20" i="5" l="1"/>
  <c r="D20" i="5"/>
</calcChain>
</file>

<file path=xl/sharedStrings.xml><?xml version="1.0" encoding="utf-8"?>
<sst xmlns="http://schemas.openxmlformats.org/spreadsheetml/2006/main" count="90" uniqueCount="36">
  <si>
    <t>Investors ID</t>
  </si>
  <si>
    <t>Interest rate</t>
  </si>
  <si>
    <t>Interest calculation start date</t>
  </si>
  <si>
    <t>Next interest payment date</t>
  </si>
  <si>
    <t>Last interest payment date</t>
  </si>
  <si>
    <t>Invested amount</t>
  </si>
  <si>
    <t>Next interest payment</t>
  </si>
  <si>
    <t>Konstanta</t>
  </si>
  <si>
    <t>Is non-resident?</t>
  </si>
  <si>
    <t>Final next interest payment</t>
  </si>
  <si>
    <t>GPM</t>
  </si>
  <si>
    <t>Weighted interest rate</t>
  </si>
  <si>
    <t>Date</t>
  </si>
  <si>
    <t>Sum</t>
  </si>
  <si>
    <t>Profitus</t>
  </si>
  <si>
    <t>RE developer</t>
  </si>
  <si>
    <t>Amount of partialy repayment, €</t>
  </si>
  <si>
    <t>Period, days</t>
  </si>
  <si>
    <t>Amount of interest, €</t>
  </si>
  <si>
    <t>Interest, €</t>
  </si>
  <si>
    <t>Partial repayment, €</t>
  </si>
  <si>
    <t>All, €</t>
  </si>
  <si>
    <t>Interest payment 2019-02-28</t>
  </si>
  <si>
    <t>Partial repayment #1 date</t>
  </si>
  <si>
    <t xml:space="preserve">Partial repayment #1 sum  </t>
  </si>
  <si>
    <t>Partial repayment #2 date</t>
  </si>
  <si>
    <t>Partial repayment #3 date</t>
  </si>
  <si>
    <t>Partial repayment #3 sum</t>
  </si>
  <si>
    <t>Partial repayment #2 sum</t>
  </si>
  <si>
    <t xml:space="preserve">Interest calculation start date </t>
  </si>
  <si>
    <t>Partial repayment 2019-01-26</t>
  </si>
  <si>
    <t>Partial repayment 2019-02-04</t>
  </si>
  <si>
    <t>Partial repayment 2019-04-07</t>
  </si>
  <si>
    <t>Interest payment #1 date</t>
  </si>
  <si>
    <t>Interest payment #2 date</t>
  </si>
  <si>
    <t>Interest payment #3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</si>
</sst>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%"/>
  </numFmts>
  <fonts count="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172B4D"/>
      <name val="Helvetica Neue"/>
      <family val="2"/>
    </font>
    <font>
      <sz val="12"/>
      <color theme="1"/>
      <name val="Times Roman"/>
    </font>
    <font>
      <sz val="14"/>
      <color theme="1"/>
      <name val="Times Roman"/>
    </font>
    <font>
      <b/>
      <sz val="14"/>
      <color rgb="FF172B4D"/>
      <name val="Helvetica Neue"/>
      <family val="2"/>
    </font>
    <font>
      <sz val="12"/>
      <color rgb="FF172B4D"/>
      <name val="Helvetica Neue"/>
      <family val="2"/>
    </font>
    <font>
      <sz val="10.5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3" fillId="0" borderId="1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1" xfId="0" applyFont="1" applyBorder="1"/>
    <xf numFmtId="10" fontId="3" fillId="0" borderId="1" xfId="1" applyNumberFormat="1" applyFont="1" applyBorder="1" applyAlignment="1">
      <alignment horizontal="center"/>
    </xf>
    <xf numFmtId="2" fontId="3" fillId="0" borderId="1" xfId="1" applyNumberFormat="1" applyFont="1" applyBorder="1" applyAlignment="1">
      <alignment horizontal="center"/>
    </xf>
    <xf numFmtId="14" fontId="4" fillId="0" borderId="1" xfId="0" applyNumberFormat="1" applyFont="1" applyBorder="1"/>
    <xf numFmtId="2" fontId="3" fillId="0" borderId="1" xfId="0" applyNumberFormat="1" applyFont="1" applyBorder="1"/>
    <xf numFmtId="0" fontId="3" fillId="0" borderId="0" xfId="0" applyFont="1"/>
    <xf numFmtId="0" fontId="3" fillId="2" borderId="1" xfId="0" applyFont="1" applyFill="1" applyBorder="1"/>
    <xf numFmtId="10" fontId="3" fillId="2" borderId="1" xfId="1" applyNumberFormat="1" applyFont="1" applyFill="1" applyBorder="1" applyAlignment="1">
      <alignment horizontal="center"/>
    </xf>
    <xf numFmtId="2" fontId="3" fillId="2" borderId="1" xfId="1" applyNumberFormat="1" applyFont="1" applyFill="1" applyBorder="1" applyAlignment="1">
      <alignment horizontal="center"/>
    </xf>
    <xf numFmtId="0" fontId="3" fillId="0" borderId="0" xfId="0" applyFont="1" applyBorder="1"/>
    <xf numFmtId="14" fontId="4" fillId="2" borderId="1" xfId="0" applyNumberFormat="1" applyFont="1" applyFill="1" applyBorder="1"/>
    <xf numFmtId="2" fontId="3" fillId="2" borderId="1" xfId="0" applyNumberFormat="1" applyFont="1" applyFill="1" applyBorder="1"/>
    <xf numFmtId="1" fontId="4" fillId="0" borderId="1" xfId="0" applyNumberFormat="1" applyFont="1" applyBorder="1"/>
    <xf numFmtId="1" fontId="4" fillId="2" borderId="1" xfId="0" applyNumberFormat="1" applyFont="1" applyFill="1" applyBorder="1"/>
    <xf numFmtId="2" fontId="3" fillId="4" borderId="1" xfId="0" applyNumberFormat="1" applyFont="1" applyFill="1" applyBorder="1"/>
    <xf numFmtId="0" fontId="3" fillId="4" borderId="1" xfId="0" applyFont="1" applyFill="1" applyBorder="1"/>
    <xf numFmtId="10" fontId="3" fillId="4" borderId="1" xfId="1" applyNumberFormat="1" applyFont="1" applyFill="1" applyBorder="1" applyAlignment="1">
      <alignment horizontal="center"/>
    </xf>
    <xf numFmtId="2" fontId="3" fillId="4" borderId="1" xfId="1" applyNumberFormat="1" applyFont="1" applyFill="1" applyBorder="1" applyAlignment="1">
      <alignment horizontal="center"/>
    </xf>
    <xf numFmtId="9" fontId="3" fillId="0" borderId="0" xfId="0" applyNumberFormat="1" applyFont="1"/>
    <xf numFmtId="0" fontId="2" fillId="0" borderId="0" xfId="0" applyFont="1"/>
    <xf numFmtId="0" fontId="5" fillId="0" borderId="0" xfId="0" applyFont="1"/>
    <xf numFmtId="0" fontId="6" fillId="0" borderId="0" xfId="0" applyFo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2" fontId="3" fillId="0" borderId="0" xfId="0" applyNumberFormat="1" applyFont="1"/>
    <xf numFmtId="10" fontId="3" fillId="0" borderId="0" xfId="1" applyNumberFormat="1" applyFont="1" applyBorder="1" applyAlignment="1">
      <alignment horizontal="center"/>
    </xf>
    <xf numFmtId="2" fontId="3" fillId="0" borderId="0" xfId="1" applyNumberFormat="1" applyFont="1" applyBorder="1" applyAlignment="1">
      <alignment horizontal="center"/>
    </xf>
    <xf numFmtId="14" fontId="4" fillId="0" borderId="0" xfId="0" applyNumberFormat="1" applyFont="1" applyBorder="1"/>
    <xf numFmtId="2" fontId="3" fillId="0" borderId="0" xfId="0" applyNumberFormat="1" applyFont="1" applyBorder="1"/>
    <xf numFmtId="165" fontId="3" fillId="0" borderId="1" xfId="1" applyNumberFormat="1" applyFont="1" applyBorder="1" applyAlignment="1">
      <alignment horizontal="center"/>
    </xf>
    <xf numFmtId="164" fontId="3" fillId="0" borderId="0" xfId="1" applyNumberFormat="1" applyFont="1" applyBorder="1" applyAlignment="1">
      <alignment horizontal="center"/>
    </xf>
    <xf numFmtId="10" fontId="3" fillId="0" borderId="1" xfId="1" applyNumberFormat="1" applyFont="1" applyBorder="1" applyAlignment="1">
      <alignment horizontal="center" vertical="center" wrapText="1"/>
    </xf>
    <xf numFmtId="2" fontId="3" fillId="0" borderId="1" xfId="1" applyNumberFormat="1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2" fontId="3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right"/>
    </xf>
    <xf numFmtId="0" fontId="3" fillId="3" borderId="1" xfId="0" applyFont="1" applyFill="1" applyBorder="1"/>
    <xf numFmtId="2" fontId="3" fillId="2" borderId="1" xfId="1" applyNumberFormat="1" applyFont="1" applyFill="1" applyBorder="1" applyAlignment="1">
      <alignment horizontal="center" vertical="center"/>
    </xf>
    <xf numFmtId="2" fontId="3" fillId="2" borderId="0" xfId="0" applyNumberFormat="1" applyFont="1" applyFill="1" applyBorder="1"/>
    <xf numFmtId="10" fontId="3" fillId="0" borderId="0" xfId="0" applyNumberFormat="1" applyFont="1"/>
    <xf numFmtId="9" fontId="3" fillId="0" borderId="0" xfId="1" applyFont="1"/>
    <xf numFmtId="2" fontId="3" fillId="0" borderId="1" xfId="0" applyNumberFormat="1" applyFont="1" applyBorder="1" applyAlignment="1">
      <alignment horizontal="center" vertical="center"/>
    </xf>
    <xf numFmtId="10" fontId="3" fillId="0" borderId="1" xfId="1" applyNumberFormat="1" applyFont="1" applyBorder="1" applyAlignment="1">
      <alignment vertical="center" wrapText="1"/>
    </xf>
    <xf numFmtId="2" fontId="4" fillId="0" borderId="1" xfId="0" applyNumberFormat="1" applyFont="1" applyBorder="1"/>
    <xf numFmtId="0" fontId="7" fillId="0" borderId="0" xfId="0" applyFont="1" applyAlignment="1">
      <alignment vertical="center"/>
    </xf>
    <xf numFmtId="14" fontId="3" fillId="0" borderId="0" xfId="0" applyNumberFormat="1" applyFont="1"/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wrapText="1"/>
    </xf>
    <xf numFmtId="0" fontId="3" fillId="0" borderId="0" xfId="0" applyFont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EEAE3-CF89-F747-8013-7BE70C63CF1E}">
  <dimension ref="A1:M24"/>
  <sheetViews>
    <sheetView workbookViewId="0">
      <selection activeCell="E1" sqref="E1:F2"/>
    </sheetView>
  </sheetViews>
  <sheetFormatPr defaultColWidth="10.875" defaultRowHeight="15.75"/>
  <cols>
    <col min="1" max="1" width="10.625" style="8" bestFit="1" customWidth="1"/>
    <col min="2" max="3" width="10.875" style="8"/>
    <col min="4" max="4" width="18.375" style="8" customWidth="1"/>
    <col min="5" max="5" width="21" style="8" customWidth="1"/>
    <col min="6" max="6" width="13.5" style="8" bestFit="1" customWidth="1"/>
    <col min="7" max="7" width="11.875" style="8" bestFit="1" customWidth="1"/>
    <col min="8" max="16384" width="10.875" style="8"/>
  </cols>
  <sheetData>
    <row r="1" spans="1:13" s="2" customFormat="1" ht="31.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1" t="s">
        <v>3</v>
      </c>
      <c r="G1" s="1" t="s">
        <v>6</v>
      </c>
      <c r="M1" s="2">
        <v>365</v>
      </c>
    </row>
    <row r="2" spans="1:13" ht="18.75">
      <c r="A2" s="3">
        <v>9</v>
      </c>
      <c r="B2" s="4">
        <v>0.1</v>
      </c>
      <c r="C2" s="5">
        <v>1000</v>
      </c>
      <c r="D2" s="6">
        <v>43420</v>
      </c>
      <c r="E2" s="6">
        <v>43524</v>
      </c>
      <c r="F2" s="6">
        <v>43616</v>
      </c>
      <c r="G2" s="7">
        <f>(F2-E2)/$M$1*C2*B2</f>
        <v>25.205479452054799</v>
      </c>
    </row>
    <row r="3" spans="1:13" ht="18.75">
      <c r="A3" s="3">
        <v>951</v>
      </c>
      <c r="B3" s="4">
        <v>0.09</v>
      </c>
      <c r="C3" s="5">
        <v>869</v>
      </c>
      <c r="D3" s="6">
        <v>43420</v>
      </c>
      <c r="E3" s="6">
        <v>43524</v>
      </c>
      <c r="F3" s="6">
        <v>43616</v>
      </c>
      <c r="G3" s="7">
        <f t="shared" ref="G3:G23" si="0">(F3-E3)/$M$1*C3*B3</f>
        <v>19.713205479452057</v>
      </c>
    </row>
    <row r="4" spans="1:13" ht="18.75">
      <c r="A4" s="3">
        <v>801</v>
      </c>
      <c r="B4" s="4">
        <v>0.09</v>
      </c>
      <c r="C4" s="5">
        <v>100</v>
      </c>
      <c r="D4" s="6">
        <v>43420</v>
      </c>
      <c r="E4" s="6">
        <v>43524</v>
      </c>
      <c r="F4" s="6">
        <v>43616</v>
      </c>
      <c r="G4" s="7">
        <f t="shared" si="0"/>
        <v>2.2684931506849315</v>
      </c>
    </row>
    <row r="5" spans="1:13" ht="18.75">
      <c r="A5" s="3">
        <v>480</v>
      </c>
      <c r="B5" s="4">
        <v>0.09</v>
      </c>
      <c r="C5" s="5">
        <v>100</v>
      </c>
      <c r="D5" s="6">
        <v>43420</v>
      </c>
      <c r="E5" s="6">
        <v>43524</v>
      </c>
      <c r="F5" s="6">
        <v>43616</v>
      </c>
      <c r="G5" s="7">
        <f t="shared" si="0"/>
        <v>2.2684931506849315</v>
      </c>
    </row>
    <row r="6" spans="1:13" ht="18.75">
      <c r="A6" s="3">
        <v>1567</v>
      </c>
      <c r="B6" s="4">
        <v>0.09</v>
      </c>
      <c r="C6" s="5">
        <v>150</v>
      </c>
      <c r="D6" s="6">
        <v>43420</v>
      </c>
      <c r="E6" s="6">
        <v>43524</v>
      </c>
      <c r="F6" s="6">
        <v>43616</v>
      </c>
      <c r="G6" s="7">
        <f t="shared" si="0"/>
        <v>3.4027397260273977</v>
      </c>
    </row>
    <row r="7" spans="1:13" ht="18.75">
      <c r="A7" s="3">
        <v>1554</v>
      </c>
      <c r="B7" s="4">
        <v>0.09</v>
      </c>
      <c r="C7" s="5">
        <v>580</v>
      </c>
      <c r="D7" s="6">
        <v>43420</v>
      </c>
      <c r="E7" s="6">
        <v>43524</v>
      </c>
      <c r="F7" s="6">
        <v>43616</v>
      </c>
      <c r="G7" s="7">
        <f t="shared" si="0"/>
        <v>13.157260273972604</v>
      </c>
    </row>
    <row r="8" spans="1:13" ht="18.75">
      <c r="A8" s="3">
        <v>1365</v>
      </c>
      <c r="B8" s="4">
        <v>0.09</v>
      </c>
      <c r="C8" s="5">
        <v>655</v>
      </c>
      <c r="D8" s="6">
        <v>43420</v>
      </c>
      <c r="E8" s="6">
        <v>43524</v>
      </c>
      <c r="F8" s="6">
        <v>43616</v>
      </c>
      <c r="G8" s="7">
        <f t="shared" si="0"/>
        <v>14.858630136986303</v>
      </c>
    </row>
    <row r="9" spans="1:13" ht="18.75">
      <c r="A9" s="3">
        <v>277</v>
      </c>
      <c r="B9" s="4">
        <v>0.09</v>
      </c>
      <c r="C9" s="5">
        <v>123</v>
      </c>
      <c r="D9" s="6">
        <v>43420</v>
      </c>
      <c r="E9" s="6">
        <v>43524</v>
      </c>
      <c r="F9" s="6">
        <v>43616</v>
      </c>
      <c r="G9" s="7">
        <f t="shared" si="0"/>
        <v>2.7902465753424659</v>
      </c>
    </row>
    <row r="10" spans="1:13" ht="18.75">
      <c r="A10" s="3">
        <v>637</v>
      </c>
      <c r="B10" s="4">
        <v>0.09</v>
      </c>
      <c r="C10" s="5">
        <v>160</v>
      </c>
      <c r="D10" s="6">
        <v>43420</v>
      </c>
      <c r="E10" s="6">
        <v>43524</v>
      </c>
      <c r="F10" s="6">
        <v>43616</v>
      </c>
      <c r="G10" s="7">
        <f t="shared" si="0"/>
        <v>3.6295890410958909</v>
      </c>
    </row>
    <row r="11" spans="1:13" ht="18.75">
      <c r="A11" s="18">
        <v>1301</v>
      </c>
      <c r="B11" s="19">
        <v>0.09</v>
      </c>
      <c r="C11" s="20">
        <v>169</v>
      </c>
      <c r="D11" s="6">
        <v>43420</v>
      </c>
      <c r="E11" s="6">
        <v>43524</v>
      </c>
      <c r="F11" s="6">
        <v>43616</v>
      </c>
      <c r="G11" s="7">
        <f t="shared" si="0"/>
        <v>3.8337534246575347</v>
      </c>
    </row>
    <row r="12" spans="1:13" ht="18.75">
      <c r="A12" s="3">
        <v>1527</v>
      </c>
      <c r="B12" s="4">
        <v>0.09</v>
      </c>
      <c r="C12" s="5">
        <v>500</v>
      </c>
      <c r="D12" s="6">
        <v>43420</v>
      </c>
      <c r="E12" s="6">
        <v>43524</v>
      </c>
      <c r="F12" s="6">
        <v>43616</v>
      </c>
      <c r="G12" s="7">
        <f t="shared" si="0"/>
        <v>11.342465753424658</v>
      </c>
    </row>
    <row r="13" spans="1:13" ht="18.75">
      <c r="A13" s="3">
        <v>1478</v>
      </c>
      <c r="B13" s="4">
        <v>0.09</v>
      </c>
      <c r="C13" s="5">
        <v>550</v>
      </c>
      <c r="D13" s="6">
        <v>43420</v>
      </c>
      <c r="E13" s="6">
        <v>43524</v>
      </c>
      <c r="F13" s="6">
        <v>43616</v>
      </c>
      <c r="G13" s="7">
        <f t="shared" si="0"/>
        <v>12.476712328767125</v>
      </c>
    </row>
    <row r="14" spans="1:13" ht="18.75">
      <c r="A14" s="3">
        <v>1645</v>
      </c>
      <c r="B14" s="4">
        <v>0.09</v>
      </c>
      <c r="C14" s="5">
        <v>560</v>
      </c>
      <c r="D14" s="6">
        <v>43420</v>
      </c>
      <c r="E14" s="6">
        <v>43524</v>
      </c>
      <c r="F14" s="6">
        <v>43616</v>
      </c>
      <c r="G14" s="7">
        <f t="shared" si="0"/>
        <v>12.703561643835618</v>
      </c>
    </row>
    <row r="15" spans="1:13" ht="18.75">
      <c r="A15" s="3">
        <v>608</v>
      </c>
      <c r="B15" s="4">
        <v>0.09</v>
      </c>
      <c r="C15" s="5">
        <v>570</v>
      </c>
      <c r="D15" s="6">
        <v>43420</v>
      </c>
      <c r="E15" s="6">
        <v>43524</v>
      </c>
      <c r="F15" s="6">
        <v>43616</v>
      </c>
      <c r="G15" s="7">
        <f t="shared" si="0"/>
        <v>12.93041095890411</v>
      </c>
    </row>
    <row r="16" spans="1:13" ht="18.75">
      <c r="A16" s="3">
        <v>580</v>
      </c>
      <c r="B16" s="4">
        <v>0.09</v>
      </c>
      <c r="C16" s="5">
        <v>580</v>
      </c>
      <c r="D16" s="6">
        <v>43420</v>
      </c>
      <c r="E16" s="6">
        <v>43524</v>
      </c>
      <c r="F16" s="6">
        <v>43616</v>
      </c>
      <c r="G16" s="7">
        <f t="shared" si="0"/>
        <v>13.157260273972604</v>
      </c>
    </row>
    <row r="17" spans="1:7" ht="18.75">
      <c r="A17" s="3">
        <v>629</v>
      </c>
      <c r="B17" s="4">
        <v>0.09</v>
      </c>
      <c r="C17" s="5">
        <v>700</v>
      </c>
      <c r="D17" s="6">
        <v>43420</v>
      </c>
      <c r="E17" s="6">
        <v>43524</v>
      </c>
      <c r="F17" s="6">
        <v>43616</v>
      </c>
      <c r="G17" s="7">
        <f t="shared" si="0"/>
        <v>15.879452054794521</v>
      </c>
    </row>
    <row r="18" spans="1:7" ht="18.75">
      <c r="A18" s="3">
        <v>742</v>
      </c>
      <c r="B18" s="4">
        <v>0.09</v>
      </c>
      <c r="C18" s="5">
        <v>10000</v>
      </c>
      <c r="D18" s="6">
        <v>43420</v>
      </c>
      <c r="E18" s="6">
        <v>43524</v>
      </c>
      <c r="F18" s="6">
        <v>43616</v>
      </c>
      <c r="G18" s="7">
        <f t="shared" si="0"/>
        <v>226.84931506849315</v>
      </c>
    </row>
    <row r="19" spans="1:7" ht="18.75">
      <c r="A19" s="3">
        <v>562</v>
      </c>
      <c r="B19" s="4">
        <v>0.09</v>
      </c>
      <c r="C19" s="5">
        <v>20000</v>
      </c>
      <c r="D19" s="6">
        <v>43420</v>
      </c>
      <c r="E19" s="6">
        <v>43524</v>
      </c>
      <c r="F19" s="6">
        <v>43616</v>
      </c>
      <c r="G19" s="7">
        <f t="shared" si="0"/>
        <v>453.69863013698631</v>
      </c>
    </row>
    <row r="20" spans="1:7" ht="18.75">
      <c r="A20" s="3">
        <v>593</v>
      </c>
      <c r="B20" s="4">
        <v>0.09</v>
      </c>
      <c r="C20" s="5">
        <v>54999</v>
      </c>
      <c r="D20" s="6">
        <v>43420</v>
      </c>
      <c r="E20" s="6">
        <v>43524</v>
      </c>
      <c r="F20" s="6">
        <v>43616</v>
      </c>
      <c r="G20" s="7">
        <f t="shared" si="0"/>
        <v>1247.6485479452056</v>
      </c>
    </row>
    <row r="21" spans="1:7" ht="18.75">
      <c r="A21" s="3">
        <v>1574</v>
      </c>
      <c r="B21" s="4">
        <v>0.09</v>
      </c>
      <c r="C21" s="5">
        <v>1000000</v>
      </c>
      <c r="D21" s="6">
        <v>43420</v>
      </c>
      <c r="E21" s="6">
        <v>43524</v>
      </c>
      <c r="F21" s="6">
        <v>43616</v>
      </c>
      <c r="G21" s="7">
        <f t="shared" si="0"/>
        <v>22684.931506849316</v>
      </c>
    </row>
    <row r="22" spans="1:7" ht="18.75">
      <c r="A22" s="3">
        <v>1368</v>
      </c>
      <c r="B22" s="4">
        <v>0.09</v>
      </c>
      <c r="C22" s="5">
        <v>110</v>
      </c>
      <c r="D22" s="6">
        <v>43420</v>
      </c>
      <c r="E22" s="6">
        <v>43524</v>
      </c>
      <c r="F22" s="6">
        <v>43616</v>
      </c>
      <c r="G22" s="7">
        <f t="shared" si="0"/>
        <v>2.4953424657534247</v>
      </c>
    </row>
    <row r="23" spans="1:7" ht="18.75">
      <c r="A23" s="3">
        <v>1638</v>
      </c>
      <c r="B23" s="4">
        <v>0.1</v>
      </c>
      <c r="C23" s="5">
        <v>3000</v>
      </c>
      <c r="D23" s="6">
        <v>43420</v>
      </c>
      <c r="E23" s="6">
        <v>43524</v>
      </c>
      <c r="F23" s="6">
        <v>43616</v>
      </c>
      <c r="G23" s="7">
        <f t="shared" si="0"/>
        <v>75.616438356164394</v>
      </c>
    </row>
    <row r="24" spans="1:7">
      <c r="G24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D62B8-1F06-DA47-929A-1D00875A9EB1}">
  <dimension ref="A1:N24"/>
  <sheetViews>
    <sheetView workbookViewId="0">
      <selection activeCell="I15" sqref="I15"/>
    </sheetView>
  </sheetViews>
  <sheetFormatPr defaultColWidth="10.875" defaultRowHeight="15.75"/>
  <cols>
    <col min="1" max="1" width="10.625" style="8" bestFit="1" customWidth="1"/>
    <col min="2" max="3" width="10.875" style="8"/>
    <col min="4" max="4" width="18.375" style="8" customWidth="1"/>
    <col min="5" max="5" width="21" style="8" customWidth="1"/>
    <col min="6" max="6" width="13.5" style="8" bestFit="1" customWidth="1"/>
    <col min="7" max="7" width="13.5" style="8" customWidth="1"/>
    <col min="8" max="8" width="11.125" style="8" bestFit="1" customWidth="1"/>
    <col min="9" max="9" width="11.875" style="8" bestFit="1" customWidth="1"/>
    <col min="10" max="16384" width="10.875" style="8"/>
  </cols>
  <sheetData>
    <row r="1" spans="1:14" s="2" customFormat="1" ht="47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1" t="s">
        <v>3</v>
      </c>
      <c r="G1" s="1" t="s">
        <v>8</v>
      </c>
      <c r="H1" s="1" t="s">
        <v>6</v>
      </c>
      <c r="I1" s="1" t="s">
        <v>9</v>
      </c>
      <c r="M1" s="2" t="s">
        <v>7</v>
      </c>
      <c r="N1" s="2">
        <v>365</v>
      </c>
    </row>
    <row r="2" spans="1:14" ht="18.75">
      <c r="A2" s="3">
        <v>9</v>
      </c>
      <c r="B2" s="4">
        <v>0.11</v>
      </c>
      <c r="C2" s="5">
        <v>1000</v>
      </c>
      <c r="D2" s="6">
        <v>43420</v>
      </c>
      <c r="E2" s="6">
        <v>43496</v>
      </c>
      <c r="F2" s="6">
        <v>43524</v>
      </c>
      <c r="G2" s="15">
        <v>0</v>
      </c>
      <c r="H2" s="7">
        <f t="shared" ref="H2:H23" si="0">(F2-E2)/$N$1*C2*B2</f>
        <v>8.4383561643835634</v>
      </c>
      <c r="I2" s="17">
        <f>IF(G2=0,(F2-E2)/$N$1*C2*B2,((F2-E2)/$N$1*C2*B2)*(100%-$N$2))</f>
        <v>8.4383561643835634</v>
      </c>
      <c r="M2" s="8" t="s">
        <v>10</v>
      </c>
      <c r="N2" s="21">
        <v>0.15</v>
      </c>
    </row>
    <row r="3" spans="1:14" ht="18.75">
      <c r="A3" s="3">
        <v>951</v>
      </c>
      <c r="B3" s="4">
        <v>0.09</v>
      </c>
      <c r="C3" s="5">
        <v>869</v>
      </c>
      <c r="D3" s="6">
        <v>43420</v>
      </c>
      <c r="E3" s="6">
        <v>43496</v>
      </c>
      <c r="F3" s="6">
        <v>43524</v>
      </c>
      <c r="G3" s="15">
        <v>0</v>
      </c>
      <c r="H3" s="7">
        <f t="shared" si="0"/>
        <v>5.9996712328767119</v>
      </c>
      <c r="I3" s="17">
        <f t="shared" ref="I3:I23" si="1">IF(G3=0,(F3-E3)/$N$1*C3*B3,((F3-E3)/$N$1*C3*B3)*(100%-$N$2))</f>
        <v>5.9996712328767119</v>
      </c>
    </row>
    <row r="4" spans="1:14" ht="18.75">
      <c r="A4" s="3">
        <v>801</v>
      </c>
      <c r="B4" s="4">
        <v>0.09</v>
      </c>
      <c r="C4" s="5">
        <v>100</v>
      </c>
      <c r="D4" s="6">
        <v>43420</v>
      </c>
      <c r="E4" s="6">
        <v>43496</v>
      </c>
      <c r="F4" s="6">
        <v>43524</v>
      </c>
      <c r="G4" s="15">
        <v>0</v>
      </c>
      <c r="H4" s="7">
        <f t="shared" si="0"/>
        <v>0.69041095890410964</v>
      </c>
      <c r="I4" s="17">
        <f t="shared" si="1"/>
        <v>0.69041095890410964</v>
      </c>
    </row>
    <row r="5" spans="1:14" ht="18.75">
      <c r="A5" s="3">
        <v>480</v>
      </c>
      <c r="B5" s="4">
        <v>0.09</v>
      </c>
      <c r="C5" s="5">
        <v>100</v>
      </c>
      <c r="D5" s="6">
        <v>43420</v>
      </c>
      <c r="E5" s="6">
        <v>43496</v>
      </c>
      <c r="F5" s="6">
        <v>43524</v>
      </c>
      <c r="G5" s="15">
        <v>0</v>
      </c>
      <c r="H5" s="7">
        <f t="shared" si="0"/>
        <v>0.69041095890410964</v>
      </c>
      <c r="I5" s="17">
        <f t="shared" si="1"/>
        <v>0.69041095890410964</v>
      </c>
    </row>
    <row r="6" spans="1:14" ht="18.75">
      <c r="A6" s="3">
        <v>1567</v>
      </c>
      <c r="B6" s="4">
        <v>0.09</v>
      </c>
      <c r="C6" s="5">
        <v>150</v>
      </c>
      <c r="D6" s="6">
        <v>43420</v>
      </c>
      <c r="E6" s="6">
        <v>43496</v>
      </c>
      <c r="F6" s="6">
        <v>43524</v>
      </c>
      <c r="G6" s="15">
        <v>0</v>
      </c>
      <c r="H6" s="7">
        <f t="shared" si="0"/>
        <v>1.0356164383561643</v>
      </c>
      <c r="I6" s="17">
        <f t="shared" si="1"/>
        <v>1.0356164383561643</v>
      </c>
    </row>
    <row r="7" spans="1:14" ht="18.75">
      <c r="A7" s="3">
        <v>1554</v>
      </c>
      <c r="B7" s="4">
        <v>0.09</v>
      </c>
      <c r="C7" s="5">
        <v>580</v>
      </c>
      <c r="D7" s="6">
        <v>43420</v>
      </c>
      <c r="E7" s="6">
        <v>43496</v>
      </c>
      <c r="F7" s="6">
        <v>43524</v>
      </c>
      <c r="G7" s="15">
        <v>0</v>
      </c>
      <c r="H7" s="7">
        <f t="shared" si="0"/>
        <v>4.0043835616438352</v>
      </c>
      <c r="I7" s="17">
        <f t="shared" si="1"/>
        <v>4.0043835616438352</v>
      </c>
    </row>
    <row r="8" spans="1:14" ht="18.75">
      <c r="A8" s="3">
        <v>1365</v>
      </c>
      <c r="B8" s="4">
        <v>0.09</v>
      </c>
      <c r="C8" s="5">
        <v>655</v>
      </c>
      <c r="D8" s="6">
        <v>43420</v>
      </c>
      <c r="E8" s="6">
        <v>43496</v>
      </c>
      <c r="F8" s="6">
        <v>43524</v>
      </c>
      <c r="G8" s="15">
        <v>0</v>
      </c>
      <c r="H8" s="7">
        <f t="shared" si="0"/>
        <v>4.5221917808219176</v>
      </c>
      <c r="I8" s="17">
        <f t="shared" si="1"/>
        <v>4.5221917808219176</v>
      </c>
    </row>
    <row r="9" spans="1:14" ht="18.75">
      <c r="A9" s="3">
        <v>277</v>
      </c>
      <c r="B9" s="4">
        <v>0.09</v>
      </c>
      <c r="C9" s="5">
        <v>123</v>
      </c>
      <c r="D9" s="6">
        <v>43420</v>
      </c>
      <c r="E9" s="6">
        <v>43496</v>
      </c>
      <c r="F9" s="6">
        <v>43524</v>
      </c>
      <c r="G9" s="15">
        <v>0</v>
      </c>
      <c r="H9" s="7">
        <f t="shared" si="0"/>
        <v>0.84920547945205482</v>
      </c>
      <c r="I9" s="17">
        <f t="shared" si="1"/>
        <v>0.84920547945205482</v>
      </c>
    </row>
    <row r="10" spans="1:14" ht="18.75">
      <c r="A10" s="3">
        <v>637</v>
      </c>
      <c r="B10" s="4">
        <v>0.09</v>
      </c>
      <c r="C10" s="5">
        <v>160</v>
      </c>
      <c r="D10" s="6">
        <v>43420</v>
      </c>
      <c r="E10" s="6">
        <v>43496</v>
      </c>
      <c r="F10" s="6">
        <v>43524</v>
      </c>
      <c r="G10" s="15">
        <v>0</v>
      </c>
      <c r="H10" s="7">
        <f t="shared" si="0"/>
        <v>1.1046575342465754</v>
      </c>
      <c r="I10" s="17">
        <f t="shared" si="1"/>
        <v>1.1046575342465754</v>
      </c>
    </row>
    <row r="11" spans="1:14" ht="18.75">
      <c r="A11" s="9">
        <v>100</v>
      </c>
      <c r="B11" s="10">
        <v>0.09</v>
      </c>
      <c r="C11" s="11">
        <v>1690</v>
      </c>
      <c r="D11" s="13">
        <v>43420</v>
      </c>
      <c r="E11" s="13">
        <v>43496</v>
      </c>
      <c r="F11" s="13">
        <v>43524</v>
      </c>
      <c r="G11" s="16">
        <v>1</v>
      </c>
      <c r="H11" s="14">
        <f>(F11-E11)/$N$1*C11*B11</f>
        <v>11.667945205479452</v>
      </c>
      <c r="I11" s="14">
        <f t="shared" si="1"/>
        <v>9.9177534246575334</v>
      </c>
    </row>
    <row r="12" spans="1:14" ht="18.75">
      <c r="A12" s="3">
        <v>1527</v>
      </c>
      <c r="B12" s="4">
        <v>0.09</v>
      </c>
      <c r="C12" s="5">
        <v>500</v>
      </c>
      <c r="D12" s="6">
        <v>43420</v>
      </c>
      <c r="E12" s="6">
        <v>43496</v>
      </c>
      <c r="F12" s="6">
        <v>43524</v>
      </c>
      <c r="G12" s="15">
        <v>0</v>
      </c>
      <c r="H12" s="7">
        <f t="shared" si="0"/>
        <v>3.452054794520548</v>
      </c>
      <c r="I12" s="17">
        <f t="shared" si="1"/>
        <v>3.452054794520548</v>
      </c>
    </row>
    <row r="13" spans="1:14" ht="18.75">
      <c r="A13" s="3">
        <v>1478</v>
      </c>
      <c r="B13" s="4">
        <v>0.09</v>
      </c>
      <c r="C13" s="5">
        <v>550</v>
      </c>
      <c r="D13" s="6">
        <v>43420</v>
      </c>
      <c r="E13" s="6">
        <v>43496</v>
      </c>
      <c r="F13" s="6">
        <v>43524</v>
      </c>
      <c r="G13" s="15">
        <v>0</v>
      </c>
      <c r="H13" s="7">
        <f t="shared" si="0"/>
        <v>3.7972602739726029</v>
      </c>
      <c r="I13" s="17">
        <f t="shared" si="1"/>
        <v>3.7972602739726029</v>
      </c>
    </row>
    <row r="14" spans="1:14" ht="18.75">
      <c r="A14" s="3">
        <v>1645</v>
      </c>
      <c r="B14" s="4">
        <v>0.09</v>
      </c>
      <c r="C14" s="5">
        <v>560</v>
      </c>
      <c r="D14" s="6">
        <v>43420</v>
      </c>
      <c r="E14" s="6">
        <v>43496</v>
      </c>
      <c r="F14" s="6">
        <v>43524</v>
      </c>
      <c r="G14" s="15">
        <v>0</v>
      </c>
      <c r="H14" s="7">
        <f t="shared" si="0"/>
        <v>3.8663013698630135</v>
      </c>
      <c r="I14" s="17">
        <f>IF(G14=0,(F14-E14)/$N$1*C14*B14,((F14-E14)/$N$1*C14*B14)*(100%-$N$2))</f>
        <v>3.8663013698630135</v>
      </c>
    </row>
    <row r="15" spans="1:14" ht="18.75">
      <c r="A15" s="3">
        <v>608</v>
      </c>
      <c r="B15" s="4">
        <v>0.09</v>
      </c>
      <c r="C15" s="5">
        <v>570</v>
      </c>
      <c r="D15" s="6">
        <v>43420</v>
      </c>
      <c r="E15" s="6">
        <v>43496</v>
      </c>
      <c r="F15" s="6">
        <v>43524</v>
      </c>
      <c r="G15" s="15">
        <v>0</v>
      </c>
      <c r="H15" s="7">
        <f t="shared" si="0"/>
        <v>3.9353424657534246</v>
      </c>
      <c r="I15" s="17">
        <f t="shared" si="1"/>
        <v>3.9353424657534246</v>
      </c>
    </row>
    <row r="16" spans="1:14" ht="18.75">
      <c r="A16" s="3">
        <v>580</v>
      </c>
      <c r="B16" s="4">
        <v>0.09</v>
      </c>
      <c r="C16" s="5">
        <v>580</v>
      </c>
      <c r="D16" s="6">
        <v>43420</v>
      </c>
      <c r="E16" s="6">
        <v>43496</v>
      </c>
      <c r="F16" s="6">
        <v>43524</v>
      </c>
      <c r="G16" s="15">
        <v>0</v>
      </c>
      <c r="H16" s="7">
        <f t="shared" si="0"/>
        <v>4.0043835616438352</v>
      </c>
      <c r="I16" s="17">
        <f t="shared" si="1"/>
        <v>4.0043835616438352</v>
      </c>
    </row>
    <row r="17" spans="1:9" ht="18.75">
      <c r="A17" s="3">
        <v>629</v>
      </c>
      <c r="B17" s="4">
        <v>0.09</v>
      </c>
      <c r="C17" s="5">
        <v>700</v>
      </c>
      <c r="D17" s="6">
        <v>43420</v>
      </c>
      <c r="E17" s="6">
        <v>43496</v>
      </c>
      <c r="F17" s="6">
        <v>43524</v>
      </c>
      <c r="G17" s="15">
        <v>0</v>
      </c>
      <c r="H17" s="7">
        <f t="shared" si="0"/>
        <v>4.8328767123287673</v>
      </c>
      <c r="I17" s="17">
        <f t="shared" si="1"/>
        <v>4.8328767123287673</v>
      </c>
    </row>
    <row r="18" spans="1:9" ht="18.75">
      <c r="A18" s="3">
        <v>742</v>
      </c>
      <c r="B18" s="4">
        <v>0.09</v>
      </c>
      <c r="C18" s="5">
        <v>10000</v>
      </c>
      <c r="D18" s="6">
        <v>43420</v>
      </c>
      <c r="E18" s="6">
        <v>43496</v>
      </c>
      <c r="F18" s="6">
        <v>43524</v>
      </c>
      <c r="G18" s="15">
        <v>0</v>
      </c>
      <c r="H18" s="7">
        <f t="shared" si="0"/>
        <v>69.041095890410958</v>
      </c>
      <c r="I18" s="17">
        <f t="shared" si="1"/>
        <v>69.041095890410958</v>
      </c>
    </row>
    <row r="19" spans="1:9" ht="18.75">
      <c r="A19" s="3">
        <v>562</v>
      </c>
      <c r="B19" s="4">
        <v>0.09</v>
      </c>
      <c r="C19" s="5">
        <v>20000</v>
      </c>
      <c r="D19" s="6">
        <v>43420</v>
      </c>
      <c r="E19" s="6">
        <v>43496</v>
      </c>
      <c r="F19" s="6">
        <v>43524</v>
      </c>
      <c r="G19" s="15">
        <v>0</v>
      </c>
      <c r="H19" s="7">
        <f t="shared" si="0"/>
        <v>138.08219178082192</v>
      </c>
      <c r="I19" s="17">
        <f t="shared" si="1"/>
        <v>138.08219178082192</v>
      </c>
    </row>
    <row r="20" spans="1:9" ht="18.75">
      <c r="A20" s="3">
        <v>593</v>
      </c>
      <c r="B20" s="4">
        <v>0.09</v>
      </c>
      <c r="C20" s="5">
        <v>54999</v>
      </c>
      <c r="D20" s="6">
        <v>43420</v>
      </c>
      <c r="E20" s="6">
        <v>43496</v>
      </c>
      <c r="F20" s="6">
        <v>43524</v>
      </c>
      <c r="G20" s="15">
        <v>0</v>
      </c>
      <c r="H20" s="7">
        <f t="shared" si="0"/>
        <v>379.71912328767127</v>
      </c>
      <c r="I20" s="17">
        <f t="shared" si="1"/>
        <v>379.71912328767127</v>
      </c>
    </row>
    <row r="21" spans="1:9" ht="18.75">
      <c r="A21" s="3">
        <v>1574</v>
      </c>
      <c r="B21" s="4">
        <v>0.09</v>
      </c>
      <c r="C21" s="5">
        <v>1000000</v>
      </c>
      <c r="D21" s="6">
        <v>43420</v>
      </c>
      <c r="E21" s="6">
        <v>43496</v>
      </c>
      <c r="F21" s="6">
        <v>43524</v>
      </c>
      <c r="G21" s="15">
        <v>1</v>
      </c>
      <c r="H21" s="7">
        <f t="shared" si="0"/>
        <v>6904.1095890410961</v>
      </c>
      <c r="I21" s="17">
        <f t="shared" si="1"/>
        <v>5868.4931506849316</v>
      </c>
    </row>
    <row r="22" spans="1:9" ht="18.75">
      <c r="A22" s="3">
        <v>1368</v>
      </c>
      <c r="B22" s="4">
        <v>0.09</v>
      </c>
      <c r="C22" s="5">
        <v>110</v>
      </c>
      <c r="D22" s="6">
        <v>43420</v>
      </c>
      <c r="E22" s="6">
        <v>43496</v>
      </c>
      <c r="F22" s="6">
        <v>43524</v>
      </c>
      <c r="G22" s="15">
        <v>0</v>
      </c>
      <c r="H22" s="7">
        <f t="shared" si="0"/>
        <v>0.75945205479452049</v>
      </c>
      <c r="I22" s="17">
        <f t="shared" si="1"/>
        <v>0.75945205479452049</v>
      </c>
    </row>
    <row r="23" spans="1:9" ht="18.75">
      <c r="A23" s="3">
        <v>1638</v>
      </c>
      <c r="B23" s="4">
        <v>0.1</v>
      </c>
      <c r="C23" s="5">
        <v>3000</v>
      </c>
      <c r="D23" s="6">
        <v>43420</v>
      </c>
      <c r="E23" s="6">
        <v>43496</v>
      </c>
      <c r="F23" s="6">
        <v>43524</v>
      </c>
      <c r="G23" s="15">
        <v>0</v>
      </c>
      <c r="H23" s="7">
        <f t="shared" si="0"/>
        <v>23.013698630136989</v>
      </c>
      <c r="I23" s="17">
        <f t="shared" si="1"/>
        <v>23.013698630136989</v>
      </c>
    </row>
    <row r="24" spans="1:9">
      <c r="I24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6817D-0744-534B-B1C2-C7F383B50EE7}">
  <dimension ref="A1:P24"/>
  <sheetViews>
    <sheetView workbookViewId="0">
      <selection activeCell="Q10" sqref="Q10"/>
    </sheetView>
  </sheetViews>
  <sheetFormatPr defaultColWidth="10.875" defaultRowHeight="15.75"/>
  <cols>
    <col min="1" max="1" width="10.625" style="8" bestFit="1" customWidth="1"/>
    <col min="2" max="2" width="12.125" style="8" customWidth="1"/>
    <col min="3" max="3" width="11.875" style="8" bestFit="1" customWidth="1"/>
    <col min="4" max="4" width="12.125" style="8" customWidth="1"/>
    <col min="5" max="5" width="18.375" style="8" customWidth="1"/>
    <col min="6" max="6" width="21" style="8" customWidth="1"/>
    <col min="7" max="7" width="13.5" style="8" bestFit="1" customWidth="1"/>
    <col min="8" max="8" width="11.875" style="8" bestFit="1" customWidth="1"/>
    <col min="9" max="10" width="10.875" style="8"/>
    <col min="11" max="11" width="1.375" style="8" customWidth="1"/>
    <col min="12" max="12" width="2.875" style="8" hidden="1" customWidth="1"/>
    <col min="13" max="13" width="11.375" style="8" customWidth="1"/>
    <col min="14" max="14" width="10.875" style="8"/>
    <col min="15" max="15" width="3" style="8" customWidth="1"/>
    <col min="16" max="16" width="15.5" style="8" customWidth="1"/>
    <col min="17" max="16384" width="10.875" style="8"/>
  </cols>
  <sheetData>
    <row r="1" spans="1:16" s="2" customFormat="1" ht="31.5">
      <c r="A1" s="1" t="s">
        <v>0</v>
      </c>
      <c r="B1" s="1" t="s">
        <v>1</v>
      </c>
      <c r="C1" s="1" t="s">
        <v>5</v>
      </c>
      <c r="D1" s="1" t="s">
        <v>11</v>
      </c>
      <c r="E1" s="1" t="s">
        <v>2</v>
      </c>
      <c r="F1" s="1" t="s">
        <v>4</v>
      </c>
      <c r="G1" s="1" t="s">
        <v>3</v>
      </c>
      <c r="H1" s="1" t="s">
        <v>6</v>
      </c>
      <c r="M1" s="2" t="s">
        <v>7</v>
      </c>
      <c r="N1" s="2">
        <v>365</v>
      </c>
    </row>
    <row r="2" spans="1:16" ht="18.75">
      <c r="A2" s="3">
        <v>9</v>
      </c>
      <c r="B2" s="4" t="str">
        <f>IF(C2&lt;=10000,"9%","11%")</f>
        <v>9%</v>
      </c>
      <c r="C2" s="5">
        <v>1000</v>
      </c>
      <c r="D2" s="33">
        <f>C2/$C$14*B2</f>
        <v>1.7999999999999998E-4</v>
      </c>
      <c r="E2" s="6">
        <f>$B$19</f>
        <v>43646</v>
      </c>
      <c r="F2" s="6">
        <f>$C$19</f>
        <v>43676</v>
      </c>
      <c r="G2" s="6">
        <f>$D$19</f>
        <v>43707</v>
      </c>
      <c r="H2" s="7">
        <f t="shared" ref="H2:H13" si="0">(G2-F2)/$N$1*C2*B2</f>
        <v>7.6438356164383556</v>
      </c>
    </row>
    <row r="3" spans="1:16" ht="18.75">
      <c r="A3" s="3">
        <v>951</v>
      </c>
      <c r="B3" s="4" t="str">
        <f t="shared" ref="B3:B13" si="1">IF(C3&lt;=10000,"9%","11%")</f>
        <v>11%</v>
      </c>
      <c r="C3" s="5">
        <v>100000</v>
      </c>
      <c r="D3" s="33">
        <f t="shared" ref="D3:D13" si="2">C3/$C$14*B3</f>
        <v>2.2000000000000002E-2</v>
      </c>
      <c r="E3" s="6">
        <f t="shared" ref="E3:E13" si="3">$B$19</f>
        <v>43646</v>
      </c>
      <c r="F3" s="6">
        <f t="shared" ref="F3:F13" si="4">$C$19</f>
        <v>43676</v>
      </c>
      <c r="G3" s="6">
        <f t="shared" ref="G3:G13" si="5">$D$19</f>
        <v>43707</v>
      </c>
      <c r="H3" s="7">
        <f t="shared" si="0"/>
        <v>934.24657534246569</v>
      </c>
    </row>
    <row r="4" spans="1:16" ht="18.75">
      <c r="A4" s="3">
        <v>801</v>
      </c>
      <c r="B4" s="4" t="str">
        <f t="shared" si="1"/>
        <v>11%</v>
      </c>
      <c r="C4" s="5">
        <v>50000</v>
      </c>
      <c r="D4" s="33">
        <f t="shared" si="2"/>
        <v>1.1000000000000001E-2</v>
      </c>
      <c r="E4" s="6">
        <f t="shared" si="3"/>
        <v>43646</v>
      </c>
      <c r="F4" s="6">
        <f t="shared" si="4"/>
        <v>43676</v>
      </c>
      <c r="G4" s="6">
        <f t="shared" si="5"/>
        <v>43707</v>
      </c>
      <c r="H4" s="7">
        <f t="shared" si="0"/>
        <v>467.12328767123284</v>
      </c>
    </row>
    <row r="5" spans="1:16" ht="18.75">
      <c r="A5" s="3">
        <v>480</v>
      </c>
      <c r="B5" s="4" t="str">
        <f t="shared" si="1"/>
        <v>11%</v>
      </c>
      <c r="C5" s="5">
        <v>20000</v>
      </c>
      <c r="D5" s="33">
        <f t="shared" si="2"/>
        <v>4.4000000000000003E-3</v>
      </c>
      <c r="E5" s="6">
        <f t="shared" si="3"/>
        <v>43646</v>
      </c>
      <c r="F5" s="6">
        <f t="shared" si="4"/>
        <v>43676</v>
      </c>
      <c r="G5" s="6">
        <f t="shared" si="5"/>
        <v>43707</v>
      </c>
      <c r="H5" s="7">
        <f t="shared" si="0"/>
        <v>186.84931506849315</v>
      </c>
    </row>
    <row r="6" spans="1:16" ht="18.75">
      <c r="A6" s="3">
        <v>1567</v>
      </c>
      <c r="B6" s="4" t="str">
        <f t="shared" si="1"/>
        <v>9%</v>
      </c>
      <c r="C6" s="5">
        <v>5000</v>
      </c>
      <c r="D6" s="33">
        <f t="shared" si="2"/>
        <v>8.9999999999999998E-4</v>
      </c>
      <c r="E6" s="6">
        <f t="shared" si="3"/>
        <v>43646</v>
      </c>
      <c r="F6" s="6">
        <f t="shared" si="4"/>
        <v>43676</v>
      </c>
      <c r="G6" s="6">
        <f t="shared" si="5"/>
        <v>43707</v>
      </c>
      <c r="H6" s="7">
        <f t="shared" si="0"/>
        <v>38.219178082191775</v>
      </c>
    </row>
    <row r="7" spans="1:16" ht="18.75">
      <c r="A7" s="3">
        <v>1554</v>
      </c>
      <c r="B7" s="4" t="str">
        <f t="shared" si="1"/>
        <v>9%</v>
      </c>
      <c r="C7" s="5">
        <v>1000</v>
      </c>
      <c r="D7" s="33">
        <f t="shared" si="2"/>
        <v>1.7999999999999998E-4</v>
      </c>
      <c r="E7" s="6">
        <f t="shared" si="3"/>
        <v>43646</v>
      </c>
      <c r="F7" s="6">
        <f t="shared" si="4"/>
        <v>43676</v>
      </c>
      <c r="G7" s="6">
        <f t="shared" si="5"/>
        <v>43707</v>
      </c>
      <c r="H7" s="7">
        <f t="shared" si="0"/>
        <v>7.6438356164383556</v>
      </c>
      <c r="J7" s="28"/>
    </row>
    <row r="8" spans="1:16" ht="18.75">
      <c r="A8" s="3">
        <v>1365</v>
      </c>
      <c r="B8" s="4" t="str">
        <f t="shared" si="1"/>
        <v>9%</v>
      </c>
      <c r="C8" s="5">
        <v>500</v>
      </c>
      <c r="D8" s="33">
        <f t="shared" si="2"/>
        <v>8.9999999999999992E-5</v>
      </c>
      <c r="E8" s="6">
        <f t="shared" si="3"/>
        <v>43646</v>
      </c>
      <c r="F8" s="6">
        <f t="shared" si="4"/>
        <v>43676</v>
      </c>
      <c r="G8" s="6">
        <f t="shared" si="5"/>
        <v>43707</v>
      </c>
      <c r="H8" s="7">
        <f t="shared" si="0"/>
        <v>3.8219178082191778</v>
      </c>
    </row>
    <row r="9" spans="1:16" ht="18.75">
      <c r="A9" s="3">
        <v>277</v>
      </c>
      <c r="B9" s="4" t="str">
        <f t="shared" si="1"/>
        <v>11%</v>
      </c>
      <c r="C9" s="5">
        <v>200000</v>
      </c>
      <c r="D9" s="33">
        <f t="shared" si="2"/>
        <v>4.4000000000000004E-2</v>
      </c>
      <c r="E9" s="6">
        <f t="shared" si="3"/>
        <v>43646</v>
      </c>
      <c r="F9" s="6">
        <f t="shared" si="4"/>
        <v>43676</v>
      </c>
      <c r="G9" s="6">
        <f t="shared" si="5"/>
        <v>43707</v>
      </c>
      <c r="H9" s="7">
        <f t="shared" si="0"/>
        <v>1868.4931506849314</v>
      </c>
    </row>
    <row r="10" spans="1:16" ht="18.75">
      <c r="A10" s="3">
        <v>637</v>
      </c>
      <c r="B10" s="4" t="str">
        <f t="shared" si="1"/>
        <v>11%</v>
      </c>
      <c r="C10" s="5">
        <v>25000</v>
      </c>
      <c r="D10" s="33">
        <f t="shared" si="2"/>
        <v>5.5000000000000005E-3</v>
      </c>
      <c r="E10" s="6">
        <f t="shared" si="3"/>
        <v>43646</v>
      </c>
      <c r="F10" s="6">
        <f t="shared" si="4"/>
        <v>43676</v>
      </c>
      <c r="G10" s="6">
        <f t="shared" si="5"/>
        <v>43707</v>
      </c>
      <c r="H10" s="7">
        <f t="shared" si="0"/>
        <v>233.56164383561642</v>
      </c>
    </row>
    <row r="11" spans="1:16" ht="18.75">
      <c r="A11" s="18">
        <v>1301</v>
      </c>
      <c r="B11" s="4" t="str">
        <f t="shared" si="1"/>
        <v>11%</v>
      </c>
      <c r="C11" s="20">
        <v>54000</v>
      </c>
      <c r="D11" s="33">
        <f t="shared" si="2"/>
        <v>1.188E-2</v>
      </c>
      <c r="E11" s="6">
        <f t="shared" si="3"/>
        <v>43646</v>
      </c>
      <c r="F11" s="6">
        <f t="shared" si="4"/>
        <v>43676</v>
      </c>
      <c r="G11" s="6">
        <f t="shared" si="5"/>
        <v>43707</v>
      </c>
      <c r="H11" s="7">
        <f t="shared" si="0"/>
        <v>504.49315068493155</v>
      </c>
    </row>
    <row r="12" spans="1:16" ht="18.75">
      <c r="A12" s="3">
        <v>1527</v>
      </c>
      <c r="B12" s="4" t="str">
        <f t="shared" si="1"/>
        <v>9%</v>
      </c>
      <c r="C12" s="5">
        <v>3330</v>
      </c>
      <c r="D12" s="33">
        <f t="shared" si="2"/>
        <v>5.9940000000000004E-4</v>
      </c>
      <c r="E12" s="6">
        <f t="shared" si="3"/>
        <v>43646</v>
      </c>
      <c r="F12" s="6">
        <f t="shared" si="4"/>
        <v>43676</v>
      </c>
      <c r="G12" s="6">
        <f t="shared" si="5"/>
        <v>43707</v>
      </c>
      <c r="H12" s="7">
        <f t="shared" si="0"/>
        <v>25.453972602739722</v>
      </c>
    </row>
    <row r="13" spans="1:16" ht="18.75">
      <c r="A13" s="3">
        <v>1478</v>
      </c>
      <c r="B13" s="4" t="str">
        <f t="shared" si="1"/>
        <v>11%</v>
      </c>
      <c r="C13" s="5">
        <v>40170</v>
      </c>
      <c r="D13" s="33">
        <f t="shared" si="2"/>
        <v>8.8373999999999987E-3</v>
      </c>
      <c r="E13" s="6">
        <f t="shared" si="3"/>
        <v>43646</v>
      </c>
      <c r="F13" s="6">
        <f t="shared" si="4"/>
        <v>43676</v>
      </c>
      <c r="G13" s="6">
        <f t="shared" si="5"/>
        <v>43707</v>
      </c>
      <c r="H13" s="7">
        <f t="shared" si="0"/>
        <v>375.28684931506848</v>
      </c>
    </row>
    <row r="14" spans="1:16" ht="18.75">
      <c r="A14" s="12"/>
      <c r="B14" s="29"/>
      <c r="C14" s="30">
        <f>SUM(C2:C13)</f>
        <v>500000</v>
      </c>
      <c r="D14" s="34">
        <f>SUM(D2:D13)</f>
        <v>0.10956680000000001</v>
      </c>
      <c r="E14" s="31"/>
      <c r="F14" s="31"/>
      <c r="G14" s="31"/>
      <c r="H14" s="43">
        <f>SUM(H2:H13)</f>
        <v>4652.8367123287662</v>
      </c>
    </row>
    <row r="15" spans="1:16" ht="18.75">
      <c r="A15" s="12"/>
      <c r="B15" s="29"/>
      <c r="C15" s="30"/>
      <c r="D15" s="30"/>
      <c r="E15" s="31"/>
      <c r="F15" s="31"/>
      <c r="G15" s="31"/>
      <c r="H15" s="32"/>
    </row>
    <row r="16" spans="1:16" ht="18.75">
      <c r="A16" s="12"/>
      <c r="B16" s="29"/>
      <c r="C16" s="30"/>
      <c r="D16" s="30"/>
      <c r="E16" s="31"/>
      <c r="F16" s="31"/>
      <c r="G16" s="31"/>
      <c r="H16" s="32"/>
      <c r="P16" s="25"/>
    </row>
    <row r="17" spans="1:16" ht="18.75">
      <c r="A17" s="12"/>
      <c r="B17" s="29"/>
      <c r="C17" s="30"/>
      <c r="D17" s="30"/>
      <c r="E17" s="31"/>
      <c r="F17" s="31"/>
      <c r="G17" s="31"/>
      <c r="H17" s="32"/>
      <c r="P17" s="26"/>
    </row>
    <row r="18" spans="1:16" ht="54" customHeight="1">
      <c r="A18" s="41"/>
      <c r="B18" s="35" t="s">
        <v>2</v>
      </c>
      <c r="C18" s="36" t="s">
        <v>4</v>
      </c>
      <c r="D18" s="36" t="s">
        <v>3</v>
      </c>
      <c r="E18" s="31"/>
      <c r="F18" s="31"/>
      <c r="G18" s="31"/>
      <c r="H18" s="32"/>
      <c r="P18" s="26"/>
    </row>
    <row r="19" spans="1:16" ht="18.75">
      <c r="A19" s="40" t="s">
        <v>12</v>
      </c>
      <c r="B19" s="37">
        <v>43646</v>
      </c>
      <c r="C19" s="37">
        <v>43676</v>
      </c>
      <c r="D19" s="37">
        <v>43707</v>
      </c>
      <c r="E19" s="31"/>
      <c r="F19" s="31"/>
      <c r="G19" s="31"/>
      <c r="H19" s="32"/>
      <c r="P19" s="26"/>
    </row>
    <row r="20" spans="1:16" ht="18.75">
      <c r="A20" s="40" t="s">
        <v>13</v>
      </c>
      <c r="B20" s="38"/>
      <c r="C20" s="39">
        <f>(C19-B19)/$N$1*$C$14*$D$14</f>
        <v>4502.7452054794521</v>
      </c>
      <c r="D20" s="42">
        <f>(D19-C19)/N1*C14*D14</f>
        <v>4652.8367123287671</v>
      </c>
      <c r="E20" s="31"/>
      <c r="F20" s="31"/>
      <c r="G20" s="31"/>
      <c r="H20" s="32"/>
      <c r="P20" s="26"/>
    </row>
    <row r="21" spans="1:16" ht="18.75">
      <c r="A21" s="12"/>
      <c r="B21" s="31"/>
      <c r="C21" s="30"/>
      <c r="D21" s="30"/>
      <c r="E21" s="31"/>
      <c r="F21" s="31"/>
      <c r="G21" s="31"/>
      <c r="H21" s="32"/>
      <c r="P21" s="27"/>
    </row>
    <row r="22" spans="1:16" ht="18.75">
      <c r="A22" s="12"/>
      <c r="B22" s="29"/>
      <c r="C22" s="30"/>
      <c r="D22" s="30"/>
      <c r="E22" s="31"/>
      <c r="F22" s="31"/>
      <c r="G22" s="31"/>
      <c r="H22" s="32"/>
    </row>
    <row r="23" spans="1:16" ht="18.75">
      <c r="A23" s="12"/>
      <c r="B23" s="29"/>
      <c r="C23" s="30"/>
      <c r="D23" s="30"/>
      <c r="E23" s="31"/>
      <c r="F23" s="31"/>
      <c r="G23" s="31"/>
      <c r="H23" s="32"/>
    </row>
    <row r="24" spans="1:16">
      <c r="H24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4FD05-22FB-AA46-BD82-46A17D96B00C}">
  <dimension ref="A1:P24"/>
  <sheetViews>
    <sheetView workbookViewId="0">
      <selection activeCell="G18" sqref="G18"/>
    </sheetView>
  </sheetViews>
  <sheetFormatPr defaultColWidth="10.875" defaultRowHeight="15.75"/>
  <cols>
    <col min="1" max="1" width="10.625" style="8" bestFit="1" customWidth="1"/>
    <col min="2" max="2" width="12.125" style="8" customWidth="1"/>
    <col min="3" max="3" width="11.875" style="8" bestFit="1" customWidth="1"/>
    <col min="4" max="4" width="12.125" style="8" customWidth="1"/>
    <col min="5" max="5" width="18.375" style="8" customWidth="1"/>
    <col min="6" max="6" width="21" style="8" customWidth="1"/>
    <col min="7" max="7" width="13.5" style="8" bestFit="1" customWidth="1"/>
    <col min="8" max="8" width="11.875" style="8" bestFit="1" customWidth="1"/>
    <col min="9" max="10" width="10.875" style="8"/>
    <col min="11" max="11" width="1.375" style="8" customWidth="1"/>
    <col min="12" max="12" width="2.875" style="8" hidden="1" customWidth="1"/>
    <col min="13" max="13" width="11.375" style="8" customWidth="1"/>
    <col min="14" max="14" width="10.875" style="8"/>
    <col min="15" max="15" width="3" style="8" customWidth="1"/>
    <col min="16" max="16" width="20.125" style="8" customWidth="1"/>
    <col min="17" max="16384" width="10.875" style="8"/>
  </cols>
  <sheetData>
    <row r="1" spans="1:16" s="2" customFormat="1" ht="31.5">
      <c r="A1" s="1" t="s">
        <v>0</v>
      </c>
      <c r="B1" s="1" t="s">
        <v>1</v>
      </c>
      <c r="C1" s="1" t="s">
        <v>5</v>
      </c>
      <c r="D1" s="1" t="s">
        <v>11</v>
      </c>
      <c r="E1" s="1" t="s">
        <v>2</v>
      </c>
      <c r="F1" s="1" t="s">
        <v>4</v>
      </c>
      <c r="G1" s="1" t="s">
        <v>3</v>
      </c>
      <c r="H1" s="1" t="s">
        <v>6</v>
      </c>
      <c r="M1" s="2" t="s">
        <v>7</v>
      </c>
      <c r="N1" s="2">
        <v>365</v>
      </c>
    </row>
    <row r="2" spans="1:16" ht="18.75">
      <c r="A2" s="3">
        <v>9</v>
      </c>
      <c r="B2" s="4" t="str">
        <f>IF(C2&lt;=10000,"9%","11%")</f>
        <v>9%</v>
      </c>
      <c r="C2" s="5">
        <v>1000</v>
      </c>
      <c r="D2" s="33">
        <f>C2/$C$14*B2</f>
        <v>1.7999999999999998E-4</v>
      </c>
      <c r="E2" s="6">
        <f>$B$19</f>
        <v>43646</v>
      </c>
      <c r="F2" s="6">
        <f>$C$19</f>
        <v>43738</v>
      </c>
      <c r="G2" s="6">
        <f>$D$19</f>
        <v>43830</v>
      </c>
      <c r="H2" s="7">
        <f t="shared" ref="H2:H13" si="0">(G2-F2)/$N$1*C2*B2</f>
        <v>22.684931506849317</v>
      </c>
    </row>
    <row r="3" spans="1:16" ht="18.75">
      <c r="A3" s="3">
        <v>951</v>
      </c>
      <c r="B3" s="4" t="str">
        <f t="shared" ref="B3:B13" si="1">IF(C3&lt;=10000,"9%","11%")</f>
        <v>11%</v>
      </c>
      <c r="C3" s="5">
        <v>100000</v>
      </c>
      <c r="D3" s="33">
        <f t="shared" ref="D3:D13" si="2">C3/$C$14*B3</f>
        <v>2.2000000000000002E-2</v>
      </c>
      <c r="E3" s="6">
        <f t="shared" ref="E3:E13" si="3">$B$19</f>
        <v>43646</v>
      </c>
      <c r="F3" s="6">
        <f t="shared" ref="F3:F13" si="4">$C$19</f>
        <v>43738</v>
      </c>
      <c r="G3" s="6">
        <f t="shared" ref="G3:G13" si="5">$D$19</f>
        <v>43830</v>
      </c>
      <c r="H3" s="7">
        <f t="shared" si="0"/>
        <v>2772.6027397260273</v>
      </c>
    </row>
    <row r="4" spans="1:16" ht="18.75">
      <c r="A4" s="3">
        <v>801</v>
      </c>
      <c r="B4" s="4" t="str">
        <f t="shared" si="1"/>
        <v>11%</v>
      </c>
      <c r="C4" s="5">
        <v>50000</v>
      </c>
      <c r="D4" s="33">
        <f t="shared" si="2"/>
        <v>1.1000000000000001E-2</v>
      </c>
      <c r="E4" s="6">
        <f t="shared" si="3"/>
        <v>43646</v>
      </c>
      <c r="F4" s="6">
        <f t="shared" si="4"/>
        <v>43738</v>
      </c>
      <c r="G4" s="6">
        <f t="shared" si="5"/>
        <v>43830</v>
      </c>
      <c r="H4" s="7">
        <f t="shared" si="0"/>
        <v>1386.3013698630136</v>
      </c>
    </row>
    <row r="5" spans="1:16" ht="18.75">
      <c r="A5" s="3">
        <v>480</v>
      </c>
      <c r="B5" s="4" t="str">
        <f t="shared" si="1"/>
        <v>11%</v>
      </c>
      <c r="C5" s="5">
        <v>20000</v>
      </c>
      <c r="D5" s="33">
        <f t="shared" si="2"/>
        <v>4.4000000000000003E-3</v>
      </c>
      <c r="E5" s="6">
        <f t="shared" si="3"/>
        <v>43646</v>
      </c>
      <c r="F5" s="6">
        <f t="shared" si="4"/>
        <v>43738</v>
      </c>
      <c r="G5" s="6">
        <f t="shared" si="5"/>
        <v>43830</v>
      </c>
      <c r="H5" s="7">
        <f t="shared" si="0"/>
        <v>554.52054794520552</v>
      </c>
    </row>
    <row r="6" spans="1:16" ht="18.75">
      <c r="A6" s="3">
        <v>1567</v>
      </c>
      <c r="B6" s="4" t="str">
        <f t="shared" si="1"/>
        <v>9%</v>
      </c>
      <c r="C6" s="5">
        <v>5000</v>
      </c>
      <c r="D6" s="33">
        <f t="shared" si="2"/>
        <v>8.9999999999999998E-4</v>
      </c>
      <c r="E6" s="6">
        <f t="shared" si="3"/>
        <v>43646</v>
      </c>
      <c r="F6" s="6">
        <f t="shared" si="4"/>
        <v>43738</v>
      </c>
      <c r="G6" s="6">
        <f t="shared" si="5"/>
        <v>43830</v>
      </c>
      <c r="H6" s="7">
        <f t="shared" si="0"/>
        <v>113.42465753424658</v>
      </c>
    </row>
    <row r="7" spans="1:16" ht="18.75">
      <c r="A7" s="3">
        <v>1554</v>
      </c>
      <c r="B7" s="4" t="str">
        <f t="shared" si="1"/>
        <v>9%</v>
      </c>
      <c r="C7" s="5">
        <v>1000</v>
      </c>
      <c r="D7" s="33">
        <f t="shared" si="2"/>
        <v>1.7999999999999998E-4</v>
      </c>
      <c r="E7" s="6">
        <f t="shared" si="3"/>
        <v>43646</v>
      </c>
      <c r="F7" s="6">
        <f t="shared" si="4"/>
        <v>43738</v>
      </c>
      <c r="G7" s="6">
        <f t="shared" si="5"/>
        <v>43830</v>
      </c>
      <c r="H7" s="7">
        <f t="shared" si="0"/>
        <v>22.684931506849317</v>
      </c>
      <c r="J7" s="28"/>
    </row>
    <row r="8" spans="1:16" ht="18.75">
      <c r="A8" s="3">
        <v>1365</v>
      </c>
      <c r="B8" s="4" t="str">
        <f t="shared" si="1"/>
        <v>9%</v>
      </c>
      <c r="C8" s="5">
        <v>500</v>
      </c>
      <c r="D8" s="33">
        <f t="shared" si="2"/>
        <v>8.9999999999999992E-5</v>
      </c>
      <c r="E8" s="6">
        <f t="shared" si="3"/>
        <v>43646</v>
      </c>
      <c r="F8" s="6">
        <f t="shared" si="4"/>
        <v>43738</v>
      </c>
      <c r="G8" s="6">
        <f t="shared" si="5"/>
        <v>43830</v>
      </c>
      <c r="H8" s="7">
        <f t="shared" si="0"/>
        <v>11.342465753424658</v>
      </c>
    </row>
    <row r="9" spans="1:16" ht="18.75">
      <c r="A9" s="3">
        <v>277</v>
      </c>
      <c r="B9" s="4" t="str">
        <f t="shared" si="1"/>
        <v>11%</v>
      </c>
      <c r="C9" s="5">
        <v>200000</v>
      </c>
      <c r="D9" s="33">
        <f t="shared" si="2"/>
        <v>4.4000000000000004E-2</v>
      </c>
      <c r="E9" s="6">
        <f t="shared" si="3"/>
        <v>43646</v>
      </c>
      <c r="F9" s="6">
        <f t="shared" si="4"/>
        <v>43738</v>
      </c>
      <c r="G9" s="6">
        <f t="shared" si="5"/>
        <v>43830</v>
      </c>
      <c r="H9" s="7">
        <f t="shared" si="0"/>
        <v>5545.2054794520545</v>
      </c>
    </row>
    <row r="10" spans="1:16" ht="18.75">
      <c r="A10" s="3">
        <v>637</v>
      </c>
      <c r="B10" s="4" t="str">
        <f t="shared" si="1"/>
        <v>11%</v>
      </c>
      <c r="C10" s="5">
        <v>25000</v>
      </c>
      <c r="D10" s="33">
        <f t="shared" si="2"/>
        <v>5.5000000000000005E-3</v>
      </c>
      <c r="E10" s="6">
        <f t="shared" si="3"/>
        <v>43646</v>
      </c>
      <c r="F10" s="6">
        <f t="shared" si="4"/>
        <v>43738</v>
      </c>
      <c r="G10" s="6">
        <f t="shared" si="5"/>
        <v>43830</v>
      </c>
      <c r="H10" s="7">
        <f t="shared" si="0"/>
        <v>693.15068493150682</v>
      </c>
    </row>
    <row r="11" spans="1:16" ht="18.75">
      <c r="A11" s="18">
        <v>1301</v>
      </c>
      <c r="B11" s="4" t="str">
        <f t="shared" si="1"/>
        <v>11%</v>
      </c>
      <c r="C11" s="20">
        <v>54000</v>
      </c>
      <c r="D11" s="33">
        <f t="shared" si="2"/>
        <v>1.188E-2</v>
      </c>
      <c r="E11" s="6">
        <f t="shared" si="3"/>
        <v>43646</v>
      </c>
      <c r="F11" s="6">
        <f t="shared" si="4"/>
        <v>43738</v>
      </c>
      <c r="G11" s="6">
        <f t="shared" si="5"/>
        <v>43830</v>
      </c>
      <c r="H11" s="7">
        <f t="shared" si="0"/>
        <v>1497.2054794520548</v>
      </c>
    </row>
    <row r="12" spans="1:16" ht="18.75">
      <c r="A12" s="3">
        <v>1527</v>
      </c>
      <c r="B12" s="4" t="str">
        <f t="shared" si="1"/>
        <v>9%</v>
      </c>
      <c r="C12" s="5">
        <v>3330</v>
      </c>
      <c r="D12" s="33">
        <f t="shared" si="2"/>
        <v>5.9940000000000004E-4</v>
      </c>
      <c r="E12" s="6">
        <f t="shared" si="3"/>
        <v>43646</v>
      </c>
      <c r="F12" s="6">
        <f t="shared" si="4"/>
        <v>43738</v>
      </c>
      <c r="G12" s="6">
        <f t="shared" si="5"/>
        <v>43830</v>
      </c>
      <c r="H12" s="7">
        <f t="shared" si="0"/>
        <v>75.540821917808216</v>
      </c>
    </row>
    <row r="13" spans="1:16" ht="18.75">
      <c r="A13" s="3">
        <v>1478</v>
      </c>
      <c r="B13" s="4" t="str">
        <f t="shared" si="1"/>
        <v>11%</v>
      </c>
      <c r="C13" s="5">
        <v>40170</v>
      </c>
      <c r="D13" s="33">
        <f t="shared" si="2"/>
        <v>8.8373999999999987E-3</v>
      </c>
      <c r="E13" s="6">
        <f t="shared" si="3"/>
        <v>43646</v>
      </c>
      <c r="F13" s="6">
        <f t="shared" si="4"/>
        <v>43738</v>
      </c>
      <c r="G13" s="6">
        <f t="shared" si="5"/>
        <v>43830</v>
      </c>
      <c r="H13" s="7">
        <f t="shared" si="0"/>
        <v>1113.7545205479453</v>
      </c>
    </row>
    <row r="14" spans="1:16" ht="18.75">
      <c r="A14" s="12"/>
      <c r="B14" s="29"/>
      <c r="C14" s="30">
        <f>SUM(C2:C13)</f>
        <v>500000</v>
      </c>
      <c r="D14" s="34">
        <f>SUM(D2:D13)</f>
        <v>0.10956680000000001</v>
      </c>
      <c r="E14" s="31"/>
      <c r="F14" s="31"/>
      <c r="G14" s="31"/>
      <c r="H14" s="43">
        <f>SUM(H2:H13)</f>
        <v>13808.418630136986</v>
      </c>
    </row>
    <row r="15" spans="1:16" ht="18.75">
      <c r="A15" s="12"/>
      <c r="B15" s="29"/>
      <c r="C15" s="30"/>
      <c r="D15" s="30"/>
      <c r="E15" s="31"/>
      <c r="F15" s="31"/>
      <c r="G15" s="31"/>
      <c r="H15" s="32"/>
    </row>
    <row r="16" spans="1:16" ht="18.75">
      <c r="A16" s="12"/>
      <c r="B16" s="29"/>
      <c r="C16" s="30"/>
      <c r="D16" s="30"/>
      <c r="E16" s="31"/>
      <c r="F16" s="31"/>
      <c r="G16" s="31"/>
      <c r="H16" s="32"/>
      <c r="P16" s="22"/>
    </row>
    <row r="17" spans="1:16" ht="18.75">
      <c r="A17" s="12"/>
      <c r="B17" s="29"/>
      <c r="C17" s="30"/>
      <c r="D17" s="30"/>
      <c r="E17" s="31"/>
      <c r="F17" s="31"/>
      <c r="G17" s="31"/>
      <c r="H17" s="32"/>
      <c r="P17" s="23"/>
    </row>
    <row r="18" spans="1:16" ht="54" customHeight="1">
      <c r="A18" s="41"/>
      <c r="B18" s="35" t="s">
        <v>2</v>
      </c>
      <c r="C18" s="36" t="s">
        <v>4</v>
      </c>
      <c r="D18" s="36" t="s">
        <v>3</v>
      </c>
      <c r="E18" s="31"/>
      <c r="F18" s="31"/>
      <c r="G18" s="31"/>
      <c r="H18" s="32"/>
      <c r="P18" s="23"/>
    </row>
    <row r="19" spans="1:16" ht="18.75">
      <c r="A19" s="40" t="s">
        <v>12</v>
      </c>
      <c r="B19" s="37">
        <v>43646</v>
      </c>
      <c r="C19" s="37">
        <v>43738</v>
      </c>
      <c r="D19" s="37">
        <v>43830</v>
      </c>
      <c r="E19" s="31"/>
      <c r="F19" s="31"/>
      <c r="G19" s="31"/>
      <c r="H19" s="32"/>
      <c r="P19" s="23"/>
    </row>
    <row r="20" spans="1:16" ht="18.75">
      <c r="A20" s="40" t="s">
        <v>13</v>
      </c>
      <c r="B20" s="38"/>
      <c r="C20" s="39">
        <f>(C19-B19)/$N$1*$C$14*$D$14</f>
        <v>13808.418630136988</v>
      </c>
      <c r="D20" s="42">
        <f>(D19-C19)/N1*C14*D14</f>
        <v>13808.418630136988</v>
      </c>
      <c r="E20" s="31"/>
      <c r="F20" s="31"/>
      <c r="G20" s="31"/>
      <c r="H20" s="32"/>
      <c r="P20" s="23"/>
    </row>
    <row r="21" spans="1:16" ht="18.75">
      <c r="A21" s="12"/>
      <c r="B21" s="31"/>
      <c r="C21" s="30"/>
      <c r="D21" s="30"/>
      <c r="E21" s="31"/>
      <c r="F21" s="31"/>
      <c r="G21" s="31"/>
      <c r="H21" s="32"/>
      <c r="P21" s="24"/>
    </row>
    <row r="22" spans="1:16" ht="18.75">
      <c r="A22" s="12"/>
      <c r="B22" s="29"/>
      <c r="C22" s="30"/>
      <c r="D22" s="30"/>
      <c r="E22" s="31"/>
      <c r="F22" s="31"/>
      <c r="G22" s="31"/>
      <c r="H22" s="32"/>
    </row>
    <row r="23" spans="1:16" ht="18.75">
      <c r="A23" s="12"/>
      <c r="B23" s="29"/>
      <c r="C23" s="30"/>
      <c r="D23" s="30"/>
      <c r="E23" s="31"/>
      <c r="F23" s="31"/>
      <c r="G23" s="31"/>
      <c r="H23" s="32"/>
    </row>
    <row r="24" spans="1:16">
      <c r="H24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CF6B1-4280-8742-BB1F-40FA8D4FFAED}">
  <dimension ref="A1:O21"/>
  <sheetViews>
    <sheetView tabSelected="1" workbookViewId="0">
      <selection activeCell="E17" sqref="E17:E18"/>
    </sheetView>
  </sheetViews>
  <sheetFormatPr defaultColWidth="10.875" defaultRowHeight="15.75"/>
  <cols>
    <col min="1" max="1" width="12" style="8" customWidth="1"/>
    <col min="2" max="2" width="12.125" style="8" customWidth="1"/>
    <col min="3" max="3" width="11.875" style="8" bestFit="1" customWidth="1"/>
    <col min="4" max="4" width="12.125" style="8" customWidth="1"/>
    <col min="5" max="5" width="18.375" style="8" customWidth="1"/>
    <col min="6" max="6" width="21" style="8" customWidth="1"/>
    <col min="7" max="7" width="13.5" style="8" bestFit="1" customWidth="1"/>
    <col min="8" max="9" width="10.875" style="8"/>
    <col min="10" max="10" width="1.375" style="8" customWidth="1"/>
    <col min="11" max="11" width="2.875" style="8" hidden="1" customWidth="1"/>
    <col min="12" max="12" width="11.375" style="8" customWidth="1"/>
    <col min="13" max="13" width="10.875" style="8"/>
    <col min="14" max="14" width="3" style="8" customWidth="1"/>
    <col min="15" max="15" width="20.125" style="8" customWidth="1"/>
    <col min="16" max="16384" width="10.875" style="8"/>
  </cols>
  <sheetData>
    <row r="1" spans="1:15" s="2" customFormat="1" ht="31.5">
      <c r="A1" s="1" t="s">
        <v>0</v>
      </c>
      <c r="B1" s="1" t="s">
        <v>1</v>
      </c>
      <c r="C1" s="1" t="s">
        <v>5</v>
      </c>
      <c r="D1" s="1" t="s">
        <v>11</v>
      </c>
      <c r="E1" s="1" t="s">
        <v>20</v>
      </c>
      <c r="F1" s="1" t="s">
        <v>19</v>
      </c>
      <c r="G1" s="1" t="s">
        <v>21</v>
      </c>
      <c r="L1" s="2" t="s">
        <v>7</v>
      </c>
      <c r="M1" s="2">
        <v>365</v>
      </c>
    </row>
    <row r="2" spans="1:15" ht="18.75">
      <c r="A2" s="3">
        <v>9</v>
      </c>
      <c r="B2" s="4" t="str">
        <f>IF(C2&lt;=10000,"9%","11%")</f>
        <v>9%</v>
      </c>
      <c r="C2" s="5">
        <v>1000</v>
      </c>
      <c r="D2" s="33">
        <f>C2/$C$14*B2</f>
        <v>1.7999999999999998E-4</v>
      </c>
      <c r="E2" s="48">
        <f>$B$19*C2/$C$14</f>
        <v>70</v>
      </c>
      <c r="F2" s="48">
        <f>E2*B2*$B$20/$M$1</f>
        <v>1.0356164383561643</v>
      </c>
      <c r="G2" s="48">
        <f>SUM(E2:F2)</f>
        <v>71.035616438356158</v>
      </c>
    </row>
    <row r="3" spans="1:15" ht="18.75">
      <c r="A3" s="3">
        <v>951</v>
      </c>
      <c r="B3" s="4" t="str">
        <f t="shared" ref="B3:B13" si="0">IF(C3&lt;=10000,"9%","11%")</f>
        <v>11%</v>
      </c>
      <c r="C3" s="5">
        <v>100000</v>
      </c>
      <c r="D3" s="33">
        <f t="shared" ref="D3:D13" si="1">C3/$C$14*B3</f>
        <v>2.2000000000000002E-2</v>
      </c>
      <c r="E3" s="48">
        <f t="shared" ref="E3:E13" si="2">$B$19*C3/$C$14</f>
        <v>7000</v>
      </c>
      <c r="F3" s="48">
        <f t="shared" ref="F3:F13" si="3">E3*B3*$B$20/$M$1</f>
        <v>126.57534246575342</v>
      </c>
      <c r="G3" s="48">
        <f t="shared" ref="G3:G13" si="4">SUM(E3:F3)</f>
        <v>7126.5753424657532</v>
      </c>
    </row>
    <row r="4" spans="1:15" ht="18.75">
      <c r="A4" s="3">
        <v>801</v>
      </c>
      <c r="B4" s="4" t="str">
        <f t="shared" si="0"/>
        <v>11%</v>
      </c>
      <c r="C4" s="5">
        <v>50000</v>
      </c>
      <c r="D4" s="33">
        <f t="shared" si="1"/>
        <v>1.1000000000000001E-2</v>
      </c>
      <c r="E4" s="48">
        <f t="shared" si="2"/>
        <v>3500</v>
      </c>
      <c r="F4" s="48">
        <f t="shared" si="3"/>
        <v>63.287671232876711</v>
      </c>
      <c r="G4" s="48">
        <f t="shared" si="4"/>
        <v>3563.2876712328766</v>
      </c>
    </row>
    <row r="5" spans="1:15" ht="18.75">
      <c r="A5" s="3">
        <v>480</v>
      </c>
      <c r="B5" s="4" t="str">
        <f t="shared" si="0"/>
        <v>11%</v>
      </c>
      <c r="C5" s="5">
        <v>20000</v>
      </c>
      <c r="D5" s="33">
        <f t="shared" si="1"/>
        <v>4.4000000000000003E-3</v>
      </c>
      <c r="E5" s="48">
        <f t="shared" si="2"/>
        <v>1400</v>
      </c>
      <c r="F5" s="48">
        <f t="shared" si="3"/>
        <v>25.315068493150687</v>
      </c>
      <c r="G5" s="48">
        <f t="shared" si="4"/>
        <v>1425.3150684931506</v>
      </c>
    </row>
    <row r="6" spans="1:15" ht="18.75">
      <c r="A6" s="3">
        <v>1567</v>
      </c>
      <c r="B6" s="4" t="str">
        <f t="shared" si="0"/>
        <v>9%</v>
      </c>
      <c r="C6" s="5">
        <v>5000</v>
      </c>
      <c r="D6" s="33">
        <f t="shared" si="1"/>
        <v>8.9999999999999998E-4</v>
      </c>
      <c r="E6" s="48">
        <f t="shared" si="2"/>
        <v>350</v>
      </c>
      <c r="F6" s="48">
        <f t="shared" si="3"/>
        <v>5.1780821917808222</v>
      </c>
      <c r="G6" s="48">
        <f t="shared" si="4"/>
        <v>355.17808219178085</v>
      </c>
    </row>
    <row r="7" spans="1:15" ht="18.75">
      <c r="A7" s="3">
        <v>1554</v>
      </c>
      <c r="B7" s="4" t="str">
        <f t="shared" si="0"/>
        <v>9%</v>
      </c>
      <c r="C7" s="5">
        <v>1000</v>
      </c>
      <c r="D7" s="33">
        <f t="shared" si="1"/>
        <v>1.7999999999999998E-4</v>
      </c>
      <c r="E7" s="48">
        <f t="shared" si="2"/>
        <v>70</v>
      </c>
      <c r="F7" s="48">
        <f t="shared" si="3"/>
        <v>1.0356164383561643</v>
      </c>
      <c r="G7" s="48">
        <f t="shared" si="4"/>
        <v>71.035616438356158</v>
      </c>
      <c r="I7" s="28"/>
    </row>
    <row r="8" spans="1:15" ht="18.75">
      <c r="A8" s="3">
        <v>1365</v>
      </c>
      <c r="B8" s="4" t="str">
        <f t="shared" si="0"/>
        <v>9%</v>
      </c>
      <c r="C8" s="5">
        <v>500</v>
      </c>
      <c r="D8" s="33">
        <f t="shared" si="1"/>
        <v>8.9999999999999992E-5</v>
      </c>
      <c r="E8" s="48">
        <f t="shared" si="2"/>
        <v>35</v>
      </c>
      <c r="F8" s="48">
        <f t="shared" si="3"/>
        <v>0.51780821917808217</v>
      </c>
      <c r="G8" s="48">
        <f t="shared" si="4"/>
        <v>35.517808219178079</v>
      </c>
    </row>
    <row r="9" spans="1:15" ht="18.75">
      <c r="A9" s="3">
        <v>277</v>
      </c>
      <c r="B9" s="4" t="str">
        <f t="shared" si="0"/>
        <v>11%</v>
      </c>
      <c r="C9" s="5">
        <v>200000</v>
      </c>
      <c r="D9" s="33">
        <f t="shared" si="1"/>
        <v>4.4000000000000004E-2</v>
      </c>
      <c r="E9" s="48">
        <f t="shared" si="2"/>
        <v>14000</v>
      </c>
      <c r="F9" s="48">
        <f t="shared" si="3"/>
        <v>253.15068493150685</v>
      </c>
      <c r="G9" s="48">
        <f t="shared" si="4"/>
        <v>14253.150684931506</v>
      </c>
    </row>
    <row r="10" spans="1:15" ht="18.75">
      <c r="A10" s="3">
        <v>637</v>
      </c>
      <c r="B10" s="4" t="str">
        <f t="shared" si="0"/>
        <v>11%</v>
      </c>
      <c r="C10" s="5">
        <v>25000</v>
      </c>
      <c r="D10" s="33">
        <f t="shared" si="1"/>
        <v>5.5000000000000005E-3</v>
      </c>
      <c r="E10" s="48">
        <f t="shared" si="2"/>
        <v>1750</v>
      </c>
      <c r="F10" s="48">
        <f t="shared" si="3"/>
        <v>31.643835616438356</v>
      </c>
      <c r="G10" s="48">
        <f t="shared" si="4"/>
        <v>1781.6438356164383</v>
      </c>
    </row>
    <row r="11" spans="1:15" ht="18.75">
      <c r="A11" s="18">
        <v>1301</v>
      </c>
      <c r="B11" s="4" t="str">
        <f t="shared" si="0"/>
        <v>11%</v>
      </c>
      <c r="C11" s="20">
        <v>54000</v>
      </c>
      <c r="D11" s="33">
        <f t="shared" si="1"/>
        <v>1.188E-2</v>
      </c>
      <c r="E11" s="48">
        <f t="shared" si="2"/>
        <v>3780</v>
      </c>
      <c r="F11" s="48">
        <f t="shared" si="3"/>
        <v>68.350684931506848</v>
      </c>
      <c r="G11" s="48">
        <f t="shared" si="4"/>
        <v>3848.3506849315067</v>
      </c>
    </row>
    <row r="12" spans="1:15" ht="18.75">
      <c r="A12" s="3">
        <v>1527</v>
      </c>
      <c r="B12" s="4" t="str">
        <f t="shared" si="0"/>
        <v>9%</v>
      </c>
      <c r="C12" s="5">
        <v>3330</v>
      </c>
      <c r="D12" s="33">
        <f t="shared" si="1"/>
        <v>5.9940000000000004E-4</v>
      </c>
      <c r="E12" s="48">
        <f t="shared" si="2"/>
        <v>233.1</v>
      </c>
      <c r="F12" s="48">
        <f t="shared" si="3"/>
        <v>3.4486027397260273</v>
      </c>
      <c r="G12" s="48">
        <f t="shared" si="4"/>
        <v>236.54860273972602</v>
      </c>
    </row>
    <row r="13" spans="1:15" ht="18.75">
      <c r="A13" s="3">
        <v>1478</v>
      </c>
      <c r="B13" s="4" t="str">
        <f t="shared" si="0"/>
        <v>11%</v>
      </c>
      <c r="C13" s="5">
        <v>40170</v>
      </c>
      <c r="D13" s="33">
        <f t="shared" si="1"/>
        <v>8.8373999999999987E-3</v>
      </c>
      <c r="E13" s="48">
        <f t="shared" si="2"/>
        <v>2811.9</v>
      </c>
      <c r="F13" s="48">
        <f t="shared" si="3"/>
        <v>50.84531506849315</v>
      </c>
      <c r="G13" s="48">
        <f t="shared" si="4"/>
        <v>2862.7453150684933</v>
      </c>
    </row>
    <row r="14" spans="1:15" ht="18.75">
      <c r="A14" s="12"/>
      <c r="B14" s="29"/>
      <c r="C14" s="30">
        <f>SUM(C2:C13)</f>
        <v>500000</v>
      </c>
      <c r="D14" s="34">
        <f>SUM(D2:D13)</f>
        <v>0.10956680000000001</v>
      </c>
      <c r="E14" s="31"/>
      <c r="F14" s="31"/>
      <c r="G14" s="31"/>
    </row>
    <row r="15" spans="1:15" ht="18.75">
      <c r="A15" s="12"/>
      <c r="B15" s="29"/>
      <c r="C15" s="30"/>
      <c r="D15" s="30"/>
      <c r="E15" s="31"/>
      <c r="F15" s="31"/>
      <c r="G15" s="31"/>
    </row>
    <row r="16" spans="1:15" ht="18.75">
      <c r="A16" s="12"/>
      <c r="B16" s="29"/>
      <c r="C16" s="30"/>
      <c r="D16" s="30"/>
      <c r="E16" s="31"/>
      <c r="F16" s="31"/>
      <c r="G16" s="31"/>
      <c r="O16" s="22"/>
    </row>
    <row r="17" spans="1:15" ht="18.75">
      <c r="A17" s="12"/>
      <c r="B17" s="29"/>
      <c r="C17" s="30"/>
      <c r="D17" s="30"/>
      <c r="E17" s="31"/>
      <c r="F17" s="31"/>
      <c r="G17" s="31"/>
      <c r="O17" s="23"/>
    </row>
    <row r="18" spans="1:15" ht="18.75">
      <c r="A18" s="12"/>
      <c r="B18" s="31"/>
      <c r="C18" s="30"/>
      <c r="D18" s="30"/>
      <c r="E18" s="31"/>
      <c r="F18" s="31"/>
      <c r="G18" s="31"/>
      <c r="O18" s="24"/>
    </row>
    <row r="19" spans="1:15" ht="47.25">
      <c r="A19" s="47" t="s">
        <v>16</v>
      </c>
      <c r="B19" s="39">
        <v>35000</v>
      </c>
      <c r="C19" s="30"/>
      <c r="D19" s="30"/>
      <c r="E19" s="31"/>
      <c r="F19" s="31"/>
      <c r="G19" s="31"/>
    </row>
    <row r="20" spans="1:15" ht="18.75">
      <c r="A20" s="38" t="s">
        <v>17</v>
      </c>
      <c r="B20" s="39">
        <v>60</v>
      </c>
      <c r="C20" s="30"/>
      <c r="D20" s="30"/>
      <c r="E20" s="31"/>
      <c r="F20" s="31"/>
      <c r="G20" s="31"/>
    </row>
    <row r="21" spans="1:15" ht="31.5">
      <c r="A21" s="1" t="s">
        <v>18</v>
      </c>
      <c r="B21" s="46">
        <f>B19*B20*D14/M1</f>
        <v>630.38432876712329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C27E7-8694-1F43-BCF0-D66EF9B015DE}">
  <dimension ref="A1:N25"/>
  <sheetViews>
    <sheetView workbookViewId="0">
      <selection activeCell="M11" sqref="M11"/>
    </sheetView>
  </sheetViews>
  <sheetFormatPr defaultColWidth="10.875" defaultRowHeight="15.75"/>
  <cols>
    <col min="1" max="1" width="10.625" style="8" bestFit="1" customWidth="1"/>
    <col min="2" max="3" width="10.875" style="8"/>
    <col min="4" max="7" width="18.375" style="8" customWidth="1"/>
    <col min="8" max="11" width="10.875" style="8"/>
    <col min="12" max="12" width="24.375" style="8" customWidth="1"/>
    <col min="13" max="13" width="14.125" style="8" customWidth="1"/>
    <col min="14" max="16384" width="10.875" style="8"/>
  </cols>
  <sheetData>
    <row r="1" spans="1:13" s="2" customFormat="1" ht="47.25">
      <c r="A1" s="51" t="s">
        <v>0</v>
      </c>
      <c r="B1" s="51" t="s">
        <v>1</v>
      </c>
      <c r="C1" s="51" t="s">
        <v>5</v>
      </c>
      <c r="D1" s="51" t="s">
        <v>2</v>
      </c>
      <c r="E1" s="51" t="s">
        <v>30</v>
      </c>
      <c r="F1" s="51" t="s">
        <v>31</v>
      </c>
      <c r="G1" s="51" t="s">
        <v>32</v>
      </c>
      <c r="H1" s="51" t="s">
        <v>22</v>
      </c>
      <c r="L1" s="2" t="s">
        <v>7</v>
      </c>
      <c r="M1" s="2">
        <v>365</v>
      </c>
    </row>
    <row r="2" spans="1:13" ht="18.75">
      <c r="A2" s="3">
        <v>9</v>
      </c>
      <c r="B2" s="4">
        <v>0.11</v>
      </c>
      <c r="C2" s="5">
        <v>1000</v>
      </c>
      <c r="D2" s="6">
        <v>43420</v>
      </c>
      <c r="E2" s="48">
        <f t="shared" ref="E2:E23" si="0">$M$3*C2/$C$24</f>
        <v>68</v>
      </c>
      <c r="F2" s="48">
        <f t="shared" ref="F2:F23" si="1">$M$5*C2/$C$24</f>
        <v>246</v>
      </c>
      <c r="G2" s="48">
        <f t="shared" ref="G2:G23" si="2">$M$7*C2/$C$24</f>
        <v>30</v>
      </c>
      <c r="H2" s="7">
        <f t="shared" ref="H2:H23" si="3">($M$12-$M$11)/$M$1*B2*(C2-E2-F2)</f>
        <v>5.7887123287671232</v>
      </c>
      <c r="L2" s="8" t="s">
        <v>23</v>
      </c>
      <c r="M2" s="50">
        <v>43491</v>
      </c>
    </row>
    <row r="3" spans="1:13" ht="18.75">
      <c r="A3" s="3">
        <v>951</v>
      </c>
      <c r="B3" s="4">
        <v>0.09</v>
      </c>
      <c r="C3" s="5">
        <v>869</v>
      </c>
      <c r="D3" s="6">
        <v>43420</v>
      </c>
      <c r="E3" s="48">
        <f t="shared" si="0"/>
        <v>59.091999999999999</v>
      </c>
      <c r="F3" s="48">
        <f t="shared" si="1"/>
        <v>213.774</v>
      </c>
      <c r="G3" s="48">
        <f t="shared" si="2"/>
        <v>26.07</v>
      </c>
      <c r="H3" s="7">
        <f t="shared" si="3"/>
        <v>4.1157744657534243</v>
      </c>
      <c r="L3" s="8" t="s">
        <v>24</v>
      </c>
      <c r="M3" s="8">
        <v>34000</v>
      </c>
    </row>
    <row r="4" spans="1:13" ht="18.75">
      <c r="A4" s="3">
        <v>801</v>
      </c>
      <c r="B4" s="4">
        <v>0.09</v>
      </c>
      <c r="C4" s="5">
        <v>100</v>
      </c>
      <c r="D4" s="6">
        <v>43420</v>
      </c>
      <c r="E4" s="48">
        <f t="shared" si="0"/>
        <v>6.8</v>
      </c>
      <c r="F4" s="48">
        <f t="shared" si="1"/>
        <v>24.6</v>
      </c>
      <c r="G4" s="48">
        <f t="shared" si="2"/>
        <v>3</v>
      </c>
      <c r="H4" s="7">
        <f t="shared" si="3"/>
        <v>0.47362191780821911</v>
      </c>
      <c r="L4" s="8" t="s">
        <v>25</v>
      </c>
      <c r="M4" s="50">
        <v>43500</v>
      </c>
    </row>
    <row r="5" spans="1:13" ht="18.75">
      <c r="A5" s="3">
        <v>480</v>
      </c>
      <c r="B5" s="4">
        <v>0.09</v>
      </c>
      <c r="C5" s="5">
        <v>1235</v>
      </c>
      <c r="D5" s="6">
        <v>43420</v>
      </c>
      <c r="E5" s="48">
        <f t="shared" si="0"/>
        <v>83.98</v>
      </c>
      <c r="F5" s="48">
        <f t="shared" si="1"/>
        <v>303.81</v>
      </c>
      <c r="G5" s="48">
        <f t="shared" si="2"/>
        <v>37.049999999999997</v>
      </c>
      <c r="H5" s="7">
        <f t="shared" si="3"/>
        <v>5.8492306849315066</v>
      </c>
      <c r="L5" s="8" t="s">
        <v>28</v>
      </c>
      <c r="M5" s="8">
        <v>123000</v>
      </c>
    </row>
    <row r="6" spans="1:13" ht="18.75">
      <c r="A6" s="3">
        <v>1567</v>
      </c>
      <c r="B6" s="4">
        <v>0.09</v>
      </c>
      <c r="C6" s="5">
        <v>150</v>
      </c>
      <c r="D6" s="6">
        <v>43420</v>
      </c>
      <c r="E6" s="48">
        <f t="shared" si="0"/>
        <v>10.199999999999999</v>
      </c>
      <c r="F6" s="48">
        <f t="shared" si="1"/>
        <v>36.9</v>
      </c>
      <c r="G6" s="48">
        <f t="shared" si="2"/>
        <v>4.5</v>
      </c>
      <c r="H6" s="7">
        <f t="shared" si="3"/>
        <v>0.7104328767123288</v>
      </c>
      <c r="L6" s="8" t="s">
        <v>26</v>
      </c>
      <c r="M6" s="50">
        <v>43562</v>
      </c>
    </row>
    <row r="7" spans="1:13" ht="18.75">
      <c r="A7" s="3">
        <v>1554</v>
      </c>
      <c r="B7" s="4">
        <v>0.09</v>
      </c>
      <c r="C7" s="5">
        <v>580</v>
      </c>
      <c r="D7" s="6">
        <v>43420</v>
      </c>
      <c r="E7" s="48">
        <f t="shared" si="0"/>
        <v>39.44</v>
      </c>
      <c r="F7" s="48">
        <f t="shared" si="1"/>
        <v>142.68</v>
      </c>
      <c r="G7" s="48">
        <f t="shared" si="2"/>
        <v>17.399999999999999</v>
      </c>
      <c r="H7" s="7">
        <f t="shared" si="3"/>
        <v>2.7470071232876707</v>
      </c>
      <c r="L7" s="8" t="s">
        <v>27</v>
      </c>
      <c r="M7" s="8">
        <v>15000</v>
      </c>
    </row>
    <row r="8" spans="1:13" ht="18.75">
      <c r="A8" s="3">
        <v>1365</v>
      </c>
      <c r="B8" s="4">
        <v>0.09</v>
      </c>
      <c r="C8" s="5">
        <v>655</v>
      </c>
      <c r="D8" s="6">
        <v>43420</v>
      </c>
      <c r="E8" s="48">
        <f t="shared" si="0"/>
        <v>44.54</v>
      </c>
      <c r="F8" s="48">
        <f t="shared" si="1"/>
        <v>161.13</v>
      </c>
      <c r="G8" s="48">
        <f t="shared" si="2"/>
        <v>19.649999999999999</v>
      </c>
      <c r="H8" s="7">
        <f t="shared" si="3"/>
        <v>3.1022235616438358</v>
      </c>
    </row>
    <row r="9" spans="1:13" ht="18.75">
      <c r="A9" s="3">
        <v>277</v>
      </c>
      <c r="B9" s="4">
        <v>0.09</v>
      </c>
      <c r="C9" s="5">
        <v>123</v>
      </c>
      <c r="D9" s="6">
        <v>43420</v>
      </c>
      <c r="E9" s="48">
        <f t="shared" si="0"/>
        <v>8.3640000000000008</v>
      </c>
      <c r="F9" s="48">
        <f t="shared" si="1"/>
        <v>30.257999999999999</v>
      </c>
      <c r="G9" s="48">
        <f t="shared" si="2"/>
        <v>3.69</v>
      </c>
      <c r="H9" s="7">
        <f t="shared" si="3"/>
        <v>0.58255495890410958</v>
      </c>
      <c r="L9" s="8" t="s">
        <v>29</v>
      </c>
      <c r="M9" s="50">
        <v>43420</v>
      </c>
    </row>
    <row r="10" spans="1:13" ht="18.75">
      <c r="A10" s="3">
        <v>637</v>
      </c>
      <c r="B10" s="4">
        <v>0.09</v>
      </c>
      <c r="C10" s="5">
        <v>160</v>
      </c>
      <c r="D10" s="6">
        <v>43420</v>
      </c>
      <c r="E10" s="48">
        <f t="shared" si="0"/>
        <v>10.88</v>
      </c>
      <c r="F10" s="48">
        <f t="shared" si="1"/>
        <v>39.36</v>
      </c>
      <c r="G10" s="48">
        <f t="shared" si="2"/>
        <v>4.8</v>
      </c>
      <c r="H10" s="7">
        <f t="shared" si="3"/>
        <v>0.7577950684931507</v>
      </c>
      <c r="L10" s="8" t="s">
        <v>33</v>
      </c>
      <c r="M10" s="50">
        <v>43465</v>
      </c>
    </row>
    <row r="11" spans="1:13" ht="18.75">
      <c r="A11" s="18">
        <v>1301</v>
      </c>
      <c r="B11" s="19">
        <v>0.09</v>
      </c>
      <c r="C11" s="20">
        <v>169</v>
      </c>
      <c r="D11" s="6">
        <v>43420</v>
      </c>
      <c r="E11" s="48">
        <f t="shared" si="0"/>
        <v>11.492000000000001</v>
      </c>
      <c r="F11" s="48">
        <f t="shared" si="1"/>
        <v>41.573999999999998</v>
      </c>
      <c r="G11" s="48">
        <f t="shared" si="2"/>
        <v>5.07</v>
      </c>
      <c r="H11" s="7">
        <f t="shared" si="3"/>
        <v>0.80042104109589052</v>
      </c>
      <c r="L11" s="8" t="s">
        <v>34</v>
      </c>
      <c r="M11" s="50">
        <v>43496</v>
      </c>
    </row>
    <row r="12" spans="1:13" ht="18.75">
      <c r="A12" s="3">
        <v>1527</v>
      </c>
      <c r="B12" s="4">
        <v>0.09</v>
      </c>
      <c r="C12" s="5">
        <v>39000</v>
      </c>
      <c r="D12" s="6">
        <v>43420</v>
      </c>
      <c r="E12" s="48">
        <f t="shared" si="0"/>
        <v>2652</v>
      </c>
      <c r="F12" s="48">
        <f t="shared" si="1"/>
        <v>9594</v>
      </c>
      <c r="G12" s="48">
        <f t="shared" si="2"/>
        <v>1170</v>
      </c>
      <c r="H12" s="7">
        <f t="shared" si="3"/>
        <v>184.71254794520547</v>
      </c>
      <c r="L12" s="8" t="s">
        <v>35</v>
      </c>
      <c r="M12" s="50">
        <v>43524</v>
      </c>
    </row>
    <row r="13" spans="1:13" ht="18.75">
      <c r="A13" s="3">
        <v>1478</v>
      </c>
      <c r="B13" s="4">
        <v>0.09</v>
      </c>
      <c r="C13" s="5">
        <v>550</v>
      </c>
      <c r="D13" s="6">
        <v>43420</v>
      </c>
      <c r="E13" s="48">
        <f t="shared" si="0"/>
        <v>37.4</v>
      </c>
      <c r="F13" s="48">
        <f t="shared" si="1"/>
        <v>135.30000000000001</v>
      </c>
      <c r="G13" s="48">
        <f t="shared" si="2"/>
        <v>16.5</v>
      </c>
      <c r="H13" s="7">
        <f t="shared" si="3"/>
        <v>2.6049205479452056</v>
      </c>
    </row>
    <row r="14" spans="1:13" ht="18.75">
      <c r="A14" s="3">
        <v>1645</v>
      </c>
      <c r="B14" s="4">
        <v>0.09</v>
      </c>
      <c r="C14" s="5">
        <v>560</v>
      </c>
      <c r="D14" s="6">
        <v>43420</v>
      </c>
      <c r="E14" s="48">
        <f t="shared" si="0"/>
        <v>38.08</v>
      </c>
      <c r="F14" s="48">
        <f t="shared" si="1"/>
        <v>137.76</v>
      </c>
      <c r="G14" s="48">
        <f t="shared" si="2"/>
        <v>16.8</v>
      </c>
      <c r="H14" s="7">
        <f t="shared" si="3"/>
        <v>2.6522827397260271</v>
      </c>
      <c r="L14" s="49"/>
    </row>
    <row r="15" spans="1:13" ht="18.75">
      <c r="A15" s="3">
        <v>608</v>
      </c>
      <c r="B15" s="4">
        <v>0.09</v>
      </c>
      <c r="C15" s="5">
        <v>570</v>
      </c>
      <c r="D15" s="6">
        <v>43420</v>
      </c>
      <c r="E15" s="48">
        <f t="shared" si="0"/>
        <v>38.76</v>
      </c>
      <c r="F15" s="48">
        <f t="shared" si="1"/>
        <v>140.22</v>
      </c>
      <c r="G15" s="48">
        <f t="shared" si="2"/>
        <v>17.100000000000001</v>
      </c>
      <c r="H15" s="7">
        <f t="shared" si="3"/>
        <v>2.6996449315068491</v>
      </c>
      <c r="L15" s="49"/>
    </row>
    <row r="16" spans="1:13" ht="18.75">
      <c r="A16" s="3">
        <v>580</v>
      </c>
      <c r="B16" s="4">
        <v>0.09</v>
      </c>
      <c r="C16" s="5">
        <v>580</v>
      </c>
      <c r="D16" s="6">
        <v>43420</v>
      </c>
      <c r="E16" s="48">
        <f t="shared" si="0"/>
        <v>39.44</v>
      </c>
      <c r="F16" s="48">
        <f t="shared" si="1"/>
        <v>142.68</v>
      </c>
      <c r="G16" s="48">
        <f t="shared" si="2"/>
        <v>17.399999999999999</v>
      </c>
      <c r="H16" s="7">
        <f t="shared" si="3"/>
        <v>2.7470071232876707</v>
      </c>
    </row>
    <row r="17" spans="1:14" ht="18.75">
      <c r="A17" s="3">
        <v>629</v>
      </c>
      <c r="B17" s="4">
        <v>0.09</v>
      </c>
      <c r="C17" s="5">
        <v>700</v>
      </c>
      <c r="D17" s="6">
        <v>43420</v>
      </c>
      <c r="E17" s="48">
        <f t="shared" si="0"/>
        <v>47.6</v>
      </c>
      <c r="F17" s="48">
        <f t="shared" si="1"/>
        <v>172.2</v>
      </c>
      <c r="G17" s="48">
        <f t="shared" si="2"/>
        <v>21</v>
      </c>
      <c r="H17" s="7">
        <f t="shared" si="3"/>
        <v>3.315353424657534</v>
      </c>
      <c r="L17" s="52"/>
      <c r="M17" s="52"/>
      <c r="N17" s="12"/>
    </row>
    <row r="18" spans="1:14" ht="18.75">
      <c r="A18" s="3">
        <v>742</v>
      </c>
      <c r="B18" s="4">
        <v>0.09</v>
      </c>
      <c r="C18" s="5">
        <v>10000</v>
      </c>
      <c r="D18" s="6">
        <v>43420</v>
      </c>
      <c r="E18" s="48">
        <f t="shared" si="0"/>
        <v>680</v>
      </c>
      <c r="F18" s="48">
        <f t="shared" si="1"/>
        <v>2460</v>
      </c>
      <c r="G18" s="48">
        <f t="shared" si="2"/>
        <v>300</v>
      </c>
      <c r="H18" s="7">
        <f t="shared" si="3"/>
        <v>47.362191780821917</v>
      </c>
      <c r="L18" s="31"/>
      <c r="M18" s="31"/>
      <c r="N18" s="12"/>
    </row>
    <row r="19" spans="1:14" ht="18.75">
      <c r="A19" s="3">
        <v>562</v>
      </c>
      <c r="B19" s="4">
        <v>0.09</v>
      </c>
      <c r="C19" s="5">
        <v>20000</v>
      </c>
      <c r="D19" s="6">
        <v>43420</v>
      </c>
      <c r="E19" s="48">
        <f t="shared" si="0"/>
        <v>1360</v>
      </c>
      <c r="F19" s="48">
        <f t="shared" si="1"/>
        <v>4920</v>
      </c>
      <c r="G19" s="48">
        <f t="shared" si="2"/>
        <v>600</v>
      </c>
      <c r="H19" s="7">
        <f t="shared" si="3"/>
        <v>94.724383561643833</v>
      </c>
      <c r="L19" s="12"/>
      <c r="M19" s="12"/>
      <c r="N19" s="12"/>
    </row>
    <row r="20" spans="1:14" ht="18.75">
      <c r="A20" s="3">
        <v>593</v>
      </c>
      <c r="B20" s="4">
        <v>0.09</v>
      </c>
      <c r="C20" s="5">
        <v>54999</v>
      </c>
      <c r="D20" s="6">
        <v>43420</v>
      </c>
      <c r="E20" s="48">
        <f t="shared" si="0"/>
        <v>3739.9319999999998</v>
      </c>
      <c r="F20" s="48">
        <f t="shared" si="1"/>
        <v>13529.754000000001</v>
      </c>
      <c r="G20" s="48">
        <f t="shared" si="2"/>
        <v>1649.97</v>
      </c>
      <c r="H20" s="7">
        <f t="shared" si="3"/>
        <v>260.48731857534244</v>
      </c>
    </row>
    <row r="21" spans="1:14" ht="18.75">
      <c r="A21" s="3">
        <v>1574</v>
      </c>
      <c r="B21" s="4">
        <v>0.09</v>
      </c>
      <c r="C21" s="5">
        <v>300000</v>
      </c>
      <c r="D21" s="6">
        <v>43420</v>
      </c>
      <c r="E21" s="48">
        <f t="shared" si="0"/>
        <v>20400</v>
      </c>
      <c r="F21" s="48">
        <f t="shared" si="1"/>
        <v>73800</v>
      </c>
      <c r="G21" s="48">
        <f t="shared" si="2"/>
        <v>9000</v>
      </c>
      <c r="H21" s="7">
        <f t="shared" si="3"/>
        <v>1420.8657534246574</v>
      </c>
    </row>
    <row r="22" spans="1:14" ht="18.75">
      <c r="A22" s="3">
        <v>1368</v>
      </c>
      <c r="B22" s="4">
        <v>0.09</v>
      </c>
      <c r="C22" s="5">
        <v>56000</v>
      </c>
      <c r="D22" s="6">
        <v>43420</v>
      </c>
      <c r="E22" s="48">
        <f t="shared" si="0"/>
        <v>3808</v>
      </c>
      <c r="F22" s="48">
        <f t="shared" si="1"/>
        <v>13776</v>
      </c>
      <c r="G22" s="48">
        <f t="shared" si="2"/>
        <v>1680</v>
      </c>
      <c r="H22" s="7">
        <f t="shared" si="3"/>
        <v>265.22827397260272</v>
      </c>
    </row>
    <row r="23" spans="1:14" ht="18.75">
      <c r="A23" s="3">
        <v>1638</v>
      </c>
      <c r="B23" s="4">
        <v>0.1</v>
      </c>
      <c r="C23" s="5">
        <v>12000</v>
      </c>
      <c r="D23" s="6">
        <v>43420</v>
      </c>
      <c r="E23" s="48">
        <f t="shared" si="0"/>
        <v>816</v>
      </c>
      <c r="F23" s="48">
        <f t="shared" si="1"/>
        <v>2952</v>
      </c>
      <c r="G23" s="48">
        <f t="shared" si="2"/>
        <v>360</v>
      </c>
      <c r="H23" s="7">
        <f t="shared" si="3"/>
        <v>63.149589041095894</v>
      </c>
    </row>
    <row r="24" spans="1:14">
      <c r="C24" s="28">
        <f>SUM(C2:C23)</f>
        <v>500000</v>
      </c>
    </row>
    <row r="25" spans="1:14">
      <c r="C25" s="2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37165-8272-D54C-9AB0-B544D49E13B6}">
  <dimension ref="A1:N24"/>
  <sheetViews>
    <sheetView workbookViewId="0">
      <selection activeCell="L8" sqref="L8"/>
    </sheetView>
  </sheetViews>
  <sheetFormatPr defaultColWidth="10.875" defaultRowHeight="15.75"/>
  <cols>
    <col min="1" max="1" width="10.625" style="8" bestFit="1" customWidth="1"/>
    <col min="2" max="2" width="12.125" style="8" customWidth="1"/>
    <col min="3" max="3" width="11.875" style="8" bestFit="1" customWidth="1"/>
    <col min="4" max="4" width="12.125" style="8" customWidth="1"/>
    <col min="5" max="5" width="11.875" style="8" bestFit="1" customWidth="1"/>
    <col min="6" max="6" width="10.875" style="8"/>
    <col min="7" max="7" width="4.625" style="8" customWidth="1"/>
    <col min="8" max="8" width="2.875" style="8" customWidth="1"/>
    <col min="9" max="9" width="2.875" style="8" hidden="1" customWidth="1"/>
    <col min="10" max="10" width="14.125" style="8" customWidth="1"/>
    <col min="11" max="11" width="12.375" style="8" customWidth="1"/>
    <col min="12" max="12" width="12.625" style="8" customWidth="1"/>
    <col min="13" max="13" width="6.875" style="8" customWidth="1"/>
    <col min="14" max="14" width="11.625" style="8" bestFit="1" customWidth="1"/>
    <col min="15" max="16384" width="10.875" style="8"/>
  </cols>
  <sheetData>
    <row r="1" spans="1:14" s="2" customFormat="1" ht="31.5">
      <c r="A1" s="1" t="s">
        <v>0</v>
      </c>
      <c r="B1" s="1" t="s">
        <v>1</v>
      </c>
      <c r="C1" s="1" t="s">
        <v>5</v>
      </c>
      <c r="D1" s="1" t="s">
        <v>11</v>
      </c>
      <c r="E1" s="1" t="s">
        <v>6</v>
      </c>
      <c r="J1" s="2" t="s">
        <v>7</v>
      </c>
      <c r="K1" s="2">
        <v>365</v>
      </c>
    </row>
    <row r="2" spans="1:14">
      <c r="A2" s="3">
        <v>9</v>
      </c>
      <c r="B2" s="4" t="str">
        <f>IF(C2&lt;=10000,"9%","11%")</f>
        <v>9%</v>
      </c>
      <c r="C2" s="5">
        <v>1000</v>
      </c>
      <c r="D2" s="33">
        <f>C2/$C$14*B2</f>
        <v>1.7999999999999998E-4</v>
      </c>
      <c r="E2" s="7">
        <f t="shared" ref="E2:E13" si="0">($D$19-$C$19)/$K$1*C2*B2</f>
        <v>22.684931506849317</v>
      </c>
    </row>
    <row r="3" spans="1:14">
      <c r="A3" s="3">
        <v>951</v>
      </c>
      <c r="B3" s="4" t="str">
        <f t="shared" ref="B3:B13" si="1">IF(C3&lt;=10000,"9%","11%")</f>
        <v>11%</v>
      </c>
      <c r="C3" s="5">
        <v>100000</v>
      </c>
      <c r="D3" s="33">
        <f t="shared" ref="D3:D13" si="2">C3/$C$14*B3</f>
        <v>2.2000000000000002E-2</v>
      </c>
      <c r="E3" s="7">
        <f t="shared" si="0"/>
        <v>2772.6027397260273</v>
      </c>
    </row>
    <row r="4" spans="1:14">
      <c r="A4" s="3">
        <v>801</v>
      </c>
      <c r="B4" s="4" t="str">
        <f t="shared" si="1"/>
        <v>11%</v>
      </c>
      <c r="C4" s="5">
        <v>50000</v>
      </c>
      <c r="D4" s="33">
        <f t="shared" si="2"/>
        <v>1.1000000000000001E-2</v>
      </c>
      <c r="E4" s="7">
        <f t="shared" si="0"/>
        <v>1386.3013698630136</v>
      </c>
    </row>
    <row r="5" spans="1:14">
      <c r="A5" s="3">
        <v>480</v>
      </c>
      <c r="B5" s="4" t="str">
        <f t="shared" si="1"/>
        <v>11%</v>
      </c>
      <c r="C5" s="5">
        <v>20000</v>
      </c>
      <c r="D5" s="33">
        <f t="shared" si="2"/>
        <v>4.4000000000000003E-3</v>
      </c>
      <c r="E5" s="7">
        <f t="shared" si="0"/>
        <v>554.52054794520552</v>
      </c>
    </row>
    <row r="6" spans="1:14">
      <c r="A6" s="3">
        <v>1567</v>
      </c>
      <c r="B6" s="4" t="str">
        <f t="shared" si="1"/>
        <v>9%</v>
      </c>
      <c r="C6" s="5">
        <v>5000</v>
      </c>
      <c r="D6" s="33">
        <f t="shared" si="2"/>
        <v>8.9999999999999998E-4</v>
      </c>
      <c r="E6" s="7">
        <f t="shared" si="0"/>
        <v>113.42465753424658</v>
      </c>
      <c r="J6" s="53" t="s">
        <v>1</v>
      </c>
      <c r="K6" s="8" t="s">
        <v>14</v>
      </c>
      <c r="L6" s="44">
        <v>1.4999999999999999E-2</v>
      </c>
      <c r="M6" s="45">
        <f>L6/SUM(L6:L7)</f>
        <v>0.42857142857142849</v>
      </c>
      <c r="N6" s="28">
        <f>E14*M6</f>
        <v>5917.893698630136</v>
      </c>
    </row>
    <row r="7" spans="1:14">
      <c r="A7" s="3">
        <v>1554</v>
      </c>
      <c r="B7" s="4" t="str">
        <f t="shared" si="1"/>
        <v>9%</v>
      </c>
      <c r="C7" s="5">
        <v>1000</v>
      </c>
      <c r="D7" s="33">
        <f t="shared" si="2"/>
        <v>1.7999999999999998E-4</v>
      </c>
      <c r="E7" s="7">
        <f t="shared" si="0"/>
        <v>22.684931506849317</v>
      </c>
      <c r="G7" s="28"/>
      <c r="J7" s="53"/>
      <c r="K7" s="8" t="s">
        <v>15</v>
      </c>
      <c r="L7" s="44">
        <v>0.02</v>
      </c>
      <c r="M7" s="45">
        <f>L7/SUM(L6:L7)</f>
        <v>0.5714285714285714</v>
      </c>
      <c r="N7" s="28">
        <f>E14*M7</f>
        <v>7890.5249315068486</v>
      </c>
    </row>
    <row r="8" spans="1:14">
      <c r="A8" s="3">
        <v>1365</v>
      </c>
      <c r="B8" s="4" t="str">
        <f t="shared" si="1"/>
        <v>9%</v>
      </c>
      <c r="C8" s="5">
        <v>500</v>
      </c>
      <c r="D8" s="33">
        <f t="shared" si="2"/>
        <v>8.9999999999999992E-5</v>
      </c>
      <c r="E8" s="7">
        <f t="shared" si="0"/>
        <v>11.342465753424658</v>
      </c>
    </row>
    <row r="9" spans="1:14">
      <c r="A9" s="3">
        <v>277</v>
      </c>
      <c r="B9" s="4" t="str">
        <f t="shared" si="1"/>
        <v>11%</v>
      </c>
      <c r="C9" s="5">
        <v>200000</v>
      </c>
      <c r="D9" s="33">
        <f t="shared" si="2"/>
        <v>4.4000000000000004E-2</v>
      </c>
      <c r="E9" s="7">
        <f t="shared" si="0"/>
        <v>5545.2054794520545</v>
      </c>
    </row>
    <row r="10" spans="1:14">
      <c r="A10" s="3">
        <v>637</v>
      </c>
      <c r="B10" s="4" t="str">
        <f t="shared" si="1"/>
        <v>11%</v>
      </c>
      <c r="C10" s="5">
        <v>25000</v>
      </c>
      <c r="D10" s="33">
        <f t="shared" si="2"/>
        <v>5.5000000000000005E-3</v>
      </c>
      <c r="E10" s="7">
        <f t="shared" si="0"/>
        <v>693.15068493150682</v>
      </c>
    </row>
    <row r="11" spans="1:14">
      <c r="A11" s="18">
        <v>1301</v>
      </c>
      <c r="B11" s="4" t="str">
        <f t="shared" si="1"/>
        <v>11%</v>
      </c>
      <c r="C11" s="20">
        <v>54000</v>
      </c>
      <c r="D11" s="33">
        <f t="shared" si="2"/>
        <v>1.188E-2</v>
      </c>
      <c r="E11" s="7">
        <f t="shared" si="0"/>
        <v>1497.2054794520548</v>
      </c>
    </row>
    <row r="12" spans="1:14">
      <c r="A12" s="3">
        <v>1527</v>
      </c>
      <c r="B12" s="4" t="str">
        <f t="shared" si="1"/>
        <v>9%</v>
      </c>
      <c r="C12" s="5">
        <v>3330</v>
      </c>
      <c r="D12" s="33">
        <f t="shared" si="2"/>
        <v>5.9940000000000004E-4</v>
      </c>
      <c r="E12" s="7">
        <f t="shared" si="0"/>
        <v>75.540821917808216</v>
      </c>
    </row>
    <row r="13" spans="1:14">
      <c r="A13" s="3">
        <v>1478</v>
      </c>
      <c r="B13" s="4" t="str">
        <f t="shared" si="1"/>
        <v>11%</v>
      </c>
      <c r="C13" s="5">
        <v>40170</v>
      </c>
      <c r="D13" s="33">
        <f t="shared" si="2"/>
        <v>8.8373999999999987E-3</v>
      </c>
      <c r="E13" s="7">
        <f t="shared" si="0"/>
        <v>1113.7545205479453</v>
      </c>
    </row>
    <row r="14" spans="1:14">
      <c r="A14" s="12"/>
      <c r="B14" s="29"/>
      <c r="C14" s="30">
        <f>SUM(C2:C13)</f>
        <v>500000</v>
      </c>
      <c r="D14" s="34">
        <f>SUM(D2:D13)</f>
        <v>0.10956680000000001</v>
      </c>
      <c r="E14" s="43">
        <f>SUM(E2:E13)</f>
        <v>13808.418630136986</v>
      </c>
    </row>
    <row r="15" spans="1:14">
      <c r="A15" s="12"/>
      <c r="B15" s="29"/>
      <c r="C15" s="30"/>
      <c r="D15" s="30"/>
      <c r="E15" s="32"/>
    </row>
    <row r="16" spans="1:14" ht="18">
      <c r="A16" s="12"/>
      <c r="B16" s="29"/>
      <c r="C16" s="30"/>
      <c r="D16" s="30"/>
      <c r="E16" s="32"/>
      <c r="M16" s="22"/>
    </row>
    <row r="17" spans="1:13" ht="18">
      <c r="A17" s="12"/>
      <c r="B17" s="29"/>
      <c r="C17" s="30"/>
      <c r="D17" s="30"/>
      <c r="E17" s="32"/>
      <c r="M17" s="23"/>
    </row>
    <row r="18" spans="1:13" ht="54" customHeight="1">
      <c r="A18" s="41"/>
      <c r="B18" s="35" t="s">
        <v>2</v>
      </c>
      <c r="C18" s="36" t="s">
        <v>4</v>
      </c>
      <c r="D18" s="36" t="s">
        <v>3</v>
      </c>
      <c r="E18" s="32"/>
      <c r="M18" s="23"/>
    </row>
    <row r="19" spans="1:13" ht="18.75">
      <c r="A19" s="40" t="s">
        <v>12</v>
      </c>
      <c r="B19" s="37">
        <v>43646</v>
      </c>
      <c r="C19" s="37">
        <v>43738</v>
      </c>
      <c r="D19" s="37">
        <v>43830</v>
      </c>
      <c r="E19" s="32"/>
      <c r="M19" s="23"/>
    </row>
    <row r="20" spans="1:13" ht="18">
      <c r="A20" s="40" t="s">
        <v>13</v>
      </c>
      <c r="B20" s="38"/>
      <c r="C20" s="39">
        <f>(C19-B19)/$K$1*$C$14*$D$14</f>
        <v>13808.418630136988</v>
      </c>
      <c r="D20" s="42">
        <f>(D19-C19)/K1*C14*D14</f>
        <v>13808.418630136988</v>
      </c>
      <c r="E20" s="32"/>
      <c r="M20" s="23"/>
    </row>
    <row r="21" spans="1:13" ht="18.75">
      <c r="A21" s="12"/>
      <c r="B21" s="31"/>
      <c r="C21" s="30"/>
      <c r="D21" s="30"/>
      <c r="E21" s="32"/>
      <c r="M21" s="24"/>
    </row>
    <row r="22" spans="1:13">
      <c r="A22" s="12"/>
      <c r="B22" s="29"/>
      <c r="C22" s="30"/>
      <c r="D22" s="30"/>
      <c r="E22" s="32"/>
    </row>
    <row r="23" spans="1:13">
      <c r="A23" s="12"/>
      <c r="B23" s="29"/>
      <c r="C23" s="30"/>
      <c r="D23" s="30"/>
      <c r="E23" s="32"/>
    </row>
    <row r="24" spans="1:13">
      <c r="E24" s="12"/>
    </row>
  </sheetData>
  <mergeCells count="1">
    <mergeCell ref="J6:J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Feature 1</vt:lpstr>
      <vt:lpstr>Feature 2;6</vt:lpstr>
      <vt:lpstr>Feature 3;5</vt:lpstr>
      <vt:lpstr>Feature 4</vt:lpstr>
      <vt:lpstr>Feature 6;7</vt:lpstr>
      <vt:lpstr>Feature 8</vt:lpstr>
      <vt:lpstr>Splitting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Bianka Rybaltovic</dc:creator>
  <cp:lastModifiedBy>Edmundas</cp:lastModifiedBy>
  <dcterms:created xsi:type="dcterms:W3CDTF">2019-12-10T08:48:13Z</dcterms:created>
  <dcterms:modified xsi:type="dcterms:W3CDTF">2019-12-24T14:14:28Z</dcterms:modified>
</cp:coreProperties>
</file>