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98e5cc837f6cd5/Documents/Bristol/Coeliac review HTA/Coeliac_screening/data/"/>
    </mc:Choice>
  </mc:AlternateContent>
  <xr:revisionPtr revIDLastSave="17" documentId="13_ncr:40009_{16E6B02D-53F4-4CC6-AD7B-3ACB83598521}" xr6:coauthVersionLast="47" xr6:coauthVersionMax="47" xr10:uidLastSave="{F5569D84-5B63-4020-9439-BBCCB412B0CF}"/>
  <bookViews>
    <workbookView xWindow="-96" yWindow="-96" windowWidth="23232" windowHeight="12552" activeTab="2" xr2:uid="{00000000-000D-0000-FFFF-FFFF00000000}"/>
  </bookViews>
  <sheets>
    <sheet name="mixed" sheetId="1" r:id="rId1"/>
    <sheet name="men" sheetId="2" r:id="rId2"/>
    <sheet name="wome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J3" i="3" s="1"/>
  <c r="M3" i="3" s="1"/>
  <c r="G3" i="3"/>
  <c r="K3" i="3" s="1"/>
  <c r="N3" i="3" s="1"/>
  <c r="F3" i="3"/>
  <c r="R3" i="3" s="1"/>
  <c r="U3" i="3" s="1"/>
  <c r="H2" i="3"/>
  <c r="S2" i="3" s="1"/>
  <c r="V2" i="3" s="1"/>
  <c r="G2" i="3"/>
  <c r="K2" i="3" s="1"/>
  <c r="N2" i="3" s="1"/>
  <c r="F2" i="3"/>
  <c r="I2" i="3" s="1"/>
  <c r="L2" i="3" s="1"/>
  <c r="H3" i="2"/>
  <c r="J3" i="2" s="1"/>
  <c r="M3" i="2" s="1"/>
  <c r="G3" i="2"/>
  <c r="T3" i="2" s="1"/>
  <c r="W3" i="2" s="1"/>
  <c r="F3" i="2"/>
  <c r="R3" i="2" s="1"/>
  <c r="U3" i="2" s="1"/>
  <c r="H2" i="2"/>
  <c r="S2" i="2" s="1"/>
  <c r="V2" i="2" s="1"/>
  <c r="G2" i="2"/>
  <c r="K2" i="2" s="1"/>
  <c r="N2" i="2" s="1"/>
  <c r="F2" i="2"/>
  <c r="I2" i="2" s="1"/>
  <c r="L2" i="2" s="1"/>
  <c r="E3" i="1"/>
  <c r="Q3" i="1" s="1"/>
  <c r="T3" i="1" s="1"/>
  <c r="F3" i="1"/>
  <c r="S3" i="1" s="1"/>
  <c r="V3" i="1" s="1"/>
  <c r="G3" i="1"/>
  <c r="I3" i="1" s="1"/>
  <c r="L3" i="1" s="1"/>
  <c r="F2" i="1"/>
  <c r="S2" i="1" s="1"/>
  <c r="V2" i="1" s="1"/>
  <c r="G2" i="1"/>
  <c r="I2" i="1" s="1"/>
  <c r="L2" i="1" s="1"/>
  <c r="E2" i="1"/>
  <c r="Q2" i="1" s="1"/>
  <c r="T2" i="1" s="1"/>
  <c r="H2" i="1" l="1"/>
  <c r="K2" i="1" s="1"/>
  <c r="J2" i="1"/>
  <c r="M2" i="1" s="1"/>
  <c r="N2" i="1" s="1"/>
  <c r="J3" i="1"/>
  <c r="M3" i="1" s="1"/>
  <c r="N3" i="1" s="1"/>
  <c r="S3" i="3"/>
  <c r="V3" i="3" s="1"/>
  <c r="O3" i="3"/>
  <c r="T3" i="3"/>
  <c r="W3" i="3" s="1"/>
  <c r="R2" i="3"/>
  <c r="U2" i="3" s="1"/>
  <c r="I3" i="3"/>
  <c r="L3" i="3" s="1"/>
  <c r="P3" i="3" s="1"/>
  <c r="Q3" i="3" s="1"/>
  <c r="J2" i="3"/>
  <c r="M2" i="3" s="1"/>
  <c r="O2" i="3" s="1"/>
  <c r="P2" i="3" s="1"/>
  <c r="Q2" i="3" s="1"/>
  <c r="T2" i="3"/>
  <c r="W2" i="3" s="1"/>
  <c r="X2" i="3" s="1"/>
  <c r="T2" i="2"/>
  <c r="W2" i="2" s="1"/>
  <c r="X2" i="2" s="1"/>
  <c r="K3" i="2"/>
  <c r="N3" i="2" s="1"/>
  <c r="O3" i="2" s="1"/>
  <c r="S3" i="2"/>
  <c r="V3" i="2" s="1"/>
  <c r="X3" i="2" s="1"/>
  <c r="Y3" i="2" s="1"/>
  <c r="Z3" i="2" s="1"/>
  <c r="R2" i="2"/>
  <c r="U2" i="2" s="1"/>
  <c r="I3" i="2"/>
  <c r="L3" i="2" s="1"/>
  <c r="J2" i="2"/>
  <c r="M2" i="2" s="1"/>
  <c r="O2" i="2" s="1"/>
  <c r="P2" i="2" s="1"/>
  <c r="Q2" i="2" s="1"/>
  <c r="H3" i="1"/>
  <c r="K3" i="1" s="1"/>
  <c r="R2" i="1"/>
  <c r="U2" i="1" s="1"/>
  <c r="W2" i="1" s="1"/>
  <c r="X2" i="1" s="1"/>
  <c r="Y2" i="1" s="1"/>
  <c r="R3" i="1"/>
  <c r="U3" i="1" s="1"/>
  <c r="W3" i="1" s="1"/>
  <c r="X3" i="1" s="1"/>
  <c r="Y3" i="1" s="1"/>
  <c r="X3" i="3" l="1"/>
  <c r="Y3" i="3" s="1"/>
  <c r="Z3" i="3" s="1"/>
  <c r="O2" i="1"/>
  <c r="P2" i="1" s="1"/>
  <c r="O3" i="1"/>
  <c r="P3" i="1" s="1"/>
  <c r="Y2" i="3"/>
  <c r="Z2" i="3" s="1"/>
  <c r="P3" i="2"/>
  <c r="Q3" i="2" s="1"/>
  <c r="Y2" i="2"/>
  <c r="Z2" i="2" s="1"/>
</calcChain>
</file>

<file path=xl/sharedStrings.xml><?xml version="1.0" encoding="utf-8"?>
<sst xmlns="http://schemas.openxmlformats.org/spreadsheetml/2006/main" count="87" uniqueCount="31">
  <si>
    <t>Age group</t>
  </si>
  <si>
    <t>NHL rate per 1000</t>
  </si>
  <si>
    <t>NHL_low</t>
  </si>
  <si>
    <t>NHL_high</t>
  </si>
  <si>
    <t>NHL_rate</t>
  </si>
  <si>
    <t>NHL_rate_low</t>
  </si>
  <si>
    <t>NHL_rate_high</t>
  </si>
  <si>
    <t>NHL_rate GFD</t>
  </si>
  <si>
    <t>NHL_rate GFD high</t>
  </si>
  <si>
    <t>NHL_rate GFD low</t>
  </si>
  <si>
    <t>NHL_probability_GFD</t>
  </si>
  <si>
    <t>NHL_probability_GFD high</t>
  </si>
  <si>
    <t>NHL_probability_GFD low</t>
  </si>
  <si>
    <t>NHL_SE</t>
  </si>
  <si>
    <t>NHL_GFD_alpha</t>
  </si>
  <si>
    <t>NHL_GFD_beta</t>
  </si>
  <si>
    <t>NHL_rate noGFD</t>
  </si>
  <si>
    <t>NHL_rate noGFD high</t>
  </si>
  <si>
    <t>NHL_rate noGFD low</t>
  </si>
  <si>
    <t>NHL_probability_noGFD</t>
  </si>
  <si>
    <t>NHL_probability_noGFD high</t>
  </si>
  <si>
    <t>NHL_probability_noGFD low</t>
  </si>
  <si>
    <t>NHL_noGFD_alpha</t>
  </si>
  <si>
    <t>NHL_noGFD_beta</t>
  </si>
  <si>
    <t>&lt;18</t>
  </si>
  <si>
    <t xml:space="preserve">18+ </t>
  </si>
  <si>
    <t>CPRD raw rate per 1000</t>
  </si>
  <si>
    <t>0.03 (0.01-0.09)</t>
  </si>
  <si>
    <t>0.42 (0.37-0.49)</t>
  </si>
  <si>
    <t>0.02 (0.00-0.07)</t>
  </si>
  <si>
    <t>0.34 (0.29-0.40)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</si>
</sst>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"/>
  <sheetViews>
    <sheetView workbookViewId="0">
      <selection activeCell="B2" sqref="A1:Y3"/>
    </sheetView>
  </sheetViews>
  <sheetFormatPr defaultRowHeight="14.4" x14ac:dyDescent="0.55000000000000004"/>
  <cols>
    <col min="6" max="6" width="13.7890625" customWidth="1"/>
    <col min="7" max="7" width="12.62890625" customWidth="1"/>
    <col min="8" max="8" width="11.578125" bestFit="1" customWidth="1"/>
    <col min="9" max="9" width="14.3671875" customWidth="1"/>
    <col min="10" max="10" width="15.68359375" customWidth="1"/>
    <col min="11" max="11" width="11.578125" bestFit="1" customWidth="1"/>
    <col min="14" max="14" width="11.578125" bestFit="1" customWidth="1"/>
    <col min="17" max="17" width="11.578125" bestFit="1" customWidth="1"/>
    <col min="23" max="23" width="11.578125" bestFit="1" customWidth="1"/>
  </cols>
  <sheetData>
    <row r="1" spans="1:2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13</v>
      </c>
      <c r="X1" t="s">
        <v>22</v>
      </c>
      <c r="Y1" t="s">
        <v>23</v>
      </c>
    </row>
    <row r="2" spans="1:25" x14ac:dyDescent="0.55000000000000004">
      <c r="A2" t="s">
        <v>24</v>
      </c>
      <c r="B2">
        <v>0.03</v>
      </c>
      <c r="C2">
        <v>0.01</v>
      </c>
      <c r="D2">
        <v>0.06</v>
      </c>
      <c r="E2">
        <f>B2/1000</f>
        <v>2.9999999999999997E-5</v>
      </c>
      <c r="F2">
        <f t="shared" ref="F2:G2" si="0">C2/1000</f>
        <v>1.0000000000000001E-5</v>
      </c>
      <c r="G2">
        <f t="shared" si="0"/>
        <v>5.9999999999999995E-5</v>
      </c>
      <c r="H2">
        <f>E2*3.28</f>
        <v>9.8399999999999979E-5</v>
      </c>
      <c r="I2">
        <f>G2*3.28</f>
        <v>1.9679999999999996E-4</v>
      </c>
      <c r="J2">
        <f>F2*3.28</f>
        <v>3.2799999999999998E-5</v>
      </c>
      <c r="K2">
        <f>1-EXP(-H2)</f>
        <v>9.8395158878772371E-5</v>
      </c>
      <c r="L2">
        <f t="shared" ref="L2:M3" si="1">1-EXP(-I2)</f>
        <v>1.967806361502511E-4</v>
      </c>
      <c r="M2">
        <f t="shared" si="1"/>
        <v>3.2799462085897346E-5</v>
      </c>
      <c r="N2">
        <f>(L2-M2)/(2*1.96)</f>
        <v>4.1831932159273916E-5</v>
      </c>
      <c r="O2" s="1">
        <f t="shared" ref="O2:O3" si="2">(((1-K2)/(N2*N2))-(1/K2))*K2*K2</f>
        <v>5.5319870463342369</v>
      </c>
      <c r="P2" s="1">
        <f>O2*((1/K2)-1)</f>
        <v>56216.614604026443</v>
      </c>
      <c r="Q2">
        <f>E2*4.7</f>
        <v>1.4099999999999998E-4</v>
      </c>
      <c r="R2">
        <f>G2*4.7</f>
        <v>2.8199999999999997E-4</v>
      </c>
      <c r="S2">
        <f>F2*4.7</f>
        <v>4.7000000000000004E-5</v>
      </c>
      <c r="T2">
        <f>1-EXP(-Q2)</f>
        <v>1.4099005996714986E-4</v>
      </c>
      <c r="U2">
        <f t="shared" ref="U2:V3" si="3">1-EXP(-R2)</f>
        <v>2.8196024173732237E-4</v>
      </c>
      <c r="V2">
        <f t="shared" si="3"/>
        <v>4.699889551729175E-5</v>
      </c>
      <c r="W2">
        <f>(U2-V2)/(2*1.96)</f>
        <v>5.993911893368128E-5</v>
      </c>
      <c r="X2" s="1">
        <f t="shared" ref="X2" si="4">(((1-T2)/(W2*W2))-(1/T2))*T2*T2</f>
        <v>5.5320229992425576</v>
      </c>
      <c r="Y2" s="1">
        <f t="shared" ref="Y2" si="5">X2*((1/T2)-1)</f>
        <v>39231.439721898925</v>
      </c>
    </row>
    <row r="3" spans="1:25" x14ac:dyDescent="0.55000000000000004">
      <c r="A3" t="s">
        <v>25</v>
      </c>
      <c r="B3">
        <v>0.38</v>
      </c>
      <c r="C3">
        <v>0.34</v>
      </c>
      <c r="D3">
        <v>0.42</v>
      </c>
      <c r="E3">
        <f>B3/1000</f>
        <v>3.8000000000000002E-4</v>
      </c>
      <c r="F3">
        <f t="shared" ref="F3" si="6">C3/1000</f>
        <v>3.4000000000000002E-4</v>
      </c>
      <c r="G3">
        <f t="shared" ref="G3" si="7">D3/1000</f>
        <v>4.1999999999999996E-4</v>
      </c>
      <c r="H3">
        <f>E3*3.28</f>
        <v>1.2463999999999999E-3</v>
      </c>
      <c r="I3">
        <f>G3*3.28</f>
        <v>1.3775999999999999E-3</v>
      </c>
      <c r="J3">
        <f>F3*3.28</f>
        <v>1.1152E-3</v>
      </c>
      <c r="K3">
        <f>1-EXP(-H3)</f>
        <v>1.2456235661358894E-3</v>
      </c>
      <c r="L3">
        <f t="shared" si="1"/>
        <v>1.37665154470068E-3</v>
      </c>
      <c r="M3">
        <f t="shared" si="1"/>
        <v>1.1145783955726074E-3</v>
      </c>
      <c r="N3">
        <f>(L3-M3)/(2*1.96)</f>
        <v>6.6855395185732794E-5</v>
      </c>
      <c r="O3" s="1">
        <f t="shared" si="2"/>
        <v>346.70319727135484</v>
      </c>
      <c r="P3" s="1">
        <f t="shared" ref="P3" si="8">O3*((1/K3)-1)</f>
        <v>277990.3535966042</v>
      </c>
      <c r="Q3">
        <f>E3*4.7</f>
        <v>1.7860000000000003E-3</v>
      </c>
      <c r="R3">
        <f>G3*4.7</f>
        <v>1.9740000000000001E-3</v>
      </c>
      <c r="S3">
        <f>F3*4.7</f>
        <v>1.5980000000000002E-3</v>
      </c>
      <c r="T3">
        <f>1-EXP(-Q3)</f>
        <v>1.7844060510721071E-3</v>
      </c>
      <c r="U3">
        <f t="shared" si="3"/>
        <v>1.972052943373992E-3</v>
      </c>
      <c r="V3">
        <f t="shared" si="3"/>
        <v>1.5967238778382686E-3</v>
      </c>
      <c r="W3">
        <f>(U3-V3)/(2*1.96)</f>
        <v>9.5747210595847784E-5</v>
      </c>
      <c r="X3" s="1">
        <f t="shared" ref="X3" si="9">(((1-T3)/(W3*W3))-(1/T3))*T3*T3</f>
        <v>346.70270366901764</v>
      </c>
      <c r="Y3" s="1">
        <f t="shared" ref="Y3" si="10">X3*((1/T3)-1)</f>
        <v>193949.15471102181</v>
      </c>
    </row>
    <row r="4" spans="1:25" x14ac:dyDescent="0.55000000000000004">
      <c r="K4" s="1"/>
      <c r="N4" s="1"/>
      <c r="O4" s="1"/>
      <c r="P4" s="1"/>
      <c r="W4" s="1"/>
      <c r="X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"/>
  <sheetViews>
    <sheetView workbookViewId="0">
      <selection activeCell="D7" sqref="D7"/>
    </sheetView>
  </sheetViews>
  <sheetFormatPr defaultRowHeight="14.4" x14ac:dyDescent="0.55000000000000004"/>
  <cols>
    <col min="2" max="2" width="19.05078125" customWidth="1"/>
  </cols>
  <sheetData>
    <row r="1" spans="1:26" x14ac:dyDescent="0.55000000000000004">
      <c r="A1" t="s">
        <v>0</v>
      </c>
      <c r="B1" t="s">
        <v>26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13</v>
      </c>
      <c r="Y1" t="s">
        <v>22</v>
      </c>
      <c r="Z1" t="s">
        <v>23</v>
      </c>
    </row>
    <row r="2" spans="1:26" x14ac:dyDescent="0.55000000000000004">
      <c r="A2" t="s">
        <v>24</v>
      </c>
      <c r="B2" s="2" t="s">
        <v>27</v>
      </c>
      <c r="C2">
        <v>0.03</v>
      </c>
      <c r="D2">
        <v>0.01</v>
      </c>
      <c r="E2">
        <v>0.09</v>
      </c>
      <c r="F2">
        <f>C2/1000</f>
        <v>2.9999999999999997E-5</v>
      </c>
      <c r="G2">
        <f t="shared" ref="G2:H3" si="0">D2/1000</f>
        <v>1.0000000000000001E-5</v>
      </c>
      <c r="H2">
        <f t="shared" si="0"/>
        <v>8.9999999999999992E-5</v>
      </c>
      <c r="I2">
        <f>F2*3.28</f>
        <v>9.8399999999999979E-5</v>
      </c>
      <c r="J2">
        <f>H2*3.28</f>
        <v>2.9519999999999997E-4</v>
      </c>
      <c r="K2">
        <f>G2*3.28</f>
        <v>3.2799999999999998E-5</v>
      </c>
      <c r="L2">
        <f>1-EXP(-I2)</f>
        <v>9.8395158878772371E-5</v>
      </c>
      <c r="M2">
        <f t="shared" ref="M2:N3" si="1">1-EXP(-J2)</f>
        <v>2.9515643276711856E-4</v>
      </c>
      <c r="N2">
        <f t="shared" si="1"/>
        <v>3.2799462085897346E-5</v>
      </c>
      <c r="O2">
        <f>(M2-N2)/(2*1.96)</f>
        <v>6.6927798643168679E-5</v>
      </c>
      <c r="P2" s="1">
        <f t="shared" ref="P2:P3" si="2">(((1-L2)/(O2*O2))-(1/L2))*L2*L2</f>
        <v>2.1610851228630752</v>
      </c>
      <c r="Q2" s="1">
        <f>P2*((1/L2)-1)</f>
        <v>21961.166658731254</v>
      </c>
      <c r="R2">
        <f>F2*4.7</f>
        <v>1.4099999999999998E-4</v>
      </c>
      <c r="S2">
        <f>H2*4.7</f>
        <v>4.2299999999999998E-4</v>
      </c>
      <c r="T2">
        <f>G2*4.7</f>
        <v>4.7000000000000004E-5</v>
      </c>
      <c r="U2">
        <f>1-EXP(-R2)</f>
        <v>1.4099005996714986E-4</v>
      </c>
      <c r="V2">
        <f t="shared" ref="V2:W3" si="3">1-EXP(-S2)</f>
        <v>4.2291054811316453E-4</v>
      </c>
      <c r="W2">
        <f t="shared" si="3"/>
        <v>4.699889551729175E-5</v>
      </c>
      <c r="X2">
        <f>(V2-W2)/(2*1.96)</f>
        <v>9.58958297438451E-5</v>
      </c>
      <c r="Y2" s="1">
        <f t="shared" ref="Y2:Y3" si="4">(((1-U2)/(X2*X2))-(1/U2))*U2*U2</f>
        <v>2.1611652754462041</v>
      </c>
      <c r="Z2" s="1">
        <f t="shared" ref="Z2:Z3" si="5">Y2*((1/U2)-1)</f>
        <v>15326.332743796918</v>
      </c>
    </row>
    <row r="3" spans="1:26" x14ac:dyDescent="0.55000000000000004">
      <c r="A3" t="s">
        <v>25</v>
      </c>
      <c r="B3" s="2" t="s">
        <v>28</v>
      </c>
      <c r="C3">
        <v>0.42</v>
      </c>
      <c r="D3">
        <v>0.37</v>
      </c>
      <c r="E3">
        <v>0.49</v>
      </c>
      <c r="F3">
        <f>C3/1000</f>
        <v>4.1999999999999996E-4</v>
      </c>
      <c r="G3">
        <f t="shared" si="0"/>
        <v>3.6999999999999999E-4</v>
      </c>
      <c r="H3">
        <f t="shared" si="0"/>
        <v>4.8999999999999998E-4</v>
      </c>
      <c r="I3">
        <f>F3*3.28</f>
        <v>1.3775999999999999E-3</v>
      </c>
      <c r="J3">
        <f>H3*3.28</f>
        <v>1.6071999999999998E-3</v>
      </c>
      <c r="K3">
        <f>G3*3.28</f>
        <v>1.2136E-3</v>
      </c>
      <c r="L3">
        <f>1-EXP(-I3)</f>
        <v>1.37665154470068E-3</v>
      </c>
      <c r="M3">
        <f t="shared" si="1"/>
        <v>1.6059091457262253E-3</v>
      </c>
      <c r="N3">
        <f t="shared" si="1"/>
        <v>1.2128638853330376E-3</v>
      </c>
      <c r="O3">
        <f>(M3-N3)/(2*1.96)</f>
        <v>1.0026664805948668E-4</v>
      </c>
      <c r="P3" s="1">
        <f t="shared" si="2"/>
        <v>188.24939953382707</v>
      </c>
      <c r="Q3" s="1">
        <f t="shared" ref="Q3" si="6">P3*((1/L3)-1)</f>
        <v>136556.15789690908</v>
      </c>
      <c r="R3">
        <f>F3*4.7</f>
        <v>1.9740000000000001E-3</v>
      </c>
      <c r="S3">
        <f>H3*4.7</f>
        <v>2.3029999999999999E-3</v>
      </c>
      <c r="T3">
        <f>G3*4.7</f>
        <v>1.7390000000000001E-3</v>
      </c>
      <c r="U3">
        <f>1-EXP(-R3)</f>
        <v>1.972052943373992E-3</v>
      </c>
      <c r="V3">
        <f t="shared" si="3"/>
        <v>2.3003501301070983E-3</v>
      </c>
      <c r="W3">
        <f t="shared" si="3"/>
        <v>1.7374888156101997E-3</v>
      </c>
      <c r="X3">
        <f>(V3-W3)/(2*1.96)</f>
        <v>1.4358707002471902E-4</v>
      </c>
      <c r="Y3" s="1">
        <f t="shared" si="4"/>
        <v>188.25417932917392</v>
      </c>
      <c r="Z3" s="1">
        <f t="shared" si="5"/>
        <v>95272.762707514252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"/>
  <sheetViews>
    <sheetView tabSelected="1" workbookViewId="0">
      <selection activeCell="E4" sqref="E4"/>
    </sheetView>
  </sheetViews>
  <sheetFormatPr defaultRowHeight="14.4" x14ac:dyDescent="0.55000000000000004"/>
  <cols>
    <col min="2" max="2" width="19.47265625" customWidth="1"/>
  </cols>
  <sheetData>
    <row r="1" spans="1:26" x14ac:dyDescent="0.55000000000000004">
      <c r="A1" t="s">
        <v>0</v>
      </c>
      <c r="B1" t="s">
        <v>26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13</v>
      </c>
      <c r="Y1" t="s">
        <v>22</v>
      </c>
      <c r="Z1" t="s">
        <v>23</v>
      </c>
    </row>
    <row r="2" spans="1:26" x14ac:dyDescent="0.55000000000000004">
      <c r="A2" t="s">
        <v>24</v>
      </c>
      <c r="B2" s="2" t="s">
        <v>29</v>
      </c>
      <c r="C2">
        <v>0.02</v>
      </c>
      <c r="D2">
        <v>0</v>
      </c>
      <c r="E2">
        <v>7.0000000000000007E-2</v>
      </c>
      <c r="F2">
        <f>C2/1000</f>
        <v>2.0000000000000002E-5</v>
      </c>
      <c r="G2">
        <f t="shared" ref="G2:H3" si="0">D2/1000</f>
        <v>0</v>
      </c>
      <c r="H2">
        <f t="shared" si="0"/>
        <v>7.0000000000000007E-5</v>
      </c>
      <c r="I2">
        <f>F2*3.28</f>
        <v>6.5599999999999995E-5</v>
      </c>
      <c r="J2">
        <f>H2*3.28</f>
        <v>2.296E-4</v>
      </c>
      <c r="K2">
        <f>G2*3.28</f>
        <v>0</v>
      </c>
      <c r="L2">
        <f>1-EXP(-I2)</f>
        <v>6.5597848367016098E-5</v>
      </c>
      <c r="M2">
        <f t="shared" ref="M2:N3" si="1">1-EXP(-J2)</f>
        <v>2.2957364393716428E-4</v>
      </c>
      <c r="N2">
        <f t="shared" si="1"/>
        <v>0</v>
      </c>
      <c r="O2">
        <f>(M2-N2)/(2*1.96)</f>
        <v>5.8564705086011295E-5</v>
      </c>
      <c r="P2" s="1">
        <f t="shared" ref="P2:P3" si="2">(((1-L2)/(O2*O2))-(1/L2))*L2*L2</f>
        <v>1.2544578361221235</v>
      </c>
      <c r="Q2" s="1">
        <f>P2*((1/L2)-1)</f>
        <v>19122.205645664617</v>
      </c>
      <c r="R2">
        <f>F2*4.7</f>
        <v>9.4000000000000008E-5</v>
      </c>
      <c r="S2">
        <f>H2*4.7</f>
        <v>3.2900000000000003E-4</v>
      </c>
      <c r="T2">
        <f>G2*4.7</f>
        <v>0</v>
      </c>
      <c r="U2">
        <f>1-EXP(-R2)</f>
        <v>9.3995582138406419E-5</v>
      </c>
      <c r="V2">
        <f t="shared" ref="V2:W3" si="3">1-EXP(-S2)</f>
        <v>3.2894588543475045E-4</v>
      </c>
      <c r="W2">
        <f t="shared" si="3"/>
        <v>0</v>
      </c>
      <c r="X2">
        <f>(V2-W2)/(2*1.96)</f>
        <v>8.3914766692538378E-5</v>
      </c>
      <c r="Y2" s="1">
        <f t="shared" ref="Y2:Y3" si="4">(((1-U2)/(X2*X2))-(1/U2))*U2*U2</f>
        <v>1.254482876894468</v>
      </c>
      <c r="Z2" s="1">
        <f t="shared" ref="Z2:Z3" si="5">Y2*((1/U2)-1)</f>
        <v>13344.93528854523</v>
      </c>
    </row>
    <row r="3" spans="1:26" x14ac:dyDescent="0.55000000000000004">
      <c r="A3" t="s">
        <v>25</v>
      </c>
      <c r="B3" s="2" t="s">
        <v>30</v>
      </c>
      <c r="C3">
        <v>0.34</v>
      </c>
      <c r="D3">
        <v>0.34</v>
      </c>
      <c r="E3">
        <v>0.4</v>
      </c>
      <c r="F3">
        <f>C3/1000</f>
        <v>3.4000000000000002E-4</v>
      </c>
      <c r="G3">
        <f t="shared" si="0"/>
        <v>3.4000000000000002E-4</v>
      </c>
      <c r="H3">
        <f t="shared" si="0"/>
        <v>4.0000000000000002E-4</v>
      </c>
      <c r="I3">
        <f>F3*3.28</f>
        <v>1.1152E-3</v>
      </c>
      <c r="J3">
        <f>H3*3.28</f>
        <v>1.312E-3</v>
      </c>
      <c r="K3">
        <f>G3*3.28</f>
        <v>1.1152E-3</v>
      </c>
      <c r="L3">
        <f>1-EXP(-I3)</f>
        <v>1.1145783955726074E-3</v>
      </c>
      <c r="M3">
        <f t="shared" si="1"/>
        <v>1.3111397042770978E-3</v>
      </c>
      <c r="N3">
        <f t="shared" si="1"/>
        <v>1.1145783955726074E-3</v>
      </c>
      <c r="O3">
        <f>(M3-N3)/(2*1.96)</f>
        <v>5.0143190996043468E-5</v>
      </c>
      <c r="P3" s="1">
        <f t="shared" si="2"/>
        <v>493.52822976454223</v>
      </c>
      <c r="Q3" s="1">
        <f t="shared" ref="Q3" si="6">P3*((1/L3)-1)</f>
        <v>442300.11618767935</v>
      </c>
      <c r="R3">
        <f>F3*4.7</f>
        <v>1.5980000000000002E-3</v>
      </c>
      <c r="S3">
        <f>H3*4.7</f>
        <v>1.8800000000000002E-3</v>
      </c>
      <c r="T3">
        <f>G3*4.7</f>
        <v>1.5980000000000002E-3</v>
      </c>
      <c r="U3">
        <f>1-EXP(-R3)</f>
        <v>1.5967238778382686E-3</v>
      </c>
      <c r="V3">
        <f t="shared" si="3"/>
        <v>1.8782339069249865E-3</v>
      </c>
      <c r="W3">
        <f t="shared" si="3"/>
        <v>1.5967238778382686E-3</v>
      </c>
      <c r="X3">
        <f>(V3-W3)/(2*1.96)</f>
        <v>7.1813782930285164E-5</v>
      </c>
      <c r="Y3" s="1">
        <f t="shared" si="4"/>
        <v>493.56985031122116</v>
      </c>
      <c r="Z3" s="1">
        <f t="shared" si="5"/>
        <v>308620.52129702154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mixed</vt:lpstr>
      <vt:lpstr>men</vt:lpstr>
      <vt:lpstr>women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Thom</dc:creator>
  <cp:lastModifiedBy>Howard Thom</cp:lastModifiedBy>
  <dcterms:created xsi:type="dcterms:W3CDTF">2021-09-29T13:55:14Z</dcterms:created>
  <dcterms:modified xsi:type="dcterms:W3CDTF">2021-09-29T14:57:02Z</dcterms:modified>
</cp:coreProperties>
</file>